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agrar-my.sharepoint.com/personal/attila_szanto_dsa_sk/Documents/Dokumenty/DOCS_DSA/PROJEKTY/EPP Slovensko/Nimex Terezov Spoj chodby 2023/Zalman 2023-09-12_FIN/A_Výkaz-Rozpočet 2025/"/>
    </mc:Choice>
  </mc:AlternateContent>
  <xr:revisionPtr revIDLastSave="0" documentId="8_{ED534617-C60B-4B58-9E25-800E821CF71B}" xr6:coauthVersionLast="47" xr6:coauthVersionMax="47" xr10:uidLastSave="{00000000-0000-0000-0000-000000000000}"/>
  <bookViews>
    <workbookView xWindow="-120" yWindow="-120" windowWidth="29040" windowHeight="15720" tabRatio="710" activeTab="5" xr2:uid="{00000000-000D-0000-FFFF-FFFF00000000}"/>
  </bookViews>
  <sheets>
    <sheet name="Rekapitulácia stavby" sheetId="1" r:id="rId1"/>
    <sheet name="arch - Architektúra a sta..." sheetId="2" r:id="rId2"/>
    <sheet name="zti - Zdravotechnické inš..." sheetId="3" r:id="rId3"/>
    <sheet name="plyn - Plynofikácia" sheetId="4" r:id="rId4"/>
    <sheet name="ele - Elektroinštalácia" sheetId="5" r:id="rId5"/>
    <sheet name="odvod - Odvodnenie obsluž..." sheetId="6" r:id="rId6"/>
  </sheets>
  <definedNames>
    <definedName name="_xlnm._FilterDatabase" localSheetId="1" hidden="1">'arch - Architektúra a sta...'!$C$139:$K$235</definedName>
    <definedName name="_xlnm._FilterDatabase" localSheetId="4" hidden="1">'ele - Elektroinštalácia'!$C$127:$K$197</definedName>
    <definedName name="_xlnm._FilterDatabase" localSheetId="5" hidden="1">'odvod - Odvodnenie obsluž...'!$C$134:$K$182</definedName>
    <definedName name="_xlnm._FilterDatabase" localSheetId="3" hidden="1">'plyn - Plynofikácia'!$C$137:$K$201</definedName>
    <definedName name="_xlnm._FilterDatabase" localSheetId="2" hidden="1">'zti - Zdravotechnické inš...'!$C$133:$K$178</definedName>
    <definedName name="_xlnm.Print_Titles" localSheetId="1">'arch - Architektúra a sta...'!$139:$139</definedName>
    <definedName name="_xlnm.Print_Titles" localSheetId="4">'ele - Elektroinštalácia'!$127:$127</definedName>
    <definedName name="_xlnm.Print_Titles" localSheetId="5">'odvod - Odvodnenie obsluž...'!$134:$134</definedName>
    <definedName name="_xlnm.Print_Titles" localSheetId="3">'plyn - Plynofikácia'!$137:$137</definedName>
    <definedName name="_xlnm.Print_Titles" localSheetId="0">'Rekapitulácia stavby'!$92:$92</definedName>
    <definedName name="_xlnm.Print_Titles" localSheetId="2">'zti - Zdravotechnické inš...'!$133:$133</definedName>
    <definedName name="_xlnm.Print_Area" localSheetId="1">'arch - Architektúra a sta...'!$C$4:$J$76,'arch - Architektúra a sta...'!$C$82:$J$121,'arch - Architektúra a sta...'!$C$127:$J$235,'arch - Architektúra a sta...'!$B$236:$J$243</definedName>
    <definedName name="_xlnm.Print_Area" localSheetId="4">'ele - Elektroinštalácia'!$C$4:$J$76,'ele - Elektroinštalácia'!$C$82:$J$109,'ele - Elektroinštalácia'!$C$115:$J$197,'ele - Elektroinštalácia'!$B$198:$J$205</definedName>
    <definedName name="_xlnm.Print_Area" localSheetId="5">'odvod - Odvodnenie obsluž...'!$C$4:$J$76,'odvod - Odvodnenie obsluž...'!$C$82:$J$116,'odvod - Odvodnenie obsluž...'!$C$122:$J$182,'odvod - Odvodnenie obsluž...'!$B$183:$J$190</definedName>
    <definedName name="_xlnm.Print_Area" localSheetId="3">'plyn - Plynofikácia'!$C$4:$J$76,'plyn - Plynofikácia'!$C$82:$J$119,'plyn - Plynofikácia'!$C$125:$J$201,'plyn - Plynofikácia'!$B$202:$J$209</definedName>
    <definedName name="_xlnm.Print_Area" localSheetId="0">'Rekapitulácia stavby'!$D$4:$AO$76,'Rekapitulácia stavby'!$C$82:$AQ$107</definedName>
    <definedName name="_xlnm.Print_Area" localSheetId="2">'zti - Zdravotechnické inš...'!$C$4:$J$76,'zti - Zdravotechnické inš...'!$C$82:$J$115,'zti - Zdravotechnické inš...'!$C$121:$J$178,'zti - Zdravotechnické inš...'!$B$179:$J$186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182" i="6" l="1"/>
  <c r="BI182" i="6"/>
  <c r="BH182" i="6"/>
  <c r="BG182" i="6"/>
  <c r="BF182" i="6"/>
  <c r="BE182" i="6"/>
  <c r="T182" i="6"/>
  <c r="R182" i="6"/>
  <c r="P182" i="6"/>
  <c r="J182" i="6"/>
  <c r="BK181" i="6"/>
  <c r="BI181" i="6"/>
  <c r="BH181" i="6"/>
  <c r="BG181" i="6"/>
  <c r="BE181" i="6"/>
  <c r="T181" i="6"/>
  <c r="R181" i="6"/>
  <c r="P181" i="6"/>
  <c r="J181" i="6"/>
  <c r="BF181" i="6" s="1"/>
  <c r="BK180" i="6"/>
  <c r="BK179" i="6" s="1"/>
  <c r="BI180" i="6"/>
  <c r="BH180" i="6"/>
  <c r="BG180" i="6"/>
  <c r="BF180" i="6"/>
  <c r="BE180" i="6"/>
  <c r="T180" i="6"/>
  <c r="T179" i="6" s="1"/>
  <c r="T178" i="6" s="1"/>
  <c r="R180" i="6"/>
  <c r="P180" i="6"/>
  <c r="J180" i="6"/>
  <c r="BK177" i="6"/>
  <c r="BI177" i="6"/>
  <c r="BH177" i="6"/>
  <c r="BG177" i="6"/>
  <c r="BE177" i="6"/>
  <c r="T177" i="6"/>
  <c r="T176" i="6" s="1"/>
  <c r="R177" i="6"/>
  <c r="R176" i="6" s="1"/>
  <c r="P177" i="6"/>
  <c r="P176" i="6" s="1"/>
  <c r="J177" i="6"/>
  <c r="BF177" i="6" s="1"/>
  <c r="BK176" i="6"/>
  <c r="J176" i="6" s="1"/>
  <c r="J103" i="6" s="1"/>
  <c r="BK175" i="6"/>
  <c r="BI175" i="6"/>
  <c r="BH175" i="6"/>
  <c r="BG175" i="6"/>
  <c r="BE175" i="6"/>
  <c r="T175" i="6"/>
  <c r="R175" i="6"/>
  <c r="P175" i="6"/>
  <c r="J175" i="6"/>
  <c r="BF175" i="6" s="1"/>
  <c r="BK174" i="6"/>
  <c r="BI174" i="6"/>
  <c r="BH174" i="6"/>
  <c r="BG174" i="6"/>
  <c r="BE174" i="6"/>
  <c r="T174" i="6"/>
  <c r="R174" i="6"/>
  <c r="P174" i="6"/>
  <c r="J174" i="6"/>
  <c r="BF174" i="6" s="1"/>
  <c r="BK173" i="6"/>
  <c r="BI173" i="6"/>
  <c r="BH173" i="6"/>
  <c r="BG173" i="6"/>
  <c r="BE173" i="6"/>
  <c r="T173" i="6"/>
  <c r="T172" i="6" s="1"/>
  <c r="R173" i="6"/>
  <c r="P173" i="6"/>
  <c r="P172" i="6" s="1"/>
  <c r="J173" i="6"/>
  <c r="BF173" i="6" s="1"/>
  <c r="BK172" i="6"/>
  <c r="J172" i="6"/>
  <c r="BK171" i="6"/>
  <c r="BI171" i="6"/>
  <c r="BH171" i="6"/>
  <c r="BG171" i="6"/>
  <c r="BE171" i="6"/>
  <c r="T171" i="6"/>
  <c r="R171" i="6"/>
  <c r="P171" i="6"/>
  <c r="J171" i="6"/>
  <c r="BF171" i="6" s="1"/>
  <c r="BK170" i="6"/>
  <c r="BI170" i="6"/>
  <c r="BH170" i="6"/>
  <c r="BG170" i="6"/>
  <c r="BE170" i="6"/>
  <c r="T170" i="6"/>
  <c r="R170" i="6"/>
  <c r="P170" i="6"/>
  <c r="J170" i="6"/>
  <c r="BF170" i="6" s="1"/>
  <c r="BK169" i="6"/>
  <c r="BI169" i="6"/>
  <c r="BH169" i="6"/>
  <c r="BG169" i="6"/>
  <c r="BE169" i="6"/>
  <c r="T169" i="6"/>
  <c r="R169" i="6"/>
  <c r="P169" i="6"/>
  <c r="J169" i="6"/>
  <c r="BF169" i="6" s="1"/>
  <c r="BK168" i="6"/>
  <c r="BI168" i="6"/>
  <c r="BH168" i="6"/>
  <c r="BG168" i="6"/>
  <c r="BE168" i="6"/>
  <c r="T168" i="6"/>
  <c r="R168" i="6"/>
  <c r="P168" i="6"/>
  <c r="J168" i="6"/>
  <c r="BF168" i="6" s="1"/>
  <c r="BK167" i="6"/>
  <c r="BI167" i="6"/>
  <c r="BH167" i="6"/>
  <c r="BG167" i="6"/>
  <c r="BE167" i="6"/>
  <c r="T167" i="6"/>
  <c r="R167" i="6"/>
  <c r="P167" i="6"/>
  <c r="J167" i="6"/>
  <c r="BF167" i="6" s="1"/>
  <c r="BK166" i="6"/>
  <c r="BI166" i="6"/>
  <c r="BH166" i="6"/>
  <c r="BG166" i="6"/>
  <c r="BE166" i="6"/>
  <c r="T166" i="6"/>
  <c r="R166" i="6"/>
  <c r="P166" i="6"/>
  <c r="J166" i="6"/>
  <c r="BF166" i="6" s="1"/>
  <c r="BK165" i="6"/>
  <c r="BI165" i="6"/>
  <c r="BH165" i="6"/>
  <c r="BG165" i="6"/>
  <c r="BE165" i="6"/>
  <c r="T165" i="6"/>
  <c r="R165" i="6"/>
  <c r="P165" i="6"/>
  <c r="J165" i="6"/>
  <c r="BF165" i="6" s="1"/>
  <c r="BK164" i="6"/>
  <c r="BI164" i="6"/>
  <c r="BH164" i="6"/>
  <c r="BG164" i="6"/>
  <c r="BE164" i="6"/>
  <c r="T164" i="6"/>
  <c r="R164" i="6"/>
  <c r="P164" i="6"/>
  <c r="J164" i="6"/>
  <c r="BF164" i="6" s="1"/>
  <c r="BK163" i="6"/>
  <c r="BI163" i="6"/>
  <c r="BH163" i="6"/>
  <c r="BG163" i="6"/>
  <c r="BE163" i="6"/>
  <c r="T163" i="6"/>
  <c r="R163" i="6"/>
  <c r="P163" i="6"/>
  <c r="J163" i="6"/>
  <c r="BF163" i="6" s="1"/>
  <c r="BK162" i="6"/>
  <c r="BI162" i="6"/>
  <c r="BH162" i="6"/>
  <c r="BG162" i="6"/>
  <c r="BE162" i="6"/>
  <c r="T162" i="6"/>
  <c r="R162" i="6"/>
  <c r="P162" i="6"/>
  <c r="J162" i="6"/>
  <c r="BF162" i="6" s="1"/>
  <c r="BK161" i="6"/>
  <c r="BI161" i="6"/>
  <c r="BH161" i="6"/>
  <c r="BG161" i="6"/>
  <c r="BE161" i="6"/>
  <c r="T161" i="6"/>
  <c r="R161" i="6"/>
  <c r="P161" i="6"/>
  <c r="J161" i="6"/>
  <c r="BF161" i="6" s="1"/>
  <c r="BK160" i="6"/>
  <c r="BI160" i="6"/>
  <c r="BH160" i="6"/>
  <c r="BG160" i="6"/>
  <c r="BE160" i="6"/>
  <c r="T160" i="6"/>
  <c r="R160" i="6"/>
  <c r="P160" i="6"/>
  <c r="J160" i="6"/>
  <c r="BF160" i="6" s="1"/>
  <c r="BK159" i="6"/>
  <c r="BI159" i="6"/>
  <c r="BH159" i="6"/>
  <c r="BG159" i="6"/>
  <c r="BE159" i="6"/>
  <c r="T159" i="6"/>
  <c r="R159" i="6"/>
  <c r="P159" i="6"/>
  <c r="J159" i="6"/>
  <c r="BF159" i="6" s="1"/>
  <c r="BK158" i="6"/>
  <c r="BI158" i="6"/>
  <c r="BH158" i="6"/>
  <c r="BG158" i="6"/>
  <c r="BE158" i="6"/>
  <c r="T158" i="6"/>
  <c r="R158" i="6"/>
  <c r="P158" i="6"/>
  <c r="J158" i="6"/>
  <c r="BF158" i="6" s="1"/>
  <c r="BK157" i="6"/>
  <c r="BI157" i="6"/>
  <c r="BH157" i="6"/>
  <c r="BG157" i="6"/>
  <c r="BF157" i="6"/>
  <c r="BE157" i="6"/>
  <c r="T157" i="6"/>
  <c r="R157" i="6"/>
  <c r="P157" i="6"/>
  <c r="J157" i="6"/>
  <c r="BK156" i="6"/>
  <c r="BI156" i="6"/>
  <c r="BH156" i="6"/>
  <c r="BG156" i="6"/>
  <c r="BE156" i="6"/>
  <c r="T156" i="6"/>
  <c r="R156" i="6"/>
  <c r="P156" i="6"/>
  <c r="J156" i="6"/>
  <c r="BF156" i="6" s="1"/>
  <c r="BK155" i="6"/>
  <c r="J155" i="6" s="1"/>
  <c r="J101" i="6" s="1"/>
  <c r="R155" i="6"/>
  <c r="BK154" i="6"/>
  <c r="BI154" i="6"/>
  <c r="BH154" i="6"/>
  <c r="BG154" i="6"/>
  <c r="BE154" i="6"/>
  <c r="T154" i="6"/>
  <c r="R154" i="6"/>
  <c r="P154" i="6"/>
  <c r="J154" i="6"/>
  <c r="BF154" i="6" s="1"/>
  <c r="BK153" i="6"/>
  <c r="BI153" i="6"/>
  <c r="BH153" i="6"/>
  <c r="BG153" i="6"/>
  <c r="BE153" i="6"/>
  <c r="T153" i="6"/>
  <c r="T152" i="6" s="1"/>
  <c r="R153" i="6"/>
  <c r="P153" i="6"/>
  <c r="P152" i="6" s="1"/>
  <c r="J153" i="6"/>
  <c r="BF153" i="6" s="1"/>
  <c r="BK152" i="6"/>
  <c r="J152" i="6"/>
  <c r="J100" i="6" s="1"/>
  <c r="BK151" i="6"/>
  <c r="BI151" i="6"/>
  <c r="BH151" i="6"/>
  <c r="BG151" i="6"/>
  <c r="BE151" i="6"/>
  <c r="T151" i="6"/>
  <c r="R151" i="6"/>
  <c r="P151" i="6"/>
  <c r="J151" i="6"/>
  <c r="BF151" i="6" s="1"/>
  <c r="BK150" i="6"/>
  <c r="BK148" i="6" s="1"/>
  <c r="J148" i="6" s="1"/>
  <c r="J99" i="6" s="1"/>
  <c r="BI150" i="6"/>
  <c r="BH150" i="6"/>
  <c r="BG150" i="6"/>
  <c r="BE150" i="6"/>
  <c r="T150" i="6"/>
  <c r="R150" i="6"/>
  <c r="P150" i="6"/>
  <c r="J150" i="6"/>
  <c r="BF150" i="6" s="1"/>
  <c r="BK149" i="6"/>
  <c r="BI149" i="6"/>
  <c r="BH149" i="6"/>
  <c r="BG149" i="6"/>
  <c r="BE149" i="6"/>
  <c r="T149" i="6"/>
  <c r="R149" i="6"/>
  <c r="R148" i="6" s="1"/>
  <c r="P149" i="6"/>
  <c r="J149" i="6"/>
  <c r="BF149" i="6" s="1"/>
  <c r="BK147" i="6"/>
  <c r="BI147" i="6"/>
  <c r="BH147" i="6"/>
  <c r="BG147" i="6"/>
  <c r="BE147" i="6"/>
  <c r="T147" i="6"/>
  <c r="R147" i="6"/>
  <c r="P147" i="6"/>
  <c r="J147" i="6"/>
  <c r="BF147" i="6" s="1"/>
  <c r="BK146" i="6"/>
  <c r="BI146" i="6"/>
  <c r="BH146" i="6"/>
  <c r="BG146" i="6"/>
  <c r="BE146" i="6"/>
  <c r="T146" i="6"/>
  <c r="R146" i="6"/>
  <c r="P146" i="6"/>
  <c r="J146" i="6"/>
  <c r="BF146" i="6" s="1"/>
  <c r="BK145" i="6"/>
  <c r="BI145" i="6"/>
  <c r="BH145" i="6"/>
  <c r="BG145" i="6"/>
  <c r="BE145" i="6"/>
  <c r="T145" i="6"/>
  <c r="R145" i="6"/>
  <c r="P145" i="6"/>
  <c r="J145" i="6"/>
  <c r="BF145" i="6" s="1"/>
  <c r="BK144" i="6"/>
  <c r="BI144" i="6"/>
  <c r="BH144" i="6"/>
  <c r="BG144" i="6"/>
  <c r="BE144" i="6"/>
  <c r="T144" i="6"/>
  <c r="R144" i="6"/>
  <c r="P144" i="6"/>
  <c r="J144" i="6"/>
  <c r="BF144" i="6" s="1"/>
  <c r="BK143" i="6"/>
  <c r="BI143" i="6"/>
  <c r="BH143" i="6"/>
  <c r="BG143" i="6"/>
  <c r="BE143" i="6"/>
  <c r="T143" i="6"/>
  <c r="R143" i="6"/>
  <c r="P143" i="6"/>
  <c r="J143" i="6"/>
  <c r="BF143" i="6" s="1"/>
  <c r="BK142" i="6"/>
  <c r="BI142" i="6"/>
  <c r="BH142" i="6"/>
  <c r="BG142" i="6"/>
  <c r="BE142" i="6"/>
  <c r="T142" i="6"/>
  <c r="R142" i="6"/>
  <c r="P142" i="6"/>
  <c r="J142" i="6"/>
  <c r="BF142" i="6" s="1"/>
  <c r="BK141" i="6"/>
  <c r="BI141" i="6"/>
  <c r="BH141" i="6"/>
  <c r="BG141" i="6"/>
  <c r="BE141" i="6"/>
  <c r="T141" i="6"/>
  <c r="R141" i="6"/>
  <c r="P141" i="6"/>
  <c r="J141" i="6"/>
  <c r="BF141" i="6" s="1"/>
  <c r="BK140" i="6"/>
  <c r="BI140" i="6"/>
  <c r="BH140" i="6"/>
  <c r="BG140" i="6"/>
  <c r="BE140" i="6"/>
  <c r="T140" i="6"/>
  <c r="R140" i="6"/>
  <c r="P140" i="6"/>
  <c r="J140" i="6"/>
  <c r="BF140" i="6" s="1"/>
  <c r="BK139" i="6"/>
  <c r="BK137" i="6" s="1"/>
  <c r="J137" i="6" s="1"/>
  <c r="J98" i="6" s="1"/>
  <c r="BI139" i="6"/>
  <c r="BH139" i="6"/>
  <c r="BG139" i="6"/>
  <c r="BF139" i="6"/>
  <c r="BE139" i="6"/>
  <c r="T139" i="6"/>
  <c r="R139" i="6"/>
  <c r="P139" i="6"/>
  <c r="J139" i="6"/>
  <c r="BK138" i="6"/>
  <c r="BI138" i="6"/>
  <c r="BH138" i="6"/>
  <c r="BG138" i="6"/>
  <c r="BE138" i="6"/>
  <c r="T138" i="6"/>
  <c r="R138" i="6"/>
  <c r="P138" i="6"/>
  <c r="P137" i="6" s="1"/>
  <c r="J138" i="6"/>
  <c r="BF138" i="6" s="1"/>
  <c r="J132" i="6"/>
  <c r="J131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J102" i="6"/>
  <c r="J92" i="6"/>
  <c r="J91" i="6"/>
  <c r="F91" i="6"/>
  <c r="F89" i="6"/>
  <c r="E87" i="6"/>
  <c r="J39" i="6"/>
  <c r="J38" i="6"/>
  <c r="J37" i="6"/>
  <c r="J18" i="6"/>
  <c r="E18" i="6"/>
  <c r="F132" i="6" s="1"/>
  <c r="J17" i="6"/>
  <c r="J12" i="6"/>
  <c r="J89" i="6" s="1"/>
  <c r="E7" i="6"/>
  <c r="E85" i="6" s="1"/>
  <c r="BK197" i="5"/>
  <c r="BI197" i="5"/>
  <c r="BH197" i="5"/>
  <c r="BG197" i="5"/>
  <c r="BE197" i="5"/>
  <c r="T197" i="5"/>
  <c r="R197" i="5"/>
  <c r="P197" i="5"/>
  <c r="J197" i="5"/>
  <c r="BF197" i="5" s="1"/>
  <c r="BK196" i="5"/>
  <c r="BI196" i="5"/>
  <c r="BH196" i="5"/>
  <c r="BG196" i="5"/>
  <c r="BE196" i="5"/>
  <c r="T196" i="5"/>
  <c r="R196" i="5"/>
  <c r="P196" i="5"/>
  <c r="J196" i="5"/>
  <c r="BF196" i="5" s="1"/>
  <c r="BK195" i="5"/>
  <c r="BI195" i="5"/>
  <c r="BH195" i="5"/>
  <c r="BG195" i="5"/>
  <c r="BE195" i="5"/>
  <c r="T195" i="5"/>
  <c r="R195" i="5"/>
  <c r="P195" i="5"/>
  <c r="J195" i="5"/>
  <c r="BF195" i="5" s="1"/>
  <c r="BK194" i="5"/>
  <c r="BI194" i="5"/>
  <c r="BH194" i="5"/>
  <c r="BG194" i="5"/>
  <c r="BE194" i="5"/>
  <c r="T194" i="5"/>
  <c r="R194" i="5"/>
  <c r="P194" i="5"/>
  <c r="J194" i="5"/>
  <c r="BF194" i="5" s="1"/>
  <c r="BK193" i="5"/>
  <c r="BI193" i="5"/>
  <c r="BH193" i="5"/>
  <c r="BG193" i="5"/>
  <c r="BE193" i="5"/>
  <c r="T193" i="5"/>
  <c r="R193" i="5"/>
  <c r="P193" i="5"/>
  <c r="J193" i="5"/>
  <c r="BF193" i="5" s="1"/>
  <c r="BK192" i="5"/>
  <c r="BI192" i="5"/>
  <c r="BH192" i="5"/>
  <c r="BG192" i="5"/>
  <c r="BE192" i="5"/>
  <c r="T192" i="5"/>
  <c r="R192" i="5"/>
  <c r="P192" i="5"/>
  <c r="J192" i="5"/>
  <c r="BF192" i="5" s="1"/>
  <c r="BK191" i="5"/>
  <c r="BI191" i="5"/>
  <c r="BH191" i="5"/>
  <c r="BG191" i="5"/>
  <c r="BE191" i="5"/>
  <c r="T191" i="5"/>
  <c r="R191" i="5"/>
  <c r="P191" i="5"/>
  <c r="J191" i="5"/>
  <c r="BF191" i="5" s="1"/>
  <c r="BK190" i="5"/>
  <c r="BI190" i="5"/>
  <c r="BH190" i="5"/>
  <c r="BG190" i="5"/>
  <c r="BE190" i="5"/>
  <c r="T190" i="5"/>
  <c r="R190" i="5"/>
  <c r="P190" i="5"/>
  <c r="J190" i="5"/>
  <c r="BF190" i="5" s="1"/>
  <c r="BK189" i="5"/>
  <c r="BI189" i="5"/>
  <c r="BH189" i="5"/>
  <c r="BG189" i="5"/>
  <c r="BE189" i="5"/>
  <c r="T189" i="5"/>
  <c r="R189" i="5"/>
  <c r="P189" i="5"/>
  <c r="J189" i="5"/>
  <c r="BF189" i="5" s="1"/>
  <c r="BK188" i="5"/>
  <c r="BI188" i="5"/>
  <c r="BH188" i="5"/>
  <c r="BG188" i="5"/>
  <c r="BE188" i="5"/>
  <c r="T188" i="5"/>
  <c r="R188" i="5"/>
  <c r="P188" i="5"/>
  <c r="J188" i="5"/>
  <c r="BF188" i="5" s="1"/>
  <c r="BK187" i="5"/>
  <c r="BI187" i="5"/>
  <c r="BH187" i="5"/>
  <c r="BG187" i="5"/>
  <c r="BE187" i="5"/>
  <c r="T187" i="5"/>
  <c r="R187" i="5"/>
  <c r="P187" i="5"/>
  <c r="J187" i="5"/>
  <c r="BF187" i="5" s="1"/>
  <c r="BK186" i="5"/>
  <c r="BI186" i="5"/>
  <c r="BH186" i="5"/>
  <c r="BG186" i="5"/>
  <c r="BE186" i="5"/>
  <c r="T186" i="5"/>
  <c r="R186" i="5"/>
  <c r="P186" i="5"/>
  <c r="J186" i="5"/>
  <c r="BF186" i="5" s="1"/>
  <c r="BK185" i="5"/>
  <c r="BI185" i="5"/>
  <c r="BH185" i="5"/>
  <c r="BG185" i="5"/>
  <c r="BE185" i="5"/>
  <c r="T185" i="5"/>
  <c r="R185" i="5"/>
  <c r="P185" i="5"/>
  <c r="J185" i="5"/>
  <c r="BF185" i="5" s="1"/>
  <c r="BK184" i="5"/>
  <c r="BI184" i="5"/>
  <c r="BH184" i="5"/>
  <c r="BG184" i="5"/>
  <c r="BE184" i="5"/>
  <c r="T184" i="5"/>
  <c r="R184" i="5"/>
  <c r="P184" i="5"/>
  <c r="J184" i="5"/>
  <c r="BF184" i="5" s="1"/>
  <c r="BK183" i="5"/>
  <c r="BI183" i="5"/>
  <c r="BH183" i="5"/>
  <c r="BG183" i="5"/>
  <c r="BE183" i="5"/>
  <c r="T183" i="5"/>
  <c r="R183" i="5"/>
  <c r="P183" i="5"/>
  <c r="J183" i="5"/>
  <c r="BF183" i="5" s="1"/>
  <c r="BK182" i="5"/>
  <c r="BI182" i="5"/>
  <c r="BH182" i="5"/>
  <c r="BG182" i="5"/>
  <c r="BE182" i="5"/>
  <c r="T182" i="5"/>
  <c r="R182" i="5"/>
  <c r="P182" i="5"/>
  <c r="J182" i="5"/>
  <c r="BF182" i="5" s="1"/>
  <c r="BK181" i="5"/>
  <c r="BI181" i="5"/>
  <c r="BH181" i="5"/>
  <c r="BG181" i="5"/>
  <c r="BE181" i="5"/>
  <c r="T181" i="5"/>
  <c r="R181" i="5"/>
  <c r="P181" i="5"/>
  <c r="J181" i="5"/>
  <c r="BF181" i="5" s="1"/>
  <c r="BK180" i="5"/>
  <c r="BI180" i="5"/>
  <c r="BH180" i="5"/>
  <c r="BG180" i="5"/>
  <c r="BE180" i="5"/>
  <c r="T180" i="5"/>
  <c r="R180" i="5"/>
  <c r="P180" i="5"/>
  <c r="J180" i="5"/>
  <c r="BF180" i="5" s="1"/>
  <c r="BK179" i="5"/>
  <c r="BI179" i="5"/>
  <c r="BH179" i="5"/>
  <c r="BG179" i="5"/>
  <c r="BE179" i="5"/>
  <c r="T179" i="5"/>
  <c r="R179" i="5"/>
  <c r="P179" i="5"/>
  <c r="J179" i="5"/>
  <c r="BF179" i="5" s="1"/>
  <c r="BK178" i="5"/>
  <c r="BI178" i="5"/>
  <c r="BH178" i="5"/>
  <c r="BG178" i="5"/>
  <c r="BE178" i="5"/>
  <c r="T178" i="5"/>
  <c r="R178" i="5"/>
  <c r="P178" i="5"/>
  <c r="J178" i="5"/>
  <c r="BF178" i="5" s="1"/>
  <c r="BK177" i="5"/>
  <c r="BI177" i="5"/>
  <c r="BH177" i="5"/>
  <c r="BG177" i="5"/>
  <c r="BE177" i="5"/>
  <c r="T177" i="5"/>
  <c r="R177" i="5"/>
  <c r="P177" i="5"/>
  <c r="J177" i="5"/>
  <c r="BF177" i="5" s="1"/>
  <c r="BK176" i="5"/>
  <c r="BI176" i="5"/>
  <c r="BH176" i="5"/>
  <c r="BG176" i="5"/>
  <c r="BE176" i="5"/>
  <c r="T176" i="5"/>
  <c r="R176" i="5"/>
  <c r="P176" i="5"/>
  <c r="J176" i="5"/>
  <c r="BF176" i="5" s="1"/>
  <c r="BK175" i="5"/>
  <c r="BI175" i="5"/>
  <c r="BH175" i="5"/>
  <c r="BG175" i="5"/>
  <c r="BE175" i="5"/>
  <c r="T175" i="5"/>
  <c r="R175" i="5"/>
  <c r="P175" i="5"/>
  <c r="J175" i="5"/>
  <c r="BF175" i="5" s="1"/>
  <c r="BK174" i="5"/>
  <c r="BI174" i="5"/>
  <c r="BH174" i="5"/>
  <c r="BG174" i="5"/>
  <c r="BE174" i="5"/>
  <c r="T174" i="5"/>
  <c r="R174" i="5"/>
  <c r="P174" i="5"/>
  <c r="J174" i="5"/>
  <c r="BF174" i="5" s="1"/>
  <c r="BK173" i="5"/>
  <c r="BI173" i="5"/>
  <c r="BH173" i="5"/>
  <c r="BG173" i="5"/>
  <c r="BE173" i="5"/>
  <c r="T173" i="5"/>
  <c r="R173" i="5"/>
  <c r="P173" i="5"/>
  <c r="J173" i="5"/>
  <c r="BF173" i="5" s="1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E170" i="5"/>
  <c r="T170" i="5"/>
  <c r="R170" i="5"/>
  <c r="P170" i="5"/>
  <c r="J170" i="5"/>
  <c r="BF170" i="5" s="1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E168" i="5"/>
  <c r="T168" i="5"/>
  <c r="R168" i="5"/>
  <c r="P168" i="5"/>
  <c r="J168" i="5"/>
  <c r="BF168" i="5" s="1"/>
  <c r="BK167" i="5"/>
  <c r="BI167" i="5"/>
  <c r="BH167" i="5"/>
  <c r="BG167" i="5"/>
  <c r="BE167" i="5"/>
  <c r="T167" i="5"/>
  <c r="R167" i="5"/>
  <c r="P167" i="5"/>
  <c r="J167" i="5"/>
  <c r="BF167" i="5" s="1"/>
  <c r="BK166" i="5"/>
  <c r="BI166" i="5"/>
  <c r="BH166" i="5"/>
  <c r="BG166" i="5"/>
  <c r="BE166" i="5"/>
  <c r="T166" i="5"/>
  <c r="R166" i="5"/>
  <c r="P166" i="5"/>
  <c r="J166" i="5"/>
  <c r="BF166" i="5" s="1"/>
  <c r="BK165" i="5"/>
  <c r="BI165" i="5"/>
  <c r="BH165" i="5"/>
  <c r="BG165" i="5"/>
  <c r="BE165" i="5"/>
  <c r="T165" i="5"/>
  <c r="R165" i="5"/>
  <c r="P165" i="5"/>
  <c r="J165" i="5"/>
  <c r="BF165" i="5" s="1"/>
  <c r="BK164" i="5"/>
  <c r="BI164" i="5"/>
  <c r="BH164" i="5"/>
  <c r="BG164" i="5"/>
  <c r="BE164" i="5"/>
  <c r="T164" i="5"/>
  <c r="R164" i="5"/>
  <c r="P164" i="5"/>
  <c r="J164" i="5"/>
  <c r="BF164" i="5" s="1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E162" i="5"/>
  <c r="T162" i="5"/>
  <c r="R162" i="5"/>
  <c r="P162" i="5"/>
  <c r="J162" i="5"/>
  <c r="BF162" i="5" s="1"/>
  <c r="BK161" i="5"/>
  <c r="BI161" i="5"/>
  <c r="BH161" i="5"/>
  <c r="BG161" i="5"/>
  <c r="BE161" i="5"/>
  <c r="T161" i="5"/>
  <c r="R161" i="5"/>
  <c r="P161" i="5"/>
  <c r="J161" i="5"/>
  <c r="BF161" i="5" s="1"/>
  <c r="BK160" i="5"/>
  <c r="BI160" i="5"/>
  <c r="BH160" i="5"/>
  <c r="BG160" i="5"/>
  <c r="BE160" i="5"/>
  <c r="T160" i="5"/>
  <c r="R160" i="5"/>
  <c r="P160" i="5"/>
  <c r="J160" i="5"/>
  <c r="BF160" i="5" s="1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E158" i="5"/>
  <c r="T158" i="5"/>
  <c r="R158" i="5"/>
  <c r="P158" i="5"/>
  <c r="J158" i="5"/>
  <c r="BF158" i="5" s="1"/>
  <c r="BK157" i="5"/>
  <c r="BI157" i="5"/>
  <c r="BH157" i="5"/>
  <c r="BG157" i="5"/>
  <c r="BE157" i="5"/>
  <c r="T157" i="5"/>
  <c r="R157" i="5"/>
  <c r="P157" i="5"/>
  <c r="J157" i="5"/>
  <c r="BF157" i="5" s="1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E154" i="5"/>
  <c r="T154" i="5"/>
  <c r="R154" i="5"/>
  <c r="P154" i="5"/>
  <c r="J154" i="5"/>
  <c r="BF154" i="5" s="1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E151" i="5"/>
  <c r="T151" i="5"/>
  <c r="R151" i="5"/>
  <c r="P151" i="5"/>
  <c r="J151" i="5"/>
  <c r="BF151" i="5" s="1"/>
  <c r="BK150" i="5"/>
  <c r="BI150" i="5"/>
  <c r="BH150" i="5"/>
  <c r="BG150" i="5"/>
  <c r="BE150" i="5"/>
  <c r="T150" i="5"/>
  <c r="R150" i="5"/>
  <c r="P150" i="5"/>
  <c r="J150" i="5"/>
  <c r="BF150" i="5" s="1"/>
  <c r="BK149" i="5"/>
  <c r="BI149" i="5"/>
  <c r="BH149" i="5"/>
  <c r="BG149" i="5"/>
  <c r="BE149" i="5"/>
  <c r="T149" i="5"/>
  <c r="R149" i="5"/>
  <c r="P149" i="5"/>
  <c r="J149" i="5"/>
  <c r="BF149" i="5" s="1"/>
  <c r="BK148" i="5"/>
  <c r="BI148" i="5"/>
  <c r="BH148" i="5"/>
  <c r="BG148" i="5"/>
  <c r="BE148" i="5"/>
  <c r="T148" i="5"/>
  <c r="R148" i="5"/>
  <c r="P148" i="5"/>
  <c r="J148" i="5"/>
  <c r="BF148" i="5" s="1"/>
  <c r="BK147" i="5"/>
  <c r="BI147" i="5"/>
  <c r="BH147" i="5"/>
  <c r="BG147" i="5"/>
  <c r="BE147" i="5"/>
  <c r="T147" i="5"/>
  <c r="R147" i="5"/>
  <c r="P147" i="5"/>
  <c r="J147" i="5"/>
  <c r="BF147" i="5" s="1"/>
  <c r="BK146" i="5"/>
  <c r="BI146" i="5"/>
  <c r="BH146" i="5"/>
  <c r="BG146" i="5"/>
  <c r="BE146" i="5"/>
  <c r="T146" i="5"/>
  <c r="R146" i="5"/>
  <c r="P146" i="5"/>
  <c r="J146" i="5"/>
  <c r="BF146" i="5" s="1"/>
  <c r="BK145" i="5"/>
  <c r="BI145" i="5"/>
  <c r="BH145" i="5"/>
  <c r="BG145" i="5"/>
  <c r="BE145" i="5"/>
  <c r="T145" i="5"/>
  <c r="R145" i="5"/>
  <c r="P145" i="5"/>
  <c r="J145" i="5"/>
  <c r="BF145" i="5" s="1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E142" i="5"/>
  <c r="T142" i="5"/>
  <c r="R142" i="5"/>
  <c r="P142" i="5"/>
  <c r="J142" i="5"/>
  <c r="BF142" i="5" s="1"/>
  <c r="BK141" i="5"/>
  <c r="BI141" i="5"/>
  <c r="BH141" i="5"/>
  <c r="BG141" i="5"/>
  <c r="BE141" i="5"/>
  <c r="T141" i="5"/>
  <c r="R141" i="5"/>
  <c r="P141" i="5"/>
  <c r="J141" i="5"/>
  <c r="BF141" i="5" s="1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E139" i="5"/>
  <c r="T139" i="5"/>
  <c r="R139" i="5"/>
  <c r="P139" i="5"/>
  <c r="J139" i="5"/>
  <c r="BF139" i="5" s="1"/>
  <c r="BK138" i="5"/>
  <c r="BI138" i="5"/>
  <c r="BH138" i="5"/>
  <c r="BG138" i="5"/>
  <c r="BE138" i="5"/>
  <c r="T138" i="5"/>
  <c r="R138" i="5"/>
  <c r="P138" i="5"/>
  <c r="J138" i="5"/>
  <c r="BF138" i="5" s="1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E136" i="5"/>
  <c r="T136" i="5"/>
  <c r="R136" i="5"/>
  <c r="P136" i="5"/>
  <c r="J136" i="5"/>
  <c r="BF136" i="5" s="1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E134" i="5"/>
  <c r="T134" i="5"/>
  <c r="R134" i="5"/>
  <c r="P134" i="5"/>
  <c r="J134" i="5"/>
  <c r="BF134" i="5" s="1"/>
  <c r="BK133" i="5"/>
  <c r="BI133" i="5"/>
  <c r="BH133" i="5"/>
  <c r="BG133" i="5"/>
  <c r="BE133" i="5"/>
  <c r="T133" i="5"/>
  <c r="R133" i="5"/>
  <c r="P133" i="5"/>
  <c r="J133" i="5"/>
  <c r="BF133" i="5" s="1"/>
  <c r="BK132" i="5"/>
  <c r="BI132" i="5"/>
  <c r="BH132" i="5"/>
  <c r="BG132" i="5"/>
  <c r="BE132" i="5"/>
  <c r="T132" i="5"/>
  <c r="R132" i="5"/>
  <c r="P132" i="5"/>
  <c r="J132" i="5"/>
  <c r="BF132" i="5" s="1"/>
  <c r="BK131" i="5"/>
  <c r="BI131" i="5"/>
  <c r="BH131" i="5"/>
  <c r="BG131" i="5"/>
  <c r="BE131" i="5"/>
  <c r="T131" i="5"/>
  <c r="R131" i="5"/>
  <c r="P131" i="5"/>
  <c r="J131" i="5"/>
  <c r="BF131" i="5" s="1"/>
  <c r="J125" i="5"/>
  <c r="J124" i="5"/>
  <c r="F124" i="5"/>
  <c r="J122" i="5"/>
  <c r="F122" i="5"/>
  <c r="E120" i="5"/>
  <c r="BI107" i="5"/>
  <c r="BH107" i="5"/>
  <c r="BG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BI103" i="5"/>
  <c r="BH103" i="5"/>
  <c r="BG103" i="5"/>
  <c r="BF103" i="5"/>
  <c r="BE103" i="5"/>
  <c r="BI102" i="5"/>
  <c r="BH102" i="5"/>
  <c r="BG102" i="5"/>
  <c r="BF102" i="5"/>
  <c r="BE102" i="5"/>
  <c r="J92" i="5"/>
  <c r="J91" i="5"/>
  <c r="F91" i="5"/>
  <c r="J89" i="5"/>
  <c r="F89" i="5"/>
  <c r="E87" i="5"/>
  <c r="J39" i="5"/>
  <c r="J38" i="5"/>
  <c r="AY98" i="1" s="1"/>
  <c r="J37" i="5"/>
  <c r="AX98" i="1" s="1"/>
  <c r="J18" i="5"/>
  <c r="E18" i="5"/>
  <c r="F125" i="5" s="1"/>
  <c r="J17" i="5"/>
  <c r="E7" i="5"/>
  <c r="BK201" i="4"/>
  <c r="BI201" i="4"/>
  <c r="BH201" i="4"/>
  <c r="BG201" i="4"/>
  <c r="BE201" i="4"/>
  <c r="T201" i="4"/>
  <c r="R201" i="4"/>
  <c r="P201" i="4"/>
  <c r="J201" i="4"/>
  <c r="BF201" i="4" s="1"/>
  <c r="BK200" i="4"/>
  <c r="BI200" i="4"/>
  <c r="BH200" i="4"/>
  <c r="BG200" i="4"/>
  <c r="BE200" i="4"/>
  <c r="T200" i="4"/>
  <c r="R200" i="4"/>
  <c r="P200" i="4"/>
  <c r="J200" i="4"/>
  <c r="BF200" i="4" s="1"/>
  <c r="BK199" i="4"/>
  <c r="BK198" i="4" s="1"/>
  <c r="J198" i="4" s="1"/>
  <c r="J108" i="4" s="1"/>
  <c r="BI199" i="4"/>
  <c r="BH199" i="4"/>
  <c r="BG199" i="4"/>
  <c r="BE199" i="4"/>
  <c r="T199" i="4"/>
  <c r="R199" i="4"/>
  <c r="P199" i="4"/>
  <c r="J199" i="4"/>
  <c r="BF199" i="4" s="1"/>
  <c r="T198" i="4"/>
  <c r="BK197" i="4"/>
  <c r="BI197" i="4"/>
  <c r="BH197" i="4"/>
  <c r="BG197" i="4"/>
  <c r="BE197" i="4"/>
  <c r="T197" i="4"/>
  <c r="R197" i="4"/>
  <c r="P197" i="4"/>
  <c r="J197" i="4"/>
  <c r="BF197" i="4" s="1"/>
  <c r="BK196" i="4"/>
  <c r="BI196" i="4"/>
  <c r="BH196" i="4"/>
  <c r="BG196" i="4"/>
  <c r="BE196" i="4"/>
  <c r="T196" i="4"/>
  <c r="R196" i="4"/>
  <c r="P196" i="4"/>
  <c r="J196" i="4"/>
  <c r="BF196" i="4" s="1"/>
  <c r="BK195" i="4"/>
  <c r="BI195" i="4"/>
  <c r="BH195" i="4"/>
  <c r="BG195" i="4"/>
  <c r="BE195" i="4"/>
  <c r="T195" i="4"/>
  <c r="R195" i="4"/>
  <c r="P195" i="4"/>
  <c r="J195" i="4"/>
  <c r="BF195" i="4" s="1"/>
  <c r="BK194" i="4"/>
  <c r="BI194" i="4"/>
  <c r="BH194" i="4"/>
  <c r="BG194" i="4"/>
  <c r="BE194" i="4"/>
  <c r="T194" i="4"/>
  <c r="R194" i="4"/>
  <c r="P194" i="4"/>
  <c r="J194" i="4"/>
  <c r="BF194" i="4" s="1"/>
  <c r="BK193" i="4"/>
  <c r="BI193" i="4"/>
  <c r="BH193" i="4"/>
  <c r="BG193" i="4"/>
  <c r="BF193" i="4"/>
  <c r="BE193" i="4"/>
  <c r="T193" i="4"/>
  <c r="R193" i="4"/>
  <c r="P193" i="4"/>
  <c r="J193" i="4"/>
  <c r="BK192" i="4"/>
  <c r="BI192" i="4"/>
  <c r="BH192" i="4"/>
  <c r="BG192" i="4"/>
  <c r="BE192" i="4"/>
  <c r="T192" i="4"/>
  <c r="R192" i="4"/>
  <c r="P192" i="4"/>
  <c r="J192" i="4"/>
  <c r="BF192" i="4" s="1"/>
  <c r="BK191" i="4"/>
  <c r="BI191" i="4"/>
  <c r="BH191" i="4"/>
  <c r="BG191" i="4"/>
  <c r="BE191" i="4"/>
  <c r="T191" i="4"/>
  <c r="R191" i="4"/>
  <c r="P191" i="4"/>
  <c r="J191" i="4"/>
  <c r="BF191" i="4" s="1"/>
  <c r="BK190" i="4"/>
  <c r="BI190" i="4"/>
  <c r="BH190" i="4"/>
  <c r="BG190" i="4"/>
  <c r="BE190" i="4"/>
  <c r="T190" i="4"/>
  <c r="R190" i="4"/>
  <c r="P190" i="4"/>
  <c r="J190" i="4"/>
  <c r="BF190" i="4" s="1"/>
  <c r="BK189" i="4"/>
  <c r="BI189" i="4"/>
  <c r="BH189" i="4"/>
  <c r="BG189" i="4"/>
  <c r="BE189" i="4"/>
  <c r="T189" i="4"/>
  <c r="R189" i="4"/>
  <c r="P189" i="4"/>
  <c r="J189" i="4"/>
  <c r="BF189" i="4" s="1"/>
  <c r="BK188" i="4"/>
  <c r="BI188" i="4"/>
  <c r="BH188" i="4"/>
  <c r="BG188" i="4"/>
  <c r="BE188" i="4"/>
  <c r="T188" i="4"/>
  <c r="R188" i="4"/>
  <c r="P188" i="4"/>
  <c r="J188" i="4"/>
  <c r="BF188" i="4" s="1"/>
  <c r="BK187" i="4"/>
  <c r="BI187" i="4"/>
  <c r="BH187" i="4"/>
  <c r="BG187" i="4"/>
  <c r="BE187" i="4"/>
  <c r="T187" i="4"/>
  <c r="R187" i="4"/>
  <c r="P187" i="4"/>
  <c r="J187" i="4"/>
  <c r="BF187" i="4" s="1"/>
  <c r="BK186" i="4"/>
  <c r="BI186" i="4"/>
  <c r="BH186" i="4"/>
  <c r="BG186" i="4"/>
  <c r="BE186" i="4"/>
  <c r="T186" i="4"/>
  <c r="R186" i="4"/>
  <c r="P186" i="4"/>
  <c r="J186" i="4"/>
  <c r="BF186" i="4" s="1"/>
  <c r="BK185" i="4"/>
  <c r="BI185" i="4"/>
  <c r="BH185" i="4"/>
  <c r="BG185" i="4"/>
  <c r="BE185" i="4"/>
  <c r="T185" i="4"/>
  <c r="R185" i="4"/>
  <c r="P185" i="4"/>
  <c r="J185" i="4"/>
  <c r="BF185" i="4" s="1"/>
  <c r="BK184" i="4"/>
  <c r="BI184" i="4"/>
  <c r="BH184" i="4"/>
  <c r="BG184" i="4"/>
  <c r="BE184" i="4"/>
  <c r="T184" i="4"/>
  <c r="R184" i="4"/>
  <c r="R182" i="4" s="1"/>
  <c r="P184" i="4"/>
  <c r="J184" i="4"/>
  <c r="BF184" i="4" s="1"/>
  <c r="BK183" i="4"/>
  <c r="BI183" i="4"/>
  <c r="BH183" i="4"/>
  <c r="BG183" i="4"/>
  <c r="BE183" i="4"/>
  <c r="T183" i="4"/>
  <c r="R183" i="4"/>
  <c r="P183" i="4"/>
  <c r="J183" i="4"/>
  <c r="BF183" i="4" s="1"/>
  <c r="BK181" i="4"/>
  <c r="BI181" i="4"/>
  <c r="BH181" i="4"/>
  <c r="BG181" i="4"/>
  <c r="BE181" i="4"/>
  <c r="T181" i="4"/>
  <c r="R181" i="4"/>
  <c r="P181" i="4"/>
  <c r="J181" i="4"/>
  <c r="BF181" i="4" s="1"/>
  <c r="BK180" i="4"/>
  <c r="BI180" i="4"/>
  <c r="BH180" i="4"/>
  <c r="BG180" i="4"/>
  <c r="BE180" i="4"/>
  <c r="T180" i="4"/>
  <c r="T179" i="4" s="1"/>
  <c r="R180" i="4"/>
  <c r="R179" i="4" s="1"/>
  <c r="P180" i="4"/>
  <c r="J180" i="4"/>
  <c r="BF180" i="4" s="1"/>
  <c r="BK179" i="4"/>
  <c r="J179" i="4" s="1"/>
  <c r="J106" i="4" s="1"/>
  <c r="BK177" i="4"/>
  <c r="BI177" i="4"/>
  <c r="BH177" i="4"/>
  <c r="BG177" i="4"/>
  <c r="BE177" i="4"/>
  <c r="T177" i="4"/>
  <c r="T176" i="4" s="1"/>
  <c r="R177" i="4"/>
  <c r="R176" i="4" s="1"/>
  <c r="P177" i="4"/>
  <c r="P176" i="4" s="1"/>
  <c r="J177" i="4"/>
  <c r="BF177" i="4" s="1"/>
  <c r="BK176" i="4"/>
  <c r="J176" i="4" s="1"/>
  <c r="J104" i="4" s="1"/>
  <c r="BK175" i="4"/>
  <c r="BI175" i="4"/>
  <c r="BH175" i="4"/>
  <c r="BG175" i="4"/>
  <c r="BF175" i="4"/>
  <c r="BE175" i="4"/>
  <c r="T175" i="4"/>
  <c r="R175" i="4"/>
  <c r="P175" i="4"/>
  <c r="J175" i="4"/>
  <c r="BK174" i="4"/>
  <c r="BI174" i="4"/>
  <c r="BH174" i="4"/>
  <c r="BG174" i="4"/>
  <c r="BE174" i="4"/>
  <c r="T174" i="4"/>
  <c r="R174" i="4"/>
  <c r="P174" i="4"/>
  <c r="J174" i="4"/>
  <c r="BF174" i="4" s="1"/>
  <c r="BK173" i="4"/>
  <c r="BI173" i="4"/>
  <c r="BH173" i="4"/>
  <c r="BG173" i="4"/>
  <c r="BF173" i="4"/>
  <c r="BE173" i="4"/>
  <c r="T173" i="4"/>
  <c r="R173" i="4"/>
  <c r="P173" i="4"/>
  <c r="J173" i="4"/>
  <c r="BK172" i="4"/>
  <c r="BI172" i="4"/>
  <c r="BH172" i="4"/>
  <c r="BG172" i="4"/>
  <c r="BE172" i="4"/>
  <c r="T172" i="4"/>
  <c r="R172" i="4"/>
  <c r="P172" i="4"/>
  <c r="J172" i="4"/>
  <c r="BF172" i="4" s="1"/>
  <c r="BK171" i="4"/>
  <c r="BI171" i="4"/>
  <c r="BH171" i="4"/>
  <c r="BG171" i="4"/>
  <c r="BF171" i="4"/>
  <c r="BE171" i="4"/>
  <c r="T171" i="4"/>
  <c r="R171" i="4"/>
  <c r="P171" i="4"/>
  <c r="J171" i="4"/>
  <c r="BK170" i="4"/>
  <c r="BI170" i="4"/>
  <c r="BH170" i="4"/>
  <c r="BG170" i="4"/>
  <c r="BE170" i="4"/>
  <c r="T170" i="4"/>
  <c r="R170" i="4"/>
  <c r="P170" i="4"/>
  <c r="J170" i="4"/>
  <c r="BF170" i="4" s="1"/>
  <c r="BK169" i="4"/>
  <c r="BI169" i="4"/>
  <c r="BH169" i="4"/>
  <c r="BG169" i="4"/>
  <c r="BF169" i="4"/>
  <c r="BE169" i="4"/>
  <c r="T169" i="4"/>
  <c r="R169" i="4"/>
  <c r="P169" i="4"/>
  <c r="J169" i="4"/>
  <c r="BK168" i="4"/>
  <c r="BI168" i="4"/>
  <c r="BH168" i="4"/>
  <c r="BG168" i="4"/>
  <c r="BE168" i="4"/>
  <c r="T168" i="4"/>
  <c r="R168" i="4"/>
  <c r="P168" i="4"/>
  <c r="J168" i="4"/>
  <c r="BF168" i="4" s="1"/>
  <c r="BK167" i="4"/>
  <c r="BI167" i="4"/>
  <c r="BH167" i="4"/>
  <c r="BG167" i="4"/>
  <c r="BF167" i="4"/>
  <c r="BE167" i="4"/>
  <c r="T167" i="4"/>
  <c r="R167" i="4"/>
  <c r="P167" i="4"/>
  <c r="J167" i="4"/>
  <c r="BK166" i="4"/>
  <c r="BI166" i="4"/>
  <c r="BH166" i="4"/>
  <c r="BG166" i="4"/>
  <c r="BE166" i="4"/>
  <c r="T166" i="4"/>
  <c r="R166" i="4"/>
  <c r="P166" i="4"/>
  <c r="J166" i="4"/>
  <c r="BF166" i="4" s="1"/>
  <c r="BK163" i="4"/>
  <c r="BI163" i="4"/>
  <c r="BH163" i="4"/>
  <c r="BG163" i="4"/>
  <c r="BE163" i="4"/>
  <c r="T163" i="4"/>
  <c r="T162" i="4" s="1"/>
  <c r="R163" i="4"/>
  <c r="P163" i="4"/>
  <c r="J163" i="4"/>
  <c r="BF163" i="4" s="1"/>
  <c r="BK162" i="4"/>
  <c r="R162" i="4"/>
  <c r="P162" i="4"/>
  <c r="J162" i="4"/>
  <c r="J101" i="4" s="1"/>
  <c r="BK161" i="4"/>
  <c r="BI161" i="4"/>
  <c r="BH161" i="4"/>
  <c r="BG161" i="4"/>
  <c r="BE161" i="4"/>
  <c r="T161" i="4"/>
  <c r="R161" i="4"/>
  <c r="P161" i="4"/>
  <c r="J161" i="4"/>
  <c r="BF161" i="4" s="1"/>
  <c r="BK160" i="4"/>
  <c r="BK159" i="4" s="1"/>
  <c r="J159" i="4" s="1"/>
  <c r="J100" i="4" s="1"/>
  <c r="BI160" i="4"/>
  <c r="BH160" i="4"/>
  <c r="BG160" i="4"/>
  <c r="BF160" i="4"/>
  <c r="BE160" i="4"/>
  <c r="T160" i="4"/>
  <c r="R160" i="4"/>
  <c r="P160" i="4"/>
  <c r="P159" i="4" s="1"/>
  <c r="J160" i="4"/>
  <c r="R159" i="4"/>
  <c r="BK158" i="4"/>
  <c r="BI158" i="4"/>
  <c r="BH158" i="4"/>
  <c r="BG158" i="4"/>
  <c r="BE158" i="4"/>
  <c r="T158" i="4"/>
  <c r="R158" i="4"/>
  <c r="P158" i="4"/>
  <c r="J158" i="4"/>
  <c r="BF158" i="4" s="1"/>
  <c r="BK157" i="4"/>
  <c r="BI157" i="4"/>
  <c r="BH157" i="4"/>
  <c r="BG157" i="4"/>
  <c r="BE157" i="4"/>
  <c r="T157" i="4"/>
  <c r="R157" i="4"/>
  <c r="P157" i="4"/>
  <c r="P154" i="4" s="1"/>
  <c r="J157" i="4"/>
  <c r="BF157" i="4" s="1"/>
  <c r="BK156" i="4"/>
  <c r="BI156" i="4"/>
  <c r="BH156" i="4"/>
  <c r="BG156" i="4"/>
  <c r="BE156" i="4"/>
  <c r="T156" i="4"/>
  <c r="R156" i="4"/>
  <c r="P156" i="4"/>
  <c r="J156" i="4"/>
  <c r="BF156" i="4" s="1"/>
  <c r="BK155" i="4"/>
  <c r="BI155" i="4"/>
  <c r="BH155" i="4"/>
  <c r="BG155" i="4"/>
  <c r="BE155" i="4"/>
  <c r="T155" i="4"/>
  <c r="T154" i="4" s="1"/>
  <c r="R155" i="4"/>
  <c r="P155" i="4"/>
  <c r="J155" i="4"/>
  <c r="BF155" i="4" s="1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F152" i="4"/>
  <c r="BE152" i="4"/>
  <c r="T152" i="4"/>
  <c r="R152" i="4"/>
  <c r="P152" i="4"/>
  <c r="J152" i="4"/>
  <c r="BK151" i="4"/>
  <c r="BI151" i="4"/>
  <c r="BH151" i="4"/>
  <c r="BG151" i="4"/>
  <c r="BE151" i="4"/>
  <c r="T151" i="4"/>
  <c r="R151" i="4"/>
  <c r="P151" i="4"/>
  <c r="J151" i="4"/>
  <c r="BF151" i="4" s="1"/>
  <c r="BK150" i="4"/>
  <c r="BI150" i="4"/>
  <c r="BH150" i="4"/>
  <c r="BG150" i="4"/>
  <c r="BF150" i="4"/>
  <c r="BE150" i="4"/>
  <c r="T150" i="4"/>
  <c r="R150" i="4"/>
  <c r="P150" i="4"/>
  <c r="J150" i="4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F147" i="4"/>
  <c r="BE147" i="4"/>
  <c r="T147" i="4"/>
  <c r="R147" i="4"/>
  <c r="P147" i="4"/>
  <c r="J147" i="4"/>
  <c r="BK146" i="4"/>
  <c r="BI146" i="4"/>
  <c r="BH146" i="4"/>
  <c r="BG146" i="4"/>
  <c r="BF146" i="4"/>
  <c r="BE146" i="4"/>
  <c r="T146" i="4"/>
  <c r="R146" i="4"/>
  <c r="R140" i="4" s="1"/>
  <c r="P146" i="4"/>
  <c r="J146" i="4"/>
  <c r="BK145" i="4"/>
  <c r="BI145" i="4"/>
  <c r="BH145" i="4"/>
  <c r="BG145" i="4"/>
  <c r="BF145" i="4"/>
  <c r="BE145" i="4"/>
  <c r="T145" i="4"/>
  <c r="R145" i="4"/>
  <c r="P145" i="4"/>
  <c r="J145" i="4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E143" i="4"/>
  <c r="T143" i="4"/>
  <c r="R143" i="4"/>
  <c r="P143" i="4"/>
  <c r="J143" i="4"/>
  <c r="BF143" i="4" s="1"/>
  <c r="BK142" i="4"/>
  <c r="BI142" i="4"/>
  <c r="BH142" i="4"/>
  <c r="BG142" i="4"/>
  <c r="BF142" i="4"/>
  <c r="BE142" i="4"/>
  <c r="T142" i="4"/>
  <c r="R142" i="4"/>
  <c r="P142" i="4"/>
  <c r="J142" i="4"/>
  <c r="BK141" i="4"/>
  <c r="BI141" i="4"/>
  <c r="BH141" i="4"/>
  <c r="BG141" i="4"/>
  <c r="BF141" i="4"/>
  <c r="BE141" i="4"/>
  <c r="T141" i="4"/>
  <c r="R141" i="4"/>
  <c r="P141" i="4"/>
  <c r="J141" i="4"/>
  <c r="J135" i="4"/>
  <c r="J134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J92" i="4"/>
  <c r="J91" i="4"/>
  <c r="F91" i="4"/>
  <c r="F89" i="4"/>
  <c r="E87" i="4"/>
  <c r="J39" i="4"/>
  <c r="J38" i="4"/>
  <c r="J37" i="4"/>
  <c r="AX97" i="1" s="1"/>
  <c r="J18" i="4"/>
  <c r="E18" i="4"/>
  <c r="F92" i="4" s="1"/>
  <c r="J17" i="4"/>
  <c r="J12" i="4"/>
  <c r="E7" i="4"/>
  <c r="E128" i="4" s="1"/>
  <c r="BK178" i="3"/>
  <c r="BI178" i="3"/>
  <c r="BH178" i="3"/>
  <c r="BG178" i="3"/>
  <c r="BF178" i="3"/>
  <c r="BE178" i="3"/>
  <c r="T178" i="3"/>
  <c r="R178" i="3"/>
  <c r="P178" i="3"/>
  <c r="J178" i="3"/>
  <c r="BK177" i="3"/>
  <c r="BI177" i="3"/>
  <c r="BH177" i="3"/>
  <c r="BG177" i="3"/>
  <c r="BF177" i="3"/>
  <c r="BE177" i="3"/>
  <c r="T177" i="3"/>
  <c r="R177" i="3"/>
  <c r="P177" i="3"/>
  <c r="J177" i="3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E172" i="3"/>
  <c r="T172" i="3"/>
  <c r="R172" i="3"/>
  <c r="P172" i="3"/>
  <c r="J172" i="3"/>
  <c r="BF172" i="3" s="1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F169" i="3"/>
  <c r="BE169" i="3"/>
  <c r="T169" i="3"/>
  <c r="R169" i="3"/>
  <c r="P169" i="3"/>
  <c r="J169" i="3"/>
  <c r="BK168" i="3"/>
  <c r="BI168" i="3"/>
  <c r="BH168" i="3"/>
  <c r="BG168" i="3"/>
  <c r="BE168" i="3"/>
  <c r="T168" i="3"/>
  <c r="R168" i="3"/>
  <c r="P168" i="3"/>
  <c r="J168" i="3"/>
  <c r="BF168" i="3" s="1"/>
  <c r="BK167" i="3"/>
  <c r="BI167" i="3"/>
  <c r="BH167" i="3"/>
  <c r="BG167" i="3"/>
  <c r="BF167" i="3"/>
  <c r="BE167" i="3"/>
  <c r="T167" i="3"/>
  <c r="R167" i="3"/>
  <c r="R161" i="3" s="1"/>
  <c r="P167" i="3"/>
  <c r="J167" i="3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F165" i="3"/>
  <c r="BE165" i="3"/>
  <c r="T165" i="3"/>
  <c r="R165" i="3"/>
  <c r="P165" i="3"/>
  <c r="J165" i="3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F162" i="3"/>
  <c r="BE162" i="3"/>
  <c r="T162" i="3"/>
  <c r="R162" i="3"/>
  <c r="P162" i="3"/>
  <c r="J162" i="3"/>
  <c r="BK160" i="3"/>
  <c r="BI160" i="3"/>
  <c r="BH160" i="3"/>
  <c r="BG160" i="3"/>
  <c r="BE160" i="3"/>
  <c r="T160" i="3"/>
  <c r="R160" i="3"/>
  <c r="P160" i="3"/>
  <c r="J160" i="3"/>
  <c r="BF160" i="3" s="1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6" i="3"/>
  <c r="BK154" i="3" s="1"/>
  <c r="J154" i="3" s="1"/>
  <c r="J103" i="3" s="1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E155" i="3"/>
  <c r="T155" i="3"/>
  <c r="R155" i="3"/>
  <c r="P155" i="3"/>
  <c r="P154" i="3" s="1"/>
  <c r="J155" i="3"/>
  <c r="BF155" i="3" s="1"/>
  <c r="T154" i="3"/>
  <c r="BK152" i="3"/>
  <c r="BK151" i="3" s="1"/>
  <c r="J151" i="3" s="1"/>
  <c r="J101" i="3" s="1"/>
  <c r="BI152" i="3"/>
  <c r="BH152" i="3"/>
  <c r="BG152" i="3"/>
  <c r="BE152" i="3"/>
  <c r="T152" i="3"/>
  <c r="T151" i="3" s="1"/>
  <c r="R152" i="3"/>
  <c r="R151" i="3" s="1"/>
  <c r="P152" i="3"/>
  <c r="P151" i="3" s="1"/>
  <c r="J152" i="3"/>
  <c r="BF152" i="3" s="1"/>
  <c r="BK150" i="3"/>
  <c r="BI150" i="3"/>
  <c r="BH150" i="3"/>
  <c r="BG150" i="3"/>
  <c r="BF150" i="3"/>
  <c r="BE150" i="3"/>
  <c r="T150" i="3"/>
  <c r="R150" i="3"/>
  <c r="P150" i="3"/>
  <c r="J150" i="3"/>
  <c r="BK149" i="3"/>
  <c r="BK148" i="3" s="1"/>
  <c r="J148" i="3" s="1"/>
  <c r="J100" i="3" s="1"/>
  <c r="BI149" i="3"/>
  <c r="BH149" i="3"/>
  <c r="BG149" i="3"/>
  <c r="BE149" i="3"/>
  <c r="T149" i="3"/>
  <c r="T148" i="3" s="1"/>
  <c r="R149" i="3"/>
  <c r="R148" i="3" s="1"/>
  <c r="P149" i="3"/>
  <c r="J149" i="3"/>
  <c r="BF149" i="3" s="1"/>
  <c r="BK147" i="3"/>
  <c r="BI147" i="3"/>
  <c r="BH147" i="3"/>
  <c r="BG147" i="3"/>
  <c r="BE147" i="3"/>
  <c r="T147" i="3"/>
  <c r="R147" i="3"/>
  <c r="R146" i="3" s="1"/>
  <c r="P147" i="3"/>
  <c r="P146" i="3" s="1"/>
  <c r="J147" i="3"/>
  <c r="BF147" i="3" s="1"/>
  <c r="BK146" i="3"/>
  <c r="J146" i="3" s="1"/>
  <c r="J99" i="3" s="1"/>
  <c r="T146" i="3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F139" i="3"/>
  <c r="BE139" i="3"/>
  <c r="T139" i="3"/>
  <c r="R139" i="3"/>
  <c r="P139" i="3"/>
  <c r="J139" i="3"/>
  <c r="BK138" i="3"/>
  <c r="BI138" i="3"/>
  <c r="BH138" i="3"/>
  <c r="BG138" i="3"/>
  <c r="BF138" i="3"/>
  <c r="BE138" i="3"/>
  <c r="T138" i="3"/>
  <c r="R138" i="3"/>
  <c r="P138" i="3"/>
  <c r="J138" i="3"/>
  <c r="BK137" i="3"/>
  <c r="BK136" i="3" s="1"/>
  <c r="BI137" i="3"/>
  <c r="BH137" i="3"/>
  <c r="BG137" i="3"/>
  <c r="BE137" i="3"/>
  <c r="T137" i="3"/>
  <c r="R137" i="3"/>
  <c r="R136" i="3" s="1"/>
  <c r="P137" i="3"/>
  <c r="J137" i="3"/>
  <c r="BF137" i="3" s="1"/>
  <c r="J131" i="3"/>
  <c r="J130" i="3"/>
  <c r="F130" i="3"/>
  <c r="J128" i="3"/>
  <c r="F128" i="3"/>
  <c r="E126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2" i="3"/>
  <c r="J91" i="3"/>
  <c r="F91" i="3"/>
  <c r="J89" i="3"/>
  <c r="F89" i="3"/>
  <c r="E87" i="3"/>
  <c r="J39" i="3"/>
  <c r="J38" i="3"/>
  <c r="AY96" i="1" s="1"/>
  <c r="J37" i="3"/>
  <c r="J18" i="3"/>
  <c r="E18" i="3"/>
  <c r="F131" i="3" s="1"/>
  <c r="J17" i="3"/>
  <c r="E7" i="3"/>
  <c r="E124" i="3" s="1"/>
  <c r="BK235" i="2"/>
  <c r="BI235" i="2"/>
  <c r="BH235" i="2"/>
  <c r="BG235" i="2"/>
  <c r="BE235" i="2"/>
  <c r="T235" i="2"/>
  <c r="R235" i="2"/>
  <c r="P235" i="2"/>
  <c r="J235" i="2"/>
  <c r="BF235" i="2" s="1"/>
  <c r="BK234" i="2"/>
  <c r="BI234" i="2"/>
  <c r="BH234" i="2"/>
  <c r="BG234" i="2"/>
  <c r="BE234" i="2"/>
  <c r="T234" i="2"/>
  <c r="R234" i="2"/>
  <c r="P234" i="2"/>
  <c r="J234" i="2"/>
  <c r="BF234" i="2" s="1"/>
  <c r="BK232" i="2"/>
  <c r="BI232" i="2"/>
  <c r="BH232" i="2"/>
  <c r="BG232" i="2"/>
  <c r="BE232" i="2"/>
  <c r="T232" i="2"/>
  <c r="R232" i="2"/>
  <c r="P232" i="2"/>
  <c r="J232" i="2"/>
  <c r="BF232" i="2" s="1"/>
  <c r="BK231" i="2"/>
  <c r="BI231" i="2"/>
  <c r="BH231" i="2"/>
  <c r="BG231" i="2"/>
  <c r="BE231" i="2"/>
  <c r="T231" i="2"/>
  <c r="R231" i="2"/>
  <c r="P231" i="2"/>
  <c r="J231" i="2"/>
  <c r="BF231" i="2" s="1"/>
  <c r="BK230" i="2"/>
  <c r="BI230" i="2"/>
  <c r="BH230" i="2"/>
  <c r="BG230" i="2"/>
  <c r="BE230" i="2"/>
  <c r="T230" i="2"/>
  <c r="R230" i="2"/>
  <c r="P230" i="2"/>
  <c r="J230" i="2"/>
  <c r="BF230" i="2" s="1"/>
  <c r="BK229" i="2"/>
  <c r="BI229" i="2"/>
  <c r="BH229" i="2"/>
  <c r="BG229" i="2"/>
  <c r="BE229" i="2"/>
  <c r="T229" i="2"/>
  <c r="R229" i="2"/>
  <c r="P229" i="2"/>
  <c r="J229" i="2"/>
  <c r="BF229" i="2" s="1"/>
  <c r="BK228" i="2"/>
  <c r="BI228" i="2"/>
  <c r="BH228" i="2"/>
  <c r="BG228" i="2"/>
  <c r="BE228" i="2"/>
  <c r="T228" i="2"/>
  <c r="R228" i="2"/>
  <c r="P228" i="2"/>
  <c r="J228" i="2"/>
  <c r="BF228" i="2" s="1"/>
  <c r="BK227" i="2"/>
  <c r="BI227" i="2"/>
  <c r="BH227" i="2"/>
  <c r="BG227" i="2"/>
  <c r="BE227" i="2"/>
  <c r="T227" i="2"/>
  <c r="R227" i="2"/>
  <c r="P227" i="2"/>
  <c r="J227" i="2"/>
  <c r="BF227" i="2" s="1"/>
  <c r="BK226" i="2"/>
  <c r="BI226" i="2"/>
  <c r="BH226" i="2"/>
  <c r="BG226" i="2"/>
  <c r="BE226" i="2"/>
  <c r="T226" i="2"/>
  <c r="R226" i="2"/>
  <c r="P226" i="2"/>
  <c r="J226" i="2"/>
  <c r="BF226" i="2" s="1"/>
  <c r="BK225" i="2"/>
  <c r="BI225" i="2"/>
  <c r="BH225" i="2"/>
  <c r="BG225" i="2"/>
  <c r="BE225" i="2"/>
  <c r="T225" i="2"/>
  <c r="R225" i="2"/>
  <c r="P225" i="2"/>
  <c r="J225" i="2"/>
  <c r="BF225" i="2" s="1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BK222" i="2"/>
  <c r="BI222" i="2"/>
  <c r="BH222" i="2"/>
  <c r="BG222" i="2"/>
  <c r="BE222" i="2"/>
  <c r="T222" i="2"/>
  <c r="R222" i="2"/>
  <c r="P222" i="2"/>
  <c r="J222" i="2"/>
  <c r="BF222" i="2" s="1"/>
  <c r="BK221" i="2"/>
  <c r="BI221" i="2"/>
  <c r="BH221" i="2"/>
  <c r="BG221" i="2"/>
  <c r="BE221" i="2"/>
  <c r="T221" i="2"/>
  <c r="R221" i="2"/>
  <c r="P221" i="2"/>
  <c r="J221" i="2"/>
  <c r="BF221" i="2" s="1"/>
  <c r="BK220" i="2"/>
  <c r="BI220" i="2"/>
  <c r="BH220" i="2"/>
  <c r="BG220" i="2"/>
  <c r="BE220" i="2"/>
  <c r="T220" i="2"/>
  <c r="R220" i="2"/>
  <c r="P220" i="2"/>
  <c r="J220" i="2"/>
  <c r="BF220" i="2" s="1"/>
  <c r="BK218" i="2"/>
  <c r="BI218" i="2"/>
  <c r="BH218" i="2"/>
  <c r="BG218" i="2"/>
  <c r="BE218" i="2"/>
  <c r="T218" i="2"/>
  <c r="R218" i="2"/>
  <c r="P218" i="2"/>
  <c r="J218" i="2"/>
  <c r="BF218" i="2" s="1"/>
  <c r="BK217" i="2"/>
  <c r="BI217" i="2"/>
  <c r="BH217" i="2"/>
  <c r="BG217" i="2"/>
  <c r="BE217" i="2"/>
  <c r="T217" i="2"/>
  <c r="R217" i="2"/>
  <c r="P217" i="2"/>
  <c r="J217" i="2"/>
  <c r="BF217" i="2" s="1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E215" i="2"/>
  <c r="T215" i="2"/>
  <c r="R215" i="2"/>
  <c r="P215" i="2"/>
  <c r="J215" i="2"/>
  <c r="BF215" i="2" s="1"/>
  <c r="BK214" i="2"/>
  <c r="BI214" i="2"/>
  <c r="BH214" i="2"/>
  <c r="BG214" i="2"/>
  <c r="BE214" i="2"/>
  <c r="T214" i="2"/>
  <c r="R214" i="2"/>
  <c r="P214" i="2"/>
  <c r="J214" i="2"/>
  <c r="BF214" i="2" s="1"/>
  <c r="BK213" i="2"/>
  <c r="BI213" i="2"/>
  <c r="BH213" i="2"/>
  <c r="BG213" i="2"/>
  <c r="BE213" i="2"/>
  <c r="T213" i="2"/>
  <c r="R213" i="2"/>
  <c r="P213" i="2"/>
  <c r="J213" i="2"/>
  <c r="BF213" i="2" s="1"/>
  <c r="BK212" i="2"/>
  <c r="BI212" i="2"/>
  <c r="BH212" i="2"/>
  <c r="BG212" i="2"/>
  <c r="BE212" i="2"/>
  <c r="T212" i="2"/>
  <c r="R212" i="2"/>
  <c r="P212" i="2"/>
  <c r="J212" i="2"/>
  <c r="BF212" i="2" s="1"/>
  <c r="BK211" i="2"/>
  <c r="BI211" i="2"/>
  <c r="BH211" i="2"/>
  <c r="BG211" i="2"/>
  <c r="BE211" i="2"/>
  <c r="T211" i="2"/>
  <c r="R211" i="2"/>
  <c r="P211" i="2"/>
  <c r="J211" i="2"/>
  <c r="BF211" i="2" s="1"/>
  <c r="BK210" i="2"/>
  <c r="BI210" i="2"/>
  <c r="BH210" i="2"/>
  <c r="BG210" i="2"/>
  <c r="BE210" i="2"/>
  <c r="T210" i="2"/>
  <c r="R210" i="2"/>
  <c r="P210" i="2"/>
  <c r="J210" i="2"/>
  <c r="BF210" i="2" s="1"/>
  <c r="BK209" i="2"/>
  <c r="BI209" i="2"/>
  <c r="BH209" i="2"/>
  <c r="BG209" i="2"/>
  <c r="BE209" i="2"/>
  <c r="T209" i="2"/>
  <c r="R209" i="2"/>
  <c r="P209" i="2"/>
  <c r="J209" i="2"/>
  <c r="BF209" i="2" s="1"/>
  <c r="BK208" i="2"/>
  <c r="BI208" i="2"/>
  <c r="BH208" i="2"/>
  <c r="BG208" i="2"/>
  <c r="BE208" i="2"/>
  <c r="T208" i="2"/>
  <c r="R208" i="2"/>
  <c r="P208" i="2"/>
  <c r="J208" i="2"/>
  <c r="BF208" i="2" s="1"/>
  <c r="BK206" i="2"/>
  <c r="BI206" i="2"/>
  <c r="BH206" i="2"/>
  <c r="BG206" i="2"/>
  <c r="BE206" i="2"/>
  <c r="T206" i="2"/>
  <c r="R206" i="2"/>
  <c r="P206" i="2"/>
  <c r="J206" i="2"/>
  <c r="BF206" i="2" s="1"/>
  <c r="BK205" i="2"/>
  <c r="BI205" i="2"/>
  <c r="BH205" i="2"/>
  <c r="BG205" i="2"/>
  <c r="BE205" i="2"/>
  <c r="T205" i="2"/>
  <c r="R205" i="2"/>
  <c r="P205" i="2"/>
  <c r="J205" i="2"/>
  <c r="BF205" i="2" s="1"/>
  <c r="BK204" i="2"/>
  <c r="BI204" i="2"/>
  <c r="BH204" i="2"/>
  <c r="BG204" i="2"/>
  <c r="BE204" i="2"/>
  <c r="T204" i="2"/>
  <c r="R204" i="2"/>
  <c r="P204" i="2"/>
  <c r="J204" i="2"/>
  <c r="BF204" i="2" s="1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E202" i="2"/>
  <c r="T202" i="2"/>
  <c r="R202" i="2"/>
  <c r="P202" i="2"/>
  <c r="J202" i="2"/>
  <c r="BF202" i="2" s="1"/>
  <c r="BK201" i="2"/>
  <c r="BI201" i="2"/>
  <c r="BH201" i="2"/>
  <c r="BG201" i="2"/>
  <c r="BE201" i="2"/>
  <c r="T201" i="2"/>
  <c r="R201" i="2"/>
  <c r="P201" i="2"/>
  <c r="J201" i="2"/>
  <c r="BF201" i="2" s="1"/>
  <c r="BK200" i="2"/>
  <c r="BI200" i="2"/>
  <c r="BH200" i="2"/>
  <c r="BG200" i="2"/>
  <c r="BE200" i="2"/>
  <c r="T200" i="2"/>
  <c r="R200" i="2"/>
  <c r="P200" i="2"/>
  <c r="J200" i="2"/>
  <c r="BF200" i="2" s="1"/>
  <c r="BK199" i="2"/>
  <c r="BI199" i="2"/>
  <c r="BH199" i="2"/>
  <c r="BG199" i="2"/>
  <c r="BE199" i="2"/>
  <c r="T199" i="2"/>
  <c r="R199" i="2"/>
  <c r="P199" i="2"/>
  <c r="J199" i="2"/>
  <c r="BF199" i="2" s="1"/>
  <c r="BK196" i="2"/>
  <c r="BK195" i="2" s="1"/>
  <c r="J195" i="2" s="1"/>
  <c r="J105" i="2" s="1"/>
  <c r="BI196" i="2"/>
  <c r="BH196" i="2"/>
  <c r="BG196" i="2"/>
  <c r="BE196" i="2"/>
  <c r="T196" i="2"/>
  <c r="T195" i="2" s="1"/>
  <c r="R196" i="2"/>
  <c r="R195" i="2" s="1"/>
  <c r="P196" i="2"/>
  <c r="P195" i="2" s="1"/>
  <c r="J196" i="2"/>
  <c r="BF196" i="2" s="1"/>
  <c r="BK194" i="2"/>
  <c r="BI194" i="2"/>
  <c r="BH194" i="2"/>
  <c r="BG194" i="2"/>
  <c r="BE194" i="2"/>
  <c r="T194" i="2"/>
  <c r="R194" i="2"/>
  <c r="P194" i="2"/>
  <c r="J194" i="2"/>
  <c r="BF194" i="2" s="1"/>
  <c r="BK193" i="2"/>
  <c r="BI193" i="2"/>
  <c r="BH193" i="2"/>
  <c r="BG193" i="2"/>
  <c r="BE193" i="2"/>
  <c r="T193" i="2"/>
  <c r="R193" i="2"/>
  <c r="P193" i="2"/>
  <c r="J193" i="2"/>
  <c r="BF193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90" i="2"/>
  <c r="BI190" i="2"/>
  <c r="BH190" i="2"/>
  <c r="BG190" i="2"/>
  <c r="BE190" i="2"/>
  <c r="T190" i="2"/>
  <c r="R190" i="2"/>
  <c r="P190" i="2"/>
  <c r="J190" i="2"/>
  <c r="BF190" i="2" s="1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6" i="2"/>
  <c r="BI186" i="2"/>
  <c r="BH186" i="2"/>
  <c r="BG186" i="2"/>
  <c r="BE186" i="2"/>
  <c r="T186" i="2"/>
  <c r="R186" i="2"/>
  <c r="P186" i="2"/>
  <c r="J186" i="2"/>
  <c r="BF186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P182" i="2"/>
  <c r="J182" i="2"/>
  <c r="BF182" i="2" s="1"/>
  <c r="BK181" i="2"/>
  <c r="BI181" i="2"/>
  <c r="BH181" i="2"/>
  <c r="BG181" i="2"/>
  <c r="BE181" i="2"/>
  <c r="T181" i="2"/>
  <c r="R181" i="2"/>
  <c r="P181" i="2"/>
  <c r="J181" i="2"/>
  <c r="BF181" i="2" s="1"/>
  <c r="BK180" i="2"/>
  <c r="BI180" i="2"/>
  <c r="BH180" i="2"/>
  <c r="BG180" i="2"/>
  <c r="BE180" i="2"/>
  <c r="T180" i="2"/>
  <c r="R180" i="2"/>
  <c r="P180" i="2"/>
  <c r="J180" i="2"/>
  <c r="BF180" i="2" s="1"/>
  <c r="BK179" i="2"/>
  <c r="BI179" i="2"/>
  <c r="BH179" i="2"/>
  <c r="BG179" i="2"/>
  <c r="BE179" i="2"/>
  <c r="T179" i="2"/>
  <c r="R179" i="2"/>
  <c r="P179" i="2"/>
  <c r="J179" i="2"/>
  <c r="BF179" i="2" s="1"/>
  <c r="BK178" i="2"/>
  <c r="BI178" i="2"/>
  <c r="BH178" i="2"/>
  <c r="BG178" i="2"/>
  <c r="BE178" i="2"/>
  <c r="T178" i="2"/>
  <c r="R178" i="2"/>
  <c r="P178" i="2"/>
  <c r="J178" i="2"/>
  <c r="BF178" i="2" s="1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E176" i="2"/>
  <c r="T176" i="2"/>
  <c r="R176" i="2"/>
  <c r="P176" i="2"/>
  <c r="J176" i="2"/>
  <c r="BF176" i="2" s="1"/>
  <c r="BK175" i="2"/>
  <c r="BI175" i="2"/>
  <c r="BH175" i="2"/>
  <c r="BG175" i="2"/>
  <c r="BE175" i="2"/>
  <c r="T175" i="2"/>
  <c r="R175" i="2"/>
  <c r="P175" i="2"/>
  <c r="J175" i="2"/>
  <c r="BF175" i="2" s="1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E172" i="2"/>
  <c r="T172" i="2"/>
  <c r="R172" i="2"/>
  <c r="P172" i="2"/>
  <c r="J172" i="2"/>
  <c r="BF172" i="2" s="1"/>
  <c r="BK171" i="2"/>
  <c r="BI171" i="2"/>
  <c r="BH171" i="2"/>
  <c r="BG171" i="2"/>
  <c r="BE171" i="2"/>
  <c r="T171" i="2"/>
  <c r="R171" i="2"/>
  <c r="P171" i="2"/>
  <c r="J171" i="2"/>
  <c r="BF171" i="2" s="1"/>
  <c r="BK169" i="2"/>
  <c r="BK168" i="2" s="1"/>
  <c r="BI169" i="2"/>
  <c r="BH169" i="2"/>
  <c r="BG169" i="2"/>
  <c r="BE169" i="2"/>
  <c r="T169" i="2"/>
  <c r="T168" i="2" s="1"/>
  <c r="R169" i="2"/>
  <c r="R168" i="2" s="1"/>
  <c r="P169" i="2"/>
  <c r="P168" i="2" s="1"/>
  <c r="J169" i="2"/>
  <c r="BF169" i="2" s="1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E144" i="2"/>
  <c r="T144" i="2"/>
  <c r="R144" i="2"/>
  <c r="P144" i="2"/>
  <c r="J144" i="2"/>
  <c r="BF144" i="2" s="1"/>
  <c r="BK143" i="2"/>
  <c r="BI143" i="2"/>
  <c r="BH143" i="2"/>
  <c r="BG143" i="2"/>
  <c r="BE143" i="2"/>
  <c r="T143" i="2"/>
  <c r="R143" i="2"/>
  <c r="P143" i="2"/>
  <c r="J143" i="2"/>
  <c r="BF143" i="2" s="1"/>
  <c r="J137" i="2"/>
  <c r="J136" i="2"/>
  <c r="F136" i="2"/>
  <c r="J134" i="2"/>
  <c r="F134" i="2"/>
  <c r="E132" i="2"/>
  <c r="BI119" i="2"/>
  <c r="BH119" i="2"/>
  <c r="BG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J92" i="2"/>
  <c r="J91" i="2"/>
  <c r="F91" i="2"/>
  <c r="J89" i="2"/>
  <c r="F89" i="2"/>
  <c r="E87" i="2"/>
  <c r="J39" i="2"/>
  <c r="J38" i="2"/>
  <c r="J37" i="2"/>
  <c r="J18" i="2"/>
  <c r="E18" i="2"/>
  <c r="F92" i="2" s="1"/>
  <c r="J17" i="2"/>
  <c r="E7" i="2"/>
  <c r="CK105" i="1"/>
  <c r="CJ105" i="1"/>
  <c r="CI105" i="1"/>
  <c r="CH105" i="1"/>
  <c r="CG105" i="1"/>
  <c r="CF105" i="1"/>
  <c r="CE105" i="1"/>
  <c r="BZ105" i="1"/>
  <c r="CK104" i="1"/>
  <c r="CJ104" i="1"/>
  <c r="CI104" i="1"/>
  <c r="CH104" i="1"/>
  <c r="CG104" i="1"/>
  <c r="CF104" i="1"/>
  <c r="CE104" i="1"/>
  <c r="BZ104" i="1"/>
  <c r="CK103" i="1"/>
  <c r="CJ103" i="1"/>
  <c r="CI103" i="1"/>
  <c r="CH103" i="1"/>
  <c r="CG103" i="1"/>
  <c r="CF103" i="1"/>
  <c r="CE103" i="1"/>
  <c r="BZ103" i="1"/>
  <c r="CK102" i="1"/>
  <c r="CJ102" i="1"/>
  <c r="CI102" i="1"/>
  <c r="CH102" i="1"/>
  <c r="CG102" i="1"/>
  <c r="CF102" i="1"/>
  <c r="CE102" i="1"/>
  <c r="BZ102" i="1"/>
  <c r="AY99" i="1"/>
  <c r="AX99" i="1"/>
  <c r="AY97" i="1"/>
  <c r="AX96" i="1"/>
  <c r="AY95" i="1"/>
  <c r="AX95" i="1"/>
  <c r="AS94" i="1"/>
  <c r="AM90" i="1"/>
  <c r="L90" i="1"/>
  <c r="AM89" i="1"/>
  <c r="L89" i="1"/>
  <c r="AM87" i="1"/>
  <c r="L87" i="1"/>
  <c r="L85" i="1"/>
  <c r="L84" i="1"/>
  <c r="BK178" i="6" l="1"/>
  <c r="J178" i="6" s="1"/>
  <c r="J104" i="6" s="1"/>
  <c r="J179" i="6"/>
  <c r="J105" i="6" s="1"/>
  <c r="P161" i="3"/>
  <c r="P140" i="4"/>
  <c r="P139" i="4" s="1"/>
  <c r="F92" i="3"/>
  <c r="E85" i="4"/>
  <c r="P179" i="4"/>
  <c r="P148" i="6"/>
  <c r="P233" i="2"/>
  <c r="J35" i="4"/>
  <c r="AV97" i="1" s="1"/>
  <c r="R179" i="6"/>
  <c r="R178" i="6" s="1"/>
  <c r="R154" i="4"/>
  <c r="R139" i="4" s="1"/>
  <c r="F37" i="3"/>
  <c r="BB96" i="1" s="1"/>
  <c r="BK161" i="3"/>
  <c r="J161" i="3" s="1"/>
  <c r="J104" i="3" s="1"/>
  <c r="BK140" i="4"/>
  <c r="BK139" i="4" s="1"/>
  <c r="P165" i="4"/>
  <c r="P164" i="4" s="1"/>
  <c r="T148" i="6"/>
  <c r="P136" i="3"/>
  <c r="BK154" i="4"/>
  <c r="J154" i="4" s="1"/>
  <c r="J99" i="4" s="1"/>
  <c r="F37" i="4"/>
  <c r="BB97" i="1" s="1"/>
  <c r="F135" i="4"/>
  <c r="T159" i="4"/>
  <c r="T137" i="6"/>
  <c r="T136" i="6" s="1"/>
  <c r="T135" i="6" s="1"/>
  <c r="P198" i="4"/>
  <c r="T155" i="6"/>
  <c r="F92" i="6"/>
  <c r="J35" i="6"/>
  <c r="AV99" i="1" s="1"/>
  <c r="J35" i="3"/>
  <c r="AV96" i="1" s="1"/>
  <c r="T233" i="2"/>
  <c r="R219" i="2"/>
  <c r="P142" i="2"/>
  <c r="BK142" i="2"/>
  <c r="J142" i="2" s="1"/>
  <c r="J98" i="2" s="1"/>
  <c r="T142" i="2"/>
  <c r="BK174" i="2"/>
  <c r="J174" i="2" s="1"/>
  <c r="J103" i="2" s="1"/>
  <c r="T207" i="2"/>
  <c r="BK152" i="2"/>
  <c r="J152" i="2" s="1"/>
  <c r="J99" i="2" s="1"/>
  <c r="T174" i="2"/>
  <c r="R174" i="2"/>
  <c r="P187" i="2"/>
  <c r="T187" i="2"/>
  <c r="P207" i="2"/>
  <c r="P159" i="2"/>
  <c r="T159" i="2"/>
  <c r="BK170" i="2"/>
  <c r="J170" i="2" s="1"/>
  <c r="J102" i="2" s="1"/>
  <c r="T170" i="2"/>
  <c r="P198" i="2"/>
  <c r="BK198" i="2"/>
  <c r="J198" i="2" s="1"/>
  <c r="J107" i="2" s="1"/>
  <c r="T152" i="2"/>
  <c r="R152" i="2"/>
  <c r="P170" i="2"/>
  <c r="R198" i="2"/>
  <c r="BK233" i="2"/>
  <c r="J233" i="2" s="1"/>
  <c r="J110" i="2" s="1"/>
  <c r="F137" i="2"/>
  <c r="F38" i="2"/>
  <c r="BC95" i="1" s="1"/>
  <c r="F35" i="2"/>
  <c r="AZ95" i="1" s="1"/>
  <c r="R170" i="2"/>
  <c r="P219" i="2"/>
  <c r="BK219" i="2"/>
  <c r="J219" i="2" s="1"/>
  <c r="J109" i="2" s="1"/>
  <c r="F37" i="2"/>
  <c r="BB95" i="1" s="1"/>
  <c r="R187" i="2"/>
  <c r="BK207" i="2"/>
  <c r="J207" i="2" s="1"/>
  <c r="J108" i="2" s="1"/>
  <c r="F39" i="2"/>
  <c r="BD95" i="1" s="1"/>
  <c r="BK159" i="2"/>
  <c r="J159" i="2" s="1"/>
  <c r="J100" i="2" s="1"/>
  <c r="BK187" i="2"/>
  <c r="J187" i="2" s="1"/>
  <c r="J104" i="2" s="1"/>
  <c r="F92" i="5"/>
  <c r="F35" i="5"/>
  <c r="AZ98" i="1" s="1"/>
  <c r="F37" i="5"/>
  <c r="BB98" i="1" s="1"/>
  <c r="R130" i="5"/>
  <c r="R129" i="5" s="1"/>
  <c r="R128" i="5" s="1"/>
  <c r="J35" i="5"/>
  <c r="AV98" i="1" s="1"/>
  <c r="J168" i="2"/>
  <c r="J101" i="2" s="1"/>
  <c r="BK135" i="3"/>
  <c r="J136" i="3"/>
  <c r="J98" i="3" s="1"/>
  <c r="E130" i="2"/>
  <c r="E85" i="2"/>
  <c r="R159" i="2"/>
  <c r="P174" i="2"/>
  <c r="R135" i="3"/>
  <c r="T161" i="3"/>
  <c r="J89" i="4"/>
  <c r="J132" i="4"/>
  <c r="T140" i="4"/>
  <c r="T139" i="4" s="1"/>
  <c r="BK165" i="4"/>
  <c r="BK130" i="5"/>
  <c r="J35" i="2"/>
  <c r="AV95" i="1" s="1"/>
  <c r="P152" i="2"/>
  <c r="T198" i="2"/>
  <c r="T219" i="2"/>
  <c r="E85" i="3"/>
  <c r="F35" i="3"/>
  <c r="AZ96" i="1" s="1"/>
  <c r="F39" i="3"/>
  <c r="BD96" i="1" s="1"/>
  <c r="F38" i="3"/>
  <c r="BC96" i="1" s="1"/>
  <c r="T136" i="3"/>
  <c r="T135" i="3" s="1"/>
  <c r="P148" i="3"/>
  <c r="P135" i="3" s="1"/>
  <c r="P153" i="3"/>
  <c r="F35" i="4"/>
  <c r="AZ97" i="1" s="1"/>
  <c r="F39" i="4"/>
  <c r="BD97" i="1" s="1"/>
  <c r="F38" i="4"/>
  <c r="BC97" i="1" s="1"/>
  <c r="P182" i="4"/>
  <c r="BK182" i="4"/>
  <c r="T182" i="4"/>
  <c r="T178" i="4" s="1"/>
  <c r="R142" i="2"/>
  <c r="R207" i="2"/>
  <c r="R233" i="2"/>
  <c r="T153" i="3"/>
  <c r="R154" i="3"/>
  <c r="R153" i="3" s="1"/>
  <c r="T165" i="4"/>
  <c r="T164" i="4" s="1"/>
  <c r="R165" i="4"/>
  <c r="R164" i="4" s="1"/>
  <c r="R198" i="4"/>
  <c r="R178" i="4" s="1"/>
  <c r="J129" i="6"/>
  <c r="BK136" i="6"/>
  <c r="R137" i="6"/>
  <c r="R172" i="6"/>
  <c r="F39" i="5"/>
  <c r="BD98" i="1" s="1"/>
  <c r="F38" i="5"/>
  <c r="BC98" i="1" s="1"/>
  <c r="P130" i="5"/>
  <c r="P129" i="5" s="1"/>
  <c r="P128" i="5" s="1"/>
  <c r="AU98" i="1" s="1"/>
  <c r="R152" i="6"/>
  <c r="P155" i="6"/>
  <c r="P136" i="6" s="1"/>
  <c r="P135" i="6" s="1"/>
  <c r="AU99" i="1" s="1"/>
  <c r="E118" i="5"/>
  <c r="E85" i="5"/>
  <c r="T130" i="5"/>
  <c r="T129" i="5" s="1"/>
  <c r="T128" i="5" s="1"/>
  <c r="F38" i="6"/>
  <c r="BC99" i="1" s="1"/>
  <c r="F37" i="6"/>
  <c r="BB99" i="1" s="1"/>
  <c r="F35" i="6"/>
  <c r="AZ99" i="1" s="1"/>
  <c r="F39" i="6"/>
  <c r="BD99" i="1" s="1"/>
  <c r="P179" i="6"/>
  <c r="P178" i="6" s="1"/>
  <c r="E125" i="6"/>
  <c r="J140" i="4" l="1"/>
  <c r="J98" i="4" s="1"/>
  <c r="BK153" i="3"/>
  <c r="J153" i="3" s="1"/>
  <c r="J102" i="3" s="1"/>
  <c r="P178" i="4"/>
  <c r="P138" i="4" s="1"/>
  <c r="AU97" i="1" s="1"/>
  <c r="P134" i="3"/>
  <c r="AU96" i="1" s="1"/>
  <c r="R136" i="6"/>
  <c r="R135" i="6" s="1"/>
  <c r="R138" i="4"/>
  <c r="T141" i="2"/>
  <c r="P197" i="2"/>
  <c r="P141" i="2"/>
  <c r="BK141" i="2"/>
  <c r="R197" i="2"/>
  <c r="BK197" i="2"/>
  <c r="J197" i="2" s="1"/>
  <c r="J106" i="2" s="1"/>
  <c r="R141" i="2"/>
  <c r="BB94" i="1"/>
  <c r="AX94" i="1" s="1"/>
  <c r="AZ94" i="1"/>
  <c r="AV94" i="1" s="1"/>
  <c r="BD94" i="1"/>
  <c r="W36" i="1" s="1"/>
  <c r="BC94" i="1"/>
  <c r="AY94" i="1" s="1"/>
  <c r="J139" i="4"/>
  <c r="J97" i="4" s="1"/>
  <c r="BK129" i="5"/>
  <c r="J130" i="5"/>
  <c r="J98" i="5" s="1"/>
  <c r="J135" i="3"/>
  <c r="J97" i="3" s="1"/>
  <c r="BK134" i="3"/>
  <c r="J134" i="3" s="1"/>
  <c r="J96" i="3" s="1"/>
  <c r="J182" i="4"/>
  <c r="J107" i="4" s="1"/>
  <c r="BK178" i="4"/>
  <c r="J178" i="4" s="1"/>
  <c r="J105" i="4" s="1"/>
  <c r="J136" i="6"/>
  <c r="J97" i="6" s="1"/>
  <c r="BK135" i="6"/>
  <c r="J135" i="6" s="1"/>
  <c r="J96" i="6" s="1"/>
  <c r="T197" i="2"/>
  <c r="BK164" i="4"/>
  <c r="J164" i="4" s="1"/>
  <c r="J102" i="4" s="1"/>
  <c r="J165" i="4"/>
  <c r="J103" i="4" s="1"/>
  <c r="T134" i="3"/>
  <c r="T138" i="4"/>
  <c r="R134" i="3"/>
  <c r="BK138" i="4" l="1"/>
  <c r="J138" i="4" s="1"/>
  <c r="J96" i="4" s="1"/>
  <c r="T140" i="2"/>
  <c r="P140" i="2"/>
  <c r="AU95" i="1" s="1"/>
  <c r="AU94" i="1" s="1"/>
  <c r="BK140" i="2"/>
  <c r="J140" i="2" s="1"/>
  <c r="J96" i="2" s="1"/>
  <c r="J30" i="2" s="1"/>
  <c r="J141" i="2"/>
  <c r="J97" i="2" s="1"/>
  <c r="W34" i="1"/>
  <c r="R140" i="2"/>
  <c r="W35" i="1"/>
  <c r="BK128" i="5"/>
  <c r="J128" i="5" s="1"/>
  <c r="J96" i="5" s="1"/>
  <c r="J129" i="5"/>
  <c r="J97" i="5" s="1"/>
  <c r="J30" i="4"/>
  <c r="J30" i="3"/>
  <c r="J30" i="6"/>
  <c r="J30" i="5" l="1"/>
  <c r="BF117" i="4" l="1"/>
  <c r="BF119" i="2"/>
  <c r="BF113" i="3"/>
  <c r="BF114" i="6"/>
  <c r="J31" i="4" l="1"/>
  <c r="J32" i="4" s="1"/>
  <c r="J119" i="4"/>
  <c r="J36" i="4"/>
  <c r="AW97" i="1" s="1"/>
  <c r="AT97" i="1" s="1"/>
  <c r="F36" i="4"/>
  <c r="BA97" i="1" s="1"/>
  <c r="J36" i="6"/>
  <c r="AW99" i="1" s="1"/>
  <c r="AT99" i="1" s="1"/>
  <c r="F36" i="6"/>
  <c r="BA99" i="1" s="1"/>
  <c r="J31" i="2"/>
  <c r="J32" i="2" s="1"/>
  <c r="J121" i="2"/>
  <c r="BF107" i="5"/>
  <c r="J31" i="3"/>
  <c r="J32" i="3" s="1"/>
  <c r="J115" i="3"/>
  <c r="F36" i="3"/>
  <c r="BA96" i="1" s="1"/>
  <c r="J36" i="3"/>
  <c r="AW96" i="1" s="1"/>
  <c r="AT96" i="1" s="1"/>
  <c r="J31" i="6"/>
  <c r="J32" i="6" s="1"/>
  <c r="J116" i="6"/>
  <c r="F36" i="2"/>
  <c r="BA95" i="1" s="1"/>
  <c r="J36" i="2"/>
  <c r="AW95" i="1" s="1"/>
  <c r="AT95" i="1" s="1"/>
  <c r="J41" i="6" l="1"/>
  <c r="AG99" i="1"/>
  <c r="AN99" i="1" s="1"/>
  <c r="J41" i="3"/>
  <c r="AG96" i="1"/>
  <c r="AN96" i="1" s="1"/>
  <c r="J41" i="2"/>
  <c r="AG95" i="1"/>
  <c r="J31" i="5"/>
  <c r="J32" i="5" s="1"/>
  <c r="J109" i="5"/>
  <c r="J36" i="5"/>
  <c r="AW98" i="1" s="1"/>
  <c r="AT98" i="1" s="1"/>
  <c r="F36" i="5"/>
  <c r="BA98" i="1" s="1"/>
  <c r="BA94" i="1" s="1"/>
  <c r="J41" i="4"/>
  <c r="AG97" i="1"/>
  <c r="AN97" i="1" s="1"/>
  <c r="AW94" i="1" l="1"/>
  <c r="W33" i="1"/>
  <c r="J41" i="5"/>
  <c r="AG98" i="1"/>
  <c r="AN98" i="1" s="1"/>
  <c r="AN95" i="1"/>
  <c r="AG94" i="1" l="1"/>
  <c r="AK33" i="1"/>
  <c r="AT94" i="1"/>
  <c r="AK26" i="1" l="1"/>
  <c r="AN94" i="1"/>
  <c r="CD105" i="1" l="1"/>
  <c r="AV105" i="1"/>
  <c r="BY105" i="1" s="1"/>
  <c r="AV102" i="1"/>
  <c r="BY102" i="1" s="1"/>
  <c r="CD102" i="1"/>
  <c r="AV103" i="1"/>
  <c r="BY103" i="1" s="1"/>
  <c r="CD103" i="1"/>
  <c r="AV104" i="1"/>
  <c r="BY104" i="1" s="1"/>
  <c r="CD104" i="1"/>
  <c r="AN103" i="1" l="1"/>
  <c r="AN102" i="1"/>
  <c r="W32" i="1"/>
  <c r="AN104" i="1"/>
  <c r="AK27" i="1"/>
  <c r="AK29" i="1" s="1"/>
  <c r="AG107" i="1"/>
  <c r="AN105" i="1"/>
  <c r="AK32" i="1"/>
  <c r="AK38" i="1" l="1"/>
  <c r="AN101" i="1"/>
  <c r="AN107" i="1" s="1"/>
</calcChain>
</file>

<file path=xl/sharedStrings.xml><?xml version="1.0" encoding="utf-8"?>
<sst xmlns="http://schemas.openxmlformats.org/spreadsheetml/2006/main" count="4715" uniqueCount="960">
  <si>
    <t>Export Komplet</t>
  </si>
  <si>
    <t>2.0</t>
  </si>
  <si>
    <t>False</t>
  </si>
  <si>
    <t>{e1442843-982b-48e7-a747-04c5db01a770}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</si>
  <si>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</si>
  <si>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</si>
  <si>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</si>
  <si>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</si>
  <si>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</si>
  <si>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</si>
  <si>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</si>
  <si>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</si>
  <si>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Stavba:</t>
  </si>
  <si>
    <t>Rekonštrukcia farmy Terezov - Objekt SO.27 - spojovacia chodba</t>
  </si>
  <si>
    <t>JKSO:</t>
  </si>
  <si>
    <t>KS:</t>
  </si>
  <si>
    <t>Miesto:</t>
  </si>
  <si>
    <t>Farma Terezov okr. Hlohovec</t>
  </si>
  <si>
    <t>Dátum:</t>
  </si>
  <si>
    <t>Objednávateľ:</t>
  </si>
  <si>
    <t>IČO:</t>
  </si>
  <si>
    <t>PD Kútniky s. r. o.</t>
  </si>
  <si>
    <t>IČ DPH:</t>
  </si>
  <si>
    <t>Zhotoviteľ:</t>
  </si>
  <si>
    <t>Vyplň údaj</t>
  </si>
  <si>
    <t>Projektant:</t>
  </si>
  <si>
    <t xml:space="preserve">Ing.arch. Žalman, CSc </t>
  </si>
  <si>
    <t>True</t>
  </si>
  <si>
    <t>Spracovateľ:</t>
  </si>
  <si>
    <t>Rosoft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</si>
  <si>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</si>
  <si>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</si>
  <si>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</si>
  <si>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</si>
  <si>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</si>
  <si>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</si>
  <si>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</si>
  <si>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</si>
  <si>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</si>
  <si>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</si>
  <si>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</si>
  <si>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</si>
  <si>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</si>
  <si>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</si>
  <si>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</si>
  <si>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</si>
  <si>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</si>
  <si>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</si>
  <si>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</si>
  <si>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</si>
  <si>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</si>
  <si>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</si>
  <si>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</si>
  <si>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</si>
  <si>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</si>
  <si>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</si>
  <si>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</si>
  <si>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</si>
  <si>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</si>
  <si>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</si>
  <si>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</si>
  <si>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</si>
  <si>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</si>
  <si>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</si>
  <si>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</si>
  <si>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</si>
  <si>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</si>
  <si>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</si>
  <si>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</si>
  <si>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</si>
  <si>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</si>
  <si>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</si>
  <si>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</si>
  <si>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</si>
  <si>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</si>
  <si>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</si>
  <si>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</si>
  <si>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</si>
  <si>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</si>
  <si>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Architektúra a statické konštrukcie, spevnená komunikácia</t>
  </si>
  <si>
    <t>STA</t>
  </si>
  <si>
    <t>1</t>
  </si>
  <si>
    <t>{264e0068-a8e5-40bc-a698-8a286ebce5c1}</t>
  </si>
  <si>
    <t>zti</t>
  </si>
  <si>
    <t>Zdravotechnické inštalácie</t>
  </si>
  <si>
    <t>{fd4b8bf5-b33d-492d-872b-9acd972e0d77}</t>
  </si>
  <si>
    <t>plyn</t>
  </si>
  <si>
    <t>Plynofikácia</t>
  </si>
  <si>
    <t>{f3c16ccc-36b2-434f-aa53-1f5dd163cf2c}</t>
  </si>
  <si>
    <t>ele</t>
  </si>
  <si>
    <t>Elektroinštalácia</t>
  </si>
  <si>
    <t>{899e1972-7567-4126-b600-d8ce4d9bbd77}</t>
  </si>
  <si>
    <t>odvod</t>
  </si>
  <si>
    <t>Odvodnenie obslužnej komunikácie</t>
  </si>
  <si>
    <t>{83b9c64b-bc20-4890-9a44-ef21ab08d57a}</t>
  </si>
  <si>
    <t>Percent. zadanie
[% nákladov rozpočtu]</t>
  </si>
  <si>
    <t>Zaradenie nákladov</t>
  </si>
  <si>
    <t>Ostatné náklady</t>
  </si>
  <si>
    <t>stavebná časť</t>
  </si>
  <si>
    <t>OSTATNENAKLADY</t>
  </si>
  <si>
    <t>OSTATNENAKLADYVLASTNE</t>
  </si>
  <si>
    <t>Celkové náklady za stavbu 1) + 2)</t>
  </si>
  <si>
    <t>KRYCÍ LIST ROZPOČTU</t>
  </si>
  <si>
    <t>Objekt:</t>
  </si>
  <si>
    <t>arch - Architektúra a statické konštrukcie, spevnená komunikácia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</si>
  <si>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</si>
  <si>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</si>
  <si>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</si>
  <si>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</si>
  <si>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</si>
  <si>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</si>
  <si>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</si>
  <si>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</si>
  <si>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</si>
  <si>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</si>
  <si>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</si>
  <si>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</si>
  <si>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</si>
  <si>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</si>
  <si>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</si>
  <si>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</si>
  <si>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</si>
  <si>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</si>
  <si>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</si>
  <si>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777 - Podlahy syntetické</t>
  </si>
  <si>
    <t>VRN</t>
  </si>
  <si>
    <t>2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</si>
  <si>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</si>
  <si>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</si>
  <si>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</si>
  <si>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</si>
  <si>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</si>
  <si>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</si>
  <si>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</si>
  <si>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</si>
  <si>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</si>
  <si>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</si>
  <si>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</si>
  <si>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</si>
  <si>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</si>
  <si>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</si>
  <si>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</si>
  <si>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</si>
  <si>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</si>
  <si>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</si>
  <si>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113307232.S</t>
  </si>
  <si>
    <t>Odstránenie podkladu v ploche nad 200 m2 z betónu prostého, hr. vrstvy nad 150 do 300 mm,  -0,52800t</t>
  </si>
  <si>
    <t>m2</t>
  </si>
  <si>
    <t>4</t>
  </si>
  <si>
    <t>-115503445</t>
  </si>
  <si>
    <t>113307233.S</t>
  </si>
  <si>
    <t>Príplatok k cene za búranie betónu s výstužou</t>
  </si>
  <si>
    <t>m3</t>
  </si>
  <si>
    <t>1319264938</t>
  </si>
  <si>
    <t>3</t>
  </si>
  <si>
    <t>122201101</t>
  </si>
  <si>
    <t>Odkopávky a prekopávky nezapaž. v horn. tr. 3 do 100 m3</t>
  </si>
  <si>
    <t>122201109</t>
  </si>
  <si>
    <t>Príplatok za lepivosť horniny tr.3</t>
  </si>
  <si>
    <t>6</t>
  </si>
  <si>
    <t>5</t>
  </si>
  <si>
    <t>132201102</t>
  </si>
  <si>
    <t>Hĺbenie rýh šírka do 60 cm v horn. tr. 3 nad 100 m3</t>
  </si>
  <si>
    <t>8</t>
  </si>
  <si>
    <t>132201109</t>
  </si>
  <si>
    <t>Príplatok za lepivosť horniny tr. 3 v rýhach š. do 60 cm</t>
  </si>
  <si>
    <t>10</t>
  </si>
  <si>
    <t>7</t>
  </si>
  <si>
    <t>162301101</t>
  </si>
  <si>
    <t>Vodorovné premiestnenie výkopku do 500 m horn. tr. 1-4</t>
  </si>
  <si>
    <t>12</t>
  </si>
  <si>
    <t>1712012011</t>
  </si>
  <si>
    <t>Uloženie sypaniny na pozemku investora</t>
  </si>
  <si>
    <t>-1286176046</t>
  </si>
  <si>
    <t>9</t>
  </si>
  <si>
    <t>181102304</t>
  </si>
  <si>
    <t>Úprava pláne v zárezoch so zhutnením</t>
  </si>
  <si>
    <t>1142204676</t>
  </si>
  <si>
    <t>Zakladanie</t>
  </si>
  <si>
    <t>211951001</t>
  </si>
  <si>
    <t>Dodávka a položenie podkladnej vrstvy z geotextílie</t>
  </si>
  <si>
    <t>-1427073506</t>
  </si>
  <si>
    <t>11</t>
  </si>
  <si>
    <t>27432141979</t>
  </si>
  <si>
    <t>Napojenie nových konštrukcií na existujúce konštrukcie vrátane prác s tým súvisiacich</t>
  </si>
  <si>
    <t>kus</t>
  </si>
  <si>
    <t>2108845729</t>
  </si>
  <si>
    <t>2715111111</t>
  </si>
  <si>
    <t>Násyp pod základové konštrukcie so zhutnením z kameniva štrkového</t>
  </si>
  <si>
    <t>-1778602338</t>
  </si>
  <si>
    <t>13</t>
  </si>
  <si>
    <t>274313711</t>
  </si>
  <si>
    <t>Základové pásy z betónu prostého tr. C25/30</t>
  </si>
  <si>
    <t>24</t>
  </si>
  <si>
    <t>14</t>
  </si>
  <si>
    <t>274351215</t>
  </si>
  <si>
    <t>Debnenie základových pásov zhotovenie</t>
  </si>
  <si>
    <t>26</t>
  </si>
  <si>
    <t>15</t>
  </si>
  <si>
    <t>274351216</t>
  </si>
  <si>
    <t>Debnenie základových pásov odstránenie</t>
  </si>
  <si>
    <t>28</t>
  </si>
  <si>
    <t>Zvislé a kompletné konštrukcie</t>
  </si>
  <si>
    <t>16</t>
  </si>
  <si>
    <t>311321511.S</t>
  </si>
  <si>
    <t>Betón nadzákladových múrov, železový (bez výstuže) tr. C 30/37</t>
  </si>
  <si>
    <t>395388700</t>
  </si>
  <si>
    <t>17</t>
  </si>
  <si>
    <t>311351105.S</t>
  </si>
  <si>
    <t>Debnenie nadzákladových múrov obojstranné zhotovenie-dielce</t>
  </si>
  <si>
    <t>823067706</t>
  </si>
  <si>
    <t>18</t>
  </si>
  <si>
    <t>311351106.S</t>
  </si>
  <si>
    <t>Debnenie nadzákladových múrov obojstranné odstránenie-dielce</t>
  </si>
  <si>
    <t>-760277027</t>
  </si>
  <si>
    <t>19</t>
  </si>
  <si>
    <t>311361821</t>
  </si>
  <si>
    <t>Výstuž nadzákladových múrov nosných oceľ B500 /Bst 500/ (10505)</t>
  </si>
  <si>
    <t>t</t>
  </si>
  <si>
    <t>36</t>
  </si>
  <si>
    <t>20</t>
  </si>
  <si>
    <t>330321610</t>
  </si>
  <si>
    <t>Stĺpy a piliere zo železobetónu tr. C30/37</t>
  </si>
  <si>
    <t>-1720614821</t>
  </si>
  <si>
    <t>21</t>
  </si>
  <si>
    <t>331351103</t>
  </si>
  <si>
    <t>Debnenie stĺpov prierezu 4-uholníka drev. tradičné zhotovenie</t>
  </si>
  <si>
    <t>40</t>
  </si>
  <si>
    <t>22</t>
  </si>
  <si>
    <t>331351104</t>
  </si>
  <si>
    <t>Debnenie stĺpov prierezu 4-uholníka drev. tradičné odstránenie</t>
  </si>
  <si>
    <t>42</t>
  </si>
  <si>
    <t>331361821</t>
  </si>
  <si>
    <t>Výstuž stĺpov hranatých oceľ B500 /Bst 500/ (10505)</t>
  </si>
  <si>
    <t>44</t>
  </si>
  <si>
    <t>Vodorovné konštrukcie</t>
  </si>
  <si>
    <t>41136210923</t>
  </si>
  <si>
    <t>Oceľová nosná konštrukcia vrátane pomocných kotviacich prvkov a povrch.úprav (galvan. pozink, skurutkovane spoje) predpísaných v PD dodávka a montáž</t>
  </si>
  <si>
    <t>kg</t>
  </si>
  <si>
    <t>-367038380</t>
  </si>
  <si>
    <t>Komunikácie</t>
  </si>
  <si>
    <t>25</t>
  </si>
  <si>
    <t>564732111.S-1</t>
  </si>
  <si>
    <t>Podklad alebo kryt z kameniva hrubého drveného veľ. 32-63 mm hr. 50 - 150 mm, Dosypanie nábehov cesty</t>
  </si>
  <si>
    <t>-790561404</t>
  </si>
  <si>
    <t>564750211.S</t>
  </si>
  <si>
    <t>Podklad alebo kryt z kameniva hrubého drveného veľ. 16-32 mm s rozprestretím a zhutnením hr. 150 mm</t>
  </si>
  <si>
    <t>1157082470</t>
  </si>
  <si>
    <t>27</t>
  </si>
  <si>
    <t>564801112</t>
  </si>
  <si>
    <t>Podklad zo štrkodrte hr. 40 mm</t>
  </si>
  <si>
    <t>52</t>
  </si>
  <si>
    <t>Úpravy povrchov, podlahy, osadenie</t>
  </si>
  <si>
    <t>622464130</t>
  </si>
  <si>
    <t>Omietka vonk. stien tenkovrstvová</t>
  </si>
  <si>
    <t>-134412664</t>
  </si>
  <si>
    <t>29</t>
  </si>
  <si>
    <t>6252532105</t>
  </si>
  <si>
    <t>Zateplenie vonk. konštr. tepelnou izoláciou hr.100 mm bez povrchovej tenkovrstvej omietky vrátane lep.stierky, sklotextilnej mriežky,</t>
  </si>
  <si>
    <t>-1764548852</t>
  </si>
  <si>
    <t>30</t>
  </si>
  <si>
    <t>625258105</t>
  </si>
  <si>
    <t>Doteplenie vonk. konštr. bez povrch. úpravy tepelnou izoláciou lepenou celoplošne bez prikotv. hr. izol. 50 mm</t>
  </si>
  <si>
    <t>1850256237</t>
  </si>
  <si>
    <t>31</t>
  </si>
  <si>
    <t>629451112</t>
  </si>
  <si>
    <t>Vyrovnávacia vrstva MC šírky 150-300 mm</t>
  </si>
  <si>
    <t>m</t>
  </si>
  <si>
    <t>60</t>
  </si>
  <si>
    <t>32</t>
  </si>
  <si>
    <t>631313611</t>
  </si>
  <si>
    <t>Mazanina z betónu prostého tr. C16/20 hr. 8-12 cm</t>
  </si>
  <si>
    <t>62</t>
  </si>
  <si>
    <t>33</t>
  </si>
  <si>
    <t>631315811</t>
  </si>
  <si>
    <t>Mazanina z betónu prostého tr. C30/37 hr. 12-24 cm</t>
  </si>
  <si>
    <t>64</t>
  </si>
  <si>
    <t>34</t>
  </si>
  <si>
    <t>631319155.S</t>
  </si>
  <si>
    <t>Príplatok za prehlad. povrchu betónovej mazaniny min. tr.C 8/10 oceľ. hlad. hr. 120-240 mm</t>
  </si>
  <si>
    <t>752551880</t>
  </si>
  <si>
    <t>35</t>
  </si>
  <si>
    <t>631319175</t>
  </si>
  <si>
    <t>Prípl. za stiahnutie povrchu mazaniny pred vlož. výstuže hr. do 24 cm</t>
  </si>
  <si>
    <t>66</t>
  </si>
  <si>
    <t>631351101</t>
  </si>
  <si>
    <t>Debnenie stien, rýh a otvorov v podlahách zhotovenie</t>
  </si>
  <si>
    <t>68</t>
  </si>
  <si>
    <t>37</t>
  </si>
  <si>
    <t>631351102</t>
  </si>
  <si>
    <t>Debnenie stien, rýh a otvorov v podlahách odstránenie</t>
  </si>
  <si>
    <t>70</t>
  </si>
  <si>
    <t>38</t>
  </si>
  <si>
    <t>631362181</t>
  </si>
  <si>
    <t>Výstuž betónových mazanín zo zvarovaných sietí Kari d drôtu 8 mm, oko 10 cm</t>
  </si>
  <si>
    <t>-1820517662</t>
  </si>
  <si>
    <t>39</t>
  </si>
  <si>
    <t>637111111</t>
  </si>
  <si>
    <t>Odkvapový chodník zo štrku hr. 100 mm so zhutnením</t>
  </si>
  <si>
    <t>-104864106</t>
  </si>
  <si>
    <t>Ostatné konštrukcie a práce-búranie</t>
  </si>
  <si>
    <t>916311113</t>
  </si>
  <si>
    <t>Osadenie cest. obrubníka bet. ležatého, lôžko betón tr. C 12/15 s bočnou oporou</t>
  </si>
  <si>
    <t>283133294</t>
  </si>
  <si>
    <t>41</t>
  </si>
  <si>
    <t>M</t>
  </si>
  <si>
    <t>5921749101</t>
  </si>
  <si>
    <t>Obrubník cestný  - dodávka</t>
  </si>
  <si>
    <t>-1375349892</t>
  </si>
  <si>
    <t>919734215</t>
  </si>
  <si>
    <t>Rezanie stávajúceho betónového krytu alebo podkladu hr. nad 14 do 15 cm</t>
  </si>
  <si>
    <t>-1866831011</t>
  </si>
  <si>
    <t>43</t>
  </si>
  <si>
    <t>952901311</t>
  </si>
  <si>
    <t>Vyčistenie poľnohospodárskych budov a objektov</t>
  </si>
  <si>
    <t>82</t>
  </si>
  <si>
    <t>979081111.S</t>
  </si>
  <si>
    <t>Odvoz sutiny a vybúraných hmôt na skládku do 1 km</t>
  </si>
  <si>
    <t>-701085300</t>
  </si>
  <si>
    <t>45</t>
  </si>
  <si>
    <t>979081121.S</t>
  </si>
  <si>
    <t>Odvoz sutiny a vybúraných hmôt na skládku za každý ďalší 1 km (uvažované do 22 km)</t>
  </si>
  <si>
    <t>1747482563</t>
  </si>
  <si>
    <t>46</t>
  </si>
  <si>
    <t>979089012.S-1</t>
  </si>
  <si>
    <t>Poplatok za skládku - betón (17 01) ostatné</t>
  </si>
  <si>
    <t>1182416279</t>
  </si>
  <si>
    <t>99</t>
  </si>
  <si>
    <t>Presun hmôt HSV</t>
  </si>
  <si>
    <t>47</t>
  </si>
  <si>
    <t>998012021</t>
  </si>
  <si>
    <t>Presun hmôt pre budovy monolitické výšky do 6 m</t>
  </si>
  <si>
    <t>86</t>
  </si>
  <si>
    <t>PSV</t>
  </si>
  <si>
    <t>Práce a dodávky PSV</t>
  </si>
  <si>
    <t>711</t>
  </si>
  <si>
    <t>Izolácie proti vode a vlhkosti</t>
  </si>
  <si>
    <t>48</t>
  </si>
  <si>
    <t>711411111</t>
  </si>
  <si>
    <t>Zhotovenie a dodávka izolácie proti vode vodor. náterom Sikkaton</t>
  </si>
  <si>
    <t>-666119245</t>
  </si>
  <si>
    <t>49</t>
  </si>
  <si>
    <t>711461103</t>
  </si>
  <si>
    <t>Zhotovenie izolácie proti vode prilepením fólie na celej ploche vodor.</t>
  </si>
  <si>
    <t>90</t>
  </si>
  <si>
    <t>50</t>
  </si>
  <si>
    <t>711462103</t>
  </si>
  <si>
    <t>Zhotovenie izolácie proti vode prilepením fólie na celej ploche zvislá</t>
  </si>
  <si>
    <t>92</t>
  </si>
  <si>
    <t>51</t>
  </si>
  <si>
    <t>28322026003</t>
  </si>
  <si>
    <t>Hydroizolačný systém na báze PVC vrátane potrebných pomocných prvkov - dodávka, hr. 2 mm</t>
  </si>
  <si>
    <t>-1842307751</t>
  </si>
  <si>
    <t>711491171</t>
  </si>
  <si>
    <t>Zhotovenie izolácie proti vode položením podkladnej textílie vodor.</t>
  </si>
  <si>
    <t>96</t>
  </si>
  <si>
    <t>53</t>
  </si>
  <si>
    <t>711491271</t>
  </si>
  <si>
    <t>Zhotovenie izolácie proti vode položením podkladnej textílie zvislej</t>
  </si>
  <si>
    <t>98</t>
  </si>
  <si>
    <t>54</t>
  </si>
  <si>
    <t>6936601100</t>
  </si>
  <si>
    <t>Geotextília 300g/m2 - dodávka</t>
  </si>
  <si>
    <t>1333649254</t>
  </si>
  <si>
    <t>55</t>
  </si>
  <si>
    <t>998711201.S</t>
  </si>
  <si>
    <t>Presun hmôt pre izoláciu proti vode v objektoch výšky do 6 m</t>
  </si>
  <si>
    <t>%</t>
  </si>
  <si>
    <t>-1933715531</t>
  </si>
  <si>
    <t>764</t>
  </si>
  <si>
    <t>Konštrukcie klampiarske</t>
  </si>
  <si>
    <t>56</t>
  </si>
  <si>
    <t>764331239</t>
  </si>
  <si>
    <t>Klamp. PZ pl. lem. múrov  rš 330 vrátane všetkých doplnkov a povrch.úprav  predpísaných v PD, hr. 0,63 mm</t>
  </si>
  <si>
    <t>2007394175</t>
  </si>
  <si>
    <t>57</t>
  </si>
  <si>
    <t>7643522030</t>
  </si>
  <si>
    <t>Klamp. PZ. pl. žľaby pododkvap. polkruh. rš 333, vrátane všetkých doplnkov a povrch.úprav  predpísaných v PD, hr. 0,63 mm</t>
  </si>
  <si>
    <t>-426306246</t>
  </si>
  <si>
    <t>58</t>
  </si>
  <si>
    <t>7643522052</t>
  </si>
  <si>
    <t>Klamp. PZ. pl. žľaby pododkvap. polkruh. rš 400 vrátane všetkých doplnkov a povrch.úprav  predpísaných v PD, hr. 0,63 mm</t>
  </si>
  <si>
    <t>1302669141</t>
  </si>
  <si>
    <t>59</t>
  </si>
  <si>
    <t>7643592124</t>
  </si>
  <si>
    <t>Klamp. pl. žľaby kotlík 333/120mm vrátane všetkých doplnkov a povrch.úprav  predpísaných v PD, hr. 0,63 mm</t>
  </si>
  <si>
    <t>252341660</t>
  </si>
  <si>
    <t>7643592131</t>
  </si>
  <si>
    <t>Klamp. pl. žľaby kotlík 400/150mm vrátane všetkých doplnkov a povrch.úprav  predpísaných v PD, hr. 0,63 mm</t>
  </si>
  <si>
    <t>-404040060</t>
  </si>
  <si>
    <t>61</t>
  </si>
  <si>
    <t>764410243</t>
  </si>
  <si>
    <t>Klamp. farbený PZ pl. oplechovanie parapetov rš 250 vrátane všetkých doplnkov predpísaných v PD, hr. 0,63 mm, RAL 9002</t>
  </si>
  <si>
    <t>1112576572</t>
  </si>
  <si>
    <t>7644542028</t>
  </si>
  <si>
    <t>Klamp. PZ pl. rúry odpadové kruhové d-120  vrátane všetkých doplnkov a povrch.úprav  predpísaných v PD, hr. 0,63 mm</t>
  </si>
  <si>
    <t>-532202031</t>
  </si>
  <si>
    <t>63</t>
  </si>
  <si>
    <t>7644542041</t>
  </si>
  <si>
    <t>Klamp. PZ pl. rúry odpadové kruhové d-150  vrátane všetkých doplnkov a povrch.úprav  predpísaných v PD, hr. 0,63 mm</t>
  </si>
  <si>
    <t>-54483890</t>
  </si>
  <si>
    <t>764454803</t>
  </si>
  <si>
    <t>Klamp. demont. rúr odpadových kruhových d-150</t>
  </si>
  <si>
    <t>120</t>
  </si>
  <si>
    <t>65</t>
  </si>
  <si>
    <t>764454805</t>
  </si>
  <si>
    <t>Klamp. demontované rúry odpadových kruhových d-150 - skrátenie na potrebnú dĺžku a opätovné osadenie</t>
  </si>
  <si>
    <t>-571672696</t>
  </si>
  <si>
    <t>998764201.S</t>
  </si>
  <si>
    <t>Presun hmôt pre konštrukcie klampiarske v objektoch výšky do 6 m</t>
  </si>
  <si>
    <t>809556299</t>
  </si>
  <si>
    <t>767</t>
  </si>
  <si>
    <t>Konštrukcie doplnkové kovové</t>
  </si>
  <si>
    <t>67</t>
  </si>
  <si>
    <t>767133225</t>
  </si>
  <si>
    <t>Montáž a dodávka ochranných stien kovová konštrukcia + PVC hr.35mm v=1000mm</t>
  </si>
  <si>
    <t>863927337</t>
  </si>
  <si>
    <t>767392114</t>
  </si>
  <si>
    <t>Montáž krytiny striech sendvičovými strešnými panelmi  na oceľovú konštrukciu, hr. do 100 mm</t>
  </si>
  <si>
    <t>-672186334</t>
  </si>
  <si>
    <t>69</t>
  </si>
  <si>
    <t>5532C0162</t>
  </si>
  <si>
    <t>Panel sendvičový strešný výplň minerálna vlna  hr.jadra 100mm  vrátane pomocných kotviacich a ukončovacích prvkov a povrch.úprav predpísaných v PD  dodávka, RAL 9002</t>
  </si>
  <si>
    <t>-1689334921</t>
  </si>
  <si>
    <t>767411112</t>
  </si>
  <si>
    <t>Montáž opláštenia sendvičovými stenovými panelmi  na oceľovú konštrukciu, hr. do 100 mm</t>
  </si>
  <si>
    <t>237853407</t>
  </si>
  <si>
    <t>71</t>
  </si>
  <si>
    <t>5532C01400</t>
  </si>
  <si>
    <t>Panel sendvičový stenový výplň minerálna vlna hr.jadra 80mm vrátane pomocných kotviacich a ukončovacích prvkov a povrch.úprav predpísaných v PD  dodávka, RAL 9002</t>
  </si>
  <si>
    <t>1669119145</t>
  </si>
  <si>
    <t>72</t>
  </si>
  <si>
    <t>767590111</t>
  </si>
  <si>
    <t>Montáž a dodávka prekrytia podlahových žľabov v mieste vyznačenia v PD</t>
  </si>
  <si>
    <t>1441404184</t>
  </si>
  <si>
    <t>73</t>
  </si>
  <si>
    <t>767616102</t>
  </si>
  <si>
    <t>Montáž okien jednoduchých</t>
  </si>
  <si>
    <t>1071953464</t>
  </si>
  <si>
    <t>74</t>
  </si>
  <si>
    <t>553000000009</t>
  </si>
  <si>
    <t>Okno neotváravé 1200/600mm  vrátane potrebných pomocných, kotviacich prvkov ,oplechovaní a povrch.úprav predpísaných v PD dodávka, 2-sklo biele</t>
  </si>
  <si>
    <t>1974236263</t>
  </si>
  <si>
    <t>75</t>
  </si>
  <si>
    <t>767644110</t>
  </si>
  <si>
    <t>Montáž dverí, dok. okovania do oc. konšt. otvár. jednokríd.</t>
  </si>
  <si>
    <t>-1914994864</t>
  </si>
  <si>
    <t>76</t>
  </si>
  <si>
    <t>5530000000080</t>
  </si>
  <si>
    <t>Dvere exteriérové plné 1-kr. 800/1970mm  vrátane kovania, zárubne a povrch.úprav predpísaných v PD dodávka, galvanizované</t>
  </si>
  <si>
    <t>-1143999356</t>
  </si>
  <si>
    <t>77</t>
  </si>
  <si>
    <t>767658909</t>
  </si>
  <si>
    <t>Montáž priemysel. vrát rolovacích  plochy do 10 m2</t>
  </si>
  <si>
    <t>-409352669</t>
  </si>
  <si>
    <t>78</t>
  </si>
  <si>
    <t>5530000000082</t>
  </si>
  <si>
    <t>Rolovacia brána exteriérová  2500/2200mm  vrátane kovania, zárubne a povrch.úprav predpísaných v PD dodávka</t>
  </si>
  <si>
    <t>-1245664229</t>
  </si>
  <si>
    <t>79</t>
  </si>
  <si>
    <t>998767201.S</t>
  </si>
  <si>
    <t>Presun hmôt pre kovové stavebné doplnkové konštrukcie v objektoch výšky do 6 m</t>
  </si>
  <si>
    <t>150</t>
  </si>
  <si>
    <t>777</t>
  </si>
  <si>
    <t>Podlahy syntetické</t>
  </si>
  <si>
    <t>80</t>
  </si>
  <si>
    <t>777615229</t>
  </si>
  <si>
    <t>Nátery betón.podláh ochranný</t>
  </si>
  <si>
    <t>-2006546191</t>
  </si>
  <si>
    <t>81</t>
  </si>
  <si>
    <t>998777201.S</t>
  </si>
  <si>
    <t>Presun hmôt pre podlahy syntetické v objektoch výšky do 6 m</t>
  </si>
  <si>
    <t>154</t>
  </si>
  <si>
    <t xml:space="preserve">K správnemu naceneniu výkazu výmer je potrebné naštudovanie PD. Naceniť je potrebné jestvujúci výkaz výmer podľa pokynov tendrového zadávateľa, resp. navrhu zmluvy o dielo.		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</si>
  <si>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		</t>
  </si>
  <si>
    <t xml:space="preserve"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</t>
  </si>
  <si>
    <t xml:space="preserve">Výmery položiek presunov hmot PSV vyjadrených mernými jednotkami v percentách % si uchádzač výpĺna sám podla metodiky rozpočtárskych programov napr. Cenkros, ODIS.	</t>
  </si>
  <si>
    <t xml:space="preserve">V prípade, že sa v projekte/rozpočte uvedie konkrétny výrobok, jedná sa len o referenciu a je možné ho nahradiť materiálmi a výrobkami s rovnocennými alebo lepšími technickými prarametrami, podľa pravidla pre ekvivalent, uvedeného v súťažných podkladov.	</t>
  </si>
  <si>
    <t>zti - Zdravotechnické inštalácie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</si>
  <si>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</si>
  <si>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</si>
  <si>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</si>
  <si>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131201201.S</t>
  </si>
  <si>
    <t>Výkop zapaženej jamy v hornine 3, do 100 m3</t>
  </si>
  <si>
    <t>-1713170512</t>
  </si>
  <si>
    <t>131201209.S</t>
  </si>
  <si>
    <t>Príplatok za lepivosť pri hĺbení zapažených jám a zárezov s urovnaním dna v hornine 3</t>
  </si>
  <si>
    <t>-290547709</t>
  </si>
  <si>
    <t>132201101.S</t>
  </si>
  <si>
    <t>Výkop ryhy do šírky 600 mm v horn.3 do 100 m3</t>
  </si>
  <si>
    <t>-362962116</t>
  </si>
  <si>
    <t>132201109.S</t>
  </si>
  <si>
    <t>Príplatok k cene za lepivosť pri hĺbení rýh šírky do 600 mm zapažených i nezapažených s urovnaním dna v hornine 3</t>
  </si>
  <si>
    <t>953375948</t>
  </si>
  <si>
    <t>162501102</t>
  </si>
  <si>
    <t>Vodorovné premiestnenie výkopku po spevnenej ceste z horniny tr.1-4, do 100 m3 na vzdialenosť do 3000 m</t>
  </si>
  <si>
    <t>780123320</t>
  </si>
  <si>
    <t>162501105</t>
  </si>
  <si>
    <t>Vodorovné premiestnenie výkopku po spevnenej ceste z horniny tr.1-4, do 100 m3, príplatok k cene za každých ďalšich a začatých 1000 m</t>
  </si>
  <si>
    <t>-1706203236</t>
  </si>
  <si>
    <t>167101101</t>
  </si>
  <si>
    <t>Nakladanie neuľahnutého výkopku z hornín tr.1-4 do 100 m3</t>
  </si>
  <si>
    <t>-183859712</t>
  </si>
  <si>
    <t>171201201</t>
  </si>
  <si>
    <t>Uloženie sypaniny na skládky do 100 m3</t>
  </si>
  <si>
    <t>960295009</t>
  </si>
  <si>
    <t>174101001</t>
  </si>
  <si>
    <t>Zásyp sypaninou so zhutnením jám, šachiet, rýh, zárezov alebo okolo objektov do 100 m3</t>
  </si>
  <si>
    <t>757860288</t>
  </si>
  <si>
    <t>451573111.S</t>
  </si>
  <si>
    <t>Lôžko pod potrubie, stoky a drobné objekty, v otvorenom výkope z piesku a štrkopiesku do 63 mm</t>
  </si>
  <si>
    <t>253393111</t>
  </si>
  <si>
    <t>Rúrové vedenie</t>
  </si>
  <si>
    <t>894170209.S</t>
  </si>
  <si>
    <t>Osadenie podzemnej plastovej nádrže na odpadovú vodu - žumpu od 5000 do 8000 l</t>
  </si>
  <si>
    <t>ks</t>
  </si>
  <si>
    <t>-1130909354</t>
  </si>
  <si>
    <t>562410001030.S</t>
  </si>
  <si>
    <t>Podzemná nádrž, žumpa samonostná 6500 l, na zber a využitie dažďovej vody, plastová</t>
  </si>
  <si>
    <t>2088726439</t>
  </si>
  <si>
    <t>998276101</t>
  </si>
  <si>
    <t>Presun hmôt pre rúrové vedenie hĺbené z rúr z plast., hmôt alebo sklolamin. v otvorenom výkope</t>
  </si>
  <si>
    <t>-1766063510</t>
  </si>
  <si>
    <t>721</t>
  </si>
  <si>
    <t>Zdravotechnika - vnútorná kanalizácia</t>
  </si>
  <si>
    <t>721171109.S</t>
  </si>
  <si>
    <t>Potrubie z PVC - U odpadové ležaté hrdlové D 110 mm</t>
  </si>
  <si>
    <t>966709698</t>
  </si>
  <si>
    <t>721171110.S</t>
  </si>
  <si>
    <t>Potrubie z PVC - U odpadové ležaté hrdlové D 125 mm</t>
  </si>
  <si>
    <t>1325480338</t>
  </si>
  <si>
    <t>721290111.S</t>
  </si>
  <si>
    <t>Ostatné - skúška tesnosti kanalizácie v objektoch vodou do DN 125</t>
  </si>
  <si>
    <t>86023630</t>
  </si>
  <si>
    <t>721290123.S</t>
  </si>
  <si>
    <t>Ostatné - skúška tesnosti kanalizácie v objektoch dymom do DN 300</t>
  </si>
  <si>
    <t>-111062006</t>
  </si>
  <si>
    <t>998721101.S</t>
  </si>
  <si>
    <t>Presun hmôt pre vnútornú kanalizáciu v objektoch výšky do 6 m</t>
  </si>
  <si>
    <t>993188538</t>
  </si>
  <si>
    <t>998721192.S</t>
  </si>
  <si>
    <t>Vnútorná kanalizácia, prípl.za presun nad vymedz. najväč. dopr. vzdial. do 100m</t>
  </si>
  <si>
    <t>366768274</t>
  </si>
  <si>
    <t>722</t>
  </si>
  <si>
    <t>Zdravotechnika - vnútorný vodovod</t>
  </si>
  <si>
    <t>722172303.S</t>
  </si>
  <si>
    <t>Montáž vodovodného PP-R potrubia polyfúznym zváraním PN 10 D 25 mm</t>
  </si>
  <si>
    <t>280631660</t>
  </si>
  <si>
    <t>286130033300.S</t>
  </si>
  <si>
    <t>Rúra HDPE na vodu PE100 PN16 SDR11 25x2,3x100 m</t>
  </si>
  <si>
    <t>371295485</t>
  </si>
  <si>
    <t>722172306.S</t>
  </si>
  <si>
    <t>Montáž vodovodného PP-R potrubia polyfúznym zváraním PN 10 D 32 mm</t>
  </si>
  <si>
    <t>-564317985</t>
  </si>
  <si>
    <t>286130033400.S</t>
  </si>
  <si>
    <t>Rúra HDPE na vodu PE100 PN16 SDR11 32x3,0x100 m</t>
  </si>
  <si>
    <t>-1441404476</t>
  </si>
  <si>
    <t>722172309.S</t>
  </si>
  <si>
    <t>Montáž vodovodného PP-R potrubia polyfúznym zváraním PN 10 D 40 mm</t>
  </si>
  <si>
    <t>-487197018</t>
  </si>
  <si>
    <t>286130033500.S</t>
  </si>
  <si>
    <t>Rúra HDPE na vodu PE100 PN16 SDR11 40x3,7x100 m</t>
  </si>
  <si>
    <t>258743257</t>
  </si>
  <si>
    <t>722181113.S</t>
  </si>
  <si>
    <t>Ochrana potrubia plstenými pásmi DN 25</t>
  </si>
  <si>
    <t>1779878498</t>
  </si>
  <si>
    <t>722181114.S</t>
  </si>
  <si>
    <t>Ochrana potrubia plstenými pásmi DN 32 a DN 40</t>
  </si>
  <si>
    <t>-1342811080</t>
  </si>
  <si>
    <t>722190403.S</t>
  </si>
  <si>
    <t>Vyvedenie a upevnenie výpustky DN 25</t>
  </si>
  <si>
    <t>1336714466</t>
  </si>
  <si>
    <t>722221035.S</t>
  </si>
  <si>
    <t>Montáž guľového kohúta závitového priameho pre vodu G 2</t>
  </si>
  <si>
    <t>368856500</t>
  </si>
  <si>
    <t>551110006000.S</t>
  </si>
  <si>
    <t>Guľový uzáver pre vodu 2", niklovaná mosadz</t>
  </si>
  <si>
    <t>2002073741</t>
  </si>
  <si>
    <t>722221114.S</t>
  </si>
  <si>
    <t>Montáž guľového kohúta záhradného závitového G 1</t>
  </si>
  <si>
    <t>2052543284</t>
  </si>
  <si>
    <t>551110011800.S</t>
  </si>
  <si>
    <t>Guľový uzáver záhradný, 1" - 5/4" M, d 25 mm, páčka, niklovaná mosadz</t>
  </si>
  <si>
    <t>-488480745</t>
  </si>
  <si>
    <t>722290226.S</t>
  </si>
  <si>
    <t>Tlaková skúška vodovodného potrubia závitového do DN 50</t>
  </si>
  <si>
    <t>1909095643</t>
  </si>
  <si>
    <t>722290234.S</t>
  </si>
  <si>
    <t>Prepláchnutie a dezinfekcia vodovodného potrubia do DN 80</t>
  </si>
  <si>
    <t>-685488465</t>
  </si>
  <si>
    <t>998722101.S</t>
  </si>
  <si>
    <t>Presun hmôt pre vnútorný vodovod v objektoch výšky do 6 m</t>
  </si>
  <si>
    <t>-1244042087</t>
  </si>
  <si>
    <t>998722192.S</t>
  </si>
  <si>
    <t>Vodovod, prípl.za presun nad vymedz. najväčšiu dopravnú vzdialenosť do 100m</t>
  </si>
  <si>
    <t>-2078407077</t>
  </si>
  <si>
    <t>plyn - Plynofikácia</t>
  </si>
  <si>
    <t xml:space="preserve">    723 - Zdravotechnika - vnútorný plynovod</t>
  </si>
  <si>
    <t xml:space="preserve">    783 - Nátery</t>
  </si>
  <si>
    <t>M - Práce a dodávky M</t>
  </si>
  <si>
    <t xml:space="preserve">    21-M - Elektromontáže</t>
  </si>
  <si>
    <t xml:space="preserve">    23-M - Montáže potrubia</t>
  </si>
  <si>
    <t xml:space="preserve">    46-M - Zemné práce pri extr.mont.prácach</t>
  </si>
  <si>
    <t>132101201.S</t>
  </si>
  <si>
    <t>Výkop ryhy šírky 600-2000mm hor 1-2 do 100 m3</t>
  </si>
  <si>
    <t>1675024799</t>
  </si>
  <si>
    <t>1199790805</t>
  </si>
  <si>
    <t>812433054</t>
  </si>
  <si>
    <t>132201209.S</t>
  </si>
  <si>
    <t>Príplatok k cenám za lepivosť pri hĺbení rýh š. nad 600 do 2 000 mm zapaž. i nezapažených, s urovnaním dna v hornine 3</t>
  </si>
  <si>
    <t>-188201667</t>
  </si>
  <si>
    <t>151101301</t>
  </si>
  <si>
    <t>Rozopretie zapažených stien pri pažení príložnom hľbky do 4 m</t>
  </si>
  <si>
    <t>1050168906</t>
  </si>
  <si>
    <t>151101311</t>
  </si>
  <si>
    <t>Odstránenie rozopretia stien paženia príložného hľbky do 4 m</t>
  </si>
  <si>
    <t>1555192014</t>
  </si>
  <si>
    <t>162401102</t>
  </si>
  <si>
    <t>Vodorovné premiestnenie výkopku tr.1-4 do 2000 m</t>
  </si>
  <si>
    <t>-1797591936</t>
  </si>
  <si>
    <t>162701109</t>
  </si>
  <si>
    <t>Príplatok za každých ďalších 1000 m horniny 1-4 po spevnenej ceste</t>
  </si>
  <si>
    <t>275300944</t>
  </si>
  <si>
    <t>-1398685108</t>
  </si>
  <si>
    <t>171201101</t>
  </si>
  <si>
    <t>Uloženie sypaniny do násypov s rozprestretím sypaniny vo vrstvách a s hrubým urovnaním nezhutnených</t>
  </si>
  <si>
    <t>1324945263</t>
  </si>
  <si>
    <t>Zásyp sypaninou so zhutnením jám, šachiet, rýh, zárezov alebo okolo objektov  do 100 m3</t>
  </si>
  <si>
    <t>-23904418</t>
  </si>
  <si>
    <t>175101101</t>
  </si>
  <si>
    <t>Obsyp potrubia sypaninou z vhodných hornín 1 až 4 bez prehodenia sypaniny</t>
  </si>
  <si>
    <t>-1825451320</t>
  </si>
  <si>
    <t>175101109</t>
  </si>
  <si>
    <t>Príplatok k cene za prehodenie sypaniny</t>
  </si>
  <si>
    <t>-1753302042</t>
  </si>
  <si>
    <t>451573111</t>
  </si>
  <si>
    <t>212167195</t>
  </si>
  <si>
    <t>452111141</t>
  </si>
  <si>
    <t>Osadenie bet.dielca,podvalu pod potrubie v otvorenom výkope, prierez. plochy nad 75000 mm2</t>
  </si>
  <si>
    <t>1812423145</t>
  </si>
  <si>
    <t>452311111</t>
  </si>
  <si>
    <t>Dosky z betónu v otvorenom výkope tr.B 7,5</t>
  </si>
  <si>
    <t>-1790919299</t>
  </si>
  <si>
    <t>452351101</t>
  </si>
  <si>
    <t>Debnenie v otvorenom výkope dosiek,sedlových lôžok a blokov pod potrubie,stoky a drobné objekty</t>
  </si>
  <si>
    <t>-1038376018</t>
  </si>
  <si>
    <t>899401112</t>
  </si>
  <si>
    <t>Osadenie poklopu liatinového posúvačového</t>
  </si>
  <si>
    <t>1868991578</t>
  </si>
  <si>
    <t>4229135200</t>
  </si>
  <si>
    <t>Poklop Y 4504 - posúvačový</t>
  </si>
  <si>
    <t>Kus</t>
  </si>
  <si>
    <t>-1747288220</t>
  </si>
  <si>
    <t>998272201.S</t>
  </si>
  <si>
    <t>Presun hmôt pre rúrové vedenie z oceľových rúr zváraných v otvorenom výkope</t>
  </si>
  <si>
    <t>1724851995</t>
  </si>
  <si>
    <t>723</t>
  </si>
  <si>
    <t>Zdravotechnika - vnútorný plynovod</t>
  </si>
  <si>
    <t>723120204.S</t>
  </si>
  <si>
    <t>Potrubie z oceľových rúrok závitových čiernych spájaných zvarovaním - akosť 11 353.0 DN 25</t>
  </si>
  <si>
    <t>347003516</t>
  </si>
  <si>
    <t>723120804.S</t>
  </si>
  <si>
    <t>Demontáž potrubia zvarovaného z oceľových rúrok závitových do DN 25,  -0,00215t</t>
  </si>
  <si>
    <t>295132240</t>
  </si>
  <si>
    <t>723150367.S</t>
  </si>
  <si>
    <t>Potrubie z oceľových rúrok hladkých čiernych, chránička Dxt 57x2,9 mm</t>
  </si>
  <si>
    <t>1573430896</t>
  </si>
  <si>
    <t>723190901.S</t>
  </si>
  <si>
    <t>Oprava plynovodného potrubia uzatvorenie alebo otvorenie plynovodného potrubia pri opravách</t>
  </si>
  <si>
    <t>1303499161</t>
  </si>
  <si>
    <t>723190907.S</t>
  </si>
  <si>
    <t>Oprava plynovodného potrubia odvzdušnenie a napustenie potrubia</t>
  </si>
  <si>
    <t>-1069690319</t>
  </si>
  <si>
    <t>723230801.S</t>
  </si>
  <si>
    <t>Demontáž stredotlakového regulátora tlaku plynu, regulačná rada jednoduchá,  -0,03190t</t>
  </si>
  <si>
    <t>súb.</t>
  </si>
  <si>
    <t>1284688262</t>
  </si>
  <si>
    <t>723231012.S</t>
  </si>
  <si>
    <t>Montáž guľového uzáveru plynu priameho G 1</t>
  </si>
  <si>
    <t>-265348328</t>
  </si>
  <si>
    <t>551340004900.S</t>
  </si>
  <si>
    <t>Guľový uzáver na plyn 1", plnoprietokový s obojstranne predĺženým závitom, niklovaná mosadz</t>
  </si>
  <si>
    <t>-2126085686</t>
  </si>
  <si>
    <t>723232123.S</t>
  </si>
  <si>
    <t>Montáž armatúry závitovej s dvoma závitmi, nízkotlakový regulátor tlaku plynu G 3/4</t>
  </si>
  <si>
    <t>-1306479770</t>
  </si>
  <si>
    <t>998723101.S</t>
  </si>
  <si>
    <t>Presun hmôt pre vnútorný plynovod v objektoch výšky do 6 m</t>
  </si>
  <si>
    <t>-1914354550</t>
  </si>
  <si>
    <t>783</t>
  </si>
  <si>
    <t>Nátery</t>
  </si>
  <si>
    <t>783424340.S</t>
  </si>
  <si>
    <t>Nátery kov.potr.a armatúr syntetické potrubie do DN 50 mm dvojnás. 1x email a základný náter - 140µm</t>
  </si>
  <si>
    <t>-1121318938</t>
  </si>
  <si>
    <t>Práce a dodávky M</t>
  </si>
  <si>
    <t>21-M</t>
  </si>
  <si>
    <t>Elektromontáže</t>
  </si>
  <si>
    <t>210900543</t>
  </si>
  <si>
    <t>Vodič (v mm2) pevne uložený AY 6</t>
  </si>
  <si>
    <t>-1306204418</t>
  </si>
  <si>
    <t>3410701800</t>
  </si>
  <si>
    <t>Vodič hliníkový AY 06 bm.</t>
  </si>
  <si>
    <t>128</t>
  </si>
  <si>
    <t>1842931707</t>
  </si>
  <si>
    <t>23-M</t>
  </si>
  <si>
    <t>Montáže potrubia</t>
  </si>
  <si>
    <t>230200102.S</t>
  </si>
  <si>
    <t>Montáž pozdĺžne delených chráničiek D 90</t>
  </si>
  <si>
    <t>1805575891</t>
  </si>
  <si>
    <t>286130036400.S</t>
  </si>
  <si>
    <t>Rúra HDPE na plyn PE100 SDR17,6 90x5,2x12 m</t>
  </si>
  <si>
    <t>1160121486</t>
  </si>
  <si>
    <t>230200104</t>
  </si>
  <si>
    <t>Montáž pozdľžne delených chráničiek D 110</t>
  </si>
  <si>
    <t>-1193802089</t>
  </si>
  <si>
    <t>286130036500.S</t>
  </si>
  <si>
    <t>Rúra HDPE na plyn PE100 SDR17,6 110x6,3x12 m</t>
  </si>
  <si>
    <t>256</t>
  </si>
  <si>
    <t>-651495454</t>
  </si>
  <si>
    <t>230220031</t>
  </si>
  <si>
    <t>Montáž čuchačky na chráničku PN 38 6724</t>
  </si>
  <si>
    <t>1810740771</t>
  </si>
  <si>
    <t>230230016.S</t>
  </si>
  <si>
    <t>Hlavná tlaková skúška vzduchom 0, 6 MPa DN 50</t>
  </si>
  <si>
    <t>2126821970</t>
  </si>
  <si>
    <t>230230076</t>
  </si>
  <si>
    <t>Čistenie potrubí PN 38 6416 DN 200</t>
  </si>
  <si>
    <t>-1936888682</t>
  </si>
  <si>
    <t>230230121.S</t>
  </si>
  <si>
    <t>Príprava na tlakovú skúšku vzduchom a vodou do 0,6 MPa</t>
  </si>
  <si>
    <t>úsek</t>
  </si>
  <si>
    <t>194130517</t>
  </si>
  <si>
    <t>230230211.S</t>
  </si>
  <si>
    <t>Odstránenie plynu z potrubia dusíkom  do DN 50</t>
  </si>
  <si>
    <t>1399969626</t>
  </si>
  <si>
    <t>Inf. cena1</t>
  </si>
  <si>
    <t>Tesniaca manžeta PLITEC model S, typ2</t>
  </si>
  <si>
    <t>-929075315</t>
  </si>
  <si>
    <t>Inf. cena2</t>
  </si>
  <si>
    <t>Strediaci segment RACI S20</t>
  </si>
  <si>
    <t>1024783478</t>
  </si>
  <si>
    <t>Inf. cena3</t>
  </si>
  <si>
    <t>Strediaci segment I15</t>
  </si>
  <si>
    <t>2088904038</t>
  </si>
  <si>
    <t>Revízna správa</t>
  </si>
  <si>
    <t>s</t>
  </si>
  <si>
    <t>-502697668</t>
  </si>
  <si>
    <t>Inf. cena4</t>
  </si>
  <si>
    <t>Geodetické zameranie</t>
  </si>
  <si>
    <t>-573041774</t>
  </si>
  <si>
    <t>inf.cena2</t>
  </si>
  <si>
    <t>Prepojovacie práce, odpojenie prípojok na plynovode</t>
  </si>
  <si>
    <t>h</t>
  </si>
  <si>
    <t>2031348446</t>
  </si>
  <si>
    <t>46-M</t>
  </si>
  <si>
    <t>Zemné práce pri extr.mont.prácach</t>
  </si>
  <si>
    <t>460490012</t>
  </si>
  <si>
    <t>Rozvinutie a uloženie výstražnej fólie z PVC do ryhy,šírka 33 cm</t>
  </si>
  <si>
    <t>-2076974938</t>
  </si>
  <si>
    <t>2830002001</t>
  </si>
  <si>
    <t xml:space="preserve">Fólia žltá "PLYN" </t>
  </si>
  <si>
    <t>1139187617</t>
  </si>
  <si>
    <t>PPV</t>
  </si>
  <si>
    <t>Podiel pridružených výkonov</t>
  </si>
  <si>
    <t>-638567992</t>
  </si>
  <si>
    <t>ele - Elektroinštalácia</t>
  </si>
  <si>
    <t>Pol1</t>
  </si>
  <si>
    <t>Kábel CYKY-0 2 x 1,5 mm2</t>
  </si>
  <si>
    <t>Pol2</t>
  </si>
  <si>
    <t>Pol3</t>
  </si>
  <si>
    <t>Kábel CYKY-J 3 x 1,5 mm2</t>
  </si>
  <si>
    <t>Pol4</t>
  </si>
  <si>
    <t>Pol5</t>
  </si>
  <si>
    <t>Kábel CYKY-J 3 x 2,5 mm2</t>
  </si>
  <si>
    <t>Pol6</t>
  </si>
  <si>
    <t>Pol7</t>
  </si>
  <si>
    <t>Kábel CYKY-J 5 x 6 mm2</t>
  </si>
  <si>
    <t>Pol8</t>
  </si>
  <si>
    <t>Pol9</t>
  </si>
  <si>
    <t>Kábel CYKY-J 4 x 16 mm2</t>
  </si>
  <si>
    <t>Pol10</t>
  </si>
  <si>
    <t>Pol11</t>
  </si>
  <si>
    <t>Vodič H07V-K 6 mm2 (zeleno/žltý)</t>
  </si>
  <si>
    <t>Pol12</t>
  </si>
  <si>
    <t>Pol13</t>
  </si>
  <si>
    <t>Vodič H07V-K 35 mm2 (zeleno/žltý)</t>
  </si>
  <si>
    <t>Pol14</t>
  </si>
  <si>
    <t>Pol15</t>
  </si>
  <si>
    <t>Príchytka CL 25</t>
  </si>
  <si>
    <t>Pol16</t>
  </si>
  <si>
    <t>Pol17</t>
  </si>
  <si>
    <t>Príchytka CL 16</t>
  </si>
  <si>
    <t>Pol18</t>
  </si>
  <si>
    <t>Pol19</t>
  </si>
  <si>
    <t>Príchytka CL 32</t>
  </si>
  <si>
    <t>Pol20</t>
  </si>
  <si>
    <t>Pol21</t>
  </si>
  <si>
    <t>Trubka pevná VRM turbo 25 3m</t>
  </si>
  <si>
    <t>Pol22</t>
  </si>
  <si>
    <t>Pol23</t>
  </si>
  <si>
    <t>Trubka pevná VRM turbo 16 3m</t>
  </si>
  <si>
    <t>Pol24</t>
  </si>
  <si>
    <t>Pol25</t>
  </si>
  <si>
    <t>Trubka pevná VRM turbo 32 3m</t>
  </si>
  <si>
    <t>Pol26</t>
  </si>
  <si>
    <t>Pol27</t>
  </si>
  <si>
    <t>Kovový káblový žlab KGR 100H60/3</t>
  </si>
  <si>
    <t>Pol28</t>
  </si>
  <si>
    <t>Pol29</t>
  </si>
  <si>
    <t>Držiak k žlabu WW100</t>
  </si>
  <si>
    <t>Pol30</t>
  </si>
  <si>
    <t>Pol31</t>
  </si>
  <si>
    <t>Spojka k žlabu LPU1H60</t>
  </si>
  <si>
    <t>Pol32</t>
  </si>
  <si>
    <t>Pol33</t>
  </si>
  <si>
    <t>Tlačítko ZB5-AA1+ZB5-AZ009+ZBE101, IP65</t>
  </si>
  <si>
    <t>Pol34</t>
  </si>
  <si>
    <t>Pol35</t>
  </si>
  <si>
    <t>Zásuvková rozvodnica istená s chráničom typ 632.3322-101F2 230/400VAC, IP44.</t>
  </si>
  <si>
    <t>Pol36</t>
  </si>
  <si>
    <t>Pol37</t>
  </si>
  <si>
    <t>Stropné svietidlo fošnová 4000k, 24WCLD, CEEL PASTILLA - 100/240, 24731m, 24W, IP65, 230VAC</t>
  </si>
  <si>
    <t>Pol38</t>
  </si>
  <si>
    <t>Pol39</t>
  </si>
  <si>
    <t>Núdzové svietidlo LDT-UNI200-3W3801m, 2341m,3,6W, IP65</t>
  </si>
  <si>
    <t>Pol40</t>
  </si>
  <si>
    <t>Pol41</t>
  </si>
  <si>
    <t>Rozvádzač RZS27.1</t>
  </si>
  <si>
    <t>Pol42</t>
  </si>
  <si>
    <t>84</t>
  </si>
  <si>
    <t>Pol43</t>
  </si>
  <si>
    <t>Rozvádzač RZS27.2</t>
  </si>
  <si>
    <t>Pol44</t>
  </si>
  <si>
    <t>88</t>
  </si>
  <si>
    <t>Pol45</t>
  </si>
  <si>
    <t>Vodič AlMgSi ø 8 mm</t>
  </si>
  <si>
    <t>Pol46</t>
  </si>
  <si>
    <t>Pol47</t>
  </si>
  <si>
    <t>Pásik FeZn 30 x 4 mm</t>
  </si>
  <si>
    <t>94</t>
  </si>
  <si>
    <t>Pol48</t>
  </si>
  <si>
    <t>Pol49</t>
  </si>
  <si>
    <t>Skúšobná svorka typ SZ</t>
  </si>
  <si>
    <t>Pol50</t>
  </si>
  <si>
    <t>100</t>
  </si>
  <si>
    <t>Pol51</t>
  </si>
  <si>
    <t>Svorka typ SO</t>
  </si>
  <si>
    <t>102</t>
  </si>
  <si>
    <t>Pol52</t>
  </si>
  <si>
    <t>104</t>
  </si>
  <si>
    <t>Pol53</t>
  </si>
  <si>
    <t>Svorka typ SS</t>
  </si>
  <si>
    <t>106</t>
  </si>
  <si>
    <t>Pol54</t>
  </si>
  <si>
    <t>108</t>
  </si>
  <si>
    <t>Pol55</t>
  </si>
  <si>
    <t>Svorka typ SR02</t>
  </si>
  <si>
    <t>110</t>
  </si>
  <si>
    <t>Pol56</t>
  </si>
  <si>
    <t>112</t>
  </si>
  <si>
    <t>Pol57</t>
  </si>
  <si>
    <t>Ochranný uholník typ OU</t>
  </si>
  <si>
    <t>114</t>
  </si>
  <si>
    <t>Pol58</t>
  </si>
  <si>
    <t>116</t>
  </si>
  <si>
    <t>Pol59</t>
  </si>
  <si>
    <t>Štítok na kábel</t>
  </si>
  <si>
    <t>118</t>
  </si>
  <si>
    <t>Pol60</t>
  </si>
  <si>
    <t>Pol61</t>
  </si>
  <si>
    <t>Štítok na skúšobnú svorku</t>
  </si>
  <si>
    <t>122</t>
  </si>
  <si>
    <t>Pol62</t>
  </si>
  <si>
    <t>124</t>
  </si>
  <si>
    <t>Pol63</t>
  </si>
  <si>
    <t>Podružná práca</t>
  </si>
  <si>
    <t>126</t>
  </si>
  <si>
    <t>Pol64</t>
  </si>
  <si>
    <t>Podružný materiál</t>
  </si>
  <si>
    <t>Pol65</t>
  </si>
  <si>
    <t>Montáž ventilátor axialny, zavesený na stene 230V 0,5kW</t>
  </si>
  <si>
    <t>130</t>
  </si>
  <si>
    <t>Pol66</t>
  </si>
  <si>
    <t>Ventilátor axialny na stenu 230V, 0,5kW Awenta - WO315-3 alebo ekvivalent</t>
  </si>
  <si>
    <t>132</t>
  </si>
  <si>
    <t>Pol67</t>
  </si>
  <si>
    <t>Východzia revízia</t>
  </si>
  <si>
    <t>134</t>
  </si>
  <si>
    <t>odvod - Odvodnenie obslužnej komunikácie</t>
  </si>
  <si>
    <t xml:space="preserve">    1 - Zemné práce </t>
  </si>
  <si>
    <t xml:space="preserve">    4 - Vodorovné konštrukcie </t>
  </si>
  <si>
    <t xml:space="preserve">    99 - Presun hmôt HSV </t>
  </si>
  <si>
    <t xml:space="preserve">    724 - Zdravotechnika - strojné vybavenie</t>
  </si>
  <si>
    <t xml:space="preserve">Zemné práce </t>
  </si>
  <si>
    <t>113107131</t>
  </si>
  <si>
    <t>Odstránenie krytu v ploche do 200 m2 z betónu prostého, hr. vrstvy do 150 mm,  -0,22500t</t>
  </si>
  <si>
    <t>131201101</t>
  </si>
  <si>
    <t>Výkop nezapaženej jamy v hornine 3, do 100 m3</t>
  </si>
  <si>
    <t>131201209</t>
  </si>
  <si>
    <t xml:space="preserve">Vodorovné konštrukcie </t>
  </si>
  <si>
    <t>451572111</t>
  </si>
  <si>
    <t>Lôžko pod potrubie, stoky a drobné objekty, v otvorenom výkope z kameniva drobného ťaženého 0-4 mm</t>
  </si>
  <si>
    <t>452386111</t>
  </si>
  <si>
    <t>Vyrovnávací prstenec z prostého betónu tr.C 8/10pod poklopy a mreže,výška do 100 mm</t>
  </si>
  <si>
    <t>566901111</t>
  </si>
  <si>
    <t>Upravenie podkladu po prekopoch pre inž. siete so zhutnením kamenivom ťaženým alebo štrkopieskom</t>
  </si>
  <si>
    <t>566905111</t>
  </si>
  <si>
    <t>Upravenie podkladu po prekopoch pre inžinierske siete so zhutnením podkladovým betónom</t>
  </si>
  <si>
    <t>831263195</t>
  </si>
  <si>
    <t>Príplatok k cene za zriadenie kanalizačnej prípojky DN od 100 do 300</t>
  </si>
  <si>
    <t>871181002.S</t>
  </si>
  <si>
    <t>Montáž vodovodného potrubia z dvojvsrtvového PE 100 SDR11/PN16 zváraných natupo D 40x3,7 mm</t>
  </si>
  <si>
    <t>286530020200.S</t>
  </si>
  <si>
    <t>Koleno 90° na tupo PE 100, na vodu, plyn a kanalizáciu, SDR 11 D 40 mm</t>
  </si>
  <si>
    <t>871181402.S</t>
  </si>
  <si>
    <t>Potrubie vodovodné z PE 100 SDR11/PN16 zvárané natupo D 40x3,7 mm</t>
  </si>
  <si>
    <t>871353121</t>
  </si>
  <si>
    <t>Montáž potrubia z kanalizačných rúr z tvrdého PVC tesn. gumovým krúžkom v skl. do 20% DN 200</t>
  </si>
  <si>
    <t>2861102700</t>
  </si>
  <si>
    <t>Kanalizačné rúry PVC-U hladké s hrdlom 200x 4.5x1000mm</t>
  </si>
  <si>
    <t>895941111</t>
  </si>
  <si>
    <t>Zriadenie kanalizačného vpustu uličného z betónových dielcov typ UV-50, UVB-50</t>
  </si>
  <si>
    <t>5922382500</t>
  </si>
  <si>
    <t>Prefabrikát betónový-uličná vpusť TBV 6-50, D 50cm</t>
  </si>
  <si>
    <t>5922384000</t>
  </si>
  <si>
    <t>Prefabrikát betónový-uličná vpusť TBV 9-50, D 50cm</t>
  </si>
  <si>
    <t>5922384500</t>
  </si>
  <si>
    <t>Prefabrikát betónový-uličná vpusť TBV 10-50,D 50cm</t>
  </si>
  <si>
    <t>5922396000</t>
  </si>
  <si>
    <t>Prefabrikát betónový-uličná vpusť TBV 5-66,D 63cm</t>
  </si>
  <si>
    <t>5534034550</t>
  </si>
  <si>
    <t>Filtračná vložka do uličnej vpusti ORL-UV-CRC</t>
  </si>
  <si>
    <t>895991131</t>
  </si>
  <si>
    <t>Osadenie liatinovej mreže pre PVC uličné vpuste, nosnosť 12,5 t</t>
  </si>
  <si>
    <t>5534034500</t>
  </si>
  <si>
    <t>Vtoková mreža "DRAINEX", 500x500mm, Tr.D400kN, prehnutá (kc.P43400R55)</t>
  </si>
  <si>
    <t>2864201800</t>
  </si>
  <si>
    <t>PVC-U prechodka šachtová kanalizačná vstrekovaná 200</t>
  </si>
  <si>
    <t>919735123.S</t>
  </si>
  <si>
    <t>Rezanie existujúceho betónového krytu alebo podkladu hĺbky nad 100 do 150 mm</t>
  </si>
  <si>
    <t>979084216</t>
  </si>
  <si>
    <t>Vodorovná doprava vybúraných hmôt po suchu bez naloženia, ale so zložením na vzdialenosť do 5 km</t>
  </si>
  <si>
    <t>979087212</t>
  </si>
  <si>
    <t>Nakladanie na dopravné prostriedky pre vodorovnú dopravu sutiny</t>
  </si>
  <si>
    <t xml:space="preserve">Presun hmôt HSV </t>
  </si>
  <si>
    <t>Presun hmôt pre rúrové vedenie hĺbené z rúr z plast. hmôt alebo sklolamin. v otvorenom výkope</t>
  </si>
  <si>
    <t>724</t>
  </si>
  <si>
    <t>Zdravotechnika - strojné vybavenie</t>
  </si>
  <si>
    <t>724149101.S</t>
  </si>
  <si>
    <t>Montáž čerpadla vodovodného ponorného na pitnu vodu, bez potrubia a príslušenstva</t>
  </si>
  <si>
    <t>426120000300.S</t>
  </si>
  <si>
    <t>Čerpadlo ponorné celonerezové, prípojka čerpadla Rp 1 1/4, 1,1 kW</t>
  </si>
  <si>
    <t>998724201.S</t>
  </si>
  <si>
    <t>Presun hmôt pre strojné vybavenie v objektoch výšky do 6 m</t>
  </si>
  <si>
    <t>1672934354</t>
  </si>
  <si>
    <t>Dopravné a režijné náklady sú súčasťou jednotkových cien. Súčasťou VRN-ov sú aj všetky náklady vyplývajúce z článku XIII. ZoD.</t>
  </si>
  <si>
    <t xml:space="preserve">Dodávateľ si VRN-y zahrnie do jednotkových cien položiek aj napr. označenie staveniska, čistenie komunikacií, opatrenia pre stav. v zimnom období, poistenie, geodet. merania a dokumentáciu, skúšky, vzorky, dielenskú dokumentáciu(okrem oceĺ.haly a fasády - položky oddiel K, staveb. výťah, žeriav v súčinnosti a položkami pre zvislý presun hmôt vo všetkých výkazoch, vyčistenie všetkých dotknutých plôch od stavebného odpadu, aj ako príprava pre sadové úpravy a režijné náklady, vzniknuté odpady počas výstavby napr. obalové materiály. Ak zhotoviteľ neuvedie VRN-y a zahrnie si ich do jednotkových cien, tak nebude vylúčený zo súťaže. Súčasťou odovzdanej cenovej ponuky musia aj tieto náklady už byť zahrnuté.				</t>
  </si>
  <si>
    <t>Celkové náklady za stavbu 1)</t>
  </si>
  <si>
    <t xml:space="preserve">Celkové náklady za stavbu 1) 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</si>
  <si>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2) na vybraných listoch vyplňte v zostave
    a) Krycí list
       - údaje o Zhotoviteľovi, pokiaľ sa líšia od údajov o Zhotoviteľovi na Rekapitulácii stavby
         (údaje se prenesú do ostatných zostav v danom liste)
    b) Rekapitulácia rozpočtu
    c) Celkové náklady za stavbu
       - ceny na položkách
       - množstvo, pokiaľ má žlté podfarbenie
       - a v prípade potreby poznámku (tá je v skrytom stĺpci)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</si>
</sst>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  <charset val="1"/>
    </font>
    <font>
      <sz val="8"/>
      <name val="MS Sans Serif"/>
      <family val="2"/>
      <charset val="1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rgb="FF0000FF"/>
      <name val="Wingdings 2"/>
      <family val="1"/>
      <charset val="2"/>
    </font>
    <font>
      <u/>
      <sz val="11"/>
      <color rgb="FF0000FF"/>
      <name val="Calibri"/>
      <family val="2"/>
      <charset val="238"/>
    </font>
    <font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8"/>
      <name val="MS Sans Serif"/>
      <family val="2"/>
      <charset val="1"/>
    </font>
    <font>
      <b/>
      <sz val="9"/>
      <name val="MS Sans Serif"/>
      <charset val="238"/>
    </font>
    <font>
      <b/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23" fillId="0" borderId="0" applyBorder="0" applyProtection="0"/>
    <xf numFmtId="0" fontId="1" fillId="0" borderId="0">
      <protection locked="0"/>
    </xf>
  </cellStyleXfs>
  <cellXfs count="228">
    <xf numFmtId="0" fontId="0" fillId="0" borderId="0" xfId="0"/>
    <xf numFmtId="0" fontId="6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0" borderId="4" xfId="0" applyBorder="1"/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7" fillId="0" borderId="18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Border="1" applyAlignment="1" applyProtection="1">
      <alignment horizontal="center" vertical="center"/>
    </xf>
    <xf numFmtId="0" fontId="24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7" fillId="0" borderId="18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28" fillId="3" borderId="0" xfId="0" applyNumberFormat="1" applyFont="1" applyFill="1" applyAlignment="1" applyProtection="1">
      <alignment vertical="center"/>
      <protection locked="0"/>
    </xf>
    <xf numFmtId="16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4" fontId="6" fillId="0" borderId="14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0" fillId="5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/>
    </xf>
    <xf numFmtId="4" fontId="15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35" fillId="0" borderId="0" xfId="0" applyFont="1"/>
    <xf numFmtId="0" fontId="35" fillId="0" borderId="3" xfId="0" applyFont="1" applyBorder="1"/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Protection="1">
      <protection locked="0"/>
    </xf>
    <xf numFmtId="4" fontId="32" fillId="0" borderId="0" xfId="0" applyNumberFormat="1" applyFont="1"/>
    <xf numFmtId="0" fontId="35" fillId="0" borderId="18" xfId="0" applyFont="1" applyBorder="1"/>
    <xf numFmtId="166" fontId="35" fillId="0" borderId="0" xfId="0" applyNumberFormat="1" applyFont="1"/>
    <xf numFmtId="166" fontId="35" fillId="0" borderId="14" xfId="0" applyNumberFormat="1" applyFont="1" applyBorder="1"/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vertical="center"/>
    </xf>
    <xf numFmtId="0" fontId="28" fillId="0" borderId="0" xfId="0" applyFont="1" applyAlignment="1">
      <alignment horizontal="left"/>
    </xf>
    <xf numFmtId="4" fontId="28" fillId="0" borderId="0" xfId="0" applyNumberFormat="1" applyFont="1"/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9" fillId="3" borderId="18" xfId="0" applyFont="1" applyFill="1" applyBorder="1" applyAlignment="1" applyProtection="1">
      <alignment horizontal="left" vertical="center"/>
      <protection locked="0"/>
    </xf>
    <xf numFmtId="166" fontId="19" fillId="0" borderId="0" xfId="0" applyNumberFormat="1" applyFont="1" applyAlignment="1">
      <alignment vertical="center"/>
    </xf>
    <xf numFmtId="166" fontId="19" fillId="0" borderId="14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8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18" fillId="3" borderId="23" xfId="0" applyNumberFormat="1" applyFont="1" applyFill="1" applyBorder="1" applyAlignment="1" applyProtection="1">
      <alignment vertical="center"/>
      <protection locked="0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7" fontId="36" fillId="3" borderId="23" xfId="0" applyNumberFormat="1" applyFont="1" applyFill="1" applyBorder="1" applyAlignment="1" applyProtection="1">
      <alignment vertical="center"/>
      <protection locked="0"/>
    </xf>
    <xf numFmtId="4" fontId="18" fillId="0" borderId="0" xfId="0" applyNumberFormat="1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4" fontId="28" fillId="0" borderId="0" xfId="0" applyNumberFormat="1" applyFont="1" applyAlignment="1" applyProtection="1">
      <alignment vertical="center"/>
      <protection locked="0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5" fillId="4" borderId="7" xfId="0" applyFont="1" applyFill="1" applyBorder="1" applyAlignment="1">
      <alignment horizontal="left" vertical="center"/>
    </xf>
    <xf numFmtId="4" fontId="15" fillId="4" borderId="8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4" fontId="28" fillId="3" borderId="0" xfId="0" applyNumberFormat="1" applyFont="1" applyFill="1" applyAlignment="1" applyProtection="1">
      <alignment vertical="center"/>
      <protection locked="0"/>
    </xf>
    <xf numFmtId="4" fontId="28" fillId="0" borderId="0" xfId="0" applyNumberFormat="1" applyFont="1" applyAlignment="1">
      <alignment vertical="center"/>
    </xf>
    <xf numFmtId="0" fontId="28" fillId="3" borderId="0" xfId="0" applyFont="1" applyFill="1" applyAlignment="1" applyProtection="1">
      <alignment horizontal="left" vertical="center"/>
      <protection locked="0"/>
    </xf>
    <xf numFmtId="4" fontId="20" fillId="5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wrapText="1"/>
      <protection locked="0"/>
    </xf>
    <xf numFmtId="0" fontId="38" fillId="0" borderId="0" xfId="2" applyFont="1" applyAlignment="1">
      <alignment horizontal="left" vertical="center" wrapText="1"/>
      <protection locked="0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</cellXfs>
  <cellStyles count="3">
    <cellStyle name="Hypertextové prepojenie" xfId="1" builtinId="8"/>
    <cellStyle name="Normálna" xfId="0" builtinId="0"/>
    <cellStyle name="normálne_SO-01 Rodinný dom a občianska vybavenosť - zmena Zadanie s výkazom výmer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zoomScale="70" zoomScaleNormal="70" zoomScalePageLayoutView="95" workbookViewId="0">
      <selection activeCell="BE47" sqref="BE47"/>
    </sheetView>
  </sheetViews>
  <sheetFormatPr defaultColWidth="8.5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6" t="s">
        <v>0</v>
      </c>
      <c r="AZ1" s="6"/>
      <c r="BA1" s="6" t="s">
        <v>1</v>
      </c>
      <c r="BB1" s="6"/>
      <c r="BT1" s="6" t="s">
        <v>2</v>
      </c>
      <c r="BU1" s="6" t="s">
        <v>2</v>
      </c>
      <c r="BV1" s="6" t="s">
        <v>3</v>
      </c>
    </row>
    <row r="2" spans="1:74" ht="36.950000000000003" customHeight="1">
      <c r="AR2" s="190" t="s">
        <v>4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7" t="s">
        <v>5</v>
      </c>
      <c r="BT2" s="7" t="s">
        <v>6</v>
      </c>
    </row>
    <row r="3" spans="1:74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7" t="s">
        <v>5</v>
      </c>
      <c r="BT3" s="7" t="s">
        <v>6</v>
      </c>
    </row>
    <row r="4" spans="1:74" ht="24.95" customHeight="1">
      <c r="B4" s="10"/>
      <c r="D4" s="11" t="s">
        <v>7</v>
      </c>
      <c r="AR4" s="10"/>
      <c r="AS4" s="12" t="s">
        <v>8</v>
      </c>
      <c r="BE4" s="13" t="s">
        <v>9</v>
      </c>
      <c r="BS4" s="7" t="s">
        <v>10</v>
      </c>
    </row>
    <row r="5" spans="1:74" ht="12" customHeight="1">
      <c r="B5" s="10"/>
      <c r="D5" s="14" t="s">
        <v>11</v>
      </c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0"/>
      <c r="BE5" s="192" t="s">
        <v>959</v>
      </c>
      <c r="BS5" s="7" t="s">
        <v>5</v>
      </c>
    </row>
    <row r="6" spans="1:74" ht="36.950000000000003" customHeight="1">
      <c r="B6" s="10"/>
      <c r="D6" s="15" t="s">
        <v>12</v>
      </c>
      <c r="K6" s="193" t="s">
        <v>13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10"/>
      <c r="BE6" s="192"/>
      <c r="BS6" s="7" t="s">
        <v>5</v>
      </c>
    </row>
    <row r="7" spans="1:74" ht="12" customHeight="1">
      <c r="B7" s="10"/>
      <c r="D7" s="16" t="s">
        <v>14</v>
      </c>
      <c r="K7" s="5"/>
      <c r="AK7" s="16" t="s">
        <v>15</v>
      </c>
      <c r="AN7" s="5"/>
      <c r="AR7" s="10"/>
      <c r="BE7" s="192"/>
      <c r="BS7" s="7" t="s">
        <v>5</v>
      </c>
    </row>
    <row r="8" spans="1:74" ht="12" customHeight="1">
      <c r="B8" s="10"/>
      <c r="D8" s="16" t="s">
        <v>16</v>
      </c>
      <c r="K8" s="5" t="s">
        <v>17</v>
      </c>
      <c r="AK8" s="16" t="s">
        <v>18</v>
      </c>
      <c r="AN8" s="189">
        <v>45672</v>
      </c>
      <c r="AR8" s="10"/>
      <c r="BE8" s="192"/>
      <c r="BS8" s="7" t="s">
        <v>5</v>
      </c>
    </row>
    <row r="9" spans="1:74" ht="14.45" customHeight="1">
      <c r="B9" s="10"/>
      <c r="AR9" s="10"/>
      <c r="BE9" s="192"/>
      <c r="BS9" s="7" t="s">
        <v>5</v>
      </c>
    </row>
    <row r="10" spans="1:74" ht="12" customHeight="1">
      <c r="B10" s="10"/>
      <c r="D10" s="16" t="s">
        <v>19</v>
      </c>
      <c r="AK10" s="16" t="s">
        <v>20</v>
      </c>
      <c r="AN10" s="5"/>
      <c r="AR10" s="10"/>
      <c r="BE10" s="192"/>
      <c r="BS10" s="7" t="s">
        <v>5</v>
      </c>
    </row>
    <row r="11" spans="1:74" ht="18.600000000000001" customHeight="1">
      <c r="B11" s="10"/>
      <c r="E11" s="5" t="s">
        <v>21</v>
      </c>
      <c r="AK11" s="16" t="s">
        <v>22</v>
      </c>
      <c r="AN11" s="5"/>
      <c r="AR11" s="10"/>
      <c r="BE11" s="192"/>
      <c r="BS11" s="7" t="s">
        <v>5</v>
      </c>
    </row>
    <row r="12" spans="1:74" ht="6.95" customHeight="1">
      <c r="B12" s="10"/>
      <c r="AR12" s="10"/>
      <c r="BE12" s="192"/>
      <c r="BS12" s="7" t="s">
        <v>5</v>
      </c>
    </row>
    <row r="13" spans="1:74" ht="12" customHeight="1">
      <c r="B13" s="10"/>
      <c r="D13" s="16" t="s">
        <v>23</v>
      </c>
      <c r="AK13" s="16" t="s">
        <v>20</v>
      </c>
      <c r="AN13" s="4" t="s">
        <v>24</v>
      </c>
      <c r="AR13" s="10"/>
      <c r="BE13" s="192"/>
      <c r="BS13" s="7" t="s">
        <v>5</v>
      </c>
    </row>
    <row r="14" spans="1:74" ht="12.75">
      <c r="B14" s="10"/>
      <c r="E14" s="194" t="s">
        <v>24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6" t="s">
        <v>22</v>
      </c>
      <c r="AN14" s="4" t="s">
        <v>24</v>
      </c>
      <c r="AR14" s="10"/>
      <c r="BE14" s="192"/>
      <c r="BS14" s="7" t="s">
        <v>5</v>
      </c>
    </row>
    <row r="15" spans="1:74" ht="6.95" customHeight="1">
      <c r="B15" s="10"/>
      <c r="AR15" s="10"/>
      <c r="BE15" s="192"/>
      <c r="BS15" s="7" t="s">
        <v>2</v>
      </c>
    </row>
    <row r="16" spans="1:74" ht="12" customHeight="1">
      <c r="B16" s="10"/>
      <c r="D16" s="16" t="s">
        <v>25</v>
      </c>
      <c r="AK16" s="16" t="s">
        <v>20</v>
      </c>
      <c r="AN16" s="5"/>
      <c r="AR16" s="10"/>
      <c r="BE16" s="192"/>
      <c r="BS16" s="7" t="s">
        <v>2</v>
      </c>
    </row>
    <row r="17" spans="2:71" ht="18.600000000000001" customHeight="1">
      <c r="B17" s="10"/>
      <c r="E17" s="5" t="s">
        <v>26</v>
      </c>
      <c r="AK17" s="16" t="s">
        <v>22</v>
      </c>
      <c r="AN17" s="5"/>
      <c r="AR17" s="10"/>
      <c r="BE17" s="192"/>
      <c r="BS17" s="7" t="s">
        <v>27</v>
      </c>
    </row>
    <row r="18" spans="2:71" ht="6.95" customHeight="1">
      <c r="B18" s="10"/>
      <c r="AR18" s="10"/>
      <c r="BE18" s="192"/>
      <c r="BS18" s="7" t="s">
        <v>5</v>
      </c>
    </row>
    <row r="19" spans="2:71" ht="12" customHeight="1">
      <c r="B19" s="10"/>
      <c r="D19" s="16" t="s">
        <v>28</v>
      </c>
      <c r="AK19" s="16" t="s">
        <v>20</v>
      </c>
      <c r="AN19" s="5"/>
      <c r="AR19" s="10"/>
      <c r="BE19" s="192"/>
      <c r="BS19" s="7" t="s">
        <v>5</v>
      </c>
    </row>
    <row r="20" spans="2:71" ht="18.600000000000001" customHeight="1">
      <c r="B20" s="10"/>
      <c r="E20" s="5" t="s">
        <v>29</v>
      </c>
      <c r="AK20" s="16" t="s">
        <v>22</v>
      </c>
      <c r="AN20" s="5"/>
      <c r="AR20" s="10"/>
      <c r="BE20" s="192"/>
      <c r="BS20" s="7" t="s">
        <v>27</v>
      </c>
    </row>
    <row r="21" spans="2:71" ht="6.95" customHeight="1">
      <c r="B21" s="10"/>
      <c r="AR21" s="10"/>
      <c r="BE21" s="192"/>
    </row>
    <row r="22" spans="2:71" ht="12" customHeight="1">
      <c r="B22" s="10"/>
      <c r="D22" s="16" t="s">
        <v>30</v>
      </c>
      <c r="AR22" s="10"/>
      <c r="BE22" s="192"/>
    </row>
    <row r="23" spans="2:71" ht="16.5" customHeight="1">
      <c r="B23" s="10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0"/>
      <c r="BE23" s="192"/>
    </row>
    <row r="24" spans="2:71" ht="6.95" customHeight="1">
      <c r="B24" s="10"/>
      <c r="AR24" s="10"/>
      <c r="BE24" s="192"/>
    </row>
    <row r="25" spans="2:71" ht="6.95" customHeight="1">
      <c r="B25" s="1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0"/>
      <c r="BE25" s="192"/>
    </row>
    <row r="26" spans="2:71" ht="14.45" customHeight="1">
      <c r="B26" s="10"/>
      <c r="D26" s="19" t="s">
        <v>31</v>
      </c>
      <c r="AK26" s="196">
        <f>ROUND(AG94,2)</f>
        <v>0</v>
      </c>
      <c r="AL26" s="196"/>
      <c r="AM26" s="196"/>
      <c r="AN26" s="196"/>
      <c r="AO26" s="196"/>
      <c r="AR26" s="10"/>
      <c r="BE26" s="192"/>
    </row>
    <row r="27" spans="2:71" ht="14.45" customHeight="1">
      <c r="B27" s="10"/>
      <c r="D27" s="19" t="s">
        <v>32</v>
      </c>
      <c r="AK27" s="196">
        <f>ROUND(AG101, 2)</f>
        <v>0</v>
      </c>
      <c r="AL27" s="196"/>
      <c r="AM27" s="196"/>
      <c r="AN27" s="196"/>
      <c r="AO27" s="196"/>
      <c r="AR27" s="10"/>
      <c r="BE27" s="192"/>
    </row>
    <row r="28" spans="2:71" s="20" customFormat="1" ht="6.95" customHeight="1">
      <c r="B28" s="21"/>
      <c r="AR28" s="21"/>
      <c r="BE28" s="192"/>
    </row>
    <row r="29" spans="2:71" s="20" customFormat="1" ht="25.9" customHeight="1">
      <c r="B29" s="21"/>
      <c r="D29" s="22" t="s">
        <v>33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197">
        <f>ROUND(AK26 + AK27, 2)</f>
        <v>0</v>
      </c>
      <c r="AL29" s="197"/>
      <c r="AM29" s="197"/>
      <c r="AN29" s="197"/>
      <c r="AO29" s="197"/>
      <c r="AR29" s="21"/>
      <c r="BE29" s="192"/>
    </row>
    <row r="30" spans="2:71" s="20" customFormat="1" ht="6.95" customHeight="1">
      <c r="B30" s="21"/>
      <c r="AR30" s="21"/>
      <c r="BE30" s="192"/>
    </row>
    <row r="31" spans="2:71" s="20" customFormat="1" ht="12.75">
      <c r="B31" s="21"/>
      <c r="L31" s="198" t="s">
        <v>34</v>
      </c>
      <c r="M31" s="198"/>
      <c r="N31" s="198"/>
      <c r="O31" s="198"/>
      <c r="P31" s="198"/>
      <c r="W31" s="198" t="s">
        <v>35</v>
      </c>
      <c r="X31" s="198"/>
      <c r="Y31" s="198"/>
      <c r="Z31" s="198"/>
      <c r="AA31" s="198"/>
      <c r="AB31" s="198"/>
      <c r="AC31" s="198"/>
      <c r="AD31" s="198"/>
      <c r="AE31" s="198"/>
      <c r="AK31" s="198" t="s">
        <v>36</v>
      </c>
      <c r="AL31" s="198"/>
      <c r="AM31" s="198"/>
      <c r="AN31" s="198"/>
      <c r="AO31" s="198"/>
      <c r="AR31" s="21"/>
      <c r="BE31" s="192"/>
    </row>
    <row r="32" spans="2:71" s="24" customFormat="1" ht="14.45" customHeight="1">
      <c r="B32" s="25"/>
      <c r="D32" s="16" t="s">
        <v>37</v>
      </c>
      <c r="F32" s="26" t="s">
        <v>38</v>
      </c>
      <c r="L32" s="199">
        <v>0.23</v>
      </c>
      <c r="M32" s="199"/>
      <c r="N32" s="199"/>
      <c r="O32" s="199"/>
      <c r="P32" s="199"/>
      <c r="Q32" s="27"/>
      <c r="R32" s="27"/>
      <c r="S32" s="27"/>
      <c r="T32" s="27"/>
      <c r="U32" s="27"/>
      <c r="V32" s="27"/>
      <c r="W32" s="200">
        <f>ROUND(AZ94 + SUM(CD101:CD105), 2)</f>
        <v>0</v>
      </c>
      <c r="X32" s="200"/>
      <c r="Y32" s="200"/>
      <c r="Z32" s="200"/>
      <c r="AA32" s="200"/>
      <c r="AB32" s="200"/>
      <c r="AC32" s="200"/>
      <c r="AD32" s="200"/>
      <c r="AE32" s="200"/>
      <c r="AF32" s="27"/>
      <c r="AG32" s="27"/>
      <c r="AH32" s="27"/>
      <c r="AI32" s="27"/>
      <c r="AJ32" s="27"/>
      <c r="AK32" s="200">
        <f>ROUND(AV94 + SUM(BY101:BY105), 2)</f>
        <v>0</v>
      </c>
      <c r="AL32" s="200"/>
      <c r="AM32" s="200"/>
      <c r="AN32" s="200"/>
      <c r="AO32" s="200"/>
      <c r="AP32" s="27"/>
      <c r="AQ32" s="27"/>
      <c r="AR32" s="28"/>
      <c r="AS32" s="27"/>
      <c r="AT32" s="27"/>
      <c r="AU32" s="27"/>
      <c r="AV32" s="27"/>
      <c r="AW32" s="27"/>
      <c r="AX32" s="27"/>
      <c r="AY32" s="27"/>
      <c r="AZ32" s="27"/>
      <c r="BE32" s="192"/>
    </row>
    <row r="33" spans="2:57" s="24" customFormat="1" ht="14.45" customHeight="1">
      <c r="B33" s="25"/>
      <c r="F33" s="26" t="s">
        <v>39</v>
      </c>
      <c r="L33" s="199">
        <v>0.23</v>
      </c>
      <c r="M33" s="199"/>
      <c r="N33" s="199"/>
      <c r="O33" s="199"/>
      <c r="P33" s="199"/>
      <c r="Q33" s="27"/>
      <c r="R33" s="27"/>
      <c r="S33" s="27"/>
      <c r="T33" s="27"/>
      <c r="U33" s="27"/>
      <c r="V33" s="27"/>
      <c r="W33" s="200">
        <f>ROUND(BA94 + SUM(CE101:CE105), 2)</f>
        <v>0</v>
      </c>
      <c r="X33" s="200"/>
      <c r="Y33" s="200"/>
      <c r="Z33" s="200"/>
      <c r="AA33" s="200"/>
      <c r="AB33" s="200"/>
      <c r="AC33" s="200"/>
      <c r="AD33" s="200"/>
      <c r="AE33" s="200"/>
      <c r="AF33" s="27"/>
      <c r="AG33" s="27"/>
      <c r="AH33" s="27"/>
      <c r="AI33" s="27"/>
      <c r="AJ33" s="27"/>
      <c r="AK33" s="200">
        <f>ROUND(AW94 + SUM(BZ101:BZ105), 2)</f>
        <v>0</v>
      </c>
      <c r="AL33" s="200"/>
      <c r="AM33" s="200"/>
      <c r="AN33" s="200"/>
      <c r="AO33" s="200"/>
      <c r="AP33" s="27"/>
      <c r="AQ33" s="27"/>
      <c r="AR33" s="28"/>
      <c r="AS33" s="27"/>
      <c r="AT33" s="27"/>
      <c r="AU33" s="27"/>
      <c r="AV33" s="27"/>
      <c r="AW33" s="27"/>
      <c r="AX33" s="27"/>
      <c r="AY33" s="27"/>
      <c r="AZ33" s="27"/>
      <c r="BE33" s="192"/>
    </row>
    <row r="34" spans="2:57" s="24" customFormat="1" ht="14.45" hidden="1" customHeight="1">
      <c r="B34" s="25"/>
      <c r="F34" s="16" t="s">
        <v>40</v>
      </c>
      <c r="L34" s="201">
        <v>0.23</v>
      </c>
      <c r="M34" s="201"/>
      <c r="N34" s="201"/>
      <c r="O34" s="201"/>
      <c r="P34" s="201"/>
      <c r="W34" s="202">
        <f>ROUND(BB94 + SUM(CF101:CF105), 2)</f>
        <v>0</v>
      </c>
      <c r="X34" s="202"/>
      <c r="Y34" s="202"/>
      <c r="Z34" s="202"/>
      <c r="AA34" s="202"/>
      <c r="AB34" s="202"/>
      <c r="AC34" s="202"/>
      <c r="AD34" s="202"/>
      <c r="AE34" s="202"/>
      <c r="AK34" s="202">
        <v>0</v>
      </c>
      <c r="AL34" s="202"/>
      <c r="AM34" s="202"/>
      <c r="AN34" s="202"/>
      <c r="AO34" s="202"/>
      <c r="AR34" s="25"/>
      <c r="BE34" s="192"/>
    </row>
    <row r="35" spans="2:57" s="24" customFormat="1" ht="14.45" hidden="1" customHeight="1">
      <c r="B35" s="25"/>
      <c r="F35" s="16" t="s">
        <v>41</v>
      </c>
      <c r="L35" s="201">
        <v>0.23</v>
      </c>
      <c r="M35" s="201"/>
      <c r="N35" s="201"/>
      <c r="O35" s="201"/>
      <c r="P35" s="201"/>
      <c r="W35" s="202">
        <f>ROUND(BC94 + SUM(CG101:CG105), 2)</f>
        <v>0</v>
      </c>
      <c r="X35" s="202"/>
      <c r="Y35" s="202"/>
      <c r="Z35" s="202"/>
      <c r="AA35" s="202"/>
      <c r="AB35" s="202"/>
      <c r="AC35" s="202"/>
      <c r="AD35" s="202"/>
      <c r="AE35" s="202"/>
      <c r="AK35" s="202">
        <v>0</v>
      </c>
      <c r="AL35" s="202"/>
      <c r="AM35" s="202"/>
      <c r="AN35" s="202"/>
      <c r="AO35" s="202"/>
      <c r="AR35" s="25"/>
    </row>
    <row r="36" spans="2:57" s="24" customFormat="1" ht="14.45" hidden="1" customHeight="1">
      <c r="B36" s="25"/>
      <c r="F36" s="26" t="s">
        <v>42</v>
      </c>
      <c r="L36" s="199">
        <v>0</v>
      </c>
      <c r="M36" s="199"/>
      <c r="N36" s="199"/>
      <c r="O36" s="199"/>
      <c r="P36" s="199"/>
      <c r="Q36" s="27"/>
      <c r="R36" s="27"/>
      <c r="S36" s="27"/>
      <c r="T36" s="27"/>
      <c r="U36" s="27"/>
      <c r="V36" s="27"/>
      <c r="W36" s="200">
        <f>ROUND(BD94 + SUM(CH101:CH105), 2)</f>
        <v>0</v>
      </c>
      <c r="X36" s="200"/>
      <c r="Y36" s="200"/>
      <c r="Z36" s="200"/>
      <c r="AA36" s="200"/>
      <c r="AB36" s="200"/>
      <c r="AC36" s="200"/>
      <c r="AD36" s="200"/>
      <c r="AE36" s="200"/>
      <c r="AF36" s="27"/>
      <c r="AG36" s="27"/>
      <c r="AH36" s="27"/>
      <c r="AI36" s="27"/>
      <c r="AJ36" s="27"/>
      <c r="AK36" s="200">
        <v>0</v>
      </c>
      <c r="AL36" s="200"/>
      <c r="AM36" s="200"/>
      <c r="AN36" s="200"/>
      <c r="AO36" s="200"/>
      <c r="AP36" s="27"/>
      <c r="AQ36" s="27"/>
      <c r="AR36" s="28"/>
      <c r="AS36" s="27"/>
      <c r="AT36" s="27"/>
      <c r="AU36" s="27"/>
      <c r="AV36" s="27"/>
      <c r="AW36" s="27"/>
      <c r="AX36" s="27"/>
      <c r="AY36" s="27"/>
      <c r="AZ36" s="27"/>
    </row>
    <row r="37" spans="2:57" s="20" customFormat="1" ht="6.95" customHeight="1">
      <c r="B37" s="21"/>
      <c r="AR37" s="21"/>
    </row>
    <row r="38" spans="2:57" s="20" customFormat="1" ht="25.9" customHeight="1">
      <c r="B38" s="21"/>
      <c r="C38" s="29"/>
      <c r="D38" s="30" t="s">
        <v>43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 t="s">
        <v>44</v>
      </c>
      <c r="U38" s="31"/>
      <c r="V38" s="31"/>
      <c r="W38" s="31"/>
      <c r="X38" s="203" t="s">
        <v>45</v>
      </c>
      <c r="Y38" s="203"/>
      <c r="Z38" s="203"/>
      <c r="AA38" s="203"/>
      <c r="AB38" s="203"/>
      <c r="AC38" s="31"/>
      <c r="AD38" s="31"/>
      <c r="AE38" s="31"/>
      <c r="AF38" s="31"/>
      <c r="AG38" s="31"/>
      <c r="AH38" s="31"/>
      <c r="AI38" s="31"/>
      <c r="AJ38" s="31"/>
      <c r="AK38" s="204">
        <f>SUM(AK29:AK36)</f>
        <v>0</v>
      </c>
      <c r="AL38" s="204"/>
      <c r="AM38" s="204"/>
      <c r="AN38" s="204"/>
      <c r="AO38" s="204"/>
      <c r="AP38" s="29"/>
      <c r="AQ38" s="29"/>
      <c r="AR38" s="21"/>
    </row>
    <row r="39" spans="2:57" s="20" customFormat="1" ht="6.95" customHeight="1">
      <c r="B39" s="21"/>
      <c r="AR39" s="21"/>
    </row>
    <row r="40" spans="2:57" s="20" customFormat="1" ht="14.45" customHeight="1">
      <c r="B40" s="21"/>
      <c r="AR40" s="21"/>
    </row>
    <row r="41" spans="2:57" ht="14.45" customHeight="1">
      <c r="B41" s="10"/>
      <c r="AR41" s="10"/>
    </row>
    <row r="42" spans="2:57" ht="14.45" customHeight="1">
      <c r="B42" s="10"/>
      <c r="AR42" s="10"/>
    </row>
    <row r="43" spans="2:57" ht="14.45" customHeight="1">
      <c r="B43" s="10"/>
      <c r="AR43" s="10"/>
    </row>
    <row r="44" spans="2:57" ht="14.45" customHeight="1">
      <c r="B44" s="10"/>
      <c r="AR44" s="10"/>
    </row>
    <row r="45" spans="2:57" ht="14.45" customHeight="1">
      <c r="B45" s="10"/>
      <c r="AR45" s="10"/>
    </row>
    <row r="46" spans="2:57" ht="14.45" customHeight="1">
      <c r="B46" s="10"/>
      <c r="AR46" s="10"/>
    </row>
    <row r="47" spans="2:57" ht="14.45" customHeight="1">
      <c r="B47" s="10"/>
      <c r="AR47" s="10"/>
    </row>
    <row r="48" spans="2:57" ht="14.45" customHeight="1">
      <c r="B48" s="10"/>
      <c r="AR48" s="10"/>
    </row>
    <row r="49" spans="2:44" s="20" customFormat="1" ht="14.45" customHeight="1">
      <c r="B49" s="21"/>
      <c r="D49" s="33" t="s">
        <v>46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47</v>
      </c>
      <c r="AI49" s="34"/>
      <c r="AJ49" s="34"/>
      <c r="AK49" s="34"/>
      <c r="AL49" s="34"/>
      <c r="AM49" s="34"/>
      <c r="AN49" s="34"/>
      <c r="AO49" s="34"/>
      <c r="AR49" s="21"/>
    </row>
    <row r="50" spans="2:44">
      <c r="B50" s="10"/>
      <c r="AR50" s="10"/>
    </row>
    <row r="51" spans="2:44">
      <c r="B51" s="10"/>
      <c r="AR51" s="10"/>
    </row>
    <row r="52" spans="2:44">
      <c r="B52" s="10"/>
      <c r="AR52" s="10"/>
    </row>
    <row r="53" spans="2:44">
      <c r="B53" s="10"/>
      <c r="AR53" s="10"/>
    </row>
    <row r="54" spans="2:44">
      <c r="B54" s="10"/>
      <c r="AR54" s="10"/>
    </row>
    <row r="55" spans="2:44">
      <c r="B55" s="10"/>
      <c r="AR55" s="10"/>
    </row>
    <row r="56" spans="2:44">
      <c r="B56" s="10"/>
      <c r="AR56" s="10"/>
    </row>
    <row r="57" spans="2:44">
      <c r="B57" s="10"/>
      <c r="AR57" s="10"/>
    </row>
    <row r="58" spans="2:44">
      <c r="B58" s="10"/>
      <c r="AR58" s="10"/>
    </row>
    <row r="59" spans="2:44">
      <c r="B59" s="10"/>
      <c r="AR59" s="10"/>
    </row>
    <row r="60" spans="2:44" s="20" customFormat="1" ht="12.75">
      <c r="B60" s="21"/>
      <c r="D60" s="35" t="s">
        <v>48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5" t="s">
        <v>49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5" t="s">
        <v>48</v>
      </c>
      <c r="AI60" s="23"/>
      <c r="AJ60" s="23"/>
      <c r="AK60" s="23"/>
      <c r="AL60" s="23"/>
      <c r="AM60" s="35" t="s">
        <v>49</v>
      </c>
      <c r="AN60" s="23"/>
      <c r="AO60" s="23"/>
      <c r="AR60" s="21"/>
    </row>
    <row r="61" spans="2:44">
      <c r="B61" s="10"/>
      <c r="AR61" s="10"/>
    </row>
    <row r="62" spans="2:44">
      <c r="B62" s="10"/>
      <c r="AR62" s="10"/>
    </row>
    <row r="63" spans="2:44">
      <c r="B63" s="10"/>
      <c r="AR63" s="10"/>
    </row>
    <row r="64" spans="2:44" s="20" customFormat="1" ht="12.75">
      <c r="B64" s="21"/>
      <c r="D64" s="33" t="s">
        <v>50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51</v>
      </c>
      <c r="AI64" s="34"/>
      <c r="AJ64" s="34"/>
      <c r="AK64" s="34"/>
      <c r="AL64" s="34"/>
      <c r="AM64" s="34"/>
      <c r="AN64" s="34"/>
      <c r="AO64" s="34"/>
      <c r="AR64" s="21"/>
    </row>
    <row r="65" spans="2:44">
      <c r="B65" s="10"/>
      <c r="AR65" s="10"/>
    </row>
    <row r="66" spans="2:44">
      <c r="B66" s="10"/>
      <c r="AR66" s="10"/>
    </row>
    <row r="67" spans="2:44">
      <c r="B67" s="10"/>
      <c r="AR67" s="10"/>
    </row>
    <row r="68" spans="2:44">
      <c r="B68" s="10"/>
      <c r="AR68" s="10"/>
    </row>
    <row r="69" spans="2:44">
      <c r="B69" s="10"/>
      <c r="AR69" s="10"/>
    </row>
    <row r="70" spans="2:44">
      <c r="B70" s="10"/>
      <c r="AR70" s="10"/>
    </row>
    <row r="71" spans="2:44">
      <c r="B71" s="10"/>
      <c r="AR71" s="10"/>
    </row>
    <row r="72" spans="2:44">
      <c r="B72" s="10"/>
      <c r="AR72" s="10"/>
    </row>
    <row r="73" spans="2:44">
      <c r="B73" s="10"/>
      <c r="AR73" s="10"/>
    </row>
    <row r="74" spans="2:44">
      <c r="B74" s="10"/>
      <c r="AR74" s="10"/>
    </row>
    <row r="75" spans="2:44" s="20" customFormat="1" ht="12.75">
      <c r="B75" s="21"/>
      <c r="D75" s="35" t="s">
        <v>48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5" t="s">
        <v>49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5" t="s">
        <v>48</v>
      </c>
      <c r="AI75" s="23"/>
      <c r="AJ75" s="23"/>
      <c r="AK75" s="23"/>
      <c r="AL75" s="23"/>
      <c r="AM75" s="35" t="s">
        <v>49</v>
      </c>
      <c r="AN75" s="23"/>
      <c r="AO75" s="23"/>
      <c r="AR75" s="21"/>
    </row>
    <row r="76" spans="2:44" s="20" customFormat="1">
      <c r="B76" s="21"/>
      <c r="AR76" s="21"/>
    </row>
    <row r="77" spans="2:44" s="20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1"/>
    </row>
    <row r="81" spans="1:91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1"/>
    </row>
    <row r="82" spans="1:91" s="20" customFormat="1" ht="24.95" customHeight="1">
      <c r="B82" s="21"/>
      <c r="C82" s="11" t="s">
        <v>52</v>
      </c>
      <c r="AR82" s="21"/>
    </row>
    <row r="83" spans="1:91" s="20" customFormat="1" ht="6.95" customHeight="1">
      <c r="B83" s="21"/>
      <c r="AR83" s="21"/>
    </row>
    <row r="84" spans="1:91" s="40" customFormat="1" ht="12" customHeight="1">
      <c r="B84" s="41"/>
      <c r="C84" s="16" t="s">
        <v>11</v>
      </c>
      <c r="L84" s="40">
        <f>K5</f>
        <v>0</v>
      </c>
      <c r="AR84" s="41"/>
    </row>
    <row r="85" spans="1:91" s="42" customFormat="1" ht="36.950000000000003" customHeight="1">
      <c r="B85" s="43"/>
      <c r="C85" s="44" t="s">
        <v>12</v>
      </c>
      <c r="L85" s="205" t="str">
        <f>K6</f>
        <v>Rekonštrukcia farmy Terezov - Objekt SO.27 - spojovacia chodba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3"/>
    </row>
    <row r="86" spans="1:91" s="20" customFormat="1" ht="6.95" customHeight="1">
      <c r="B86" s="21"/>
      <c r="AR86" s="21"/>
    </row>
    <row r="87" spans="1:91" s="20" customFormat="1" ht="12" customHeight="1">
      <c r="B87" s="21"/>
      <c r="C87" s="16" t="s">
        <v>16</v>
      </c>
      <c r="L87" s="45" t="str">
        <f>IF(K8="","",K8)</f>
        <v>Farma Terezov okr. Hlohovec</v>
      </c>
      <c r="AI87" s="16" t="s">
        <v>18</v>
      </c>
      <c r="AM87" s="206">
        <f>IF(AN8= "","",AN8)</f>
        <v>45672</v>
      </c>
      <c r="AN87" s="206"/>
      <c r="AR87" s="21"/>
    </row>
    <row r="88" spans="1:91" s="20" customFormat="1" ht="6.95" customHeight="1">
      <c r="B88" s="21"/>
      <c r="AR88" s="21"/>
    </row>
    <row r="89" spans="1:91" s="20" customFormat="1" ht="15.2" customHeight="1">
      <c r="B89" s="21"/>
      <c r="C89" s="16" t="s">
        <v>19</v>
      </c>
      <c r="L89" s="40" t="str">
        <f>IF(E11= "","",E11)</f>
        <v>PD Kútniky s. r. o.</v>
      </c>
      <c r="AI89" s="16" t="s">
        <v>25</v>
      </c>
      <c r="AM89" s="207" t="str">
        <f>IF(E17="","",E17)</f>
        <v xml:space="preserve">Ing.arch. Žalman, CSc </v>
      </c>
      <c r="AN89" s="207"/>
      <c r="AO89" s="207"/>
      <c r="AP89" s="207"/>
      <c r="AR89" s="21"/>
      <c r="AS89" s="208" t="s">
        <v>53</v>
      </c>
      <c r="AT89" s="208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20" customFormat="1" ht="15.2" customHeight="1">
      <c r="B90" s="21"/>
      <c r="C90" s="16" t="s">
        <v>23</v>
      </c>
      <c r="L90" s="40" t="str">
        <f>IF(E14= "Vyplň údaj","",E14)</f>
        <v/>
      </c>
      <c r="AI90" s="16" t="s">
        <v>28</v>
      </c>
      <c r="AM90" s="207" t="str">
        <f>IF(E20="","",E20)</f>
        <v>Rosoft s.r.o.</v>
      </c>
      <c r="AN90" s="207"/>
      <c r="AO90" s="207"/>
      <c r="AP90" s="207"/>
      <c r="AR90" s="21"/>
      <c r="AS90" s="208"/>
      <c r="AT90" s="208"/>
      <c r="BD90" s="49"/>
    </row>
    <row r="91" spans="1:91" s="20" customFormat="1" ht="10.9" customHeight="1">
      <c r="B91" s="21"/>
      <c r="AR91" s="21"/>
      <c r="AS91" s="208"/>
      <c r="AT91" s="208"/>
      <c r="BD91" s="49"/>
    </row>
    <row r="92" spans="1:91" s="20" customFormat="1" ht="29.25" customHeight="1">
      <c r="B92" s="21"/>
      <c r="C92" s="209" t="s">
        <v>54</v>
      </c>
      <c r="D92" s="209"/>
      <c r="E92" s="209"/>
      <c r="F92" s="209"/>
      <c r="G92" s="209"/>
      <c r="H92" s="50"/>
      <c r="I92" s="210" t="s">
        <v>55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 t="s">
        <v>56</v>
      </c>
      <c r="AH92" s="211"/>
      <c r="AI92" s="211"/>
      <c r="AJ92" s="211"/>
      <c r="AK92" s="211"/>
      <c r="AL92" s="211"/>
      <c r="AM92" s="211"/>
      <c r="AN92" s="212" t="s">
        <v>57</v>
      </c>
      <c r="AO92" s="212"/>
      <c r="AP92" s="212"/>
      <c r="AQ92" s="51" t="s">
        <v>58</v>
      </c>
      <c r="AR92" s="21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4" t="s">
        <v>70</v>
      </c>
    </row>
    <row r="93" spans="1:91" s="20" customFormat="1" ht="10.9" customHeight="1">
      <c r="B93" s="21"/>
      <c r="AR93" s="21"/>
      <c r="AS93" s="5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6" customFormat="1" ht="32.450000000000003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213">
        <f>ROUND(SUM(AG95:AG99),2)</f>
        <v>0</v>
      </c>
      <c r="AH94" s="213"/>
      <c r="AI94" s="213"/>
      <c r="AJ94" s="213"/>
      <c r="AK94" s="213"/>
      <c r="AL94" s="213"/>
      <c r="AM94" s="213"/>
      <c r="AN94" s="214">
        <f t="shared" ref="AN94:AN99" si="0">SUM(AG94,AT94)</f>
        <v>0</v>
      </c>
      <c r="AO94" s="214"/>
      <c r="AP94" s="214"/>
      <c r="AQ94" s="61"/>
      <c r="AR94" s="57"/>
      <c r="AS94" s="62">
        <f>ROUND(SUM(AS95:AS99),2)</f>
        <v>0</v>
      </c>
      <c r="AT94" s="63">
        <f t="shared" ref="AT94:AT99" si="1">ROUND(SUM(AV94:AW94),2)</f>
        <v>0</v>
      </c>
      <c r="AU94" s="64">
        <f>ROUND(SUM(AU95:AU99),5)</f>
        <v>0</v>
      </c>
      <c r="AV94" s="63">
        <f>ROUND(AZ94*L32,2)</f>
        <v>0</v>
      </c>
      <c r="AW94" s="63">
        <f>ROUND(BA94*L33,2)</f>
        <v>0</v>
      </c>
      <c r="AX94" s="63">
        <f>ROUND(BB94*L32,2)</f>
        <v>0</v>
      </c>
      <c r="AY94" s="63">
        <f>ROUND(BC94*L33,2)</f>
        <v>0</v>
      </c>
      <c r="AZ94" s="63">
        <f>ROUND(SUM(AZ95:AZ99),2)</f>
        <v>0</v>
      </c>
      <c r="BA94" s="63">
        <f>ROUND(SUM(BA95:BA99),2)</f>
        <v>0</v>
      </c>
      <c r="BB94" s="63">
        <f>ROUND(SUM(BB95:BB99),2)</f>
        <v>0</v>
      </c>
      <c r="BC94" s="63">
        <f>ROUND(SUM(BC95:BC99),2)</f>
        <v>0</v>
      </c>
      <c r="BD94" s="65">
        <f>ROUND(SUM(BD95:BD99),2)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3</v>
      </c>
      <c r="BX94" s="66" t="s">
        <v>76</v>
      </c>
      <c r="CL94" s="66"/>
    </row>
    <row r="95" spans="1:91" s="77" customFormat="1" ht="24.75" customHeight="1">
      <c r="A95" s="68" t="s">
        <v>77</v>
      </c>
      <c r="B95" s="69"/>
      <c r="C95" s="70"/>
      <c r="D95" s="215" t="s">
        <v>78</v>
      </c>
      <c r="E95" s="215"/>
      <c r="F95" s="215"/>
      <c r="G95" s="215"/>
      <c r="H95" s="215"/>
      <c r="I95" s="71"/>
      <c r="J95" s="215" t="s">
        <v>79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6">
        <f>'arch - Architektúra a sta...'!J32</f>
        <v>0</v>
      </c>
      <c r="AH95" s="216"/>
      <c r="AI95" s="216"/>
      <c r="AJ95" s="216"/>
      <c r="AK95" s="216"/>
      <c r="AL95" s="216"/>
      <c r="AM95" s="216"/>
      <c r="AN95" s="216">
        <f t="shared" si="0"/>
        <v>0</v>
      </c>
      <c r="AO95" s="216"/>
      <c r="AP95" s="216"/>
      <c r="AQ95" s="72" t="s">
        <v>80</v>
      </c>
      <c r="AR95" s="69"/>
      <c r="AS95" s="73">
        <v>0</v>
      </c>
      <c r="AT95" s="74">
        <f t="shared" si="1"/>
        <v>0</v>
      </c>
      <c r="AU95" s="75">
        <f>'arch - Architektúra a sta...'!P140</f>
        <v>0</v>
      </c>
      <c r="AV95" s="74">
        <f>'arch - Architektúra a sta...'!J35</f>
        <v>0</v>
      </c>
      <c r="AW95" s="74">
        <f>'arch - Architektúra a sta...'!J36</f>
        <v>0</v>
      </c>
      <c r="AX95" s="74">
        <f>'arch - Architektúra a sta...'!J37</f>
        <v>0</v>
      </c>
      <c r="AY95" s="74">
        <f>'arch - Architektúra a sta...'!J38</f>
        <v>0</v>
      </c>
      <c r="AZ95" s="74">
        <f>'arch - Architektúra a sta...'!F35</f>
        <v>0</v>
      </c>
      <c r="BA95" s="74">
        <f>'arch - Architektúra a sta...'!F36</f>
        <v>0</v>
      </c>
      <c r="BB95" s="74">
        <f>'arch - Architektúra a sta...'!F37</f>
        <v>0</v>
      </c>
      <c r="BC95" s="74">
        <f>'arch - Architektúra a sta...'!F38</f>
        <v>0</v>
      </c>
      <c r="BD95" s="76">
        <f>'arch - Architektúra a sta...'!F39</f>
        <v>0</v>
      </c>
      <c r="BT95" s="78" t="s">
        <v>81</v>
      </c>
      <c r="BV95" s="78" t="s">
        <v>75</v>
      </c>
      <c r="BW95" s="78" t="s">
        <v>82</v>
      </c>
      <c r="BX95" s="78" t="s">
        <v>3</v>
      </c>
      <c r="CL95" s="78"/>
      <c r="CM95" s="78" t="s">
        <v>73</v>
      </c>
    </row>
    <row r="96" spans="1:91" s="77" customFormat="1" ht="16.5" customHeight="1">
      <c r="A96" s="68" t="s">
        <v>77</v>
      </c>
      <c r="B96" s="69"/>
      <c r="C96" s="70"/>
      <c r="D96" s="215" t="s">
        <v>83</v>
      </c>
      <c r="E96" s="215"/>
      <c r="F96" s="215"/>
      <c r="G96" s="215"/>
      <c r="H96" s="215"/>
      <c r="I96" s="71"/>
      <c r="J96" s="215" t="s">
        <v>84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6">
        <f>'zti - Zdravotechnické inš...'!J32</f>
        <v>0</v>
      </c>
      <c r="AH96" s="216"/>
      <c r="AI96" s="216"/>
      <c r="AJ96" s="216"/>
      <c r="AK96" s="216"/>
      <c r="AL96" s="216"/>
      <c r="AM96" s="216"/>
      <c r="AN96" s="216">
        <f t="shared" si="0"/>
        <v>0</v>
      </c>
      <c r="AO96" s="216"/>
      <c r="AP96" s="216"/>
      <c r="AQ96" s="72" t="s">
        <v>80</v>
      </c>
      <c r="AR96" s="69"/>
      <c r="AS96" s="73">
        <v>0</v>
      </c>
      <c r="AT96" s="74">
        <f t="shared" si="1"/>
        <v>0</v>
      </c>
      <c r="AU96" s="75">
        <f>'zti - Zdravotechnické inš...'!P134</f>
        <v>0</v>
      </c>
      <c r="AV96" s="74">
        <f>'zti - Zdravotechnické inš...'!J35</f>
        <v>0</v>
      </c>
      <c r="AW96" s="74">
        <f>'zti - Zdravotechnické inš...'!J36</f>
        <v>0</v>
      </c>
      <c r="AX96" s="74">
        <f>'zti - Zdravotechnické inš...'!J37</f>
        <v>0</v>
      </c>
      <c r="AY96" s="74">
        <f>'zti - Zdravotechnické inš...'!J38</f>
        <v>0</v>
      </c>
      <c r="AZ96" s="74">
        <f>'zti - Zdravotechnické inš...'!F35</f>
        <v>0</v>
      </c>
      <c r="BA96" s="74">
        <f>'zti - Zdravotechnické inš...'!F36</f>
        <v>0</v>
      </c>
      <c r="BB96" s="74">
        <f>'zti - Zdravotechnické inš...'!F37</f>
        <v>0</v>
      </c>
      <c r="BC96" s="74">
        <f>'zti - Zdravotechnické inš...'!F38</f>
        <v>0</v>
      </c>
      <c r="BD96" s="76">
        <f>'zti - Zdravotechnické inš...'!F39</f>
        <v>0</v>
      </c>
      <c r="BT96" s="78" t="s">
        <v>81</v>
      </c>
      <c r="BV96" s="78" t="s">
        <v>75</v>
      </c>
      <c r="BW96" s="78" t="s">
        <v>85</v>
      </c>
      <c r="BX96" s="78" t="s">
        <v>3</v>
      </c>
      <c r="CL96" s="78"/>
      <c r="CM96" s="78" t="s">
        <v>73</v>
      </c>
    </row>
    <row r="97" spans="1:91" s="77" customFormat="1" ht="16.5" customHeight="1">
      <c r="A97" s="68" t="s">
        <v>77</v>
      </c>
      <c r="B97" s="69"/>
      <c r="C97" s="70"/>
      <c r="D97" s="215" t="s">
        <v>86</v>
      </c>
      <c r="E97" s="215"/>
      <c r="F97" s="215"/>
      <c r="G97" s="215"/>
      <c r="H97" s="215"/>
      <c r="I97" s="71"/>
      <c r="J97" s="215" t="s">
        <v>87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6">
        <f>'plyn - Plynofikácia'!J32</f>
        <v>0</v>
      </c>
      <c r="AH97" s="216"/>
      <c r="AI97" s="216"/>
      <c r="AJ97" s="216"/>
      <c r="AK97" s="216"/>
      <c r="AL97" s="216"/>
      <c r="AM97" s="216"/>
      <c r="AN97" s="216">
        <f t="shared" si="0"/>
        <v>0</v>
      </c>
      <c r="AO97" s="216"/>
      <c r="AP97" s="216"/>
      <c r="AQ97" s="72" t="s">
        <v>80</v>
      </c>
      <c r="AR97" s="69"/>
      <c r="AS97" s="73">
        <v>0</v>
      </c>
      <c r="AT97" s="74">
        <f t="shared" si="1"/>
        <v>0</v>
      </c>
      <c r="AU97" s="75">
        <f>'plyn - Plynofikácia'!P138</f>
        <v>0</v>
      </c>
      <c r="AV97" s="74">
        <f>'plyn - Plynofikácia'!J35</f>
        <v>0</v>
      </c>
      <c r="AW97" s="74">
        <f>'plyn - Plynofikácia'!J36</f>
        <v>0</v>
      </c>
      <c r="AX97" s="74">
        <f>'plyn - Plynofikácia'!J37</f>
        <v>0</v>
      </c>
      <c r="AY97" s="74">
        <f>'plyn - Plynofikácia'!J38</f>
        <v>0</v>
      </c>
      <c r="AZ97" s="74">
        <f>'plyn - Plynofikácia'!F35</f>
        <v>0</v>
      </c>
      <c r="BA97" s="74">
        <f>'plyn - Plynofikácia'!F36</f>
        <v>0</v>
      </c>
      <c r="BB97" s="74">
        <f>'plyn - Plynofikácia'!F37</f>
        <v>0</v>
      </c>
      <c r="BC97" s="74">
        <f>'plyn - Plynofikácia'!F38</f>
        <v>0</v>
      </c>
      <c r="BD97" s="76">
        <f>'plyn - Plynofikácia'!F39</f>
        <v>0</v>
      </c>
      <c r="BT97" s="78" t="s">
        <v>81</v>
      </c>
      <c r="BV97" s="78" t="s">
        <v>75</v>
      </c>
      <c r="BW97" s="78" t="s">
        <v>88</v>
      </c>
      <c r="BX97" s="78" t="s">
        <v>3</v>
      </c>
      <c r="CL97" s="78"/>
      <c r="CM97" s="78" t="s">
        <v>73</v>
      </c>
    </row>
    <row r="98" spans="1:91" s="77" customFormat="1" ht="16.5" customHeight="1">
      <c r="A98" s="68" t="s">
        <v>77</v>
      </c>
      <c r="B98" s="69"/>
      <c r="C98" s="70"/>
      <c r="D98" s="215" t="s">
        <v>89</v>
      </c>
      <c r="E98" s="215"/>
      <c r="F98" s="215"/>
      <c r="G98" s="215"/>
      <c r="H98" s="215"/>
      <c r="I98" s="71"/>
      <c r="J98" s="215" t="s">
        <v>90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6">
        <f>'ele - Elektroinštalácia'!J32</f>
        <v>0</v>
      </c>
      <c r="AH98" s="216"/>
      <c r="AI98" s="216"/>
      <c r="AJ98" s="216"/>
      <c r="AK98" s="216"/>
      <c r="AL98" s="216"/>
      <c r="AM98" s="216"/>
      <c r="AN98" s="216">
        <f t="shared" si="0"/>
        <v>0</v>
      </c>
      <c r="AO98" s="216"/>
      <c r="AP98" s="216"/>
      <c r="AQ98" s="72" t="s">
        <v>80</v>
      </c>
      <c r="AR98" s="69"/>
      <c r="AS98" s="73">
        <v>0</v>
      </c>
      <c r="AT98" s="74">
        <f t="shared" si="1"/>
        <v>0</v>
      </c>
      <c r="AU98" s="75">
        <f>'ele - Elektroinštalácia'!P128</f>
        <v>0</v>
      </c>
      <c r="AV98" s="74">
        <f>'ele - Elektroinštalácia'!J35</f>
        <v>0</v>
      </c>
      <c r="AW98" s="74">
        <f>'ele - Elektroinštalácia'!J36</f>
        <v>0</v>
      </c>
      <c r="AX98" s="74">
        <f>'ele - Elektroinštalácia'!J37</f>
        <v>0</v>
      </c>
      <c r="AY98" s="74">
        <f>'ele - Elektroinštalácia'!J38</f>
        <v>0</v>
      </c>
      <c r="AZ98" s="74">
        <f>'ele - Elektroinštalácia'!F35</f>
        <v>0</v>
      </c>
      <c r="BA98" s="74">
        <f>'ele - Elektroinštalácia'!F36</f>
        <v>0</v>
      </c>
      <c r="BB98" s="74">
        <f>'ele - Elektroinštalácia'!F37</f>
        <v>0</v>
      </c>
      <c r="BC98" s="74">
        <f>'ele - Elektroinštalácia'!F38</f>
        <v>0</v>
      </c>
      <c r="BD98" s="76">
        <f>'ele - Elektroinštalácia'!F39</f>
        <v>0</v>
      </c>
      <c r="BT98" s="78" t="s">
        <v>81</v>
      </c>
      <c r="BV98" s="78" t="s">
        <v>75</v>
      </c>
      <c r="BW98" s="78" t="s">
        <v>91</v>
      </c>
      <c r="BX98" s="78" t="s">
        <v>3</v>
      </c>
      <c r="CL98" s="78"/>
      <c r="CM98" s="78" t="s">
        <v>73</v>
      </c>
    </row>
    <row r="99" spans="1:91" s="77" customFormat="1" ht="16.5" customHeight="1">
      <c r="A99" s="68" t="s">
        <v>77</v>
      </c>
      <c r="B99" s="69"/>
      <c r="C99" s="70"/>
      <c r="D99" s="215" t="s">
        <v>92</v>
      </c>
      <c r="E99" s="215"/>
      <c r="F99" s="215"/>
      <c r="G99" s="215"/>
      <c r="H99" s="215"/>
      <c r="I99" s="71"/>
      <c r="J99" s="215" t="s">
        <v>93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6">
        <f>'odvod - Odvodnenie obsluž...'!J32</f>
        <v>0</v>
      </c>
      <c r="AH99" s="216"/>
      <c r="AI99" s="216"/>
      <c r="AJ99" s="216"/>
      <c r="AK99" s="216"/>
      <c r="AL99" s="216"/>
      <c r="AM99" s="216"/>
      <c r="AN99" s="216">
        <f t="shared" si="0"/>
        <v>0</v>
      </c>
      <c r="AO99" s="216"/>
      <c r="AP99" s="216"/>
      <c r="AQ99" s="72" t="s">
        <v>80</v>
      </c>
      <c r="AR99" s="69"/>
      <c r="AS99" s="79">
        <v>0</v>
      </c>
      <c r="AT99" s="80">
        <f t="shared" si="1"/>
        <v>0</v>
      </c>
      <c r="AU99" s="81">
        <f>'odvod - Odvodnenie obsluž...'!P135</f>
        <v>0</v>
      </c>
      <c r="AV99" s="80">
        <f>'odvod - Odvodnenie obsluž...'!J35</f>
        <v>0</v>
      </c>
      <c r="AW99" s="80">
        <f>'odvod - Odvodnenie obsluž...'!J36</f>
        <v>0</v>
      </c>
      <c r="AX99" s="80">
        <f>'odvod - Odvodnenie obsluž...'!J37</f>
        <v>0</v>
      </c>
      <c r="AY99" s="80">
        <f>'odvod - Odvodnenie obsluž...'!J38</f>
        <v>0</v>
      </c>
      <c r="AZ99" s="80">
        <f>'odvod - Odvodnenie obsluž...'!F35</f>
        <v>0</v>
      </c>
      <c r="BA99" s="80">
        <f>'odvod - Odvodnenie obsluž...'!F36</f>
        <v>0</v>
      </c>
      <c r="BB99" s="80">
        <f>'odvod - Odvodnenie obsluž...'!F37</f>
        <v>0</v>
      </c>
      <c r="BC99" s="80">
        <f>'odvod - Odvodnenie obsluž...'!F38</f>
        <v>0</v>
      </c>
      <c r="BD99" s="82">
        <f>'odvod - Odvodnenie obsluž...'!F39</f>
        <v>0</v>
      </c>
      <c r="BT99" s="78" t="s">
        <v>81</v>
      </c>
      <c r="BV99" s="78" t="s">
        <v>75</v>
      </c>
      <c r="BW99" s="78" t="s">
        <v>94</v>
      </c>
      <c r="BX99" s="78" t="s">
        <v>3</v>
      </c>
      <c r="CL99" s="78"/>
      <c r="CM99" s="78" t="s">
        <v>73</v>
      </c>
    </row>
    <row r="100" spans="1:91">
      <c r="B100" s="10"/>
      <c r="AR100" s="10"/>
    </row>
    <row r="101" spans="1:91" s="20" customFormat="1" ht="30" hidden="1" customHeight="1">
      <c r="B101" s="21"/>
      <c r="C101" s="58"/>
      <c r="AG101" s="214"/>
      <c r="AH101" s="214"/>
      <c r="AI101" s="214"/>
      <c r="AJ101" s="214"/>
      <c r="AK101" s="214"/>
      <c r="AL101" s="214"/>
      <c r="AM101" s="214"/>
      <c r="AN101" s="214">
        <f>ROUND(SUM(AN102:AN105), 2)</f>
        <v>0</v>
      </c>
      <c r="AO101" s="214"/>
      <c r="AP101" s="214"/>
      <c r="AQ101" s="83"/>
      <c r="AR101" s="21"/>
      <c r="AS101" s="52" t="s">
        <v>95</v>
      </c>
      <c r="AT101" s="53" t="s">
        <v>96</v>
      </c>
      <c r="AU101" s="53" t="s">
        <v>37</v>
      </c>
      <c r="AV101" s="54" t="s">
        <v>60</v>
      </c>
    </row>
    <row r="102" spans="1:91" s="20" customFormat="1" ht="19.899999999999999" hidden="1" customHeight="1">
      <c r="B102" s="21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G102" s="218"/>
      <c r="AH102" s="218"/>
      <c r="AI102" s="218"/>
      <c r="AJ102" s="218"/>
      <c r="AK102" s="218"/>
      <c r="AL102" s="218"/>
      <c r="AM102" s="218"/>
      <c r="AN102" s="219">
        <f>ROUND(AG102 + AV102, 2)</f>
        <v>0</v>
      </c>
      <c r="AO102" s="219"/>
      <c r="AP102" s="219"/>
      <c r="AR102" s="21"/>
      <c r="AS102" s="85">
        <v>0</v>
      </c>
      <c r="AT102" s="86" t="s">
        <v>98</v>
      </c>
      <c r="AU102" s="86" t="s">
        <v>38</v>
      </c>
      <c r="AV102" s="87">
        <f>ROUND(IF(AU102="základná",AG102*L32,IF(AU102="znížená",AG102*L33,0)), 2)</f>
        <v>0</v>
      </c>
      <c r="BV102" s="7" t="s">
        <v>99</v>
      </c>
      <c r="BY102" s="88">
        <f>IF(AU102="základná",AV102,0)</f>
        <v>0</v>
      </c>
      <c r="BZ102" s="88">
        <f>IF(AU102="znížená",AV102,0)</f>
        <v>0</v>
      </c>
      <c r="CA102" s="88">
        <v>0</v>
      </c>
      <c r="CB102" s="88">
        <v>0</v>
      </c>
      <c r="CC102" s="88">
        <v>0</v>
      </c>
      <c r="CD102" s="88">
        <f>IF(AU102="základná",AG102,0)</f>
        <v>0</v>
      </c>
      <c r="CE102" s="88">
        <f>IF(AU102="znížená",AG102,0)</f>
        <v>0</v>
      </c>
      <c r="CF102" s="88">
        <f>IF(AU102="zákl. prenesená",AG102,0)</f>
        <v>0</v>
      </c>
      <c r="CG102" s="88">
        <f>IF(AU102="zníž. prenesená",AG102,0)</f>
        <v>0</v>
      </c>
      <c r="CH102" s="88">
        <f>IF(AU102="nulová",AG102,0)</f>
        <v>0</v>
      </c>
      <c r="CI102" s="7">
        <f>IF(AU102="základná",1,IF(AU102="znížená",2,IF(AU102="zákl. prenesená",4,IF(AU102="zníž. prenesená",5,3))))</f>
        <v>1</v>
      </c>
      <c r="CJ102" s="7">
        <f>IF(AT102="stavebná časť",1,IF(AT102="investičná časť",2,3))</f>
        <v>1</v>
      </c>
      <c r="CK102" s="7" t="str">
        <f>IF(D102="Vyplň vlastné","","x")</f>
        <v>x</v>
      </c>
    </row>
    <row r="103" spans="1:91" s="20" customFormat="1" ht="19.899999999999999" hidden="1" customHeight="1">
      <c r="B103" s="21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G103" s="218"/>
      <c r="AH103" s="218"/>
      <c r="AI103" s="218"/>
      <c r="AJ103" s="218"/>
      <c r="AK103" s="218"/>
      <c r="AL103" s="218"/>
      <c r="AM103" s="218"/>
      <c r="AN103" s="219">
        <f>ROUND(AG103 + AV103, 2)</f>
        <v>0</v>
      </c>
      <c r="AO103" s="219"/>
      <c r="AP103" s="219"/>
      <c r="AR103" s="21"/>
      <c r="AS103" s="85">
        <v>0</v>
      </c>
      <c r="AT103" s="86" t="s">
        <v>98</v>
      </c>
      <c r="AU103" s="86" t="s">
        <v>38</v>
      </c>
      <c r="AV103" s="87">
        <f>ROUND(IF(AU103="základná",AG103*L32,IF(AU103="znížená",AG103*L33,0)), 2)</f>
        <v>0</v>
      </c>
      <c r="BV103" s="7" t="s">
        <v>100</v>
      </c>
      <c r="BY103" s="88">
        <f>IF(AU103="základná",AV103,0)</f>
        <v>0</v>
      </c>
      <c r="BZ103" s="88">
        <f>IF(AU103="znížená",AV103,0)</f>
        <v>0</v>
      </c>
      <c r="CA103" s="88">
        <v>0</v>
      </c>
      <c r="CB103" s="88">
        <v>0</v>
      </c>
      <c r="CC103" s="88">
        <v>0</v>
      </c>
      <c r="CD103" s="88">
        <f>IF(AU103="základná",AG103,0)</f>
        <v>0</v>
      </c>
      <c r="CE103" s="88">
        <f>IF(AU103="znížená",AG103,0)</f>
        <v>0</v>
      </c>
      <c r="CF103" s="88">
        <f>IF(AU103="zákl. prenesená",AG103,0)</f>
        <v>0</v>
      </c>
      <c r="CG103" s="88">
        <f>IF(AU103="zníž. prenesená",AG103,0)</f>
        <v>0</v>
      </c>
      <c r="CH103" s="88">
        <f>IF(AU103="nulová",AG103,0)</f>
        <v>0</v>
      </c>
      <c r="CI103" s="7">
        <f>IF(AU103="základná",1,IF(AU103="znížená",2,IF(AU103="zákl. prenesená",4,IF(AU103="zníž. prenesená",5,3))))</f>
        <v>1</v>
      </c>
      <c r="CJ103" s="7">
        <f>IF(AT103="stavebná časť",1,IF(AT103="investičná časť",2,3))</f>
        <v>1</v>
      </c>
      <c r="CK103" s="7" t="str">
        <f>IF(D103="Vyplň vlastné","","x")</f>
        <v>x</v>
      </c>
    </row>
    <row r="104" spans="1:91" s="20" customFormat="1" ht="19.899999999999999" hidden="1" customHeight="1">
      <c r="B104" s="21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G104" s="218"/>
      <c r="AH104" s="218"/>
      <c r="AI104" s="218"/>
      <c r="AJ104" s="218"/>
      <c r="AK104" s="218"/>
      <c r="AL104" s="218"/>
      <c r="AM104" s="218"/>
      <c r="AN104" s="219">
        <f>ROUND(AG104 + AV104, 2)</f>
        <v>0</v>
      </c>
      <c r="AO104" s="219"/>
      <c r="AP104" s="219"/>
      <c r="AR104" s="21"/>
      <c r="AS104" s="85">
        <v>0</v>
      </c>
      <c r="AT104" s="86" t="s">
        <v>98</v>
      </c>
      <c r="AU104" s="86" t="s">
        <v>38</v>
      </c>
      <c r="AV104" s="87">
        <f>ROUND(IF(AU104="základná",AG104*L32,IF(AU104="znížená",AG104*L33,0)), 2)</f>
        <v>0</v>
      </c>
      <c r="BV104" s="7" t="s">
        <v>100</v>
      </c>
      <c r="BY104" s="88">
        <f>IF(AU104="základná",AV104,0)</f>
        <v>0</v>
      </c>
      <c r="BZ104" s="88">
        <f>IF(AU104="znížená",AV104,0)</f>
        <v>0</v>
      </c>
      <c r="CA104" s="88">
        <v>0</v>
      </c>
      <c r="CB104" s="88">
        <v>0</v>
      </c>
      <c r="CC104" s="88">
        <v>0</v>
      </c>
      <c r="CD104" s="88">
        <f>IF(AU104="základná",AG104,0)</f>
        <v>0</v>
      </c>
      <c r="CE104" s="88">
        <f>IF(AU104="znížená",AG104,0)</f>
        <v>0</v>
      </c>
      <c r="CF104" s="88">
        <f>IF(AU104="zákl. prenesená",AG104,0)</f>
        <v>0</v>
      </c>
      <c r="CG104" s="88">
        <f>IF(AU104="zníž. prenesená",AG104,0)</f>
        <v>0</v>
      </c>
      <c r="CH104" s="88">
        <f>IF(AU104="nulová",AG104,0)</f>
        <v>0</v>
      </c>
      <c r="CI104" s="7">
        <f>IF(AU104="základná",1,IF(AU104="znížená",2,IF(AU104="zákl. prenesená",4,IF(AU104="zníž. prenesená",5,3))))</f>
        <v>1</v>
      </c>
      <c r="CJ104" s="7">
        <f>IF(AT104="stavebná časť",1,IF(AT104="investičná časť",2,3))</f>
        <v>1</v>
      </c>
      <c r="CK104" s="7" t="str">
        <f>IF(D104="Vyplň vlastné","","x")</f>
        <v>x</v>
      </c>
    </row>
    <row r="105" spans="1:91" s="20" customFormat="1" ht="19.899999999999999" hidden="1" customHeight="1">
      <c r="B105" s="21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G105" s="218"/>
      <c r="AH105" s="218"/>
      <c r="AI105" s="218"/>
      <c r="AJ105" s="218"/>
      <c r="AK105" s="218"/>
      <c r="AL105" s="218"/>
      <c r="AM105" s="218"/>
      <c r="AN105" s="219">
        <f>ROUND(AG105 + AV105, 2)</f>
        <v>0</v>
      </c>
      <c r="AO105" s="219"/>
      <c r="AP105" s="219"/>
      <c r="AR105" s="21"/>
      <c r="AS105" s="89">
        <v>0</v>
      </c>
      <c r="AT105" s="90" t="s">
        <v>98</v>
      </c>
      <c r="AU105" s="90" t="s">
        <v>38</v>
      </c>
      <c r="AV105" s="91">
        <f>ROUND(IF(AU105="základná",AG105*L32,IF(AU105="znížená",AG105*L33,0)), 2)</f>
        <v>0</v>
      </c>
      <c r="BV105" s="7" t="s">
        <v>100</v>
      </c>
      <c r="BY105" s="88">
        <f>IF(AU105="základná",AV105,0)</f>
        <v>0</v>
      </c>
      <c r="BZ105" s="88">
        <f>IF(AU105="znížená",AV105,0)</f>
        <v>0</v>
      </c>
      <c r="CA105" s="88">
        <v>0</v>
      </c>
      <c r="CB105" s="88">
        <v>0</v>
      </c>
      <c r="CC105" s="88">
        <v>0</v>
      </c>
      <c r="CD105" s="88">
        <f>IF(AU105="základná",AG105,0)</f>
        <v>0</v>
      </c>
      <c r="CE105" s="88">
        <f>IF(AU105="znížená",AG105,0)</f>
        <v>0</v>
      </c>
      <c r="CF105" s="88">
        <f>IF(AU105="zákl. prenesená",AG105,0)</f>
        <v>0</v>
      </c>
      <c r="CG105" s="88">
        <f>IF(AU105="zníž. prenesená",AG105,0)</f>
        <v>0</v>
      </c>
      <c r="CH105" s="88">
        <f>IF(AU105="nulová",AG105,0)</f>
        <v>0</v>
      </c>
      <c r="CI105" s="7">
        <f>IF(AU105="základná",1,IF(AU105="znížená",2,IF(AU105="zákl. prenesená",4,IF(AU105="zníž. prenesená",5,3))))</f>
        <v>1</v>
      </c>
      <c r="CJ105" s="7">
        <f>IF(AT105="stavebná časť",1,IF(AT105="investičná časť",2,3))</f>
        <v>1</v>
      </c>
      <c r="CK105" s="7" t="str">
        <f>IF(D105="Vyplň vlastné","","x")</f>
        <v>x</v>
      </c>
    </row>
    <row r="106" spans="1:91" s="20" customFormat="1" ht="10.9" customHeight="1">
      <c r="B106" s="21"/>
      <c r="AR106" s="21"/>
    </row>
    <row r="107" spans="1:91" s="20" customFormat="1" ht="30" customHeight="1">
      <c r="B107" s="21"/>
      <c r="C107" s="92" t="s">
        <v>957</v>
      </c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221">
        <f>ROUND(AG94 + AG101, 2)</f>
        <v>0</v>
      </c>
      <c r="AH107" s="221"/>
      <c r="AI107" s="221"/>
      <c r="AJ107" s="221"/>
      <c r="AK107" s="221"/>
      <c r="AL107" s="221"/>
      <c r="AM107" s="221"/>
      <c r="AN107" s="221">
        <f>ROUND(AN94 + AN101, 2)</f>
        <v>0</v>
      </c>
      <c r="AO107" s="221"/>
      <c r="AP107" s="221"/>
      <c r="AQ107" s="93"/>
      <c r="AR107" s="21"/>
    </row>
    <row r="108" spans="1:91" s="20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21"/>
    </row>
  </sheetData>
  <mergeCells count="76">
    <mergeCell ref="D105:AB105"/>
    <mergeCell ref="AG105:AM105"/>
    <mergeCell ref="AN105:AP105"/>
    <mergeCell ref="AG107:AM107"/>
    <mergeCell ref="AN107:AP107"/>
    <mergeCell ref="D103:AB103"/>
    <mergeCell ref="AG103:AM103"/>
    <mergeCell ref="AN103:AP103"/>
    <mergeCell ref="D104:AB104"/>
    <mergeCell ref="AG104:AM104"/>
    <mergeCell ref="AN104:AP104"/>
    <mergeCell ref="AG101:AM101"/>
    <mergeCell ref="AN101:AP101"/>
    <mergeCell ref="D102:AB102"/>
    <mergeCell ref="AG102:AM102"/>
    <mergeCell ref="AN102:AP102"/>
    <mergeCell ref="D98:H98"/>
    <mergeCell ref="J98:AF98"/>
    <mergeCell ref="AG98:AM98"/>
    <mergeCell ref="AN98:AP98"/>
    <mergeCell ref="D99:H99"/>
    <mergeCell ref="J99:AF99"/>
    <mergeCell ref="AG99:AM99"/>
    <mergeCell ref="AN99:AP99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O85"/>
    <mergeCell ref="AM87:AN87"/>
    <mergeCell ref="AM89:AP89"/>
    <mergeCell ref="L35:P35"/>
    <mergeCell ref="W35:AE35"/>
    <mergeCell ref="AK35:AO35"/>
    <mergeCell ref="L36:P36"/>
    <mergeCell ref="W36:AE36"/>
    <mergeCell ref="AK36:AO36"/>
    <mergeCell ref="W33:AE33"/>
    <mergeCell ref="AK33:AO33"/>
    <mergeCell ref="L34:P34"/>
    <mergeCell ref="W34:AE34"/>
    <mergeCell ref="AK34:AO34"/>
    <mergeCell ref="AR2:BE2"/>
    <mergeCell ref="K5:AO5"/>
    <mergeCell ref="BE5:BE34"/>
    <mergeCell ref="K6:AO6"/>
    <mergeCell ref="E14:AJ14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</mergeCells>
  <dataValidations count="2">
    <dataValidation type="list" allowBlank="1" showInputMessage="1" showErrorMessage="1" error="Povolené sú hodnoty základná, znížená, nulová." sqref="AU101:AU105" xr:uid="{00000000-0002-0000-0000-000000000000}">
      <formula1>"základná,znížená,nulová"</formula1>
      <formula2>0</formula2>
    </dataValidation>
    <dataValidation type="list" allowBlank="1" showInputMessage="1" showErrorMessage="1" error="Povolené sú hodnoty stavebná časť, technologická časť, investičná časť." sqref="AT101:AT105" xr:uid="{00000000-0002-0000-0000-000001000000}">
      <formula1>"stavebná časť,technologická časť,investičná časť"</formula1>
      <formula2>0</formula2>
    </dataValidation>
  </dataValidations>
  <hyperlinks>
    <hyperlink ref="A95" location="'arch - Architektúra a sta...'!C2" display="/" xr:uid="{00000000-0004-0000-0000-000000000000}"/>
    <hyperlink ref="A96" location="'zti - Zdravotechnické inš...'!C2" display="/" xr:uid="{00000000-0004-0000-0000-000001000000}"/>
    <hyperlink ref="A97" location="'plyn - Plynofikácia'!C2" display="/" xr:uid="{00000000-0004-0000-0000-000002000000}"/>
    <hyperlink ref="A98" location="'ele - Elektroinštalácia'!C2" display="/" xr:uid="{00000000-0004-0000-0000-000003000000}"/>
    <hyperlink ref="A99" location="'odvod - Odvodnenie obsluž...'!C2" display="/" xr:uid="{00000000-0004-0000-0000-000004000000}"/>
  </hyperlinks>
  <pageMargins left="0.39374999999999999" right="0.39374999999999999" top="0.39374999999999999" bottom="0.39374999999999999" header="0.511811023622047" footer="0"/>
  <pageSetup paperSize="9" scale="75" fitToHeight="100" orientation="portrait" horizontalDpi="300" verticalDpi="300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2"/>
  <sheetViews>
    <sheetView showGridLines="0" zoomScale="70" zoomScaleNormal="70" zoomScalePageLayoutView="95" workbookViewId="0">
      <selection activeCell="X61" sqref="X61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0" t="s">
        <v>4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7" t="s">
        <v>82</v>
      </c>
    </row>
    <row r="3" spans="2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73</v>
      </c>
    </row>
    <row r="4" spans="2:46" ht="24.95" customHeight="1">
      <c r="B4" s="10"/>
      <c r="D4" s="11" t="s">
        <v>102</v>
      </c>
      <c r="L4" s="10"/>
      <c r="M4" s="95" t="s">
        <v>8</v>
      </c>
      <c r="AT4" s="7" t="s">
        <v>2</v>
      </c>
    </row>
    <row r="5" spans="2:46" ht="6.95" customHeight="1">
      <c r="B5" s="10"/>
      <c r="L5" s="10"/>
    </row>
    <row r="6" spans="2:46" ht="12" customHeight="1">
      <c r="B6" s="10"/>
      <c r="D6" s="16" t="s">
        <v>12</v>
      </c>
      <c r="L6" s="10"/>
    </row>
    <row r="7" spans="2:46" ht="16.5" customHeight="1">
      <c r="B7" s="10"/>
      <c r="E7" s="222" t="str">
        <f>'Rekapitulácia stavby'!K6</f>
        <v>Rekonštrukcia farmy Terezov - Objekt SO.27 - spojovacia chodba</v>
      </c>
      <c r="F7" s="222"/>
      <c r="G7" s="222"/>
      <c r="H7" s="222"/>
      <c r="L7" s="10"/>
    </row>
    <row r="8" spans="2:46" s="20" customFormat="1" ht="12" customHeight="1">
      <c r="B8" s="21"/>
      <c r="D8" s="16" t="s">
        <v>103</v>
      </c>
      <c r="L8" s="21"/>
    </row>
    <row r="9" spans="2:46" s="20" customFormat="1" ht="30" customHeight="1">
      <c r="B9" s="21"/>
      <c r="E9" s="205" t="s">
        <v>104</v>
      </c>
      <c r="F9" s="205"/>
      <c r="G9" s="205"/>
      <c r="H9" s="205"/>
      <c r="L9" s="21"/>
    </row>
    <row r="10" spans="2:46" s="20" customFormat="1">
      <c r="B10" s="21"/>
      <c r="L10" s="21"/>
    </row>
    <row r="11" spans="2:46" s="20" customFormat="1" ht="12" customHeight="1">
      <c r="B11" s="21"/>
      <c r="D11" s="16" t="s">
        <v>14</v>
      </c>
      <c r="F11" s="5"/>
      <c r="I11" s="16" t="s">
        <v>15</v>
      </c>
      <c r="J11" s="5"/>
      <c r="L11" s="21"/>
    </row>
    <row r="12" spans="2:46" s="20" customFormat="1" ht="12" customHeight="1">
      <c r="B12" s="21"/>
      <c r="D12" s="16" t="s">
        <v>16</v>
      </c>
      <c r="F12" s="5" t="s">
        <v>17</v>
      </c>
      <c r="I12" s="16" t="s">
        <v>18</v>
      </c>
      <c r="J12" s="46">
        <v>45672</v>
      </c>
      <c r="L12" s="21"/>
    </row>
    <row r="13" spans="2:46" s="20" customFormat="1" ht="10.9" customHeight="1">
      <c r="B13" s="21"/>
      <c r="L13" s="21"/>
    </row>
    <row r="14" spans="2:46" s="20" customFormat="1" ht="12" customHeight="1">
      <c r="B14" s="21"/>
      <c r="D14" s="16" t="s">
        <v>19</v>
      </c>
      <c r="I14" s="16" t="s">
        <v>20</v>
      </c>
      <c r="J14" s="5"/>
      <c r="L14" s="21"/>
    </row>
    <row r="15" spans="2:46" s="20" customFormat="1" ht="18" customHeight="1">
      <c r="B15" s="21"/>
      <c r="E15" s="5" t="s">
        <v>21</v>
      </c>
      <c r="I15" s="16" t="s">
        <v>22</v>
      </c>
      <c r="J15" s="5"/>
      <c r="L15" s="21"/>
    </row>
    <row r="16" spans="2:46" s="20" customFormat="1" ht="6.95" customHeight="1">
      <c r="B16" s="21"/>
      <c r="L16" s="21"/>
    </row>
    <row r="17" spans="2:12" s="20" customFormat="1" ht="12" customHeight="1">
      <c r="B17" s="21"/>
      <c r="D17" s="16" t="s">
        <v>23</v>
      </c>
      <c r="I17" s="16" t="s">
        <v>20</v>
      </c>
      <c r="J17" s="17" t="str">
        <f>'Rekapitulácia stavby'!AN13</f>
        <v>Vyplň údaj</v>
      </c>
      <c r="L17" s="21"/>
    </row>
    <row r="18" spans="2:12" s="20" customFormat="1" ht="18" customHeight="1">
      <c r="B18" s="21"/>
      <c r="E18" s="223" t="str">
        <f>'Rekapitulácia stavby'!E14</f>
        <v>Vyplň údaj</v>
      </c>
      <c r="F18" s="223"/>
      <c r="G18" s="223"/>
      <c r="H18" s="223"/>
      <c r="I18" s="16" t="s">
        <v>22</v>
      </c>
      <c r="J18" s="17" t="str">
        <f>'Rekapitulácia stavby'!AN14</f>
        <v>Vyplň údaj</v>
      </c>
      <c r="L18" s="21"/>
    </row>
    <row r="19" spans="2:12" s="20" customFormat="1" ht="6.95" customHeight="1">
      <c r="B19" s="21"/>
      <c r="L19" s="21"/>
    </row>
    <row r="20" spans="2:12" s="20" customFormat="1" ht="12" customHeight="1">
      <c r="B20" s="21"/>
      <c r="D20" s="16" t="s">
        <v>25</v>
      </c>
      <c r="I20" s="16" t="s">
        <v>20</v>
      </c>
      <c r="J20" s="5"/>
      <c r="L20" s="21"/>
    </row>
    <row r="21" spans="2:12" s="20" customFormat="1" ht="18" customHeight="1">
      <c r="B21" s="21"/>
      <c r="E21" s="5" t="s">
        <v>26</v>
      </c>
      <c r="I21" s="16" t="s">
        <v>22</v>
      </c>
      <c r="J21" s="5"/>
      <c r="L21" s="21"/>
    </row>
    <row r="22" spans="2:12" s="20" customFormat="1" ht="6.95" customHeight="1">
      <c r="B22" s="21"/>
      <c r="L22" s="21"/>
    </row>
    <row r="23" spans="2:12" s="20" customFormat="1" ht="12" customHeight="1">
      <c r="B23" s="21"/>
      <c r="D23" s="16" t="s">
        <v>28</v>
      </c>
      <c r="I23" s="16" t="s">
        <v>20</v>
      </c>
      <c r="J23" s="5"/>
      <c r="L23" s="21"/>
    </row>
    <row r="24" spans="2:12" s="20" customFormat="1" ht="18" customHeight="1">
      <c r="B24" s="21"/>
      <c r="E24" s="5" t="s">
        <v>29</v>
      </c>
      <c r="I24" s="16" t="s">
        <v>22</v>
      </c>
      <c r="J24" s="5"/>
      <c r="L24" s="21"/>
    </row>
    <row r="25" spans="2:12" s="20" customFormat="1" ht="6.95" customHeight="1">
      <c r="B25" s="21"/>
      <c r="L25" s="21"/>
    </row>
    <row r="26" spans="2:12" s="20" customFormat="1" ht="12" customHeight="1">
      <c r="B26" s="21"/>
      <c r="D26" s="16" t="s">
        <v>30</v>
      </c>
      <c r="L26" s="21"/>
    </row>
    <row r="27" spans="2:12" s="96" customFormat="1" ht="16.5" customHeight="1">
      <c r="B27" s="97"/>
      <c r="E27" s="195"/>
      <c r="F27" s="195"/>
      <c r="G27" s="195"/>
      <c r="H27" s="195"/>
      <c r="L27" s="97"/>
    </row>
    <row r="28" spans="2:12" s="20" customFormat="1" ht="6.95" customHeight="1">
      <c r="B28" s="21"/>
      <c r="L28" s="21"/>
    </row>
    <row r="29" spans="2:12" s="20" customFormat="1" ht="6.95" customHeight="1">
      <c r="B29" s="21"/>
      <c r="D29" s="47"/>
      <c r="E29" s="47"/>
      <c r="F29" s="47"/>
      <c r="G29" s="47"/>
      <c r="H29" s="47"/>
      <c r="I29" s="47"/>
      <c r="J29" s="47"/>
      <c r="K29" s="47"/>
      <c r="L29" s="21"/>
    </row>
    <row r="30" spans="2:12" s="20" customFormat="1" ht="14.45" customHeight="1">
      <c r="B30" s="21"/>
      <c r="D30" s="5" t="s">
        <v>105</v>
      </c>
      <c r="J30" s="2">
        <f>J96</f>
        <v>0</v>
      </c>
      <c r="L30" s="21"/>
    </row>
    <row r="31" spans="2:12" s="20" customFormat="1" ht="14.45" customHeight="1">
      <c r="B31" s="21"/>
      <c r="D31" s="19" t="s">
        <v>97</v>
      </c>
      <c r="J31" s="2">
        <f>J113</f>
        <v>0</v>
      </c>
      <c r="L31" s="21"/>
    </row>
    <row r="32" spans="2:12" s="20" customFormat="1" ht="25.5" customHeight="1">
      <c r="B32" s="21"/>
      <c r="D32" s="98" t="s">
        <v>33</v>
      </c>
      <c r="J32" s="60">
        <f>ROUND(J30 + J31, 2)</f>
        <v>0</v>
      </c>
      <c r="L32" s="21"/>
    </row>
    <row r="33" spans="2:12" s="20" customFormat="1" ht="6.95" customHeight="1">
      <c r="B33" s="21"/>
      <c r="D33" s="47"/>
      <c r="E33" s="47"/>
      <c r="F33" s="47"/>
      <c r="G33" s="47"/>
      <c r="H33" s="47"/>
      <c r="I33" s="47"/>
      <c r="J33" s="47"/>
      <c r="K33" s="47"/>
      <c r="L33" s="21"/>
    </row>
    <row r="34" spans="2:12" s="20" customFormat="1" ht="14.45" customHeight="1">
      <c r="B34" s="21"/>
      <c r="F34" s="1" t="s">
        <v>35</v>
      </c>
      <c r="I34" s="1" t="s">
        <v>34</v>
      </c>
      <c r="J34" s="1" t="s">
        <v>36</v>
      </c>
      <c r="L34" s="21"/>
    </row>
    <row r="35" spans="2:12" s="20" customFormat="1" ht="14.45" customHeight="1">
      <c r="B35" s="21"/>
      <c r="D35" s="99" t="s">
        <v>37</v>
      </c>
      <c r="E35" s="26" t="s">
        <v>38</v>
      </c>
      <c r="F35" s="100">
        <f>ROUND((SUM(BE113:BE120) + SUM(BE140:BE235)),  2)</f>
        <v>0</v>
      </c>
      <c r="G35" s="101"/>
      <c r="H35" s="101"/>
      <c r="I35" s="102">
        <v>0.23</v>
      </c>
      <c r="J35" s="100">
        <f>ROUND(((SUM(BE113:BE120) + SUM(BE140:BE235))*I35),  2)</f>
        <v>0</v>
      </c>
      <c r="L35" s="21"/>
    </row>
    <row r="36" spans="2:12" s="20" customFormat="1" ht="14.45" customHeight="1">
      <c r="B36" s="21"/>
      <c r="E36" s="26" t="s">
        <v>39</v>
      </c>
      <c r="F36" s="100">
        <f>ROUND((SUM(BF113:BF120) + SUM(BF140:BF235)),  2)</f>
        <v>0</v>
      </c>
      <c r="G36" s="101"/>
      <c r="H36" s="101"/>
      <c r="I36" s="102">
        <v>0.23</v>
      </c>
      <c r="J36" s="100">
        <f>ROUND(((SUM(BF113:BF120) + SUM(BF140:BF235))*I36),  2)</f>
        <v>0</v>
      </c>
      <c r="L36" s="21"/>
    </row>
    <row r="37" spans="2:12" s="20" customFormat="1" ht="14.45" hidden="1" customHeight="1">
      <c r="B37" s="21"/>
      <c r="E37" s="16" t="s">
        <v>40</v>
      </c>
      <c r="F37" s="103">
        <f>ROUND((SUM(BG113:BG120) + SUM(BG140:BG235)),  2)</f>
        <v>0</v>
      </c>
      <c r="I37" s="104">
        <v>0.23</v>
      </c>
      <c r="J37" s="103">
        <f>0</f>
        <v>0</v>
      </c>
      <c r="L37" s="21"/>
    </row>
    <row r="38" spans="2:12" s="20" customFormat="1" ht="14.45" hidden="1" customHeight="1">
      <c r="B38" s="21"/>
      <c r="E38" s="16" t="s">
        <v>41</v>
      </c>
      <c r="F38" s="103">
        <f>ROUND((SUM(BH113:BH120) + SUM(BH140:BH235)),  2)</f>
        <v>0</v>
      </c>
      <c r="I38" s="104">
        <v>0.23</v>
      </c>
      <c r="J38" s="103">
        <f>0</f>
        <v>0</v>
      </c>
      <c r="L38" s="21"/>
    </row>
    <row r="39" spans="2:12" s="20" customFormat="1" ht="14.45" hidden="1" customHeight="1">
      <c r="B39" s="21"/>
      <c r="E39" s="26" t="s">
        <v>42</v>
      </c>
      <c r="F39" s="100">
        <f>ROUND((SUM(BI113:BI120) + SUM(BI140:BI235)),  2)</f>
        <v>0</v>
      </c>
      <c r="G39" s="101"/>
      <c r="H39" s="101"/>
      <c r="I39" s="102">
        <v>0</v>
      </c>
      <c r="J39" s="100">
        <f>0</f>
        <v>0</v>
      </c>
      <c r="L39" s="21"/>
    </row>
    <row r="40" spans="2:12" s="20" customFormat="1" ht="6.95" customHeight="1">
      <c r="B40" s="21"/>
      <c r="L40" s="21"/>
    </row>
    <row r="41" spans="2:12" s="20" customFormat="1" ht="25.5" customHeight="1">
      <c r="B41" s="21"/>
      <c r="C41" s="93"/>
      <c r="D41" s="105" t="s">
        <v>43</v>
      </c>
      <c r="E41" s="50"/>
      <c r="F41" s="50"/>
      <c r="G41" s="106" t="s">
        <v>44</v>
      </c>
      <c r="H41" s="107" t="s">
        <v>45</v>
      </c>
      <c r="I41" s="50"/>
      <c r="J41" s="108">
        <f>SUM(J32:J39)</f>
        <v>0</v>
      </c>
      <c r="K41" s="109"/>
      <c r="L41" s="21"/>
    </row>
    <row r="42" spans="2:12" s="20" customFormat="1" ht="14.45" customHeight="1">
      <c r="B42" s="21"/>
      <c r="L42" s="21"/>
    </row>
    <row r="43" spans="2:12" ht="14.45" customHeight="1">
      <c r="B43" s="10"/>
      <c r="L43" s="10"/>
    </row>
    <row r="44" spans="2:12" ht="14.45" customHeight="1">
      <c r="B44" s="10"/>
      <c r="L44" s="10"/>
    </row>
    <row r="45" spans="2:12" ht="14.45" customHeight="1">
      <c r="B45" s="10"/>
      <c r="L45" s="10"/>
    </row>
    <row r="46" spans="2:12" ht="14.45" customHeight="1">
      <c r="B46" s="10"/>
      <c r="L46" s="10"/>
    </row>
    <row r="47" spans="2:12" ht="14.45" customHeight="1">
      <c r="B47" s="10"/>
      <c r="L47" s="10"/>
    </row>
    <row r="48" spans="2:12" ht="14.45" customHeight="1">
      <c r="B48" s="10"/>
      <c r="L48" s="10"/>
    </row>
    <row r="49" spans="2:12" ht="14.45" customHeight="1">
      <c r="B49" s="10"/>
      <c r="L49" s="10"/>
    </row>
    <row r="50" spans="2:12" s="20" customFormat="1" ht="14.45" customHeight="1">
      <c r="B50" s="21"/>
      <c r="D50" s="33" t="s">
        <v>46</v>
      </c>
      <c r="E50" s="34"/>
      <c r="F50" s="34"/>
      <c r="G50" s="33" t="s">
        <v>47</v>
      </c>
      <c r="H50" s="34"/>
      <c r="I50" s="34"/>
      <c r="J50" s="34"/>
      <c r="K50" s="34"/>
      <c r="L50" s="21"/>
    </row>
    <row r="51" spans="2:12">
      <c r="B51" s="10"/>
      <c r="L51" s="10"/>
    </row>
    <row r="52" spans="2:12">
      <c r="B52" s="10"/>
      <c r="L52" s="10"/>
    </row>
    <row r="53" spans="2:12">
      <c r="B53" s="10"/>
      <c r="L53" s="10"/>
    </row>
    <row r="54" spans="2:12">
      <c r="B54" s="10"/>
      <c r="L54" s="10"/>
    </row>
    <row r="55" spans="2:12">
      <c r="B55" s="10"/>
      <c r="L55" s="10"/>
    </row>
    <row r="56" spans="2:12">
      <c r="B56" s="10"/>
      <c r="L56" s="10"/>
    </row>
    <row r="57" spans="2:12">
      <c r="B57" s="10"/>
      <c r="L57" s="10"/>
    </row>
    <row r="58" spans="2:12">
      <c r="B58" s="10"/>
      <c r="L58" s="10"/>
    </row>
    <row r="59" spans="2:12">
      <c r="B59" s="10"/>
      <c r="L59" s="10"/>
    </row>
    <row r="60" spans="2:12">
      <c r="B60" s="10"/>
      <c r="L60" s="10"/>
    </row>
    <row r="61" spans="2:12" s="20" customFormat="1" ht="12.75">
      <c r="B61" s="21"/>
      <c r="D61" s="35" t="s">
        <v>48</v>
      </c>
      <c r="E61" s="23"/>
      <c r="F61" s="110" t="s">
        <v>49</v>
      </c>
      <c r="G61" s="35" t="s">
        <v>48</v>
      </c>
      <c r="H61" s="23"/>
      <c r="I61" s="23"/>
      <c r="J61" s="111" t="s">
        <v>49</v>
      </c>
      <c r="K61" s="23"/>
      <c r="L61" s="21"/>
    </row>
    <row r="62" spans="2:12">
      <c r="B62" s="10"/>
      <c r="L62" s="10"/>
    </row>
    <row r="63" spans="2:12">
      <c r="B63" s="10"/>
      <c r="L63" s="10"/>
    </row>
    <row r="64" spans="2:12">
      <c r="B64" s="10"/>
      <c r="L64" s="10"/>
    </row>
    <row r="65" spans="2:12" s="20" customFormat="1" ht="12.75">
      <c r="B65" s="21"/>
      <c r="D65" s="33" t="s">
        <v>50</v>
      </c>
      <c r="E65" s="34"/>
      <c r="F65" s="34"/>
      <c r="G65" s="33" t="s">
        <v>51</v>
      </c>
      <c r="H65" s="34"/>
      <c r="I65" s="34"/>
      <c r="J65" s="34"/>
      <c r="K65" s="34"/>
      <c r="L65" s="21"/>
    </row>
    <row r="66" spans="2:12">
      <c r="B66" s="10"/>
      <c r="L66" s="10"/>
    </row>
    <row r="67" spans="2:12">
      <c r="B67" s="10"/>
      <c r="L67" s="10"/>
    </row>
    <row r="68" spans="2:12">
      <c r="B68" s="10"/>
      <c r="L68" s="10"/>
    </row>
    <row r="69" spans="2:12">
      <c r="B69" s="10"/>
      <c r="L69" s="10"/>
    </row>
    <row r="70" spans="2:12">
      <c r="B70" s="10"/>
      <c r="L70" s="10"/>
    </row>
    <row r="71" spans="2:12">
      <c r="B71" s="10"/>
      <c r="L71" s="10"/>
    </row>
    <row r="72" spans="2:12">
      <c r="B72" s="10"/>
      <c r="L72" s="10"/>
    </row>
    <row r="73" spans="2:12">
      <c r="B73" s="10"/>
      <c r="L73" s="10"/>
    </row>
    <row r="74" spans="2:12">
      <c r="B74" s="10"/>
      <c r="L74" s="10"/>
    </row>
    <row r="75" spans="2:12">
      <c r="B75" s="10"/>
      <c r="L75" s="10"/>
    </row>
    <row r="76" spans="2:12" s="20" customFormat="1" ht="12.75">
      <c r="B76" s="21"/>
      <c r="D76" s="35" t="s">
        <v>48</v>
      </c>
      <c r="E76" s="23"/>
      <c r="F76" s="110" t="s">
        <v>49</v>
      </c>
      <c r="G76" s="35" t="s">
        <v>48</v>
      </c>
      <c r="H76" s="23"/>
      <c r="I76" s="23"/>
      <c r="J76" s="111" t="s">
        <v>49</v>
      </c>
      <c r="K76" s="23"/>
      <c r="L76" s="21"/>
    </row>
    <row r="77" spans="2:12" s="20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pans="2:47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pans="2:47" s="20" customFormat="1" ht="24.95" customHeight="1">
      <c r="B82" s="21"/>
      <c r="C82" s="11" t="s">
        <v>106</v>
      </c>
      <c r="L82" s="21"/>
    </row>
    <row r="83" spans="2:47" s="20" customFormat="1" ht="6.95" customHeight="1">
      <c r="B83" s="21"/>
      <c r="L83" s="21"/>
    </row>
    <row r="84" spans="2:47" s="20" customFormat="1" ht="12" customHeight="1">
      <c r="B84" s="21"/>
      <c r="C84" s="16" t="s">
        <v>12</v>
      </c>
      <c r="L84" s="21"/>
    </row>
    <row r="85" spans="2:47" s="20" customFormat="1" ht="16.5" customHeight="1">
      <c r="B85" s="21"/>
      <c r="E85" s="222" t="str">
        <f>E7</f>
        <v>Rekonštrukcia farmy Terezov - Objekt SO.27 - spojovacia chodba</v>
      </c>
      <c r="F85" s="222"/>
      <c r="G85" s="222"/>
      <c r="H85" s="222"/>
      <c r="L85" s="21"/>
    </row>
    <row r="86" spans="2:47" s="20" customFormat="1" ht="12" customHeight="1">
      <c r="B86" s="21"/>
      <c r="C86" s="16" t="s">
        <v>103</v>
      </c>
      <c r="L86" s="21"/>
    </row>
    <row r="87" spans="2:47" s="20" customFormat="1" ht="30" customHeight="1">
      <c r="B87" s="21"/>
      <c r="E87" s="205" t="str">
        <f>E9</f>
        <v>arch - Architektúra a statické konštrukcie, spevnená komunikácia</v>
      </c>
      <c r="F87" s="205"/>
      <c r="G87" s="205"/>
      <c r="H87" s="205"/>
      <c r="L87" s="21"/>
    </row>
    <row r="88" spans="2:47" s="20" customFormat="1" ht="6.95" customHeight="1">
      <c r="B88" s="21"/>
      <c r="L88" s="21"/>
    </row>
    <row r="89" spans="2:47" s="20" customFormat="1" ht="12" customHeight="1">
      <c r="B89" s="21"/>
      <c r="C89" s="16" t="s">
        <v>16</v>
      </c>
      <c r="F89" s="5" t="str">
        <f>F12</f>
        <v>Farma Terezov okr. Hlohovec</v>
      </c>
      <c r="I89" s="16" t="s">
        <v>18</v>
      </c>
      <c r="J89" s="46">
        <f>IF(J12="","",J12)</f>
        <v>45672</v>
      </c>
      <c r="L89" s="21"/>
    </row>
    <row r="90" spans="2:47" s="20" customFormat="1" ht="6.95" customHeight="1">
      <c r="B90" s="21"/>
      <c r="L90" s="21"/>
    </row>
    <row r="91" spans="2:47" s="20" customFormat="1" ht="15.2" customHeight="1">
      <c r="B91" s="21"/>
      <c r="C91" s="16" t="s">
        <v>19</v>
      </c>
      <c r="F91" s="5" t="str">
        <f>E15</f>
        <v>PD Kútniky s. r. o.</v>
      </c>
      <c r="I91" s="16" t="s">
        <v>25</v>
      </c>
      <c r="J91" s="3" t="str">
        <f>E21</f>
        <v xml:space="preserve">Ing.arch. Žalman, CSc </v>
      </c>
      <c r="L91" s="21"/>
    </row>
    <row r="92" spans="2:47" s="20" customFormat="1" ht="15.2" customHeight="1">
      <c r="B92" s="21"/>
      <c r="C92" s="16" t="s">
        <v>23</v>
      </c>
      <c r="F92" s="5" t="str">
        <f>IF(E18="","",E18)</f>
        <v>Vyplň údaj</v>
      </c>
      <c r="I92" s="16" t="s">
        <v>28</v>
      </c>
      <c r="J92" s="3" t="str">
        <f>E24</f>
        <v>Rosoft s.r.o.</v>
      </c>
      <c r="L92" s="21"/>
    </row>
    <row r="93" spans="2:47" s="20" customFormat="1" ht="10.35" customHeight="1">
      <c r="B93" s="21"/>
      <c r="L93" s="21"/>
    </row>
    <row r="94" spans="2:47" s="20" customFormat="1" ht="29.25" customHeight="1">
      <c r="B94" s="21"/>
      <c r="C94" s="112" t="s">
        <v>107</v>
      </c>
      <c r="D94" s="93"/>
      <c r="E94" s="93"/>
      <c r="F94" s="93"/>
      <c r="G94" s="93"/>
      <c r="H94" s="93"/>
      <c r="I94" s="93"/>
      <c r="J94" s="113" t="s">
        <v>108</v>
      </c>
      <c r="K94" s="93"/>
      <c r="L94" s="21"/>
    </row>
    <row r="95" spans="2:47" s="20" customFormat="1" ht="10.35" customHeight="1">
      <c r="B95" s="21"/>
      <c r="L95" s="21"/>
    </row>
    <row r="96" spans="2:47" s="20" customFormat="1" ht="22.9" customHeight="1">
      <c r="B96" s="21"/>
      <c r="C96" s="114" t="s">
        <v>109</v>
      </c>
      <c r="J96" s="60">
        <f>J140</f>
        <v>0</v>
      </c>
      <c r="L96" s="21"/>
      <c r="AU96" s="7" t="s">
        <v>110</v>
      </c>
    </row>
    <row r="97" spans="2:12" s="115" customFormat="1" ht="24.95" customHeight="1">
      <c r="B97" s="116"/>
      <c r="D97" s="117" t="s">
        <v>111</v>
      </c>
      <c r="E97" s="118"/>
      <c r="F97" s="118"/>
      <c r="G97" s="118"/>
      <c r="H97" s="118"/>
      <c r="I97" s="118"/>
      <c r="J97" s="119">
        <f>J141</f>
        <v>0</v>
      </c>
      <c r="L97" s="116"/>
    </row>
    <row r="98" spans="2:12" s="120" customFormat="1" ht="19.899999999999999" customHeight="1">
      <c r="B98" s="121"/>
      <c r="D98" s="122" t="s">
        <v>112</v>
      </c>
      <c r="E98" s="123"/>
      <c r="F98" s="123"/>
      <c r="G98" s="123"/>
      <c r="H98" s="123"/>
      <c r="I98" s="123"/>
      <c r="J98" s="124">
        <f>J142</f>
        <v>0</v>
      </c>
      <c r="L98" s="121"/>
    </row>
    <row r="99" spans="2:12" s="120" customFormat="1" ht="19.899999999999999" customHeight="1">
      <c r="B99" s="121"/>
      <c r="D99" s="122" t="s">
        <v>113</v>
      </c>
      <c r="E99" s="123"/>
      <c r="F99" s="123"/>
      <c r="G99" s="123"/>
      <c r="H99" s="123"/>
      <c r="I99" s="123"/>
      <c r="J99" s="124">
        <f>J152</f>
        <v>0</v>
      </c>
      <c r="L99" s="121"/>
    </row>
    <row r="100" spans="2:12" s="120" customFormat="1" ht="19.899999999999999" customHeight="1">
      <c r="B100" s="121"/>
      <c r="D100" s="122" t="s">
        <v>114</v>
      </c>
      <c r="E100" s="123"/>
      <c r="F100" s="123"/>
      <c r="G100" s="123"/>
      <c r="H100" s="123"/>
      <c r="I100" s="123"/>
      <c r="J100" s="124">
        <f>J159</f>
        <v>0</v>
      </c>
      <c r="L100" s="121"/>
    </row>
    <row r="101" spans="2:12" s="120" customFormat="1" ht="19.899999999999999" customHeight="1">
      <c r="B101" s="121"/>
      <c r="D101" s="122" t="s">
        <v>115</v>
      </c>
      <c r="E101" s="123"/>
      <c r="F101" s="123"/>
      <c r="G101" s="123"/>
      <c r="H101" s="123"/>
      <c r="I101" s="123"/>
      <c r="J101" s="124">
        <f>J168</f>
        <v>0</v>
      </c>
      <c r="L101" s="121"/>
    </row>
    <row r="102" spans="2:12" s="120" customFormat="1" ht="19.899999999999999" customHeight="1">
      <c r="B102" s="121"/>
      <c r="D102" s="122" t="s">
        <v>116</v>
      </c>
      <c r="E102" s="123"/>
      <c r="F102" s="123"/>
      <c r="G102" s="123"/>
      <c r="H102" s="123"/>
      <c r="I102" s="123"/>
      <c r="J102" s="124">
        <f>J170</f>
        <v>0</v>
      </c>
      <c r="L102" s="121"/>
    </row>
    <row r="103" spans="2:12" s="120" customFormat="1" ht="19.899999999999999" customHeight="1">
      <c r="B103" s="121"/>
      <c r="D103" s="122" t="s">
        <v>117</v>
      </c>
      <c r="E103" s="123"/>
      <c r="F103" s="123"/>
      <c r="G103" s="123"/>
      <c r="H103" s="123"/>
      <c r="I103" s="123"/>
      <c r="J103" s="124">
        <f>J174</f>
        <v>0</v>
      </c>
      <c r="L103" s="121"/>
    </row>
    <row r="104" spans="2:12" s="120" customFormat="1" ht="19.899999999999999" customHeight="1">
      <c r="B104" s="121"/>
      <c r="D104" s="122" t="s">
        <v>118</v>
      </c>
      <c r="E104" s="123"/>
      <c r="F104" s="123"/>
      <c r="G104" s="123"/>
      <c r="H104" s="123"/>
      <c r="I104" s="123"/>
      <c r="J104" s="124">
        <f>J187</f>
        <v>0</v>
      </c>
      <c r="L104" s="121"/>
    </row>
    <row r="105" spans="2:12" s="120" customFormat="1" ht="19.899999999999999" customHeight="1">
      <c r="B105" s="121"/>
      <c r="D105" s="122" t="s">
        <v>119</v>
      </c>
      <c r="E105" s="123"/>
      <c r="F105" s="123"/>
      <c r="G105" s="123"/>
      <c r="H105" s="123"/>
      <c r="I105" s="123"/>
      <c r="J105" s="124">
        <f>J195</f>
        <v>0</v>
      </c>
      <c r="L105" s="121"/>
    </row>
    <row r="106" spans="2:12" s="115" customFormat="1" ht="24.95" customHeight="1">
      <c r="B106" s="116"/>
      <c r="D106" s="117" t="s">
        <v>120</v>
      </c>
      <c r="E106" s="118"/>
      <c r="F106" s="118"/>
      <c r="G106" s="118"/>
      <c r="H106" s="118"/>
      <c r="I106" s="118"/>
      <c r="J106" s="119">
        <f>J197</f>
        <v>0</v>
      </c>
      <c r="L106" s="116"/>
    </row>
    <row r="107" spans="2:12" s="120" customFormat="1" ht="19.899999999999999" customHeight="1">
      <c r="B107" s="121"/>
      <c r="D107" s="122" t="s">
        <v>121</v>
      </c>
      <c r="E107" s="123"/>
      <c r="F107" s="123"/>
      <c r="G107" s="123"/>
      <c r="H107" s="123"/>
      <c r="I107" s="123"/>
      <c r="J107" s="124">
        <f>J198</f>
        <v>0</v>
      </c>
      <c r="L107" s="121"/>
    </row>
    <row r="108" spans="2:12" s="120" customFormat="1" ht="19.899999999999999" customHeight="1">
      <c r="B108" s="121"/>
      <c r="D108" s="122" t="s">
        <v>122</v>
      </c>
      <c r="E108" s="123"/>
      <c r="F108" s="123"/>
      <c r="G108" s="123"/>
      <c r="H108" s="123"/>
      <c r="I108" s="123"/>
      <c r="J108" s="124">
        <f>J207</f>
        <v>0</v>
      </c>
      <c r="L108" s="121"/>
    </row>
    <row r="109" spans="2:12" s="120" customFormat="1" ht="19.899999999999999" customHeight="1">
      <c r="B109" s="121"/>
      <c r="D109" s="122" t="s">
        <v>123</v>
      </c>
      <c r="E109" s="123"/>
      <c r="F109" s="123"/>
      <c r="G109" s="123"/>
      <c r="H109" s="123"/>
      <c r="I109" s="123"/>
      <c r="J109" s="124">
        <f>J219</f>
        <v>0</v>
      </c>
      <c r="L109" s="121"/>
    </row>
    <row r="110" spans="2:12" s="120" customFormat="1" ht="19.899999999999999" customHeight="1">
      <c r="B110" s="121"/>
      <c r="D110" s="122" t="s">
        <v>124</v>
      </c>
      <c r="E110" s="123"/>
      <c r="F110" s="123"/>
      <c r="G110" s="123"/>
      <c r="H110" s="123"/>
      <c r="I110" s="123"/>
      <c r="J110" s="124">
        <f>J233</f>
        <v>0</v>
      </c>
      <c r="L110" s="121"/>
    </row>
    <row r="111" spans="2:12" s="20" customFormat="1" ht="21.95" customHeight="1">
      <c r="B111" s="21"/>
      <c r="L111" s="21"/>
    </row>
    <row r="112" spans="2:12" s="20" customFormat="1" ht="6.95" customHeight="1">
      <c r="B112" s="21"/>
      <c r="L112" s="21"/>
    </row>
    <row r="113" spans="2:65" s="20" customFormat="1" ht="29.25" customHeight="1">
      <c r="B113" s="21"/>
      <c r="C113" s="114"/>
      <c r="J113" s="125"/>
      <c r="L113" s="21"/>
      <c r="N113" s="126" t="s">
        <v>37</v>
      </c>
    </row>
    <row r="114" spans="2:65" s="20" customFormat="1" ht="18" hidden="1" customHeight="1">
      <c r="B114" s="127"/>
      <c r="C114" s="128"/>
      <c r="D114" s="220"/>
      <c r="E114" s="220"/>
      <c r="F114" s="220"/>
      <c r="G114" s="128"/>
      <c r="H114" s="128"/>
      <c r="I114" s="128"/>
      <c r="J114" s="84"/>
      <c r="K114" s="128"/>
      <c r="L114" s="127"/>
      <c r="M114" s="128"/>
      <c r="N114" s="129" t="s">
        <v>39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0" t="s">
        <v>125</v>
      </c>
      <c r="AZ114" s="128"/>
      <c r="BA114" s="128"/>
      <c r="BB114" s="128"/>
      <c r="BC114" s="128"/>
      <c r="BD114" s="128"/>
      <c r="BE114" s="131">
        <f t="shared" ref="BE114:BE119" si="0">IF(N114="základná",J114,0)</f>
        <v>0</v>
      </c>
      <c r="BF114" s="131">
        <f t="shared" ref="BF114:BF119" si="1">IF(N114="znížená",J114,0)</f>
        <v>0</v>
      </c>
      <c r="BG114" s="131">
        <f t="shared" ref="BG114:BG119" si="2">IF(N114="zákl. prenesená",J114,0)</f>
        <v>0</v>
      </c>
      <c r="BH114" s="131">
        <f t="shared" ref="BH114:BH119" si="3">IF(N114="zníž. prenesená",J114,0)</f>
        <v>0</v>
      </c>
      <c r="BI114" s="131">
        <f t="shared" ref="BI114:BI119" si="4">IF(N114="nulová",J114,0)</f>
        <v>0</v>
      </c>
      <c r="BJ114" s="130" t="s">
        <v>126</v>
      </c>
      <c r="BK114" s="128"/>
      <c r="BL114" s="128"/>
      <c r="BM114" s="128"/>
    </row>
    <row r="115" spans="2:65" s="20" customFormat="1" ht="18" hidden="1" customHeight="1">
      <c r="B115" s="127"/>
      <c r="C115" s="128"/>
      <c r="D115" s="220"/>
      <c r="E115" s="220"/>
      <c r="F115" s="220"/>
      <c r="G115" s="128"/>
      <c r="H115" s="128"/>
      <c r="I115" s="128"/>
      <c r="J115" s="84"/>
      <c r="K115" s="128"/>
      <c r="L115" s="127"/>
      <c r="M115" s="128"/>
      <c r="N115" s="129" t="s">
        <v>39</v>
      </c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0" t="s">
        <v>125</v>
      </c>
      <c r="AZ115" s="128"/>
      <c r="BA115" s="128"/>
      <c r="BB115" s="128"/>
      <c r="BC115" s="128"/>
      <c r="BD115" s="128"/>
      <c r="BE115" s="131">
        <f t="shared" si="0"/>
        <v>0</v>
      </c>
      <c r="BF115" s="131">
        <f t="shared" si="1"/>
        <v>0</v>
      </c>
      <c r="BG115" s="131">
        <f t="shared" si="2"/>
        <v>0</v>
      </c>
      <c r="BH115" s="131">
        <f t="shared" si="3"/>
        <v>0</v>
      </c>
      <c r="BI115" s="131">
        <f t="shared" si="4"/>
        <v>0</v>
      </c>
      <c r="BJ115" s="130" t="s">
        <v>126</v>
      </c>
      <c r="BK115" s="128"/>
      <c r="BL115" s="128"/>
      <c r="BM115" s="128"/>
    </row>
    <row r="116" spans="2:65" s="20" customFormat="1" ht="18" hidden="1" customHeight="1">
      <c r="B116" s="127"/>
      <c r="C116" s="128"/>
      <c r="D116" s="220"/>
      <c r="E116" s="220"/>
      <c r="F116" s="220"/>
      <c r="G116" s="128"/>
      <c r="H116" s="128"/>
      <c r="I116" s="128"/>
      <c r="J116" s="84"/>
      <c r="K116" s="128"/>
      <c r="L116" s="127"/>
      <c r="M116" s="128"/>
      <c r="N116" s="129" t="s">
        <v>39</v>
      </c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30" t="s">
        <v>125</v>
      </c>
      <c r="AZ116" s="128"/>
      <c r="BA116" s="128"/>
      <c r="BB116" s="128"/>
      <c r="BC116" s="128"/>
      <c r="BD116" s="128"/>
      <c r="BE116" s="131">
        <f t="shared" si="0"/>
        <v>0</v>
      </c>
      <c r="BF116" s="131">
        <f t="shared" si="1"/>
        <v>0</v>
      </c>
      <c r="BG116" s="131">
        <f t="shared" si="2"/>
        <v>0</v>
      </c>
      <c r="BH116" s="131">
        <f t="shared" si="3"/>
        <v>0</v>
      </c>
      <c r="BI116" s="131">
        <f t="shared" si="4"/>
        <v>0</v>
      </c>
      <c r="BJ116" s="130" t="s">
        <v>126</v>
      </c>
      <c r="BK116" s="128"/>
      <c r="BL116" s="128"/>
      <c r="BM116" s="128"/>
    </row>
    <row r="117" spans="2:65" s="20" customFormat="1" ht="18" hidden="1" customHeight="1">
      <c r="B117" s="127"/>
      <c r="C117" s="128"/>
      <c r="D117" s="220"/>
      <c r="E117" s="220"/>
      <c r="F117" s="220"/>
      <c r="G117" s="128"/>
      <c r="H117" s="128"/>
      <c r="I117" s="128"/>
      <c r="J117" s="84"/>
      <c r="K117" s="128"/>
      <c r="L117" s="127"/>
      <c r="M117" s="128"/>
      <c r="N117" s="129" t="s">
        <v>39</v>
      </c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30" t="s">
        <v>125</v>
      </c>
      <c r="AZ117" s="128"/>
      <c r="BA117" s="128"/>
      <c r="BB117" s="128"/>
      <c r="BC117" s="128"/>
      <c r="BD117" s="128"/>
      <c r="BE117" s="131">
        <f t="shared" si="0"/>
        <v>0</v>
      </c>
      <c r="BF117" s="131">
        <f t="shared" si="1"/>
        <v>0</v>
      </c>
      <c r="BG117" s="131">
        <f t="shared" si="2"/>
        <v>0</v>
      </c>
      <c r="BH117" s="131">
        <f t="shared" si="3"/>
        <v>0</v>
      </c>
      <c r="BI117" s="131">
        <f t="shared" si="4"/>
        <v>0</v>
      </c>
      <c r="BJ117" s="130" t="s">
        <v>126</v>
      </c>
      <c r="BK117" s="128"/>
      <c r="BL117" s="128"/>
      <c r="BM117" s="128"/>
    </row>
    <row r="118" spans="2:65" s="20" customFormat="1" ht="18" hidden="1" customHeight="1">
      <c r="B118" s="127"/>
      <c r="C118" s="128"/>
      <c r="D118" s="220"/>
      <c r="E118" s="220"/>
      <c r="F118" s="220"/>
      <c r="G118" s="128"/>
      <c r="H118" s="128"/>
      <c r="I118" s="128"/>
      <c r="J118" s="84"/>
      <c r="K118" s="128"/>
      <c r="L118" s="127"/>
      <c r="M118" s="128"/>
      <c r="N118" s="129" t="s">
        <v>39</v>
      </c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30" t="s">
        <v>125</v>
      </c>
      <c r="AZ118" s="128"/>
      <c r="BA118" s="128"/>
      <c r="BB118" s="128"/>
      <c r="BC118" s="128"/>
      <c r="BD118" s="128"/>
      <c r="BE118" s="131">
        <f t="shared" si="0"/>
        <v>0</v>
      </c>
      <c r="BF118" s="131">
        <f t="shared" si="1"/>
        <v>0</v>
      </c>
      <c r="BG118" s="131">
        <f t="shared" si="2"/>
        <v>0</v>
      </c>
      <c r="BH118" s="131">
        <f t="shared" si="3"/>
        <v>0</v>
      </c>
      <c r="BI118" s="131">
        <f t="shared" si="4"/>
        <v>0</v>
      </c>
      <c r="BJ118" s="130" t="s">
        <v>126</v>
      </c>
      <c r="BK118" s="128"/>
      <c r="BL118" s="128"/>
      <c r="BM118" s="128"/>
    </row>
    <row r="119" spans="2:65" s="20" customFormat="1" ht="18" hidden="1" customHeight="1">
      <c r="B119" s="127"/>
      <c r="C119" s="128"/>
      <c r="D119" s="132"/>
      <c r="E119" s="128"/>
      <c r="F119" s="128"/>
      <c r="G119" s="128"/>
      <c r="H119" s="128"/>
      <c r="I119" s="128"/>
      <c r="J119" s="84"/>
      <c r="K119" s="128"/>
      <c r="L119" s="127"/>
      <c r="M119" s="128"/>
      <c r="N119" s="129" t="s">
        <v>39</v>
      </c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30" t="s">
        <v>127</v>
      </c>
      <c r="AZ119" s="128"/>
      <c r="BA119" s="128"/>
      <c r="BB119" s="128"/>
      <c r="BC119" s="128"/>
      <c r="BD119" s="128"/>
      <c r="BE119" s="131">
        <f t="shared" si="0"/>
        <v>0</v>
      </c>
      <c r="BF119" s="131">
        <f t="shared" si="1"/>
        <v>0</v>
      </c>
      <c r="BG119" s="131">
        <f t="shared" si="2"/>
        <v>0</v>
      </c>
      <c r="BH119" s="131">
        <f t="shared" si="3"/>
        <v>0</v>
      </c>
      <c r="BI119" s="131">
        <f t="shared" si="4"/>
        <v>0</v>
      </c>
      <c r="BJ119" s="130" t="s">
        <v>126</v>
      </c>
      <c r="BK119" s="128"/>
      <c r="BL119" s="128"/>
      <c r="BM119" s="128"/>
    </row>
    <row r="120" spans="2:65" s="20" customFormat="1">
      <c r="B120" s="21"/>
      <c r="L120" s="21"/>
    </row>
    <row r="121" spans="2:65" s="20" customFormat="1" ht="29.25" customHeight="1">
      <c r="B121" s="21"/>
      <c r="C121" s="92" t="s">
        <v>958</v>
      </c>
      <c r="D121" s="93"/>
      <c r="E121" s="93"/>
      <c r="F121" s="93"/>
      <c r="G121" s="93"/>
      <c r="H121" s="93"/>
      <c r="I121" s="93"/>
      <c r="J121" s="94">
        <f>ROUND(J96+J113,2)</f>
        <v>0</v>
      </c>
      <c r="K121" s="93"/>
      <c r="L121" s="21"/>
    </row>
    <row r="122" spans="2:65" s="20" customFormat="1" ht="6.95" customHeight="1"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21"/>
    </row>
    <row r="126" spans="2:65" s="20" customFormat="1" ht="6.95" customHeight="1"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21"/>
    </row>
    <row r="127" spans="2:65" s="20" customFormat="1" ht="24.95" customHeight="1">
      <c r="B127" s="21"/>
      <c r="C127" s="11" t="s">
        <v>128</v>
      </c>
      <c r="L127" s="21"/>
    </row>
    <row r="128" spans="2:65" s="20" customFormat="1" ht="6.95" customHeight="1">
      <c r="B128" s="21"/>
      <c r="L128" s="21"/>
    </row>
    <row r="129" spans="2:65" s="20" customFormat="1" ht="12" customHeight="1">
      <c r="B129" s="21"/>
      <c r="C129" s="16" t="s">
        <v>12</v>
      </c>
      <c r="L129" s="21"/>
    </row>
    <row r="130" spans="2:65" s="20" customFormat="1" ht="16.5" customHeight="1">
      <c r="B130" s="21"/>
      <c r="E130" s="222" t="str">
        <f>E7</f>
        <v>Rekonštrukcia farmy Terezov - Objekt SO.27 - spojovacia chodba</v>
      </c>
      <c r="F130" s="222"/>
      <c r="G130" s="222"/>
      <c r="H130" s="222"/>
      <c r="L130" s="21"/>
    </row>
    <row r="131" spans="2:65" s="20" customFormat="1" ht="12" customHeight="1">
      <c r="B131" s="21"/>
      <c r="C131" s="16" t="s">
        <v>103</v>
      </c>
      <c r="L131" s="21"/>
    </row>
    <row r="132" spans="2:65" s="20" customFormat="1" ht="30" customHeight="1">
      <c r="B132" s="21"/>
      <c r="E132" s="205" t="str">
        <f>E9</f>
        <v>arch - Architektúra a statické konštrukcie, spevnená komunikácia</v>
      </c>
      <c r="F132" s="205"/>
      <c r="G132" s="205"/>
      <c r="H132" s="205"/>
      <c r="L132" s="21"/>
    </row>
    <row r="133" spans="2:65" s="20" customFormat="1" ht="6.95" customHeight="1">
      <c r="B133" s="21"/>
      <c r="L133" s="21"/>
    </row>
    <row r="134" spans="2:65" s="20" customFormat="1" ht="12" customHeight="1">
      <c r="B134" s="21"/>
      <c r="C134" s="16" t="s">
        <v>16</v>
      </c>
      <c r="F134" s="5" t="str">
        <f>F12</f>
        <v>Farma Terezov okr. Hlohovec</v>
      </c>
      <c r="I134" s="16" t="s">
        <v>18</v>
      </c>
      <c r="J134" s="46">
        <f>IF(J12="","",J12)</f>
        <v>45672</v>
      </c>
      <c r="L134" s="21"/>
    </row>
    <row r="135" spans="2:65" s="20" customFormat="1" ht="6.95" customHeight="1">
      <c r="B135" s="21"/>
      <c r="L135" s="21"/>
    </row>
    <row r="136" spans="2:65" s="20" customFormat="1" ht="15.2" customHeight="1">
      <c r="B136" s="21"/>
      <c r="C136" s="16" t="s">
        <v>19</v>
      </c>
      <c r="F136" s="5" t="str">
        <f>E15</f>
        <v>PD Kútniky s. r. o.</v>
      </c>
      <c r="I136" s="16" t="s">
        <v>25</v>
      </c>
      <c r="J136" s="3" t="str">
        <f>E21</f>
        <v xml:space="preserve">Ing.arch. Žalman, CSc </v>
      </c>
      <c r="L136" s="21"/>
    </row>
    <row r="137" spans="2:65" s="20" customFormat="1" ht="15.2" customHeight="1">
      <c r="B137" s="21"/>
      <c r="C137" s="16" t="s">
        <v>23</v>
      </c>
      <c r="F137" s="5" t="str">
        <f>IF(E18="","",E18)</f>
        <v>Vyplň údaj</v>
      </c>
      <c r="I137" s="16" t="s">
        <v>28</v>
      </c>
      <c r="J137" s="3" t="str">
        <f>E24</f>
        <v>Rosoft s.r.o.</v>
      </c>
      <c r="L137" s="21"/>
    </row>
    <row r="138" spans="2:65" s="20" customFormat="1" ht="10.35" customHeight="1">
      <c r="B138" s="21"/>
      <c r="L138" s="21"/>
    </row>
    <row r="139" spans="2:65" s="133" customFormat="1" ht="29.25" customHeight="1">
      <c r="B139" s="134"/>
      <c r="C139" s="135" t="s">
        <v>129</v>
      </c>
      <c r="D139" s="136" t="s">
        <v>58</v>
      </c>
      <c r="E139" s="136" t="s">
        <v>54</v>
      </c>
      <c r="F139" s="136" t="s">
        <v>55</v>
      </c>
      <c r="G139" s="136" t="s">
        <v>130</v>
      </c>
      <c r="H139" s="136" t="s">
        <v>131</v>
      </c>
      <c r="I139" s="136" t="s">
        <v>132</v>
      </c>
      <c r="J139" s="137" t="s">
        <v>108</v>
      </c>
      <c r="K139" s="138" t="s">
        <v>133</v>
      </c>
      <c r="L139" s="134"/>
      <c r="M139" s="52"/>
      <c r="N139" s="53" t="s">
        <v>37</v>
      </c>
      <c r="O139" s="53" t="s">
        <v>134</v>
      </c>
      <c r="P139" s="53" t="s">
        <v>135</v>
      </c>
      <c r="Q139" s="53" t="s">
        <v>136</v>
      </c>
      <c r="R139" s="53" t="s">
        <v>137</v>
      </c>
      <c r="S139" s="53" t="s">
        <v>138</v>
      </c>
      <c r="T139" s="54" t="s">
        <v>139</v>
      </c>
    </row>
    <row r="140" spans="2:65" s="20" customFormat="1" ht="22.9" customHeight="1">
      <c r="B140" s="21"/>
      <c r="C140" s="58" t="s">
        <v>105</v>
      </c>
      <c r="J140" s="139">
        <f>BK140</f>
        <v>0</v>
      </c>
      <c r="L140" s="21"/>
      <c r="M140" s="55"/>
      <c r="N140" s="47"/>
      <c r="O140" s="47"/>
      <c r="P140" s="140">
        <f>P141+P197</f>
        <v>0</v>
      </c>
      <c r="Q140" s="47"/>
      <c r="R140" s="140">
        <f>R141+R197</f>
        <v>847.27065347919995</v>
      </c>
      <c r="S140" s="47"/>
      <c r="T140" s="141">
        <f>T141+T197</f>
        <v>314.93978400000003</v>
      </c>
      <c r="AT140" s="7" t="s">
        <v>72</v>
      </c>
      <c r="AU140" s="7" t="s">
        <v>110</v>
      </c>
      <c r="BK140" s="142">
        <f>BK141+BK197</f>
        <v>0</v>
      </c>
    </row>
    <row r="141" spans="2:65" s="143" customFormat="1" ht="25.9" customHeight="1">
      <c r="B141" s="144"/>
      <c r="D141" s="145" t="s">
        <v>72</v>
      </c>
      <c r="E141" s="146" t="s">
        <v>140</v>
      </c>
      <c r="F141" s="146" t="s">
        <v>141</v>
      </c>
      <c r="I141" s="147"/>
      <c r="J141" s="148">
        <f>BK141</f>
        <v>0</v>
      </c>
      <c r="L141" s="144"/>
      <c r="M141" s="149"/>
      <c r="P141" s="150">
        <f>P142+P152+P159+P168+P170+P174+P187+P195</f>
        <v>0</v>
      </c>
      <c r="R141" s="150">
        <f>R142+R152+R159+R168+R170+R174+R187+R195</f>
        <v>846.5783114791999</v>
      </c>
      <c r="T141" s="151">
        <f>T142+T152+T159+T168+T170+T174+T187+T195</f>
        <v>314.89920000000001</v>
      </c>
      <c r="AR141" s="145" t="s">
        <v>81</v>
      </c>
      <c r="AT141" s="152" t="s">
        <v>72</v>
      </c>
      <c r="AU141" s="152" t="s">
        <v>73</v>
      </c>
      <c r="AY141" s="145" t="s">
        <v>142</v>
      </c>
      <c r="BK141" s="153">
        <f>BK142+BK152+BK159+BK168+BK170+BK174+BK187+BK195</f>
        <v>0</v>
      </c>
    </row>
    <row r="142" spans="2:65" s="143" customFormat="1" ht="22.9" customHeight="1">
      <c r="B142" s="144"/>
      <c r="D142" s="145" t="s">
        <v>72</v>
      </c>
      <c r="E142" s="154" t="s">
        <v>81</v>
      </c>
      <c r="F142" s="154" t="s">
        <v>143</v>
      </c>
      <c r="I142" s="147"/>
      <c r="J142" s="155">
        <f>BK142</f>
        <v>0</v>
      </c>
      <c r="L142" s="144"/>
      <c r="M142" s="149"/>
      <c r="P142" s="150">
        <f>SUM(P143:P151)</f>
        <v>0</v>
      </c>
      <c r="R142" s="150">
        <f>SUM(R143:R151)</f>
        <v>0</v>
      </c>
      <c r="T142" s="151">
        <f>SUM(T143:T151)</f>
        <v>314.89920000000001</v>
      </c>
      <c r="AR142" s="145" t="s">
        <v>81</v>
      </c>
      <c r="AT142" s="152" t="s">
        <v>72</v>
      </c>
      <c r="AU142" s="152" t="s">
        <v>81</v>
      </c>
      <c r="AY142" s="145" t="s">
        <v>142</v>
      </c>
      <c r="BK142" s="153">
        <f>SUM(BK143:BK151)</f>
        <v>0</v>
      </c>
    </row>
    <row r="143" spans="2:65" s="20" customFormat="1" ht="33" customHeight="1">
      <c r="B143" s="127"/>
      <c r="C143" s="156" t="s">
        <v>81</v>
      </c>
      <c r="D143" s="156" t="s">
        <v>144</v>
      </c>
      <c r="E143" s="157" t="s">
        <v>145</v>
      </c>
      <c r="F143" s="158" t="s">
        <v>146</v>
      </c>
      <c r="G143" s="159" t="s">
        <v>147</v>
      </c>
      <c r="H143" s="160">
        <v>596.4</v>
      </c>
      <c r="I143" s="161"/>
      <c r="J143" s="162">
        <f t="shared" ref="J143:J151" si="5">ROUND(I143*H143,2)</f>
        <v>0</v>
      </c>
      <c r="K143" s="163"/>
      <c r="L143" s="21"/>
      <c r="M143" s="164"/>
      <c r="N143" s="126" t="s">
        <v>39</v>
      </c>
      <c r="P143" s="165">
        <f t="shared" ref="P143:P151" si="6">O143*H143</f>
        <v>0</v>
      </c>
      <c r="Q143" s="165">
        <v>0</v>
      </c>
      <c r="R143" s="165">
        <f t="shared" ref="R143:R151" si="7">Q143*H143</f>
        <v>0</v>
      </c>
      <c r="S143" s="165">
        <v>0.52800000000000002</v>
      </c>
      <c r="T143" s="166">
        <f t="shared" ref="T143:T151" si="8">S143*H143</f>
        <v>314.89920000000001</v>
      </c>
      <c r="AR143" s="167" t="s">
        <v>148</v>
      </c>
      <c r="AT143" s="167" t="s">
        <v>144</v>
      </c>
      <c r="AU143" s="167" t="s">
        <v>126</v>
      </c>
      <c r="AY143" s="7" t="s">
        <v>142</v>
      </c>
      <c r="BE143" s="88">
        <f t="shared" ref="BE143:BE151" si="9">IF(N143="základná",J143,0)</f>
        <v>0</v>
      </c>
      <c r="BF143" s="88">
        <f t="shared" ref="BF143:BF151" si="10">IF(N143="znížená",J143,0)</f>
        <v>0</v>
      </c>
      <c r="BG143" s="88">
        <f t="shared" ref="BG143:BG151" si="11">IF(N143="zákl. prenesená",J143,0)</f>
        <v>0</v>
      </c>
      <c r="BH143" s="88">
        <f t="shared" ref="BH143:BH151" si="12">IF(N143="zníž. prenesená",J143,0)</f>
        <v>0</v>
      </c>
      <c r="BI143" s="88">
        <f t="shared" ref="BI143:BI151" si="13">IF(N143="nulová",J143,0)</f>
        <v>0</v>
      </c>
      <c r="BJ143" s="7" t="s">
        <v>126</v>
      </c>
      <c r="BK143" s="88">
        <f t="shared" ref="BK143:BK151" si="14">ROUND(I143*H143,2)</f>
        <v>0</v>
      </c>
      <c r="BL143" s="7" t="s">
        <v>148</v>
      </c>
      <c r="BM143" s="167" t="s">
        <v>149</v>
      </c>
    </row>
    <row r="144" spans="2:65" s="20" customFormat="1" ht="16.5" customHeight="1">
      <c r="B144" s="127"/>
      <c r="C144" s="156" t="s">
        <v>126</v>
      </c>
      <c r="D144" s="156" t="s">
        <v>144</v>
      </c>
      <c r="E144" s="157" t="s">
        <v>150</v>
      </c>
      <c r="F144" s="158" t="s">
        <v>151</v>
      </c>
      <c r="G144" s="159" t="s">
        <v>152</v>
      </c>
      <c r="H144" s="160">
        <v>131.208</v>
      </c>
      <c r="I144" s="161"/>
      <c r="J144" s="162">
        <f t="shared" si="5"/>
        <v>0</v>
      </c>
      <c r="K144" s="163"/>
      <c r="L144" s="21"/>
      <c r="M144" s="164"/>
      <c r="N144" s="126" t="s">
        <v>39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148</v>
      </c>
      <c r="AT144" s="167" t="s">
        <v>144</v>
      </c>
      <c r="AU144" s="167" t="s">
        <v>126</v>
      </c>
      <c r="AY144" s="7" t="s">
        <v>142</v>
      </c>
      <c r="BE144" s="88">
        <f t="shared" si="9"/>
        <v>0</v>
      </c>
      <c r="BF144" s="88">
        <f t="shared" si="10"/>
        <v>0</v>
      </c>
      <c r="BG144" s="88">
        <f t="shared" si="11"/>
        <v>0</v>
      </c>
      <c r="BH144" s="88">
        <f t="shared" si="12"/>
        <v>0</v>
      </c>
      <c r="BI144" s="88">
        <f t="shared" si="13"/>
        <v>0</v>
      </c>
      <c r="BJ144" s="7" t="s">
        <v>126</v>
      </c>
      <c r="BK144" s="88">
        <f t="shared" si="14"/>
        <v>0</v>
      </c>
      <c r="BL144" s="7" t="s">
        <v>148</v>
      </c>
      <c r="BM144" s="167" t="s">
        <v>153</v>
      </c>
    </row>
    <row r="145" spans="2:65" s="20" customFormat="1" ht="24.2" customHeight="1">
      <c r="B145" s="127"/>
      <c r="C145" s="156" t="s">
        <v>154</v>
      </c>
      <c r="D145" s="156" t="s">
        <v>144</v>
      </c>
      <c r="E145" s="157" t="s">
        <v>155</v>
      </c>
      <c r="F145" s="158" t="s">
        <v>156</v>
      </c>
      <c r="G145" s="159" t="s">
        <v>152</v>
      </c>
      <c r="H145" s="160">
        <v>103.575</v>
      </c>
      <c r="I145" s="161"/>
      <c r="J145" s="162">
        <f t="shared" si="5"/>
        <v>0</v>
      </c>
      <c r="K145" s="163"/>
      <c r="L145" s="21"/>
      <c r="M145" s="164"/>
      <c r="N145" s="126" t="s">
        <v>39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148</v>
      </c>
      <c r="AT145" s="167" t="s">
        <v>144</v>
      </c>
      <c r="AU145" s="167" t="s">
        <v>126</v>
      </c>
      <c r="AY145" s="7" t="s">
        <v>142</v>
      </c>
      <c r="BE145" s="88">
        <f t="shared" si="9"/>
        <v>0</v>
      </c>
      <c r="BF145" s="88">
        <f t="shared" si="10"/>
        <v>0</v>
      </c>
      <c r="BG145" s="88">
        <f t="shared" si="11"/>
        <v>0</v>
      </c>
      <c r="BH145" s="88">
        <f t="shared" si="12"/>
        <v>0</v>
      </c>
      <c r="BI145" s="88">
        <f t="shared" si="13"/>
        <v>0</v>
      </c>
      <c r="BJ145" s="7" t="s">
        <v>126</v>
      </c>
      <c r="BK145" s="88">
        <f t="shared" si="14"/>
        <v>0</v>
      </c>
      <c r="BL145" s="7" t="s">
        <v>148</v>
      </c>
      <c r="BM145" s="167" t="s">
        <v>148</v>
      </c>
    </row>
    <row r="146" spans="2:65" s="20" customFormat="1" ht="16.5" customHeight="1">
      <c r="B146" s="127"/>
      <c r="C146" s="156" t="s">
        <v>148</v>
      </c>
      <c r="D146" s="156" t="s">
        <v>144</v>
      </c>
      <c r="E146" s="157" t="s">
        <v>157</v>
      </c>
      <c r="F146" s="158" t="s">
        <v>158</v>
      </c>
      <c r="G146" s="159" t="s">
        <v>152</v>
      </c>
      <c r="H146" s="160">
        <v>51.787999999999997</v>
      </c>
      <c r="I146" s="161"/>
      <c r="J146" s="162">
        <f t="shared" si="5"/>
        <v>0</v>
      </c>
      <c r="K146" s="163"/>
      <c r="L146" s="21"/>
      <c r="M146" s="164"/>
      <c r="N146" s="126" t="s">
        <v>39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148</v>
      </c>
      <c r="AT146" s="167" t="s">
        <v>144</v>
      </c>
      <c r="AU146" s="167" t="s">
        <v>126</v>
      </c>
      <c r="AY146" s="7" t="s">
        <v>142</v>
      </c>
      <c r="BE146" s="88">
        <f t="shared" si="9"/>
        <v>0</v>
      </c>
      <c r="BF146" s="88">
        <f t="shared" si="10"/>
        <v>0</v>
      </c>
      <c r="BG146" s="88">
        <f t="shared" si="11"/>
        <v>0</v>
      </c>
      <c r="BH146" s="88">
        <f t="shared" si="12"/>
        <v>0</v>
      </c>
      <c r="BI146" s="88">
        <f t="shared" si="13"/>
        <v>0</v>
      </c>
      <c r="BJ146" s="7" t="s">
        <v>126</v>
      </c>
      <c r="BK146" s="88">
        <f t="shared" si="14"/>
        <v>0</v>
      </c>
      <c r="BL146" s="7" t="s">
        <v>148</v>
      </c>
      <c r="BM146" s="167" t="s">
        <v>159</v>
      </c>
    </row>
    <row r="147" spans="2:65" s="20" customFormat="1" ht="21.75" customHeight="1">
      <c r="B147" s="127"/>
      <c r="C147" s="156" t="s">
        <v>160</v>
      </c>
      <c r="D147" s="156" t="s">
        <v>144</v>
      </c>
      <c r="E147" s="157" t="s">
        <v>161</v>
      </c>
      <c r="F147" s="158" t="s">
        <v>162</v>
      </c>
      <c r="G147" s="159" t="s">
        <v>152</v>
      </c>
      <c r="H147" s="160">
        <v>121.066</v>
      </c>
      <c r="I147" s="161"/>
      <c r="J147" s="162">
        <f t="shared" si="5"/>
        <v>0</v>
      </c>
      <c r="K147" s="163"/>
      <c r="L147" s="21"/>
      <c r="M147" s="164"/>
      <c r="N147" s="126" t="s">
        <v>39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148</v>
      </c>
      <c r="AT147" s="167" t="s">
        <v>144</v>
      </c>
      <c r="AU147" s="167" t="s">
        <v>126</v>
      </c>
      <c r="AY147" s="7" t="s">
        <v>142</v>
      </c>
      <c r="BE147" s="88">
        <f t="shared" si="9"/>
        <v>0</v>
      </c>
      <c r="BF147" s="88">
        <f t="shared" si="10"/>
        <v>0</v>
      </c>
      <c r="BG147" s="88">
        <f t="shared" si="11"/>
        <v>0</v>
      </c>
      <c r="BH147" s="88">
        <f t="shared" si="12"/>
        <v>0</v>
      </c>
      <c r="BI147" s="88">
        <f t="shared" si="13"/>
        <v>0</v>
      </c>
      <c r="BJ147" s="7" t="s">
        <v>126</v>
      </c>
      <c r="BK147" s="88">
        <f t="shared" si="14"/>
        <v>0</v>
      </c>
      <c r="BL147" s="7" t="s">
        <v>148</v>
      </c>
      <c r="BM147" s="167" t="s">
        <v>163</v>
      </c>
    </row>
    <row r="148" spans="2:65" s="20" customFormat="1" ht="21.75" customHeight="1">
      <c r="B148" s="127"/>
      <c r="C148" s="156" t="s">
        <v>159</v>
      </c>
      <c r="D148" s="156" t="s">
        <v>144</v>
      </c>
      <c r="E148" s="157" t="s">
        <v>164</v>
      </c>
      <c r="F148" s="158" t="s">
        <v>165</v>
      </c>
      <c r="G148" s="159" t="s">
        <v>152</v>
      </c>
      <c r="H148" s="160">
        <v>60.533000000000001</v>
      </c>
      <c r="I148" s="161"/>
      <c r="J148" s="162">
        <f t="shared" si="5"/>
        <v>0</v>
      </c>
      <c r="K148" s="163"/>
      <c r="L148" s="21"/>
      <c r="M148" s="164"/>
      <c r="N148" s="126" t="s">
        <v>39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148</v>
      </c>
      <c r="AT148" s="167" t="s">
        <v>144</v>
      </c>
      <c r="AU148" s="167" t="s">
        <v>126</v>
      </c>
      <c r="AY148" s="7" t="s">
        <v>142</v>
      </c>
      <c r="BE148" s="88">
        <f t="shared" si="9"/>
        <v>0</v>
      </c>
      <c r="BF148" s="88">
        <f t="shared" si="10"/>
        <v>0</v>
      </c>
      <c r="BG148" s="88">
        <f t="shared" si="11"/>
        <v>0</v>
      </c>
      <c r="BH148" s="88">
        <f t="shared" si="12"/>
        <v>0</v>
      </c>
      <c r="BI148" s="88">
        <f t="shared" si="13"/>
        <v>0</v>
      </c>
      <c r="BJ148" s="7" t="s">
        <v>126</v>
      </c>
      <c r="BK148" s="88">
        <f t="shared" si="14"/>
        <v>0</v>
      </c>
      <c r="BL148" s="7" t="s">
        <v>148</v>
      </c>
      <c r="BM148" s="167" t="s">
        <v>166</v>
      </c>
    </row>
    <row r="149" spans="2:65" s="20" customFormat="1" ht="24.2" customHeight="1">
      <c r="B149" s="127"/>
      <c r="C149" s="156" t="s">
        <v>167</v>
      </c>
      <c r="D149" s="156" t="s">
        <v>144</v>
      </c>
      <c r="E149" s="157" t="s">
        <v>168</v>
      </c>
      <c r="F149" s="158" t="s">
        <v>169</v>
      </c>
      <c r="G149" s="159" t="s">
        <v>152</v>
      </c>
      <c r="H149" s="160">
        <v>224.64099999999999</v>
      </c>
      <c r="I149" s="161"/>
      <c r="J149" s="162">
        <f t="shared" si="5"/>
        <v>0</v>
      </c>
      <c r="K149" s="163"/>
      <c r="L149" s="21"/>
      <c r="M149" s="164"/>
      <c r="N149" s="126" t="s">
        <v>39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148</v>
      </c>
      <c r="AT149" s="167" t="s">
        <v>144</v>
      </c>
      <c r="AU149" s="167" t="s">
        <v>126</v>
      </c>
      <c r="AY149" s="7" t="s">
        <v>142</v>
      </c>
      <c r="BE149" s="88">
        <f t="shared" si="9"/>
        <v>0</v>
      </c>
      <c r="BF149" s="88">
        <f t="shared" si="10"/>
        <v>0</v>
      </c>
      <c r="BG149" s="88">
        <f t="shared" si="11"/>
        <v>0</v>
      </c>
      <c r="BH149" s="88">
        <f t="shared" si="12"/>
        <v>0</v>
      </c>
      <c r="BI149" s="88">
        <f t="shared" si="13"/>
        <v>0</v>
      </c>
      <c r="BJ149" s="7" t="s">
        <v>126</v>
      </c>
      <c r="BK149" s="88">
        <f t="shared" si="14"/>
        <v>0</v>
      </c>
      <c r="BL149" s="7" t="s">
        <v>148</v>
      </c>
      <c r="BM149" s="167" t="s">
        <v>170</v>
      </c>
    </row>
    <row r="150" spans="2:65" s="20" customFormat="1" ht="16.5" customHeight="1">
      <c r="B150" s="127"/>
      <c r="C150" s="156" t="s">
        <v>163</v>
      </c>
      <c r="D150" s="156" t="s">
        <v>144</v>
      </c>
      <c r="E150" s="157" t="s">
        <v>171</v>
      </c>
      <c r="F150" s="158" t="s">
        <v>172</v>
      </c>
      <c r="G150" s="159" t="s">
        <v>152</v>
      </c>
      <c r="H150" s="160">
        <v>224.64099999999999</v>
      </c>
      <c r="I150" s="161"/>
      <c r="J150" s="162">
        <f t="shared" si="5"/>
        <v>0</v>
      </c>
      <c r="K150" s="163"/>
      <c r="L150" s="21"/>
      <c r="M150" s="164"/>
      <c r="N150" s="126" t="s">
        <v>39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148</v>
      </c>
      <c r="AT150" s="167" t="s">
        <v>144</v>
      </c>
      <c r="AU150" s="167" t="s">
        <v>126</v>
      </c>
      <c r="AY150" s="7" t="s">
        <v>142</v>
      </c>
      <c r="BE150" s="88">
        <f t="shared" si="9"/>
        <v>0</v>
      </c>
      <c r="BF150" s="88">
        <f t="shared" si="10"/>
        <v>0</v>
      </c>
      <c r="BG150" s="88">
        <f t="shared" si="11"/>
        <v>0</v>
      </c>
      <c r="BH150" s="88">
        <f t="shared" si="12"/>
        <v>0</v>
      </c>
      <c r="BI150" s="88">
        <f t="shared" si="13"/>
        <v>0</v>
      </c>
      <c r="BJ150" s="7" t="s">
        <v>126</v>
      </c>
      <c r="BK150" s="88">
        <f t="shared" si="14"/>
        <v>0</v>
      </c>
      <c r="BL150" s="7" t="s">
        <v>148</v>
      </c>
      <c r="BM150" s="167" t="s">
        <v>173</v>
      </c>
    </row>
    <row r="151" spans="2:65" s="20" customFormat="1" ht="16.5" customHeight="1">
      <c r="B151" s="127"/>
      <c r="C151" s="156" t="s">
        <v>174</v>
      </c>
      <c r="D151" s="156" t="s">
        <v>144</v>
      </c>
      <c r="E151" s="157" t="s">
        <v>175</v>
      </c>
      <c r="F151" s="158" t="s">
        <v>176</v>
      </c>
      <c r="G151" s="159" t="s">
        <v>147</v>
      </c>
      <c r="H151" s="160">
        <v>786</v>
      </c>
      <c r="I151" s="161"/>
      <c r="J151" s="162">
        <f t="shared" si="5"/>
        <v>0</v>
      </c>
      <c r="K151" s="163"/>
      <c r="L151" s="21"/>
      <c r="M151" s="164"/>
      <c r="N151" s="126" t="s">
        <v>39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148</v>
      </c>
      <c r="AT151" s="167" t="s">
        <v>144</v>
      </c>
      <c r="AU151" s="167" t="s">
        <v>126</v>
      </c>
      <c r="AY151" s="7" t="s">
        <v>142</v>
      </c>
      <c r="BE151" s="88">
        <f t="shared" si="9"/>
        <v>0</v>
      </c>
      <c r="BF151" s="88">
        <f t="shared" si="10"/>
        <v>0</v>
      </c>
      <c r="BG151" s="88">
        <f t="shared" si="11"/>
        <v>0</v>
      </c>
      <c r="BH151" s="88">
        <f t="shared" si="12"/>
        <v>0</v>
      </c>
      <c r="BI151" s="88">
        <f t="shared" si="13"/>
        <v>0</v>
      </c>
      <c r="BJ151" s="7" t="s">
        <v>126</v>
      </c>
      <c r="BK151" s="88">
        <f t="shared" si="14"/>
        <v>0</v>
      </c>
      <c r="BL151" s="7" t="s">
        <v>148</v>
      </c>
      <c r="BM151" s="167" t="s">
        <v>177</v>
      </c>
    </row>
    <row r="152" spans="2:65" s="143" customFormat="1" ht="22.9" customHeight="1">
      <c r="B152" s="144"/>
      <c r="D152" s="145" t="s">
        <v>72</v>
      </c>
      <c r="E152" s="154" t="s">
        <v>126</v>
      </c>
      <c r="F152" s="154" t="s">
        <v>178</v>
      </c>
      <c r="I152" s="147"/>
      <c r="J152" s="155">
        <f>BK152</f>
        <v>0</v>
      </c>
      <c r="L152" s="144"/>
      <c r="M152" s="149"/>
      <c r="P152" s="150">
        <f>SUM(P153:P158)</f>
        <v>0</v>
      </c>
      <c r="R152" s="150">
        <f>SUM(R153:R158)</f>
        <v>251.13930963999996</v>
      </c>
      <c r="T152" s="151">
        <f>SUM(T153:T158)</f>
        <v>0</v>
      </c>
      <c r="AR152" s="145" t="s">
        <v>81</v>
      </c>
      <c r="AT152" s="152" t="s">
        <v>72</v>
      </c>
      <c r="AU152" s="152" t="s">
        <v>81</v>
      </c>
      <c r="AY152" s="145" t="s">
        <v>142</v>
      </c>
      <c r="BK152" s="153">
        <f>SUM(BK153:BK158)</f>
        <v>0</v>
      </c>
    </row>
    <row r="153" spans="2:65" s="20" customFormat="1" ht="21.75" customHeight="1">
      <c r="B153" s="127"/>
      <c r="C153" s="156" t="s">
        <v>166</v>
      </c>
      <c r="D153" s="156" t="s">
        <v>144</v>
      </c>
      <c r="E153" s="157" t="s">
        <v>179</v>
      </c>
      <c r="F153" s="158" t="s">
        <v>180</v>
      </c>
      <c r="G153" s="159" t="s">
        <v>147</v>
      </c>
      <c r="H153" s="160">
        <v>786</v>
      </c>
      <c r="I153" s="161"/>
      <c r="J153" s="162">
        <f t="shared" ref="J153:J158" si="15">ROUND(I153*H153,2)</f>
        <v>0</v>
      </c>
      <c r="K153" s="163"/>
      <c r="L153" s="21"/>
      <c r="M153" s="164"/>
      <c r="N153" s="126" t="s">
        <v>39</v>
      </c>
      <c r="P153" s="165">
        <f t="shared" ref="P153:P158" si="16">O153*H153</f>
        <v>0</v>
      </c>
      <c r="Q153" s="165">
        <v>0</v>
      </c>
      <c r="R153" s="165">
        <f t="shared" ref="R153:R158" si="17">Q153*H153</f>
        <v>0</v>
      </c>
      <c r="S153" s="165">
        <v>0</v>
      </c>
      <c r="T153" s="166">
        <f t="shared" ref="T153:T158" si="18">S153*H153</f>
        <v>0</v>
      </c>
      <c r="AR153" s="167" t="s">
        <v>148</v>
      </c>
      <c r="AT153" s="167" t="s">
        <v>144</v>
      </c>
      <c r="AU153" s="167" t="s">
        <v>126</v>
      </c>
      <c r="AY153" s="7" t="s">
        <v>142</v>
      </c>
      <c r="BE153" s="88">
        <f t="shared" ref="BE153:BE158" si="19">IF(N153="základná",J153,0)</f>
        <v>0</v>
      </c>
      <c r="BF153" s="88">
        <f t="shared" ref="BF153:BF158" si="20">IF(N153="znížená",J153,0)</f>
        <v>0</v>
      </c>
      <c r="BG153" s="88">
        <f t="shared" ref="BG153:BG158" si="21">IF(N153="zákl. prenesená",J153,0)</f>
        <v>0</v>
      </c>
      <c r="BH153" s="88">
        <f t="shared" ref="BH153:BH158" si="22">IF(N153="zníž. prenesená",J153,0)</f>
        <v>0</v>
      </c>
      <c r="BI153" s="88">
        <f t="shared" ref="BI153:BI158" si="23">IF(N153="nulová",J153,0)</f>
        <v>0</v>
      </c>
      <c r="BJ153" s="7" t="s">
        <v>126</v>
      </c>
      <c r="BK153" s="88">
        <f t="shared" ref="BK153:BK158" si="24">ROUND(I153*H153,2)</f>
        <v>0</v>
      </c>
      <c r="BL153" s="7" t="s">
        <v>148</v>
      </c>
      <c r="BM153" s="167" t="s">
        <v>181</v>
      </c>
    </row>
    <row r="154" spans="2:65" s="20" customFormat="1" ht="24.2" customHeight="1">
      <c r="B154" s="127"/>
      <c r="C154" s="156" t="s">
        <v>182</v>
      </c>
      <c r="D154" s="156" t="s">
        <v>144</v>
      </c>
      <c r="E154" s="157" t="s">
        <v>183</v>
      </c>
      <c r="F154" s="158" t="s">
        <v>184</v>
      </c>
      <c r="G154" s="159" t="s">
        <v>185</v>
      </c>
      <c r="H154" s="160">
        <v>1</v>
      </c>
      <c r="I154" s="161"/>
      <c r="J154" s="162">
        <f t="shared" si="15"/>
        <v>0</v>
      </c>
      <c r="K154" s="163"/>
      <c r="L154" s="21"/>
      <c r="M154" s="164"/>
      <c r="N154" s="126" t="s">
        <v>39</v>
      </c>
      <c r="P154" s="165">
        <f t="shared" si="16"/>
        <v>0</v>
      </c>
      <c r="Q154" s="165">
        <v>0</v>
      </c>
      <c r="R154" s="165">
        <f t="shared" si="17"/>
        <v>0</v>
      </c>
      <c r="S154" s="165">
        <v>0</v>
      </c>
      <c r="T154" s="166">
        <f t="shared" si="18"/>
        <v>0</v>
      </c>
      <c r="AR154" s="167" t="s">
        <v>148</v>
      </c>
      <c r="AT154" s="167" t="s">
        <v>144</v>
      </c>
      <c r="AU154" s="167" t="s">
        <v>126</v>
      </c>
      <c r="AY154" s="7" t="s">
        <v>142</v>
      </c>
      <c r="BE154" s="88">
        <f t="shared" si="19"/>
        <v>0</v>
      </c>
      <c r="BF154" s="88">
        <f t="shared" si="20"/>
        <v>0</v>
      </c>
      <c r="BG154" s="88">
        <f t="shared" si="21"/>
        <v>0</v>
      </c>
      <c r="BH154" s="88">
        <f t="shared" si="22"/>
        <v>0</v>
      </c>
      <c r="BI154" s="88">
        <f t="shared" si="23"/>
        <v>0</v>
      </c>
      <c r="BJ154" s="7" t="s">
        <v>126</v>
      </c>
      <c r="BK154" s="88">
        <f t="shared" si="24"/>
        <v>0</v>
      </c>
      <c r="BL154" s="7" t="s">
        <v>148</v>
      </c>
      <c r="BM154" s="167" t="s">
        <v>186</v>
      </c>
    </row>
    <row r="155" spans="2:65" s="20" customFormat="1" ht="24.2" customHeight="1">
      <c r="B155" s="127"/>
      <c r="C155" s="156" t="s">
        <v>170</v>
      </c>
      <c r="D155" s="156" t="s">
        <v>144</v>
      </c>
      <c r="E155" s="157" t="s">
        <v>187</v>
      </c>
      <c r="F155" s="158" t="s">
        <v>188</v>
      </c>
      <c r="G155" s="159" t="s">
        <v>152</v>
      </c>
      <c r="H155" s="160">
        <v>147.56399999999999</v>
      </c>
      <c r="I155" s="161"/>
      <c r="J155" s="162">
        <f t="shared" si="15"/>
        <v>0</v>
      </c>
      <c r="K155" s="163"/>
      <c r="L155" s="21"/>
      <c r="M155" s="164"/>
      <c r="N155" s="126" t="s">
        <v>39</v>
      </c>
      <c r="P155" s="165">
        <f t="shared" si="16"/>
        <v>0</v>
      </c>
      <c r="Q155" s="165">
        <v>0</v>
      </c>
      <c r="R155" s="165">
        <f t="shared" si="17"/>
        <v>0</v>
      </c>
      <c r="S155" s="165">
        <v>0</v>
      </c>
      <c r="T155" s="166">
        <f t="shared" si="18"/>
        <v>0</v>
      </c>
      <c r="AR155" s="167" t="s">
        <v>148</v>
      </c>
      <c r="AT155" s="167" t="s">
        <v>144</v>
      </c>
      <c r="AU155" s="167" t="s">
        <v>126</v>
      </c>
      <c r="AY155" s="7" t="s">
        <v>142</v>
      </c>
      <c r="BE155" s="88">
        <f t="shared" si="19"/>
        <v>0</v>
      </c>
      <c r="BF155" s="88">
        <f t="shared" si="20"/>
        <v>0</v>
      </c>
      <c r="BG155" s="88">
        <f t="shared" si="21"/>
        <v>0</v>
      </c>
      <c r="BH155" s="88">
        <f t="shared" si="22"/>
        <v>0</v>
      </c>
      <c r="BI155" s="88">
        <f t="shared" si="23"/>
        <v>0</v>
      </c>
      <c r="BJ155" s="7" t="s">
        <v>126</v>
      </c>
      <c r="BK155" s="88">
        <f t="shared" si="24"/>
        <v>0</v>
      </c>
      <c r="BL155" s="7" t="s">
        <v>148</v>
      </c>
      <c r="BM155" s="167" t="s">
        <v>189</v>
      </c>
    </row>
    <row r="156" spans="2:65" s="20" customFormat="1" ht="16.5" customHeight="1">
      <c r="B156" s="127"/>
      <c r="C156" s="156" t="s">
        <v>190</v>
      </c>
      <c r="D156" s="156" t="s">
        <v>144</v>
      </c>
      <c r="E156" s="157" t="s">
        <v>191</v>
      </c>
      <c r="F156" s="158" t="s">
        <v>192</v>
      </c>
      <c r="G156" s="159" t="s">
        <v>152</v>
      </c>
      <c r="H156" s="160">
        <v>103.95699999999999</v>
      </c>
      <c r="I156" s="161"/>
      <c r="J156" s="162">
        <f t="shared" si="15"/>
        <v>0</v>
      </c>
      <c r="K156" s="163"/>
      <c r="L156" s="21"/>
      <c r="M156" s="164"/>
      <c r="N156" s="126" t="s">
        <v>39</v>
      </c>
      <c r="P156" s="165">
        <f t="shared" si="16"/>
        <v>0</v>
      </c>
      <c r="Q156" s="165">
        <v>2.4157199999999999</v>
      </c>
      <c r="R156" s="165">
        <f t="shared" si="17"/>
        <v>251.13100403999997</v>
      </c>
      <c r="S156" s="165">
        <v>0</v>
      </c>
      <c r="T156" s="166">
        <f t="shared" si="18"/>
        <v>0</v>
      </c>
      <c r="AR156" s="167" t="s">
        <v>148</v>
      </c>
      <c r="AT156" s="167" t="s">
        <v>144</v>
      </c>
      <c r="AU156" s="167" t="s">
        <v>126</v>
      </c>
      <c r="AY156" s="7" t="s">
        <v>142</v>
      </c>
      <c r="BE156" s="88">
        <f t="shared" si="19"/>
        <v>0</v>
      </c>
      <c r="BF156" s="88">
        <f t="shared" si="20"/>
        <v>0</v>
      </c>
      <c r="BG156" s="88">
        <f t="shared" si="21"/>
        <v>0</v>
      </c>
      <c r="BH156" s="88">
        <f t="shared" si="22"/>
        <v>0</v>
      </c>
      <c r="BI156" s="88">
        <f t="shared" si="23"/>
        <v>0</v>
      </c>
      <c r="BJ156" s="7" t="s">
        <v>126</v>
      </c>
      <c r="BK156" s="88">
        <f t="shared" si="24"/>
        <v>0</v>
      </c>
      <c r="BL156" s="7" t="s">
        <v>148</v>
      </c>
      <c r="BM156" s="167" t="s">
        <v>193</v>
      </c>
    </row>
    <row r="157" spans="2:65" s="20" customFormat="1" ht="16.5" customHeight="1">
      <c r="B157" s="127"/>
      <c r="C157" s="156" t="s">
        <v>194</v>
      </c>
      <c r="D157" s="156" t="s">
        <v>144</v>
      </c>
      <c r="E157" s="157" t="s">
        <v>195</v>
      </c>
      <c r="F157" s="158" t="s">
        <v>196</v>
      </c>
      <c r="G157" s="159" t="s">
        <v>147</v>
      </c>
      <c r="H157" s="160">
        <v>5.1909999999999998</v>
      </c>
      <c r="I157" s="161"/>
      <c r="J157" s="162">
        <f t="shared" si="15"/>
        <v>0</v>
      </c>
      <c r="K157" s="163"/>
      <c r="L157" s="21"/>
      <c r="M157" s="164"/>
      <c r="N157" s="126" t="s">
        <v>39</v>
      </c>
      <c r="P157" s="165">
        <f t="shared" si="16"/>
        <v>0</v>
      </c>
      <c r="Q157" s="165">
        <v>1.6000000000000001E-3</v>
      </c>
      <c r="R157" s="165">
        <f t="shared" si="17"/>
        <v>8.3055999999999998E-3</v>
      </c>
      <c r="S157" s="165">
        <v>0</v>
      </c>
      <c r="T157" s="166">
        <f t="shared" si="18"/>
        <v>0</v>
      </c>
      <c r="AR157" s="167" t="s">
        <v>148</v>
      </c>
      <c r="AT157" s="167" t="s">
        <v>144</v>
      </c>
      <c r="AU157" s="167" t="s">
        <v>126</v>
      </c>
      <c r="AY157" s="7" t="s">
        <v>142</v>
      </c>
      <c r="BE157" s="88">
        <f t="shared" si="19"/>
        <v>0</v>
      </c>
      <c r="BF157" s="88">
        <f t="shared" si="20"/>
        <v>0</v>
      </c>
      <c r="BG157" s="88">
        <f t="shared" si="21"/>
        <v>0</v>
      </c>
      <c r="BH157" s="88">
        <f t="shared" si="22"/>
        <v>0</v>
      </c>
      <c r="BI157" s="88">
        <f t="shared" si="23"/>
        <v>0</v>
      </c>
      <c r="BJ157" s="7" t="s">
        <v>126</v>
      </c>
      <c r="BK157" s="88">
        <f t="shared" si="24"/>
        <v>0</v>
      </c>
      <c r="BL157" s="7" t="s">
        <v>148</v>
      </c>
      <c r="BM157" s="167" t="s">
        <v>197</v>
      </c>
    </row>
    <row r="158" spans="2:65" s="20" customFormat="1" ht="16.5" customHeight="1">
      <c r="B158" s="127"/>
      <c r="C158" s="156" t="s">
        <v>198</v>
      </c>
      <c r="D158" s="156" t="s">
        <v>144</v>
      </c>
      <c r="E158" s="157" t="s">
        <v>199</v>
      </c>
      <c r="F158" s="158" t="s">
        <v>200</v>
      </c>
      <c r="G158" s="159" t="s">
        <v>147</v>
      </c>
      <c r="H158" s="160">
        <v>5.1909999999999998</v>
      </c>
      <c r="I158" s="161"/>
      <c r="J158" s="162">
        <f t="shared" si="15"/>
        <v>0</v>
      </c>
      <c r="K158" s="163"/>
      <c r="L158" s="21"/>
      <c r="M158" s="164"/>
      <c r="N158" s="126" t="s">
        <v>39</v>
      </c>
      <c r="P158" s="165">
        <f t="shared" si="16"/>
        <v>0</v>
      </c>
      <c r="Q158" s="165">
        <v>0</v>
      </c>
      <c r="R158" s="165">
        <f t="shared" si="17"/>
        <v>0</v>
      </c>
      <c r="S158" s="165">
        <v>0</v>
      </c>
      <c r="T158" s="166">
        <f t="shared" si="18"/>
        <v>0</v>
      </c>
      <c r="AR158" s="167" t="s">
        <v>148</v>
      </c>
      <c r="AT158" s="167" t="s">
        <v>144</v>
      </c>
      <c r="AU158" s="167" t="s">
        <v>126</v>
      </c>
      <c r="AY158" s="7" t="s">
        <v>142</v>
      </c>
      <c r="BE158" s="88">
        <f t="shared" si="19"/>
        <v>0</v>
      </c>
      <c r="BF158" s="88">
        <f t="shared" si="20"/>
        <v>0</v>
      </c>
      <c r="BG158" s="88">
        <f t="shared" si="21"/>
        <v>0</v>
      </c>
      <c r="BH158" s="88">
        <f t="shared" si="22"/>
        <v>0</v>
      </c>
      <c r="BI158" s="88">
        <f t="shared" si="23"/>
        <v>0</v>
      </c>
      <c r="BJ158" s="7" t="s">
        <v>126</v>
      </c>
      <c r="BK158" s="88">
        <f t="shared" si="24"/>
        <v>0</v>
      </c>
      <c r="BL158" s="7" t="s">
        <v>148</v>
      </c>
      <c r="BM158" s="167" t="s">
        <v>201</v>
      </c>
    </row>
    <row r="159" spans="2:65" s="143" customFormat="1" ht="22.9" customHeight="1">
      <c r="B159" s="144"/>
      <c r="D159" s="145" t="s">
        <v>72</v>
      </c>
      <c r="E159" s="154" t="s">
        <v>154</v>
      </c>
      <c r="F159" s="154" t="s">
        <v>202</v>
      </c>
      <c r="I159" s="147"/>
      <c r="J159" s="155">
        <f>BK159</f>
        <v>0</v>
      </c>
      <c r="L159" s="144"/>
      <c r="M159" s="149"/>
      <c r="P159" s="150">
        <f>SUM(P160:P167)</f>
        <v>0</v>
      </c>
      <c r="R159" s="150">
        <f>SUM(R160:R167)</f>
        <v>208.96560673919998</v>
      </c>
      <c r="T159" s="151">
        <f>SUM(T160:T167)</f>
        <v>0</v>
      </c>
      <c r="AR159" s="145" t="s">
        <v>81</v>
      </c>
      <c r="AT159" s="152" t="s">
        <v>72</v>
      </c>
      <c r="AU159" s="152" t="s">
        <v>81</v>
      </c>
      <c r="AY159" s="145" t="s">
        <v>142</v>
      </c>
      <c r="BK159" s="153">
        <f>SUM(BK160:BK167)</f>
        <v>0</v>
      </c>
    </row>
    <row r="160" spans="2:65" s="20" customFormat="1" ht="24.2" customHeight="1">
      <c r="B160" s="127"/>
      <c r="C160" s="156" t="s">
        <v>203</v>
      </c>
      <c r="D160" s="156" t="s">
        <v>144</v>
      </c>
      <c r="E160" s="157" t="s">
        <v>204</v>
      </c>
      <c r="F160" s="158" t="s">
        <v>205</v>
      </c>
      <c r="G160" s="159" t="s">
        <v>152</v>
      </c>
      <c r="H160" s="160">
        <v>87.067999999999998</v>
      </c>
      <c r="I160" s="161"/>
      <c r="J160" s="162">
        <f t="shared" ref="J160:J167" si="25">ROUND(I160*H160,2)</f>
        <v>0</v>
      </c>
      <c r="K160" s="163"/>
      <c r="L160" s="21"/>
      <c r="M160" s="164"/>
      <c r="N160" s="126" t="s">
        <v>39</v>
      </c>
      <c r="P160" s="165">
        <f t="shared" ref="P160:P167" si="26">O160*H160</f>
        <v>0</v>
      </c>
      <c r="Q160" s="165">
        <v>2.3254766999999998</v>
      </c>
      <c r="R160" s="165">
        <f t="shared" ref="R160:R167" si="27">Q160*H160</f>
        <v>202.47460531559997</v>
      </c>
      <c r="S160" s="165">
        <v>0</v>
      </c>
      <c r="T160" s="166">
        <f t="shared" ref="T160:T167" si="28">S160*H160</f>
        <v>0</v>
      </c>
      <c r="AR160" s="167" t="s">
        <v>148</v>
      </c>
      <c r="AT160" s="167" t="s">
        <v>144</v>
      </c>
      <c r="AU160" s="167" t="s">
        <v>126</v>
      </c>
      <c r="AY160" s="7" t="s">
        <v>142</v>
      </c>
      <c r="BE160" s="88">
        <f t="shared" ref="BE160:BE167" si="29">IF(N160="základná",J160,0)</f>
        <v>0</v>
      </c>
      <c r="BF160" s="88">
        <f t="shared" ref="BF160:BF167" si="30">IF(N160="znížená",J160,0)</f>
        <v>0</v>
      </c>
      <c r="BG160" s="88">
        <f t="shared" ref="BG160:BG167" si="31">IF(N160="zákl. prenesená",J160,0)</f>
        <v>0</v>
      </c>
      <c r="BH160" s="88">
        <f t="shared" ref="BH160:BH167" si="32">IF(N160="zníž. prenesená",J160,0)</f>
        <v>0</v>
      </c>
      <c r="BI160" s="88">
        <f t="shared" ref="BI160:BI167" si="33">IF(N160="nulová",J160,0)</f>
        <v>0</v>
      </c>
      <c r="BJ160" s="7" t="s">
        <v>126</v>
      </c>
      <c r="BK160" s="88">
        <f t="shared" ref="BK160:BK167" si="34">ROUND(I160*H160,2)</f>
        <v>0</v>
      </c>
      <c r="BL160" s="7" t="s">
        <v>148</v>
      </c>
      <c r="BM160" s="167" t="s">
        <v>206</v>
      </c>
    </row>
    <row r="161" spans="2:65" s="20" customFormat="1" ht="24.2" customHeight="1">
      <c r="B161" s="127"/>
      <c r="C161" s="156" t="s">
        <v>207</v>
      </c>
      <c r="D161" s="156" t="s">
        <v>144</v>
      </c>
      <c r="E161" s="157" t="s">
        <v>208</v>
      </c>
      <c r="F161" s="158" t="s">
        <v>209</v>
      </c>
      <c r="G161" s="159" t="s">
        <v>147</v>
      </c>
      <c r="H161" s="160">
        <v>869.84799999999996</v>
      </c>
      <c r="I161" s="161"/>
      <c r="J161" s="162">
        <f t="shared" si="25"/>
        <v>0</v>
      </c>
      <c r="K161" s="163"/>
      <c r="L161" s="21"/>
      <c r="M161" s="164"/>
      <c r="N161" s="126" t="s">
        <v>39</v>
      </c>
      <c r="P161" s="165">
        <f t="shared" si="26"/>
        <v>0</v>
      </c>
      <c r="Q161" s="165">
        <v>2.2956999999999999E-3</v>
      </c>
      <c r="R161" s="165">
        <f t="shared" si="27"/>
        <v>1.9969100535999997</v>
      </c>
      <c r="S161" s="165">
        <v>0</v>
      </c>
      <c r="T161" s="166">
        <f t="shared" si="28"/>
        <v>0</v>
      </c>
      <c r="AR161" s="167" t="s">
        <v>148</v>
      </c>
      <c r="AT161" s="167" t="s">
        <v>144</v>
      </c>
      <c r="AU161" s="167" t="s">
        <v>126</v>
      </c>
      <c r="AY161" s="7" t="s">
        <v>142</v>
      </c>
      <c r="BE161" s="88">
        <f t="shared" si="29"/>
        <v>0</v>
      </c>
      <c r="BF161" s="88">
        <f t="shared" si="30"/>
        <v>0</v>
      </c>
      <c r="BG161" s="88">
        <f t="shared" si="31"/>
        <v>0</v>
      </c>
      <c r="BH161" s="88">
        <f t="shared" si="32"/>
        <v>0</v>
      </c>
      <c r="BI161" s="88">
        <f t="shared" si="33"/>
        <v>0</v>
      </c>
      <c r="BJ161" s="7" t="s">
        <v>126</v>
      </c>
      <c r="BK161" s="88">
        <f t="shared" si="34"/>
        <v>0</v>
      </c>
      <c r="BL161" s="7" t="s">
        <v>148</v>
      </c>
      <c r="BM161" s="167" t="s">
        <v>210</v>
      </c>
    </row>
    <row r="162" spans="2:65" s="20" customFormat="1" ht="24.2" customHeight="1">
      <c r="B162" s="127"/>
      <c r="C162" s="156" t="s">
        <v>211</v>
      </c>
      <c r="D162" s="156" t="s">
        <v>144</v>
      </c>
      <c r="E162" s="157" t="s">
        <v>212</v>
      </c>
      <c r="F162" s="158" t="s">
        <v>213</v>
      </c>
      <c r="G162" s="159" t="s">
        <v>147</v>
      </c>
      <c r="H162" s="160">
        <v>869.84799999999996</v>
      </c>
      <c r="I162" s="161"/>
      <c r="J162" s="162">
        <f t="shared" si="25"/>
        <v>0</v>
      </c>
      <c r="K162" s="163"/>
      <c r="L162" s="21"/>
      <c r="M162" s="164"/>
      <c r="N162" s="126" t="s">
        <v>39</v>
      </c>
      <c r="P162" s="165">
        <f t="shared" si="26"/>
        <v>0</v>
      </c>
      <c r="Q162" s="165">
        <v>0</v>
      </c>
      <c r="R162" s="165">
        <f t="shared" si="27"/>
        <v>0</v>
      </c>
      <c r="S162" s="165">
        <v>0</v>
      </c>
      <c r="T162" s="166">
        <f t="shared" si="28"/>
        <v>0</v>
      </c>
      <c r="AR162" s="167" t="s">
        <v>148</v>
      </c>
      <c r="AT162" s="167" t="s">
        <v>144</v>
      </c>
      <c r="AU162" s="167" t="s">
        <v>126</v>
      </c>
      <c r="AY162" s="7" t="s">
        <v>142</v>
      </c>
      <c r="BE162" s="88">
        <f t="shared" si="29"/>
        <v>0</v>
      </c>
      <c r="BF162" s="88">
        <f t="shared" si="30"/>
        <v>0</v>
      </c>
      <c r="BG162" s="88">
        <f t="shared" si="31"/>
        <v>0</v>
      </c>
      <c r="BH162" s="88">
        <f t="shared" si="32"/>
        <v>0</v>
      </c>
      <c r="BI162" s="88">
        <f t="shared" si="33"/>
        <v>0</v>
      </c>
      <c r="BJ162" s="7" t="s">
        <v>126</v>
      </c>
      <c r="BK162" s="88">
        <f t="shared" si="34"/>
        <v>0</v>
      </c>
      <c r="BL162" s="7" t="s">
        <v>148</v>
      </c>
      <c r="BM162" s="167" t="s">
        <v>214</v>
      </c>
    </row>
    <row r="163" spans="2:65" s="20" customFormat="1" ht="24.2" customHeight="1">
      <c r="B163" s="127"/>
      <c r="C163" s="156" t="s">
        <v>215</v>
      </c>
      <c r="D163" s="156" t="s">
        <v>144</v>
      </c>
      <c r="E163" s="157" t="s">
        <v>216</v>
      </c>
      <c r="F163" s="158" t="s">
        <v>217</v>
      </c>
      <c r="G163" s="159" t="s">
        <v>218</v>
      </c>
      <c r="H163" s="160">
        <v>4.3529999999999998</v>
      </c>
      <c r="I163" s="161"/>
      <c r="J163" s="162">
        <f t="shared" si="25"/>
        <v>0</v>
      </c>
      <c r="K163" s="163"/>
      <c r="L163" s="21"/>
      <c r="M163" s="164"/>
      <c r="N163" s="126" t="s">
        <v>39</v>
      </c>
      <c r="P163" s="165">
        <f t="shared" si="26"/>
        <v>0</v>
      </c>
      <c r="Q163" s="165">
        <v>1.0152099999999999</v>
      </c>
      <c r="R163" s="165">
        <f t="shared" si="27"/>
        <v>4.4192091299999996</v>
      </c>
      <c r="S163" s="165">
        <v>0</v>
      </c>
      <c r="T163" s="166">
        <f t="shared" si="28"/>
        <v>0</v>
      </c>
      <c r="AR163" s="167" t="s">
        <v>148</v>
      </c>
      <c r="AT163" s="167" t="s">
        <v>144</v>
      </c>
      <c r="AU163" s="167" t="s">
        <v>126</v>
      </c>
      <c r="AY163" s="7" t="s">
        <v>142</v>
      </c>
      <c r="BE163" s="88">
        <f t="shared" si="29"/>
        <v>0</v>
      </c>
      <c r="BF163" s="88">
        <f t="shared" si="30"/>
        <v>0</v>
      </c>
      <c r="BG163" s="88">
        <f t="shared" si="31"/>
        <v>0</v>
      </c>
      <c r="BH163" s="88">
        <f t="shared" si="32"/>
        <v>0</v>
      </c>
      <c r="BI163" s="88">
        <f t="shared" si="33"/>
        <v>0</v>
      </c>
      <c r="BJ163" s="7" t="s">
        <v>126</v>
      </c>
      <c r="BK163" s="88">
        <f t="shared" si="34"/>
        <v>0</v>
      </c>
      <c r="BL163" s="7" t="s">
        <v>148</v>
      </c>
      <c r="BM163" s="167" t="s">
        <v>219</v>
      </c>
    </row>
    <row r="164" spans="2:65" s="20" customFormat="1" ht="16.5" customHeight="1">
      <c r="B164" s="127"/>
      <c r="C164" s="156" t="s">
        <v>220</v>
      </c>
      <c r="D164" s="156" t="s">
        <v>144</v>
      </c>
      <c r="E164" s="157" t="s">
        <v>221</v>
      </c>
      <c r="F164" s="158" t="s">
        <v>222</v>
      </c>
      <c r="G164" s="159" t="s">
        <v>152</v>
      </c>
      <c r="H164" s="160">
        <v>0.64300000000000002</v>
      </c>
      <c r="I164" s="161"/>
      <c r="J164" s="162">
        <f t="shared" si="25"/>
        <v>0</v>
      </c>
      <c r="K164" s="163"/>
      <c r="L164" s="21"/>
      <c r="M164" s="164"/>
      <c r="N164" s="126" t="s">
        <v>39</v>
      </c>
      <c r="P164" s="165">
        <f t="shared" si="26"/>
        <v>0</v>
      </c>
      <c r="Q164" s="165">
        <v>0</v>
      </c>
      <c r="R164" s="165">
        <f t="shared" si="27"/>
        <v>0</v>
      </c>
      <c r="S164" s="165">
        <v>0</v>
      </c>
      <c r="T164" s="166">
        <f t="shared" si="28"/>
        <v>0</v>
      </c>
      <c r="AR164" s="167" t="s">
        <v>148</v>
      </c>
      <c r="AT164" s="167" t="s">
        <v>144</v>
      </c>
      <c r="AU164" s="167" t="s">
        <v>126</v>
      </c>
      <c r="AY164" s="7" t="s">
        <v>142</v>
      </c>
      <c r="BE164" s="88">
        <f t="shared" si="29"/>
        <v>0</v>
      </c>
      <c r="BF164" s="88">
        <f t="shared" si="30"/>
        <v>0</v>
      </c>
      <c r="BG164" s="88">
        <f t="shared" si="31"/>
        <v>0</v>
      </c>
      <c r="BH164" s="88">
        <f t="shared" si="32"/>
        <v>0</v>
      </c>
      <c r="BI164" s="88">
        <f t="shared" si="33"/>
        <v>0</v>
      </c>
      <c r="BJ164" s="7" t="s">
        <v>126</v>
      </c>
      <c r="BK164" s="88">
        <f t="shared" si="34"/>
        <v>0</v>
      </c>
      <c r="BL164" s="7" t="s">
        <v>148</v>
      </c>
      <c r="BM164" s="167" t="s">
        <v>223</v>
      </c>
    </row>
    <row r="165" spans="2:65" s="20" customFormat="1" ht="24.2" customHeight="1">
      <c r="B165" s="127"/>
      <c r="C165" s="156" t="s">
        <v>224</v>
      </c>
      <c r="D165" s="156" t="s">
        <v>144</v>
      </c>
      <c r="E165" s="157" t="s">
        <v>225</v>
      </c>
      <c r="F165" s="158" t="s">
        <v>226</v>
      </c>
      <c r="G165" s="159" t="s">
        <v>147</v>
      </c>
      <c r="H165" s="160">
        <v>6.7720000000000002</v>
      </c>
      <c r="I165" s="161"/>
      <c r="J165" s="162">
        <f t="shared" si="25"/>
        <v>0</v>
      </c>
      <c r="K165" s="163"/>
      <c r="L165" s="21"/>
      <c r="M165" s="164"/>
      <c r="N165" s="126" t="s">
        <v>39</v>
      </c>
      <c r="P165" s="165">
        <f t="shared" si="26"/>
        <v>0</v>
      </c>
      <c r="Q165" s="165">
        <v>6.2399999999999999E-3</v>
      </c>
      <c r="R165" s="165">
        <f t="shared" si="27"/>
        <v>4.2257280000000001E-2</v>
      </c>
      <c r="S165" s="165">
        <v>0</v>
      </c>
      <c r="T165" s="166">
        <f t="shared" si="28"/>
        <v>0</v>
      </c>
      <c r="AR165" s="167" t="s">
        <v>148</v>
      </c>
      <c r="AT165" s="167" t="s">
        <v>144</v>
      </c>
      <c r="AU165" s="167" t="s">
        <v>126</v>
      </c>
      <c r="AY165" s="7" t="s">
        <v>142</v>
      </c>
      <c r="BE165" s="88">
        <f t="shared" si="29"/>
        <v>0</v>
      </c>
      <c r="BF165" s="88">
        <f t="shared" si="30"/>
        <v>0</v>
      </c>
      <c r="BG165" s="88">
        <f t="shared" si="31"/>
        <v>0</v>
      </c>
      <c r="BH165" s="88">
        <f t="shared" si="32"/>
        <v>0</v>
      </c>
      <c r="BI165" s="88">
        <f t="shared" si="33"/>
        <v>0</v>
      </c>
      <c r="BJ165" s="7" t="s">
        <v>126</v>
      </c>
      <c r="BK165" s="88">
        <f t="shared" si="34"/>
        <v>0</v>
      </c>
      <c r="BL165" s="7" t="s">
        <v>148</v>
      </c>
      <c r="BM165" s="167" t="s">
        <v>227</v>
      </c>
    </row>
    <row r="166" spans="2:65" s="20" customFormat="1" ht="24.2" customHeight="1">
      <c r="B166" s="127"/>
      <c r="C166" s="156" t="s">
        <v>228</v>
      </c>
      <c r="D166" s="156" t="s">
        <v>144</v>
      </c>
      <c r="E166" s="157" t="s">
        <v>229</v>
      </c>
      <c r="F166" s="158" t="s">
        <v>230</v>
      </c>
      <c r="G166" s="159" t="s">
        <v>147</v>
      </c>
      <c r="H166" s="160">
        <v>6.7720000000000002</v>
      </c>
      <c r="I166" s="161"/>
      <c r="J166" s="162">
        <f t="shared" si="25"/>
        <v>0</v>
      </c>
      <c r="K166" s="163"/>
      <c r="L166" s="21"/>
      <c r="M166" s="164"/>
      <c r="N166" s="126" t="s">
        <v>39</v>
      </c>
      <c r="P166" s="165">
        <f t="shared" si="26"/>
        <v>0</v>
      </c>
      <c r="Q166" s="165">
        <v>0</v>
      </c>
      <c r="R166" s="165">
        <f t="shared" si="27"/>
        <v>0</v>
      </c>
      <c r="S166" s="165">
        <v>0</v>
      </c>
      <c r="T166" s="166">
        <f t="shared" si="28"/>
        <v>0</v>
      </c>
      <c r="AR166" s="167" t="s">
        <v>148</v>
      </c>
      <c r="AT166" s="167" t="s">
        <v>144</v>
      </c>
      <c r="AU166" s="167" t="s">
        <v>126</v>
      </c>
      <c r="AY166" s="7" t="s">
        <v>142</v>
      </c>
      <c r="BE166" s="88">
        <f t="shared" si="29"/>
        <v>0</v>
      </c>
      <c r="BF166" s="88">
        <f t="shared" si="30"/>
        <v>0</v>
      </c>
      <c r="BG166" s="88">
        <f t="shared" si="31"/>
        <v>0</v>
      </c>
      <c r="BH166" s="88">
        <f t="shared" si="32"/>
        <v>0</v>
      </c>
      <c r="BI166" s="88">
        <f t="shared" si="33"/>
        <v>0</v>
      </c>
      <c r="BJ166" s="7" t="s">
        <v>126</v>
      </c>
      <c r="BK166" s="88">
        <f t="shared" si="34"/>
        <v>0</v>
      </c>
      <c r="BL166" s="7" t="s">
        <v>148</v>
      </c>
      <c r="BM166" s="167" t="s">
        <v>231</v>
      </c>
    </row>
    <row r="167" spans="2:65" s="20" customFormat="1" ht="21.75" customHeight="1">
      <c r="B167" s="127"/>
      <c r="C167" s="156" t="s">
        <v>6</v>
      </c>
      <c r="D167" s="156" t="s">
        <v>144</v>
      </c>
      <c r="E167" s="157" t="s">
        <v>232</v>
      </c>
      <c r="F167" s="158" t="s">
        <v>233</v>
      </c>
      <c r="G167" s="159" t="s">
        <v>218</v>
      </c>
      <c r="H167" s="160">
        <v>3.2000000000000001E-2</v>
      </c>
      <c r="I167" s="161"/>
      <c r="J167" s="162">
        <f t="shared" si="25"/>
        <v>0</v>
      </c>
      <c r="K167" s="163"/>
      <c r="L167" s="21"/>
      <c r="M167" s="164"/>
      <c r="N167" s="126" t="s">
        <v>39</v>
      </c>
      <c r="P167" s="165">
        <f t="shared" si="26"/>
        <v>0</v>
      </c>
      <c r="Q167" s="165">
        <v>1.01953</v>
      </c>
      <c r="R167" s="165">
        <f t="shared" si="27"/>
        <v>3.2624960000000001E-2</v>
      </c>
      <c r="S167" s="165">
        <v>0</v>
      </c>
      <c r="T167" s="166">
        <f t="shared" si="28"/>
        <v>0</v>
      </c>
      <c r="AR167" s="167" t="s">
        <v>148</v>
      </c>
      <c r="AT167" s="167" t="s">
        <v>144</v>
      </c>
      <c r="AU167" s="167" t="s">
        <v>126</v>
      </c>
      <c r="AY167" s="7" t="s">
        <v>142</v>
      </c>
      <c r="BE167" s="88">
        <f t="shared" si="29"/>
        <v>0</v>
      </c>
      <c r="BF167" s="88">
        <f t="shared" si="30"/>
        <v>0</v>
      </c>
      <c r="BG167" s="88">
        <f t="shared" si="31"/>
        <v>0</v>
      </c>
      <c r="BH167" s="88">
        <f t="shared" si="32"/>
        <v>0</v>
      </c>
      <c r="BI167" s="88">
        <f t="shared" si="33"/>
        <v>0</v>
      </c>
      <c r="BJ167" s="7" t="s">
        <v>126</v>
      </c>
      <c r="BK167" s="88">
        <f t="shared" si="34"/>
        <v>0</v>
      </c>
      <c r="BL167" s="7" t="s">
        <v>148</v>
      </c>
      <c r="BM167" s="167" t="s">
        <v>234</v>
      </c>
    </row>
    <row r="168" spans="2:65" s="143" customFormat="1" ht="22.9" customHeight="1">
      <c r="B168" s="144"/>
      <c r="D168" s="145" t="s">
        <v>72</v>
      </c>
      <c r="E168" s="154" t="s">
        <v>148</v>
      </c>
      <c r="F168" s="154" t="s">
        <v>235</v>
      </c>
      <c r="I168" s="147"/>
      <c r="J168" s="155">
        <f>BK168</f>
        <v>0</v>
      </c>
      <c r="L168" s="144"/>
      <c r="M168" s="149"/>
      <c r="P168" s="150">
        <f>P169</f>
        <v>0</v>
      </c>
      <c r="R168" s="150">
        <f>R169</f>
        <v>0</v>
      </c>
      <c r="T168" s="151">
        <f>T169</f>
        <v>0</v>
      </c>
      <c r="AR168" s="145" t="s">
        <v>81</v>
      </c>
      <c r="AT168" s="152" t="s">
        <v>72</v>
      </c>
      <c r="AU168" s="152" t="s">
        <v>81</v>
      </c>
      <c r="AY168" s="145" t="s">
        <v>142</v>
      </c>
      <c r="BK168" s="153">
        <f>BK169</f>
        <v>0</v>
      </c>
    </row>
    <row r="169" spans="2:65" s="20" customFormat="1" ht="49.15" customHeight="1">
      <c r="B169" s="127"/>
      <c r="C169" s="156" t="s">
        <v>193</v>
      </c>
      <c r="D169" s="156" t="s">
        <v>144</v>
      </c>
      <c r="E169" s="157" t="s">
        <v>236</v>
      </c>
      <c r="F169" s="158" t="s">
        <v>237</v>
      </c>
      <c r="G169" s="159" t="s">
        <v>238</v>
      </c>
      <c r="H169" s="160">
        <v>14996.1</v>
      </c>
      <c r="I169" s="161"/>
      <c r="J169" s="162">
        <f>ROUND(I169*H169,2)</f>
        <v>0</v>
      </c>
      <c r="K169" s="163"/>
      <c r="L169" s="21"/>
      <c r="M169" s="164"/>
      <c r="N169" s="126" t="s">
        <v>39</v>
      </c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AR169" s="167" t="s">
        <v>148</v>
      </c>
      <c r="AT169" s="167" t="s">
        <v>144</v>
      </c>
      <c r="AU169" s="167" t="s">
        <v>126</v>
      </c>
      <c r="AY169" s="7" t="s">
        <v>142</v>
      </c>
      <c r="BE169" s="88">
        <f>IF(N169="základná",J169,0)</f>
        <v>0</v>
      </c>
      <c r="BF169" s="88">
        <f>IF(N169="znížená",J169,0)</f>
        <v>0</v>
      </c>
      <c r="BG169" s="88">
        <f>IF(N169="zákl. prenesená",J169,0)</f>
        <v>0</v>
      </c>
      <c r="BH169" s="88">
        <f>IF(N169="zníž. prenesená",J169,0)</f>
        <v>0</v>
      </c>
      <c r="BI169" s="88">
        <f>IF(N169="nulová",J169,0)</f>
        <v>0</v>
      </c>
      <c r="BJ169" s="7" t="s">
        <v>126</v>
      </c>
      <c r="BK169" s="88">
        <f>ROUND(I169*H169,2)</f>
        <v>0</v>
      </c>
      <c r="BL169" s="7" t="s">
        <v>148</v>
      </c>
      <c r="BM169" s="167" t="s">
        <v>239</v>
      </c>
    </row>
    <row r="170" spans="2:65" s="143" customFormat="1" ht="22.9" customHeight="1">
      <c r="B170" s="144"/>
      <c r="D170" s="145" t="s">
        <v>72</v>
      </c>
      <c r="E170" s="154" t="s">
        <v>160</v>
      </c>
      <c r="F170" s="154" t="s">
        <v>240</v>
      </c>
      <c r="I170" s="147"/>
      <c r="J170" s="155">
        <f>BK170</f>
        <v>0</v>
      </c>
      <c r="L170" s="144"/>
      <c r="M170" s="149"/>
      <c r="P170" s="150">
        <f>SUM(P171:P173)</f>
        <v>0</v>
      </c>
      <c r="R170" s="150">
        <f>SUM(R171:R173)</f>
        <v>336.56233999999995</v>
      </c>
      <c r="T170" s="151">
        <f>SUM(T171:T173)</f>
        <v>0</v>
      </c>
      <c r="AR170" s="145" t="s">
        <v>81</v>
      </c>
      <c r="AT170" s="152" t="s">
        <v>72</v>
      </c>
      <c r="AU170" s="152" t="s">
        <v>81</v>
      </c>
      <c r="AY170" s="145" t="s">
        <v>142</v>
      </c>
      <c r="BK170" s="153">
        <f>SUM(BK171:BK173)</f>
        <v>0</v>
      </c>
    </row>
    <row r="171" spans="2:65" s="20" customFormat="1" ht="33" customHeight="1">
      <c r="B171" s="127"/>
      <c r="C171" s="156" t="s">
        <v>241</v>
      </c>
      <c r="D171" s="156" t="s">
        <v>144</v>
      </c>
      <c r="E171" s="157" t="s">
        <v>242</v>
      </c>
      <c r="F171" s="158" t="s">
        <v>243</v>
      </c>
      <c r="G171" s="159" t="s">
        <v>147</v>
      </c>
      <c r="H171" s="160">
        <v>154</v>
      </c>
      <c r="I171" s="161"/>
      <c r="J171" s="162">
        <f>ROUND(I171*H171,2)</f>
        <v>0</v>
      </c>
      <c r="K171" s="163"/>
      <c r="L171" s="21"/>
      <c r="M171" s="164"/>
      <c r="N171" s="126" t="s">
        <v>39</v>
      </c>
      <c r="P171" s="165">
        <f>O171*H171</f>
        <v>0</v>
      </c>
      <c r="Q171" s="165">
        <v>0.25094</v>
      </c>
      <c r="R171" s="165">
        <f>Q171*H171</f>
        <v>38.644759999999998</v>
      </c>
      <c r="S171" s="165">
        <v>0</v>
      </c>
      <c r="T171" s="166">
        <f>S171*H171</f>
        <v>0</v>
      </c>
      <c r="AR171" s="167" t="s">
        <v>148</v>
      </c>
      <c r="AT171" s="167" t="s">
        <v>144</v>
      </c>
      <c r="AU171" s="167" t="s">
        <v>126</v>
      </c>
      <c r="AY171" s="7" t="s">
        <v>142</v>
      </c>
      <c r="BE171" s="88">
        <f>IF(N171="základná",J171,0)</f>
        <v>0</v>
      </c>
      <c r="BF171" s="88">
        <f>IF(N171="znížená",J171,0)</f>
        <v>0</v>
      </c>
      <c r="BG171" s="88">
        <f>IF(N171="zákl. prenesená",J171,0)</f>
        <v>0</v>
      </c>
      <c r="BH171" s="88">
        <f>IF(N171="zníž. prenesená",J171,0)</f>
        <v>0</v>
      </c>
      <c r="BI171" s="88">
        <f>IF(N171="nulová",J171,0)</f>
        <v>0</v>
      </c>
      <c r="BJ171" s="7" t="s">
        <v>126</v>
      </c>
      <c r="BK171" s="88">
        <f>ROUND(I171*H171,2)</f>
        <v>0</v>
      </c>
      <c r="BL171" s="7" t="s">
        <v>148</v>
      </c>
      <c r="BM171" s="167" t="s">
        <v>244</v>
      </c>
    </row>
    <row r="172" spans="2:65" s="20" customFormat="1" ht="33" customHeight="1">
      <c r="B172" s="127"/>
      <c r="C172" s="156" t="s">
        <v>197</v>
      </c>
      <c r="D172" s="156" t="s">
        <v>144</v>
      </c>
      <c r="E172" s="157" t="s">
        <v>245</v>
      </c>
      <c r="F172" s="158" t="s">
        <v>246</v>
      </c>
      <c r="G172" s="159" t="s">
        <v>147</v>
      </c>
      <c r="H172" s="160">
        <v>786</v>
      </c>
      <c r="I172" s="161"/>
      <c r="J172" s="162">
        <f>ROUND(I172*H172,2)</f>
        <v>0</v>
      </c>
      <c r="K172" s="163"/>
      <c r="L172" s="21"/>
      <c r="M172" s="164"/>
      <c r="N172" s="126" t="s">
        <v>39</v>
      </c>
      <c r="P172" s="165">
        <f>O172*H172</f>
        <v>0</v>
      </c>
      <c r="Q172" s="165">
        <v>0.29899999999999999</v>
      </c>
      <c r="R172" s="165">
        <f>Q172*H172</f>
        <v>235.01399999999998</v>
      </c>
      <c r="S172" s="165">
        <v>0</v>
      </c>
      <c r="T172" s="166">
        <f>S172*H172</f>
        <v>0</v>
      </c>
      <c r="AR172" s="167" t="s">
        <v>148</v>
      </c>
      <c r="AT172" s="167" t="s">
        <v>144</v>
      </c>
      <c r="AU172" s="167" t="s">
        <v>126</v>
      </c>
      <c r="AY172" s="7" t="s">
        <v>142</v>
      </c>
      <c r="BE172" s="88">
        <f>IF(N172="základná",J172,0)</f>
        <v>0</v>
      </c>
      <c r="BF172" s="88">
        <f>IF(N172="znížená",J172,0)</f>
        <v>0</v>
      </c>
      <c r="BG172" s="88">
        <f>IF(N172="zákl. prenesená",J172,0)</f>
        <v>0</v>
      </c>
      <c r="BH172" s="88">
        <f>IF(N172="zníž. prenesená",J172,0)</f>
        <v>0</v>
      </c>
      <c r="BI172" s="88">
        <f>IF(N172="nulová",J172,0)</f>
        <v>0</v>
      </c>
      <c r="BJ172" s="7" t="s">
        <v>126</v>
      </c>
      <c r="BK172" s="88">
        <f>ROUND(I172*H172,2)</f>
        <v>0</v>
      </c>
      <c r="BL172" s="7" t="s">
        <v>148</v>
      </c>
      <c r="BM172" s="167" t="s">
        <v>247</v>
      </c>
    </row>
    <row r="173" spans="2:65" s="20" customFormat="1" ht="16.5" customHeight="1">
      <c r="B173" s="127"/>
      <c r="C173" s="156" t="s">
        <v>248</v>
      </c>
      <c r="D173" s="156" t="s">
        <v>144</v>
      </c>
      <c r="E173" s="157" t="s">
        <v>249</v>
      </c>
      <c r="F173" s="158" t="s">
        <v>250</v>
      </c>
      <c r="G173" s="159" t="s">
        <v>147</v>
      </c>
      <c r="H173" s="160">
        <v>786</v>
      </c>
      <c r="I173" s="161"/>
      <c r="J173" s="162">
        <f>ROUND(I173*H173,2)</f>
        <v>0</v>
      </c>
      <c r="K173" s="163"/>
      <c r="L173" s="21"/>
      <c r="M173" s="164"/>
      <c r="N173" s="126" t="s">
        <v>39</v>
      </c>
      <c r="P173" s="165">
        <f>O173*H173</f>
        <v>0</v>
      </c>
      <c r="Q173" s="165">
        <v>8.0030000000000004E-2</v>
      </c>
      <c r="R173" s="165">
        <f>Q173*H173</f>
        <v>62.903580000000005</v>
      </c>
      <c r="S173" s="165">
        <v>0</v>
      </c>
      <c r="T173" s="166">
        <f>S173*H173</f>
        <v>0</v>
      </c>
      <c r="AR173" s="167" t="s">
        <v>148</v>
      </c>
      <c r="AT173" s="167" t="s">
        <v>144</v>
      </c>
      <c r="AU173" s="167" t="s">
        <v>126</v>
      </c>
      <c r="AY173" s="7" t="s">
        <v>142</v>
      </c>
      <c r="BE173" s="88">
        <f>IF(N173="základná",J173,0)</f>
        <v>0</v>
      </c>
      <c r="BF173" s="88">
        <f>IF(N173="znížená",J173,0)</f>
        <v>0</v>
      </c>
      <c r="BG173" s="88">
        <f>IF(N173="zákl. prenesená",J173,0)</f>
        <v>0</v>
      </c>
      <c r="BH173" s="88">
        <f>IF(N173="zníž. prenesená",J173,0)</f>
        <v>0</v>
      </c>
      <c r="BI173" s="88">
        <f>IF(N173="nulová",J173,0)</f>
        <v>0</v>
      </c>
      <c r="BJ173" s="7" t="s">
        <v>126</v>
      </c>
      <c r="BK173" s="88">
        <f>ROUND(I173*H173,2)</f>
        <v>0</v>
      </c>
      <c r="BL173" s="7" t="s">
        <v>148</v>
      </c>
      <c r="BM173" s="167" t="s">
        <v>251</v>
      </c>
    </row>
    <row r="174" spans="2:65" s="143" customFormat="1" ht="22.9" customHeight="1">
      <c r="B174" s="144"/>
      <c r="D174" s="145" t="s">
        <v>72</v>
      </c>
      <c r="E174" s="154" t="s">
        <v>159</v>
      </c>
      <c r="F174" s="154" t="s">
        <v>252</v>
      </c>
      <c r="I174" s="147"/>
      <c r="J174" s="155">
        <f>BK174</f>
        <v>0</v>
      </c>
      <c r="L174" s="144"/>
      <c r="M174" s="149"/>
      <c r="P174" s="150">
        <f>SUM(P175:P186)</f>
        <v>0</v>
      </c>
      <c r="R174" s="150">
        <f>SUM(R175:R186)</f>
        <v>49.886042139999994</v>
      </c>
      <c r="T174" s="151">
        <f>SUM(T175:T186)</f>
        <v>0</v>
      </c>
      <c r="AR174" s="145" t="s">
        <v>81</v>
      </c>
      <c r="AT174" s="152" t="s">
        <v>72</v>
      </c>
      <c r="AU174" s="152" t="s">
        <v>81</v>
      </c>
      <c r="AY174" s="145" t="s">
        <v>142</v>
      </c>
      <c r="BK174" s="153">
        <f>SUM(BK175:BK186)</f>
        <v>0</v>
      </c>
    </row>
    <row r="175" spans="2:65" s="20" customFormat="1" ht="16.5" customHeight="1">
      <c r="B175" s="127"/>
      <c r="C175" s="156" t="s">
        <v>201</v>
      </c>
      <c r="D175" s="156" t="s">
        <v>144</v>
      </c>
      <c r="E175" s="157" t="s">
        <v>253</v>
      </c>
      <c r="F175" s="158" t="s">
        <v>254</v>
      </c>
      <c r="G175" s="159" t="s">
        <v>147</v>
      </c>
      <c r="H175" s="160">
        <v>322.48099999999999</v>
      </c>
      <c r="I175" s="161"/>
      <c r="J175" s="162">
        <f t="shared" ref="J175:J186" si="35">ROUND(I175*H175,2)</f>
        <v>0</v>
      </c>
      <c r="K175" s="163"/>
      <c r="L175" s="21"/>
      <c r="M175" s="164"/>
      <c r="N175" s="126" t="s">
        <v>39</v>
      </c>
      <c r="P175" s="165">
        <f t="shared" ref="P175:P186" si="36">O175*H175</f>
        <v>0</v>
      </c>
      <c r="Q175" s="165">
        <v>0</v>
      </c>
      <c r="R175" s="165">
        <f t="shared" ref="R175:R186" si="37">Q175*H175</f>
        <v>0</v>
      </c>
      <c r="S175" s="165">
        <v>0</v>
      </c>
      <c r="T175" s="166">
        <f t="shared" ref="T175:T186" si="38">S175*H175</f>
        <v>0</v>
      </c>
      <c r="AR175" s="167" t="s">
        <v>148</v>
      </c>
      <c r="AT175" s="167" t="s">
        <v>144</v>
      </c>
      <c r="AU175" s="167" t="s">
        <v>126</v>
      </c>
      <c r="AY175" s="7" t="s">
        <v>142</v>
      </c>
      <c r="BE175" s="88">
        <f t="shared" ref="BE175:BE186" si="39">IF(N175="základná",J175,0)</f>
        <v>0</v>
      </c>
      <c r="BF175" s="88">
        <f t="shared" ref="BF175:BF186" si="40">IF(N175="znížená",J175,0)</f>
        <v>0</v>
      </c>
      <c r="BG175" s="88">
        <f t="shared" ref="BG175:BG186" si="41">IF(N175="zákl. prenesená",J175,0)</f>
        <v>0</v>
      </c>
      <c r="BH175" s="88">
        <f t="shared" ref="BH175:BH186" si="42">IF(N175="zníž. prenesená",J175,0)</f>
        <v>0</v>
      </c>
      <c r="BI175" s="88">
        <f t="shared" ref="BI175:BI186" si="43">IF(N175="nulová",J175,0)</f>
        <v>0</v>
      </c>
      <c r="BJ175" s="7" t="s">
        <v>126</v>
      </c>
      <c r="BK175" s="88">
        <f t="shared" ref="BK175:BK186" si="44">ROUND(I175*H175,2)</f>
        <v>0</v>
      </c>
      <c r="BL175" s="7" t="s">
        <v>148</v>
      </c>
      <c r="BM175" s="167" t="s">
        <v>255</v>
      </c>
    </row>
    <row r="176" spans="2:65" s="20" customFormat="1" ht="37.9" customHeight="1">
      <c r="B176" s="127"/>
      <c r="C176" s="156" t="s">
        <v>256</v>
      </c>
      <c r="D176" s="156" t="s">
        <v>144</v>
      </c>
      <c r="E176" s="157" t="s">
        <v>257</v>
      </c>
      <c r="F176" s="158" t="s">
        <v>258</v>
      </c>
      <c r="G176" s="159" t="s">
        <v>147</v>
      </c>
      <c r="H176" s="160">
        <v>322.48099999999999</v>
      </c>
      <c r="I176" s="161"/>
      <c r="J176" s="162">
        <f t="shared" si="35"/>
        <v>0</v>
      </c>
      <c r="K176" s="163"/>
      <c r="L176" s="21"/>
      <c r="M176" s="164"/>
      <c r="N176" s="126" t="s">
        <v>39</v>
      </c>
      <c r="P176" s="165">
        <f t="shared" si="36"/>
        <v>0</v>
      </c>
      <c r="Q176" s="165">
        <v>0</v>
      </c>
      <c r="R176" s="165">
        <f t="shared" si="37"/>
        <v>0</v>
      </c>
      <c r="S176" s="165">
        <v>0</v>
      </c>
      <c r="T176" s="166">
        <f t="shared" si="38"/>
        <v>0</v>
      </c>
      <c r="AR176" s="167" t="s">
        <v>148</v>
      </c>
      <c r="AT176" s="167" t="s">
        <v>144</v>
      </c>
      <c r="AU176" s="167" t="s">
        <v>126</v>
      </c>
      <c r="AY176" s="7" t="s">
        <v>142</v>
      </c>
      <c r="BE176" s="88">
        <f t="shared" si="39"/>
        <v>0</v>
      </c>
      <c r="BF176" s="88">
        <f t="shared" si="40"/>
        <v>0</v>
      </c>
      <c r="BG176" s="88">
        <f t="shared" si="41"/>
        <v>0</v>
      </c>
      <c r="BH176" s="88">
        <f t="shared" si="42"/>
        <v>0</v>
      </c>
      <c r="BI176" s="88">
        <f t="shared" si="43"/>
        <v>0</v>
      </c>
      <c r="BJ176" s="7" t="s">
        <v>126</v>
      </c>
      <c r="BK176" s="88">
        <f t="shared" si="44"/>
        <v>0</v>
      </c>
      <c r="BL176" s="7" t="s">
        <v>148</v>
      </c>
      <c r="BM176" s="167" t="s">
        <v>259</v>
      </c>
    </row>
    <row r="177" spans="2:65" s="20" customFormat="1" ht="37.9" customHeight="1">
      <c r="B177" s="127"/>
      <c r="C177" s="156" t="s">
        <v>260</v>
      </c>
      <c r="D177" s="156" t="s">
        <v>144</v>
      </c>
      <c r="E177" s="157" t="s">
        <v>261</v>
      </c>
      <c r="F177" s="158" t="s">
        <v>262</v>
      </c>
      <c r="G177" s="159" t="s">
        <v>147</v>
      </c>
      <c r="H177" s="160">
        <v>243.779</v>
      </c>
      <c r="I177" s="161"/>
      <c r="J177" s="162">
        <f t="shared" si="35"/>
        <v>0</v>
      </c>
      <c r="K177" s="163"/>
      <c r="L177" s="21"/>
      <c r="M177" s="164"/>
      <c r="N177" s="126" t="s">
        <v>39</v>
      </c>
      <c r="P177" s="165">
        <f t="shared" si="36"/>
        <v>0</v>
      </c>
      <c r="Q177" s="165">
        <v>0</v>
      </c>
      <c r="R177" s="165">
        <f t="shared" si="37"/>
        <v>0</v>
      </c>
      <c r="S177" s="165">
        <v>0</v>
      </c>
      <c r="T177" s="166">
        <f t="shared" si="38"/>
        <v>0</v>
      </c>
      <c r="AR177" s="167" t="s">
        <v>148</v>
      </c>
      <c r="AT177" s="167" t="s">
        <v>144</v>
      </c>
      <c r="AU177" s="167" t="s">
        <v>126</v>
      </c>
      <c r="AY177" s="7" t="s">
        <v>142</v>
      </c>
      <c r="BE177" s="88">
        <f t="shared" si="39"/>
        <v>0</v>
      </c>
      <c r="BF177" s="88">
        <f t="shared" si="40"/>
        <v>0</v>
      </c>
      <c r="BG177" s="88">
        <f t="shared" si="41"/>
        <v>0</v>
      </c>
      <c r="BH177" s="88">
        <f t="shared" si="42"/>
        <v>0</v>
      </c>
      <c r="BI177" s="88">
        <f t="shared" si="43"/>
        <v>0</v>
      </c>
      <c r="BJ177" s="7" t="s">
        <v>126</v>
      </c>
      <c r="BK177" s="88">
        <f t="shared" si="44"/>
        <v>0</v>
      </c>
      <c r="BL177" s="7" t="s">
        <v>148</v>
      </c>
      <c r="BM177" s="167" t="s">
        <v>263</v>
      </c>
    </row>
    <row r="178" spans="2:65" s="20" customFormat="1" ht="16.5" customHeight="1">
      <c r="B178" s="127"/>
      <c r="C178" s="156" t="s">
        <v>264</v>
      </c>
      <c r="D178" s="156" t="s">
        <v>144</v>
      </c>
      <c r="E178" s="157" t="s">
        <v>265</v>
      </c>
      <c r="F178" s="158" t="s">
        <v>266</v>
      </c>
      <c r="G178" s="159" t="s">
        <v>267</v>
      </c>
      <c r="H178" s="160">
        <v>498.68599999999998</v>
      </c>
      <c r="I178" s="161"/>
      <c r="J178" s="162">
        <f t="shared" si="35"/>
        <v>0</v>
      </c>
      <c r="K178" s="163"/>
      <c r="L178" s="21"/>
      <c r="M178" s="164"/>
      <c r="N178" s="126" t="s">
        <v>39</v>
      </c>
      <c r="P178" s="165">
        <f t="shared" si="36"/>
        <v>0</v>
      </c>
      <c r="Q178" s="165">
        <v>1.864E-2</v>
      </c>
      <c r="R178" s="165">
        <f t="shared" si="37"/>
        <v>9.2955070400000004</v>
      </c>
      <c r="S178" s="165">
        <v>0</v>
      </c>
      <c r="T178" s="166">
        <f t="shared" si="38"/>
        <v>0</v>
      </c>
      <c r="AR178" s="167" t="s">
        <v>148</v>
      </c>
      <c r="AT178" s="167" t="s">
        <v>144</v>
      </c>
      <c r="AU178" s="167" t="s">
        <v>126</v>
      </c>
      <c r="AY178" s="7" t="s">
        <v>142</v>
      </c>
      <c r="BE178" s="88">
        <f t="shared" si="39"/>
        <v>0</v>
      </c>
      <c r="BF178" s="88">
        <f t="shared" si="40"/>
        <v>0</v>
      </c>
      <c r="BG178" s="88">
        <f t="shared" si="41"/>
        <v>0</v>
      </c>
      <c r="BH178" s="88">
        <f t="shared" si="42"/>
        <v>0</v>
      </c>
      <c r="BI178" s="88">
        <f t="shared" si="43"/>
        <v>0</v>
      </c>
      <c r="BJ178" s="7" t="s">
        <v>126</v>
      </c>
      <c r="BK178" s="88">
        <f t="shared" si="44"/>
        <v>0</v>
      </c>
      <c r="BL178" s="7" t="s">
        <v>148</v>
      </c>
      <c r="BM178" s="167" t="s">
        <v>268</v>
      </c>
    </row>
    <row r="179" spans="2:65" s="20" customFormat="1" ht="21.75" customHeight="1">
      <c r="B179" s="127"/>
      <c r="C179" s="156" t="s">
        <v>269</v>
      </c>
      <c r="D179" s="156" t="s">
        <v>144</v>
      </c>
      <c r="E179" s="157" t="s">
        <v>270</v>
      </c>
      <c r="F179" s="158" t="s">
        <v>271</v>
      </c>
      <c r="G179" s="159" t="s">
        <v>152</v>
      </c>
      <c r="H179" s="160">
        <v>18.315999999999999</v>
      </c>
      <c r="I179" s="161"/>
      <c r="J179" s="162">
        <f t="shared" si="35"/>
        <v>0</v>
      </c>
      <c r="K179" s="163"/>
      <c r="L179" s="21"/>
      <c r="M179" s="164"/>
      <c r="N179" s="126" t="s">
        <v>39</v>
      </c>
      <c r="P179" s="165">
        <f t="shared" si="36"/>
        <v>0</v>
      </c>
      <c r="Q179" s="165">
        <v>2.19407</v>
      </c>
      <c r="R179" s="165">
        <f t="shared" si="37"/>
        <v>40.186586119999994</v>
      </c>
      <c r="S179" s="165">
        <v>0</v>
      </c>
      <c r="T179" s="166">
        <f t="shared" si="38"/>
        <v>0</v>
      </c>
      <c r="AR179" s="167" t="s">
        <v>148</v>
      </c>
      <c r="AT179" s="167" t="s">
        <v>144</v>
      </c>
      <c r="AU179" s="167" t="s">
        <v>126</v>
      </c>
      <c r="AY179" s="7" t="s">
        <v>142</v>
      </c>
      <c r="BE179" s="88">
        <f t="shared" si="39"/>
        <v>0</v>
      </c>
      <c r="BF179" s="88">
        <f t="shared" si="40"/>
        <v>0</v>
      </c>
      <c r="BG179" s="88">
        <f t="shared" si="41"/>
        <v>0</v>
      </c>
      <c r="BH179" s="88">
        <f t="shared" si="42"/>
        <v>0</v>
      </c>
      <c r="BI179" s="88">
        <f t="shared" si="43"/>
        <v>0</v>
      </c>
      <c r="BJ179" s="7" t="s">
        <v>126</v>
      </c>
      <c r="BK179" s="88">
        <f t="shared" si="44"/>
        <v>0</v>
      </c>
      <c r="BL179" s="7" t="s">
        <v>148</v>
      </c>
      <c r="BM179" s="167" t="s">
        <v>272</v>
      </c>
    </row>
    <row r="180" spans="2:65" s="20" customFormat="1" ht="21.75" customHeight="1">
      <c r="B180" s="127"/>
      <c r="C180" s="156" t="s">
        <v>273</v>
      </c>
      <c r="D180" s="156" t="s">
        <v>144</v>
      </c>
      <c r="E180" s="157" t="s">
        <v>274</v>
      </c>
      <c r="F180" s="158" t="s">
        <v>275</v>
      </c>
      <c r="G180" s="159" t="s">
        <v>152</v>
      </c>
      <c r="H180" s="160">
        <v>208.048</v>
      </c>
      <c r="I180" s="161"/>
      <c r="J180" s="162">
        <f t="shared" si="35"/>
        <v>0</v>
      </c>
      <c r="K180" s="163"/>
      <c r="L180" s="21"/>
      <c r="M180" s="164"/>
      <c r="N180" s="126" t="s">
        <v>39</v>
      </c>
      <c r="P180" s="165">
        <f t="shared" si="36"/>
        <v>0</v>
      </c>
      <c r="Q180" s="165">
        <v>0</v>
      </c>
      <c r="R180" s="165">
        <f t="shared" si="37"/>
        <v>0</v>
      </c>
      <c r="S180" s="165">
        <v>0</v>
      </c>
      <c r="T180" s="166">
        <f t="shared" si="38"/>
        <v>0</v>
      </c>
      <c r="AR180" s="167" t="s">
        <v>148</v>
      </c>
      <c r="AT180" s="167" t="s">
        <v>144</v>
      </c>
      <c r="AU180" s="167" t="s">
        <v>126</v>
      </c>
      <c r="AY180" s="7" t="s">
        <v>142</v>
      </c>
      <c r="BE180" s="88">
        <f t="shared" si="39"/>
        <v>0</v>
      </c>
      <c r="BF180" s="88">
        <f t="shared" si="40"/>
        <v>0</v>
      </c>
      <c r="BG180" s="88">
        <f t="shared" si="41"/>
        <v>0</v>
      </c>
      <c r="BH180" s="88">
        <f t="shared" si="42"/>
        <v>0</v>
      </c>
      <c r="BI180" s="88">
        <f t="shared" si="43"/>
        <v>0</v>
      </c>
      <c r="BJ180" s="7" t="s">
        <v>126</v>
      </c>
      <c r="BK180" s="88">
        <f t="shared" si="44"/>
        <v>0</v>
      </c>
      <c r="BL180" s="7" t="s">
        <v>148</v>
      </c>
      <c r="BM180" s="167" t="s">
        <v>276</v>
      </c>
    </row>
    <row r="181" spans="2:65" s="20" customFormat="1" ht="24.2" customHeight="1">
      <c r="B181" s="127"/>
      <c r="C181" s="156" t="s">
        <v>277</v>
      </c>
      <c r="D181" s="156" t="s">
        <v>144</v>
      </c>
      <c r="E181" s="157" t="s">
        <v>278</v>
      </c>
      <c r="F181" s="158" t="s">
        <v>279</v>
      </c>
      <c r="G181" s="159" t="s">
        <v>152</v>
      </c>
      <c r="H181" s="160">
        <v>208.048</v>
      </c>
      <c r="I181" s="161"/>
      <c r="J181" s="162">
        <f t="shared" si="35"/>
        <v>0</v>
      </c>
      <c r="K181" s="163"/>
      <c r="L181" s="21"/>
      <c r="M181" s="164"/>
      <c r="N181" s="126" t="s">
        <v>39</v>
      </c>
      <c r="P181" s="165">
        <f t="shared" si="36"/>
        <v>0</v>
      </c>
      <c r="Q181" s="165">
        <v>0</v>
      </c>
      <c r="R181" s="165">
        <f t="shared" si="37"/>
        <v>0</v>
      </c>
      <c r="S181" s="165">
        <v>0</v>
      </c>
      <c r="T181" s="166">
        <f t="shared" si="38"/>
        <v>0</v>
      </c>
      <c r="AR181" s="167" t="s">
        <v>148</v>
      </c>
      <c r="AT181" s="167" t="s">
        <v>144</v>
      </c>
      <c r="AU181" s="167" t="s">
        <v>126</v>
      </c>
      <c r="AY181" s="7" t="s">
        <v>142</v>
      </c>
      <c r="BE181" s="88">
        <f t="shared" si="39"/>
        <v>0</v>
      </c>
      <c r="BF181" s="88">
        <f t="shared" si="40"/>
        <v>0</v>
      </c>
      <c r="BG181" s="88">
        <f t="shared" si="41"/>
        <v>0</v>
      </c>
      <c r="BH181" s="88">
        <f t="shared" si="42"/>
        <v>0</v>
      </c>
      <c r="BI181" s="88">
        <f t="shared" si="43"/>
        <v>0</v>
      </c>
      <c r="BJ181" s="7" t="s">
        <v>126</v>
      </c>
      <c r="BK181" s="88">
        <f t="shared" si="44"/>
        <v>0</v>
      </c>
      <c r="BL181" s="7" t="s">
        <v>148</v>
      </c>
      <c r="BM181" s="167" t="s">
        <v>280</v>
      </c>
    </row>
    <row r="182" spans="2:65" s="20" customFormat="1" ht="24.2" customHeight="1">
      <c r="B182" s="127"/>
      <c r="C182" s="156" t="s">
        <v>281</v>
      </c>
      <c r="D182" s="156" t="s">
        <v>144</v>
      </c>
      <c r="E182" s="157" t="s">
        <v>282</v>
      </c>
      <c r="F182" s="158" t="s">
        <v>283</v>
      </c>
      <c r="G182" s="159" t="s">
        <v>152</v>
      </c>
      <c r="H182" s="160">
        <v>208.048</v>
      </c>
      <c r="I182" s="161"/>
      <c r="J182" s="162">
        <f t="shared" si="35"/>
        <v>0</v>
      </c>
      <c r="K182" s="163"/>
      <c r="L182" s="21"/>
      <c r="M182" s="164"/>
      <c r="N182" s="126" t="s">
        <v>39</v>
      </c>
      <c r="P182" s="165">
        <f t="shared" si="36"/>
        <v>0</v>
      </c>
      <c r="Q182" s="165">
        <v>0</v>
      </c>
      <c r="R182" s="165">
        <f t="shared" si="37"/>
        <v>0</v>
      </c>
      <c r="S182" s="165">
        <v>0</v>
      </c>
      <c r="T182" s="166">
        <f t="shared" si="38"/>
        <v>0</v>
      </c>
      <c r="AR182" s="167" t="s">
        <v>148</v>
      </c>
      <c r="AT182" s="167" t="s">
        <v>144</v>
      </c>
      <c r="AU182" s="167" t="s">
        <v>126</v>
      </c>
      <c r="AY182" s="7" t="s">
        <v>142</v>
      </c>
      <c r="BE182" s="88">
        <f t="shared" si="39"/>
        <v>0</v>
      </c>
      <c r="BF182" s="88">
        <f t="shared" si="40"/>
        <v>0</v>
      </c>
      <c r="BG182" s="88">
        <f t="shared" si="41"/>
        <v>0</v>
      </c>
      <c r="BH182" s="88">
        <f t="shared" si="42"/>
        <v>0</v>
      </c>
      <c r="BI182" s="88">
        <f t="shared" si="43"/>
        <v>0</v>
      </c>
      <c r="BJ182" s="7" t="s">
        <v>126</v>
      </c>
      <c r="BK182" s="88">
        <f t="shared" si="44"/>
        <v>0</v>
      </c>
      <c r="BL182" s="7" t="s">
        <v>148</v>
      </c>
      <c r="BM182" s="167" t="s">
        <v>284</v>
      </c>
    </row>
    <row r="183" spans="2:65" s="20" customFormat="1" ht="21.75" customHeight="1">
      <c r="B183" s="127"/>
      <c r="C183" s="156" t="s">
        <v>219</v>
      </c>
      <c r="D183" s="156" t="s">
        <v>144</v>
      </c>
      <c r="E183" s="157" t="s">
        <v>285</v>
      </c>
      <c r="F183" s="158" t="s">
        <v>286</v>
      </c>
      <c r="G183" s="159" t="s">
        <v>147</v>
      </c>
      <c r="H183" s="160">
        <v>51.393000000000001</v>
      </c>
      <c r="I183" s="161"/>
      <c r="J183" s="162">
        <f t="shared" si="35"/>
        <v>0</v>
      </c>
      <c r="K183" s="163"/>
      <c r="L183" s="21"/>
      <c r="M183" s="164"/>
      <c r="N183" s="126" t="s">
        <v>39</v>
      </c>
      <c r="P183" s="165">
        <f t="shared" si="36"/>
        <v>0</v>
      </c>
      <c r="Q183" s="165">
        <v>7.8600000000000007E-3</v>
      </c>
      <c r="R183" s="165">
        <f t="shared" si="37"/>
        <v>0.40394898000000001</v>
      </c>
      <c r="S183" s="165">
        <v>0</v>
      </c>
      <c r="T183" s="166">
        <f t="shared" si="38"/>
        <v>0</v>
      </c>
      <c r="AR183" s="167" t="s">
        <v>148</v>
      </c>
      <c r="AT183" s="167" t="s">
        <v>144</v>
      </c>
      <c r="AU183" s="167" t="s">
        <v>126</v>
      </c>
      <c r="AY183" s="7" t="s">
        <v>142</v>
      </c>
      <c r="BE183" s="88">
        <f t="shared" si="39"/>
        <v>0</v>
      </c>
      <c r="BF183" s="88">
        <f t="shared" si="40"/>
        <v>0</v>
      </c>
      <c r="BG183" s="88">
        <f t="shared" si="41"/>
        <v>0</v>
      </c>
      <c r="BH183" s="88">
        <f t="shared" si="42"/>
        <v>0</v>
      </c>
      <c r="BI183" s="88">
        <f t="shared" si="43"/>
        <v>0</v>
      </c>
      <c r="BJ183" s="7" t="s">
        <v>126</v>
      </c>
      <c r="BK183" s="88">
        <f t="shared" si="44"/>
        <v>0</v>
      </c>
      <c r="BL183" s="7" t="s">
        <v>148</v>
      </c>
      <c r="BM183" s="167" t="s">
        <v>287</v>
      </c>
    </row>
    <row r="184" spans="2:65" s="20" customFormat="1" ht="21.75" customHeight="1">
      <c r="B184" s="127"/>
      <c r="C184" s="156" t="s">
        <v>288</v>
      </c>
      <c r="D184" s="156" t="s">
        <v>144</v>
      </c>
      <c r="E184" s="157" t="s">
        <v>289</v>
      </c>
      <c r="F184" s="158" t="s">
        <v>290</v>
      </c>
      <c r="G184" s="159" t="s">
        <v>147</v>
      </c>
      <c r="H184" s="160">
        <v>51.393000000000001</v>
      </c>
      <c r="I184" s="161"/>
      <c r="J184" s="162">
        <f t="shared" si="35"/>
        <v>0</v>
      </c>
      <c r="K184" s="163"/>
      <c r="L184" s="21"/>
      <c r="M184" s="164"/>
      <c r="N184" s="126" t="s">
        <v>39</v>
      </c>
      <c r="P184" s="165">
        <f t="shared" si="36"/>
        <v>0</v>
      </c>
      <c r="Q184" s="165">
        <v>0</v>
      </c>
      <c r="R184" s="165">
        <f t="shared" si="37"/>
        <v>0</v>
      </c>
      <c r="S184" s="165">
        <v>0</v>
      </c>
      <c r="T184" s="166">
        <f t="shared" si="38"/>
        <v>0</v>
      </c>
      <c r="AR184" s="167" t="s">
        <v>148</v>
      </c>
      <c r="AT184" s="167" t="s">
        <v>144</v>
      </c>
      <c r="AU184" s="167" t="s">
        <v>126</v>
      </c>
      <c r="AY184" s="7" t="s">
        <v>142</v>
      </c>
      <c r="BE184" s="88">
        <f t="shared" si="39"/>
        <v>0</v>
      </c>
      <c r="BF184" s="88">
        <f t="shared" si="40"/>
        <v>0</v>
      </c>
      <c r="BG184" s="88">
        <f t="shared" si="41"/>
        <v>0</v>
      </c>
      <c r="BH184" s="88">
        <f t="shared" si="42"/>
        <v>0</v>
      </c>
      <c r="BI184" s="88">
        <f t="shared" si="43"/>
        <v>0</v>
      </c>
      <c r="BJ184" s="7" t="s">
        <v>126</v>
      </c>
      <c r="BK184" s="88">
        <f t="shared" si="44"/>
        <v>0</v>
      </c>
      <c r="BL184" s="7" t="s">
        <v>148</v>
      </c>
      <c r="BM184" s="167" t="s">
        <v>291</v>
      </c>
    </row>
    <row r="185" spans="2:65" s="20" customFormat="1" ht="24.2" customHeight="1">
      <c r="B185" s="127"/>
      <c r="C185" s="156" t="s">
        <v>292</v>
      </c>
      <c r="D185" s="156" t="s">
        <v>144</v>
      </c>
      <c r="E185" s="157" t="s">
        <v>293</v>
      </c>
      <c r="F185" s="158" t="s">
        <v>294</v>
      </c>
      <c r="G185" s="159" t="s">
        <v>147</v>
      </c>
      <c r="H185" s="160">
        <v>1573.7380000000001</v>
      </c>
      <c r="I185" s="161"/>
      <c r="J185" s="162">
        <f t="shared" si="35"/>
        <v>0</v>
      </c>
      <c r="K185" s="163"/>
      <c r="L185" s="21"/>
      <c r="M185" s="164"/>
      <c r="N185" s="126" t="s">
        <v>39</v>
      </c>
      <c r="P185" s="165">
        <f t="shared" si="36"/>
        <v>0</v>
      </c>
      <c r="Q185" s="165">
        <v>0</v>
      </c>
      <c r="R185" s="165">
        <f t="shared" si="37"/>
        <v>0</v>
      </c>
      <c r="S185" s="165">
        <v>0</v>
      </c>
      <c r="T185" s="166">
        <f t="shared" si="38"/>
        <v>0</v>
      </c>
      <c r="AR185" s="167" t="s">
        <v>148</v>
      </c>
      <c r="AT185" s="167" t="s">
        <v>144</v>
      </c>
      <c r="AU185" s="167" t="s">
        <v>126</v>
      </c>
      <c r="AY185" s="7" t="s">
        <v>142</v>
      </c>
      <c r="BE185" s="88">
        <f t="shared" si="39"/>
        <v>0</v>
      </c>
      <c r="BF185" s="88">
        <f t="shared" si="40"/>
        <v>0</v>
      </c>
      <c r="BG185" s="88">
        <f t="shared" si="41"/>
        <v>0</v>
      </c>
      <c r="BH185" s="88">
        <f t="shared" si="42"/>
        <v>0</v>
      </c>
      <c r="BI185" s="88">
        <f t="shared" si="43"/>
        <v>0</v>
      </c>
      <c r="BJ185" s="7" t="s">
        <v>126</v>
      </c>
      <c r="BK185" s="88">
        <f t="shared" si="44"/>
        <v>0</v>
      </c>
      <c r="BL185" s="7" t="s">
        <v>148</v>
      </c>
      <c r="BM185" s="167" t="s">
        <v>295</v>
      </c>
    </row>
    <row r="186" spans="2:65" s="20" customFormat="1" ht="21.75" customHeight="1">
      <c r="B186" s="127"/>
      <c r="C186" s="156" t="s">
        <v>296</v>
      </c>
      <c r="D186" s="156" t="s">
        <v>144</v>
      </c>
      <c r="E186" s="157" t="s">
        <v>297</v>
      </c>
      <c r="F186" s="158" t="s">
        <v>298</v>
      </c>
      <c r="G186" s="159" t="s">
        <v>147</v>
      </c>
      <c r="H186" s="160">
        <v>180.50700000000001</v>
      </c>
      <c r="I186" s="161"/>
      <c r="J186" s="162">
        <f t="shared" si="35"/>
        <v>0</v>
      </c>
      <c r="K186" s="163"/>
      <c r="L186" s="21"/>
      <c r="M186" s="164"/>
      <c r="N186" s="126" t="s">
        <v>39</v>
      </c>
      <c r="P186" s="165">
        <f t="shared" si="36"/>
        <v>0</v>
      </c>
      <c r="Q186" s="165">
        <v>0</v>
      </c>
      <c r="R186" s="165">
        <f t="shared" si="37"/>
        <v>0</v>
      </c>
      <c r="S186" s="165">
        <v>0</v>
      </c>
      <c r="T186" s="166">
        <f t="shared" si="38"/>
        <v>0</v>
      </c>
      <c r="AR186" s="167" t="s">
        <v>148</v>
      </c>
      <c r="AT186" s="167" t="s">
        <v>144</v>
      </c>
      <c r="AU186" s="167" t="s">
        <v>126</v>
      </c>
      <c r="AY186" s="7" t="s">
        <v>142</v>
      </c>
      <c r="BE186" s="88">
        <f t="shared" si="39"/>
        <v>0</v>
      </c>
      <c r="BF186" s="88">
        <f t="shared" si="40"/>
        <v>0</v>
      </c>
      <c r="BG186" s="88">
        <f t="shared" si="41"/>
        <v>0</v>
      </c>
      <c r="BH186" s="88">
        <f t="shared" si="42"/>
        <v>0</v>
      </c>
      <c r="BI186" s="88">
        <f t="shared" si="43"/>
        <v>0</v>
      </c>
      <c r="BJ186" s="7" t="s">
        <v>126</v>
      </c>
      <c r="BK186" s="88">
        <f t="shared" si="44"/>
        <v>0</v>
      </c>
      <c r="BL186" s="7" t="s">
        <v>148</v>
      </c>
      <c r="BM186" s="167" t="s">
        <v>299</v>
      </c>
    </row>
    <row r="187" spans="2:65" s="143" customFormat="1" ht="22.9" customHeight="1">
      <c r="B187" s="144"/>
      <c r="D187" s="145" t="s">
        <v>72</v>
      </c>
      <c r="E187" s="154" t="s">
        <v>174</v>
      </c>
      <c r="F187" s="154" t="s">
        <v>300</v>
      </c>
      <c r="I187" s="147"/>
      <c r="J187" s="155">
        <f>BK187</f>
        <v>0</v>
      </c>
      <c r="L187" s="144"/>
      <c r="M187" s="149"/>
      <c r="P187" s="150">
        <f>SUM(P188:P194)</f>
        <v>0</v>
      </c>
      <c r="R187" s="150">
        <f>SUM(R188:R194)</f>
        <v>2.5012960000000001E-2</v>
      </c>
      <c r="T187" s="151">
        <f>SUM(T188:T194)</f>
        <v>0</v>
      </c>
      <c r="AR187" s="145" t="s">
        <v>81</v>
      </c>
      <c r="AT187" s="152" t="s">
        <v>72</v>
      </c>
      <c r="AU187" s="152" t="s">
        <v>81</v>
      </c>
      <c r="AY187" s="145" t="s">
        <v>142</v>
      </c>
      <c r="BK187" s="153">
        <f>SUM(BK188:BK194)</f>
        <v>0</v>
      </c>
    </row>
    <row r="188" spans="2:65" s="20" customFormat="1" ht="24.2" customHeight="1">
      <c r="B188" s="127"/>
      <c r="C188" s="156" t="s">
        <v>227</v>
      </c>
      <c r="D188" s="156" t="s">
        <v>144</v>
      </c>
      <c r="E188" s="157" t="s">
        <v>301</v>
      </c>
      <c r="F188" s="158" t="s">
        <v>302</v>
      </c>
      <c r="G188" s="159" t="s">
        <v>267</v>
      </c>
      <c r="H188" s="160">
        <v>202</v>
      </c>
      <c r="I188" s="161"/>
      <c r="J188" s="162">
        <f t="shared" ref="J188:J194" si="45">ROUND(I188*H188,2)</f>
        <v>0</v>
      </c>
      <c r="K188" s="163"/>
      <c r="L188" s="21"/>
      <c r="M188" s="164"/>
      <c r="N188" s="126" t="s">
        <v>39</v>
      </c>
      <c r="P188" s="165">
        <f t="shared" ref="P188:P194" si="46">O188*H188</f>
        <v>0</v>
      </c>
      <c r="Q188" s="165">
        <v>0</v>
      </c>
      <c r="R188" s="165">
        <f t="shared" ref="R188:R194" si="47">Q188*H188</f>
        <v>0</v>
      </c>
      <c r="S188" s="165">
        <v>0</v>
      </c>
      <c r="T188" s="166">
        <f t="shared" ref="T188:T194" si="48">S188*H188</f>
        <v>0</v>
      </c>
      <c r="AR188" s="167" t="s">
        <v>148</v>
      </c>
      <c r="AT188" s="167" t="s">
        <v>144</v>
      </c>
      <c r="AU188" s="167" t="s">
        <v>126</v>
      </c>
      <c r="AY188" s="7" t="s">
        <v>142</v>
      </c>
      <c r="BE188" s="88">
        <f t="shared" ref="BE188:BE194" si="49">IF(N188="základná",J188,0)</f>
        <v>0</v>
      </c>
      <c r="BF188" s="88">
        <f t="shared" ref="BF188:BF194" si="50">IF(N188="znížená",J188,0)</f>
        <v>0</v>
      </c>
      <c r="BG188" s="88">
        <f t="shared" ref="BG188:BG194" si="51">IF(N188="zákl. prenesená",J188,0)</f>
        <v>0</v>
      </c>
      <c r="BH188" s="88">
        <f t="shared" ref="BH188:BH194" si="52">IF(N188="zníž. prenesená",J188,0)</f>
        <v>0</v>
      </c>
      <c r="BI188" s="88">
        <f t="shared" ref="BI188:BI194" si="53">IF(N188="nulová",J188,0)</f>
        <v>0</v>
      </c>
      <c r="BJ188" s="7" t="s">
        <v>126</v>
      </c>
      <c r="BK188" s="88">
        <f t="shared" ref="BK188:BK194" si="54">ROUND(I188*H188,2)</f>
        <v>0</v>
      </c>
      <c r="BL188" s="7" t="s">
        <v>148</v>
      </c>
      <c r="BM188" s="167" t="s">
        <v>303</v>
      </c>
    </row>
    <row r="189" spans="2:65" s="20" customFormat="1" ht="16.5" customHeight="1">
      <c r="B189" s="127"/>
      <c r="C189" s="168" t="s">
        <v>304</v>
      </c>
      <c r="D189" s="168" t="s">
        <v>305</v>
      </c>
      <c r="E189" s="169" t="s">
        <v>306</v>
      </c>
      <c r="F189" s="170" t="s">
        <v>307</v>
      </c>
      <c r="G189" s="171" t="s">
        <v>185</v>
      </c>
      <c r="H189" s="172">
        <v>202</v>
      </c>
      <c r="I189" s="173"/>
      <c r="J189" s="174">
        <f t="shared" si="45"/>
        <v>0</v>
      </c>
      <c r="K189" s="175"/>
      <c r="L189" s="176"/>
      <c r="M189" s="177"/>
      <c r="N189" s="178" t="s">
        <v>39</v>
      </c>
      <c r="P189" s="165">
        <f t="shared" si="46"/>
        <v>0</v>
      </c>
      <c r="Q189" s="165">
        <v>0</v>
      </c>
      <c r="R189" s="165">
        <f t="shared" si="47"/>
        <v>0</v>
      </c>
      <c r="S189" s="165">
        <v>0</v>
      </c>
      <c r="T189" s="166">
        <f t="shared" si="48"/>
        <v>0</v>
      </c>
      <c r="AR189" s="167" t="s">
        <v>163</v>
      </c>
      <c r="AT189" s="167" t="s">
        <v>305</v>
      </c>
      <c r="AU189" s="167" t="s">
        <v>126</v>
      </c>
      <c r="AY189" s="7" t="s">
        <v>142</v>
      </c>
      <c r="BE189" s="88">
        <f t="shared" si="49"/>
        <v>0</v>
      </c>
      <c r="BF189" s="88">
        <f t="shared" si="50"/>
        <v>0</v>
      </c>
      <c r="BG189" s="88">
        <f t="shared" si="51"/>
        <v>0</v>
      </c>
      <c r="BH189" s="88">
        <f t="shared" si="52"/>
        <v>0</v>
      </c>
      <c r="BI189" s="88">
        <f t="shared" si="53"/>
        <v>0</v>
      </c>
      <c r="BJ189" s="7" t="s">
        <v>126</v>
      </c>
      <c r="BK189" s="88">
        <f t="shared" si="54"/>
        <v>0</v>
      </c>
      <c r="BL189" s="7" t="s">
        <v>148</v>
      </c>
      <c r="BM189" s="167" t="s">
        <v>308</v>
      </c>
    </row>
    <row r="190" spans="2:65" s="20" customFormat="1" ht="24.2" customHeight="1">
      <c r="B190" s="127"/>
      <c r="C190" s="156" t="s">
        <v>231</v>
      </c>
      <c r="D190" s="156" t="s">
        <v>144</v>
      </c>
      <c r="E190" s="157" t="s">
        <v>309</v>
      </c>
      <c r="F190" s="158" t="s">
        <v>310</v>
      </c>
      <c r="G190" s="159" t="s">
        <v>267</v>
      </c>
      <c r="H190" s="160">
        <v>270</v>
      </c>
      <c r="I190" s="161"/>
      <c r="J190" s="162">
        <f t="shared" si="45"/>
        <v>0</v>
      </c>
      <c r="K190" s="163"/>
      <c r="L190" s="21"/>
      <c r="M190" s="164"/>
      <c r="N190" s="126" t="s">
        <v>39</v>
      </c>
      <c r="P190" s="165">
        <f t="shared" si="46"/>
        <v>0</v>
      </c>
      <c r="Q190" s="165">
        <v>0</v>
      </c>
      <c r="R190" s="165">
        <f t="shared" si="47"/>
        <v>0</v>
      </c>
      <c r="S190" s="165">
        <v>0</v>
      </c>
      <c r="T190" s="166">
        <f t="shared" si="48"/>
        <v>0</v>
      </c>
      <c r="AR190" s="167" t="s">
        <v>148</v>
      </c>
      <c r="AT190" s="167" t="s">
        <v>144</v>
      </c>
      <c r="AU190" s="167" t="s">
        <v>126</v>
      </c>
      <c r="AY190" s="7" t="s">
        <v>142</v>
      </c>
      <c r="BE190" s="88">
        <f t="shared" si="49"/>
        <v>0</v>
      </c>
      <c r="BF190" s="88">
        <f t="shared" si="50"/>
        <v>0</v>
      </c>
      <c r="BG190" s="88">
        <f t="shared" si="51"/>
        <v>0</v>
      </c>
      <c r="BH190" s="88">
        <f t="shared" si="52"/>
        <v>0</v>
      </c>
      <c r="BI190" s="88">
        <f t="shared" si="53"/>
        <v>0</v>
      </c>
      <c r="BJ190" s="7" t="s">
        <v>126</v>
      </c>
      <c r="BK190" s="88">
        <f t="shared" si="54"/>
        <v>0</v>
      </c>
      <c r="BL190" s="7" t="s">
        <v>148</v>
      </c>
      <c r="BM190" s="167" t="s">
        <v>311</v>
      </c>
    </row>
    <row r="191" spans="2:65" s="20" customFormat="1" ht="16.5" customHeight="1">
      <c r="B191" s="127"/>
      <c r="C191" s="156" t="s">
        <v>312</v>
      </c>
      <c r="D191" s="156" t="s">
        <v>144</v>
      </c>
      <c r="E191" s="157" t="s">
        <v>313</v>
      </c>
      <c r="F191" s="158" t="s">
        <v>314</v>
      </c>
      <c r="G191" s="159" t="s">
        <v>147</v>
      </c>
      <c r="H191" s="160">
        <v>625.32399999999996</v>
      </c>
      <c r="I191" s="161"/>
      <c r="J191" s="162">
        <f t="shared" si="45"/>
        <v>0</v>
      </c>
      <c r="K191" s="163"/>
      <c r="L191" s="21"/>
      <c r="M191" s="164"/>
      <c r="N191" s="126" t="s">
        <v>39</v>
      </c>
      <c r="P191" s="165">
        <f t="shared" si="46"/>
        <v>0</v>
      </c>
      <c r="Q191" s="165">
        <v>4.0000000000000003E-5</v>
      </c>
      <c r="R191" s="165">
        <f t="shared" si="47"/>
        <v>2.5012960000000001E-2</v>
      </c>
      <c r="S191" s="165">
        <v>0</v>
      </c>
      <c r="T191" s="166">
        <f t="shared" si="48"/>
        <v>0</v>
      </c>
      <c r="AR191" s="167" t="s">
        <v>148</v>
      </c>
      <c r="AT191" s="167" t="s">
        <v>144</v>
      </c>
      <c r="AU191" s="167" t="s">
        <v>126</v>
      </c>
      <c r="AY191" s="7" t="s">
        <v>142</v>
      </c>
      <c r="BE191" s="88">
        <f t="shared" si="49"/>
        <v>0</v>
      </c>
      <c r="BF191" s="88">
        <f t="shared" si="50"/>
        <v>0</v>
      </c>
      <c r="BG191" s="88">
        <f t="shared" si="51"/>
        <v>0</v>
      </c>
      <c r="BH191" s="88">
        <f t="shared" si="52"/>
        <v>0</v>
      </c>
      <c r="BI191" s="88">
        <f t="shared" si="53"/>
        <v>0</v>
      </c>
      <c r="BJ191" s="7" t="s">
        <v>126</v>
      </c>
      <c r="BK191" s="88">
        <f t="shared" si="54"/>
        <v>0</v>
      </c>
      <c r="BL191" s="7" t="s">
        <v>148</v>
      </c>
      <c r="BM191" s="167" t="s">
        <v>315</v>
      </c>
    </row>
    <row r="192" spans="2:65" s="20" customFormat="1" ht="21.75" customHeight="1">
      <c r="B192" s="127"/>
      <c r="C192" s="156" t="s">
        <v>234</v>
      </c>
      <c r="D192" s="156" t="s">
        <v>144</v>
      </c>
      <c r="E192" s="157" t="s">
        <v>316</v>
      </c>
      <c r="F192" s="158" t="s">
        <v>317</v>
      </c>
      <c r="G192" s="159" t="s">
        <v>218</v>
      </c>
      <c r="H192" s="160">
        <v>314.94</v>
      </c>
      <c r="I192" s="161"/>
      <c r="J192" s="162">
        <f t="shared" si="45"/>
        <v>0</v>
      </c>
      <c r="K192" s="163"/>
      <c r="L192" s="21"/>
      <c r="M192" s="164"/>
      <c r="N192" s="126" t="s">
        <v>39</v>
      </c>
      <c r="P192" s="165">
        <f t="shared" si="46"/>
        <v>0</v>
      </c>
      <c r="Q192" s="165">
        <v>0</v>
      </c>
      <c r="R192" s="165">
        <f t="shared" si="47"/>
        <v>0</v>
      </c>
      <c r="S192" s="165">
        <v>0</v>
      </c>
      <c r="T192" s="166">
        <f t="shared" si="48"/>
        <v>0</v>
      </c>
      <c r="AR192" s="167" t="s">
        <v>148</v>
      </c>
      <c r="AT192" s="167" t="s">
        <v>144</v>
      </c>
      <c r="AU192" s="167" t="s">
        <v>126</v>
      </c>
      <c r="AY192" s="7" t="s">
        <v>142</v>
      </c>
      <c r="BE192" s="88">
        <f t="shared" si="49"/>
        <v>0</v>
      </c>
      <c r="BF192" s="88">
        <f t="shared" si="50"/>
        <v>0</v>
      </c>
      <c r="BG192" s="88">
        <f t="shared" si="51"/>
        <v>0</v>
      </c>
      <c r="BH192" s="88">
        <f t="shared" si="52"/>
        <v>0</v>
      </c>
      <c r="BI192" s="88">
        <f t="shared" si="53"/>
        <v>0</v>
      </c>
      <c r="BJ192" s="7" t="s">
        <v>126</v>
      </c>
      <c r="BK192" s="88">
        <f t="shared" si="54"/>
        <v>0</v>
      </c>
      <c r="BL192" s="7" t="s">
        <v>148</v>
      </c>
      <c r="BM192" s="167" t="s">
        <v>318</v>
      </c>
    </row>
    <row r="193" spans="2:65" s="20" customFormat="1" ht="24.2" customHeight="1">
      <c r="B193" s="127"/>
      <c r="C193" s="156" t="s">
        <v>319</v>
      </c>
      <c r="D193" s="156" t="s">
        <v>144</v>
      </c>
      <c r="E193" s="157" t="s">
        <v>320</v>
      </c>
      <c r="F193" s="158" t="s">
        <v>321</v>
      </c>
      <c r="G193" s="159" t="s">
        <v>218</v>
      </c>
      <c r="H193" s="160">
        <v>6613.74</v>
      </c>
      <c r="I193" s="161"/>
      <c r="J193" s="162">
        <f t="shared" si="45"/>
        <v>0</v>
      </c>
      <c r="K193" s="163"/>
      <c r="L193" s="21"/>
      <c r="M193" s="164"/>
      <c r="N193" s="126" t="s">
        <v>39</v>
      </c>
      <c r="P193" s="165">
        <f t="shared" si="46"/>
        <v>0</v>
      </c>
      <c r="Q193" s="165">
        <v>0</v>
      </c>
      <c r="R193" s="165">
        <f t="shared" si="47"/>
        <v>0</v>
      </c>
      <c r="S193" s="165">
        <v>0</v>
      </c>
      <c r="T193" s="166">
        <f t="shared" si="48"/>
        <v>0</v>
      </c>
      <c r="AR193" s="167" t="s">
        <v>148</v>
      </c>
      <c r="AT193" s="167" t="s">
        <v>144</v>
      </c>
      <c r="AU193" s="167" t="s">
        <v>126</v>
      </c>
      <c r="AY193" s="7" t="s">
        <v>142</v>
      </c>
      <c r="BE193" s="88">
        <f t="shared" si="49"/>
        <v>0</v>
      </c>
      <c r="BF193" s="88">
        <f t="shared" si="50"/>
        <v>0</v>
      </c>
      <c r="BG193" s="88">
        <f t="shared" si="51"/>
        <v>0</v>
      </c>
      <c r="BH193" s="88">
        <f t="shared" si="52"/>
        <v>0</v>
      </c>
      <c r="BI193" s="88">
        <f t="shared" si="53"/>
        <v>0</v>
      </c>
      <c r="BJ193" s="7" t="s">
        <v>126</v>
      </c>
      <c r="BK193" s="88">
        <f t="shared" si="54"/>
        <v>0</v>
      </c>
      <c r="BL193" s="7" t="s">
        <v>148</v>
      </c>
      <c r="BM193" s="167" t="s">
        <v>322</v>
      </c>
    </row>
    <row r="194" spans="2:65" s="20" customFormat="1" ht="16.5" customHeight="1">
      <c r="B194" s="127"/>
      <c r="C194" s="156" t="s">
        <v>323</v>
      </c>
      <c r="D194" s="156" t="s">
        <v>144</v>
      </c>
      <c r="E194" s="157" t="s">
        <v>324</v>
      </c>
      <c r="F194" s="158" t="s">
        <v>325</v>
      </c>
      <c r="G194" s="159" t="s">
        <v>218</v>
      </c>
      <c r="H194" s="160">
        <v>314.94</v>
      </c>
      <c r="I194" s="161"/>
      <c r="J194" s="162">
        <f t="shared" si="45"/>
        <v>0</v>
      </c>
      <c r="K194" s="163"/>
      <c r="L194" s="21"/>
      <c r="M194" s="164"/>
      <c r="N194" s="126" t="s">
        <v>39</v>
      </c>
      <c r="P194" s="165">
        <f t="shared" si="46"/>
        <v>0</v>
      </c>
      <c r="Q194" s="165">
        <v>0</v>
      </c>
      <c r="R194" s="165">
        <f t="shared" si="47"/>
        <v>0</v>
      </c>
      <c r="S194" s="165">
        <v>0</v>
      </c>
      <c r="T194" s="166">
        <f t="shared" si="48"/>
        <v>0</v>
      </c>
      <c r="AR194" s="167" t="s">
        <v>148</v>
      </c>
      <c r="AT194" s="167" t="s">
        <v>144</v>
      </c>
      <c r="AU194" s="167" t="s">
        <v>126</v>
      </c>
      <c r="AY194" s="7" t="s">
        <v>142</v>
      </c>
      <c r="BE194" s="88">
        <f t="shared" si="49"/>
        <v>0</v>
      </c>
      <c r="BF194" s="88">
        <f t="shared" si="50"/>
        <v>0</v>
      </c>
      <c r="BG194" s="88">
        <f t="shared" si="51"/>
        <v>0</v>
      </c>
      <c r="BH194" s="88">
        <f t="shared" si="52"/>
        <v>0</v>
      </c>
      <c r="BI194" s="88">
        <f t="shared" si="53"/>
        <v>0</v>
      </c>
      <c r="BJ194" s="7" t="s">
        <v>126</v>
      </c>
      <c r="BK194" s="88">
        <f t="shared" si="54"/>
        <v>0</v>
      </c>
      <c r="BL194" s="7" t="s">
        <v>148</v>
      </c>
      <c r="BM194" s="167" t="s">
        <v>326</v>
      </c>
    </row>
    <row r="195" spans="2:65" s="143" customFormat="1" ht="22.9" customHeight="1">
      <c r="B195" s="144"/>
      <c r="D195" s="145" t="s">
        <v>72</v>
      </c>
      <c r="E195" s="154" t="s">
        <v>327</v>
      </c>
      <c r="F195" s="154" t="s">
        <v>328</v>
      </c>
      <c r="I195" s="147"/>
      <c r="J195" s="155">
        <f>BK195</f>
        <v>0</v>
      </c>
      <c r="L195" s="144"/>
      <c r="M195" s="149"/>
      <c r="P195" s="150">
        <f>P196</f>
        <v>0</v>
      </c>
      <c r="R195" s="150">
        <f>R196</f>
        <v>0</v>
      </c>
      <c r="T195" s="151">
        <f>T196</f>
        <v>0</v>
      </c>
      <c r="AR195" s="145" t="s">
        <v>81</v>
      </c>
      <c r="AT195" s="152" t="s">
        <v>72</v>
      </c>
      <c r="AU195" s="152" t="s">
        <v>81</v>
      </c>
      <c r="AY195" s="145" t="s">
        <v>142</v>
      </c>
      <c r="BK195" s="153">
        <f>BK196</f>
        <v>0</v>
      </c>
    </row>
    <row r="196" spans="2:65" s="20" customFormat="1" ht="21.75" customHeight="1">
      <c r="B196" s="127"/>
      <c r="C196" s="156" t="s">
        <v>329</v>
      </c>
      <c r="D196" s="156" t="s">
        <v>144</v>
      </c>
      <c r="E196" s="157" t="s">
        <v>330</v>
      </c>
      <c r="F196" s="158" t="s">
        <v>331</v>
      </c>
      <c r="G196" s="159" t="s">
        <v>218</v>
      </c>
      <c r="H196" s="160">
        <v>1834.0930000000001</v>
      </c>
      <c r="I196" s="161"/>
      <c r="J196" s="162">
        <f>ROUND(I196*H196,2)</f>
        <v>0</v>
      </c>
      <c r="K196" s="163"/>
      <c r="L196" s="21"/>
      <c r="M196" s="164"/>
      <c r="N196" s="126" t="s">
        <v>39</v>
      </c>
      <c r="P196" s="165">
        <f>O196*H196</f>
        <v>0</v>
      </c>
      <c r="Q196" s="165">
        <v>0</v>
      </c>
      <c r="R196" s="165">
        <f>Q196*H196</f>
        <v>0</v>
      </c>
      <c r="S196" s="165">
        <v>0</v>
      </c>
      <c r="T196" s="166">
        <f>S196*H196</f>
        <v>0</v>
      </c>
      <c r="AR196" s="167" t="s">
        <v>148</v>
      </c>
      <c r="AT196" s="167" t="s">
        <v>144</v>
      </c>
      <c r="AU196" s="167" t="s">
        <v>126</v>
      </c>
      <c r="AY196" s="7" t="s">
        <v>142</v>
      </c>
      <c r="BE196" s="88">
        <f>IF(N196="základná",J196,0)</f>
        <v>0</v>
      </c>
      <c r="BF196" s="88">
        <f>IF(N196="znížená",J196,0)</f>
        <v>0</v>
      </c>
      <c r="BG196" s="88">
        <f>IF(N196="zákl. prenesená",J196,0)</f>
        <v>0</v>
      </c>
      <c r="BH196" s="88">
        <f>IF(N196="zníž. prenesená",J196,0)</f>
        <v>0</v>
      </c>
      <c r="BI196" s="88">
        <f>IF(N196="nulová",J196,0)</f>
        <v>0</v>
      </c>
      <c r="BJ196" s="7" t="s">
        <v>126</v>
      </c>
      <c r="BK196" s="88">
        <f>ROUND(I196*H196,2)</f>
        <v>0</v>
      </c>
      <c r="BL196" s="7" t="s">
        <v>148</v>
      </c>
      <c r="BM196" s="167" t="s">
        <v>332</v>
      </c>
    </row>
    <row r="197" spans="2:65" s="143" customFormat="1" ht="25.9" customHeight="1">
      <c r="B197" s="144"/>
      <c r="D197" s="145" t="s">
        <v>72</v>
      </c>
      <c r="E197" s="146" t="s">
        <v>333</v>
      </c>
      <c r="F197" s="146" t="s">
        <v>334</v>
      </c>
      <c r="I197" s="147"/>
      <c r="J197" s="148">
        <f>BK197</f>
        <v>0</v>
      </c>
      <c r="L197" s="144"/>
      <c r="M197" s="149"/>
      <c r="P197" s="150">
        <f>P198+P207+P219+P233</f>
        <v>0</v>
      </c>
      <c r="R197" s="150">
        <f>R198+R207+R219+R233</f>
        <v>0.69234200000000001</v>
      </c>
      <c r="T197" s="151">
        <f>T198+T207+T219+T233</f>
        <v>4.0584000000000002E-2</v>
      </c>
      <c r="AR197" s="145" t="s">
        <v>126</v>
      </c>
      <c r="AT197" s="152" t="s">
        <v>72</v>
      </c>
      <c r="AU197" s="152" t="s">
        <v>73</v>
      </c>
      <c r="AY197" s="145" t="s">
        <v>142</v>
      </c>
      <c r="BK197" s="153">
        <f>BK198+BK207+BK219+BK233</f>
        <v>0</v>
      </c>
    </row>
    <row r="198" spans="2:65" s="143" customFormat="1" ht="22.9" customHeight="1">
      <c r="B198" s="144"/>
      <c r="D198" s="145" t="s">
        <v>72</v>
      </c>
      <c r="E198" s="154" t="s">
        <v>335</v>
      </c>
      <c r="F198" s="154" t="s">
        <v>336</v>
      </c>
      <c r="I198" s="147"/>
      <c r="J198" s="155">
        <f>BK198</f>
        <v>0</v>
      </c>
      <c r="L198" s="144"/>
      <c r="M198" s="149"/>
      <c r="P198" s="150">
        <f>SUM(P199:P206)</f>
        <v>0</v>
      </c>
      <c r="R198" s="150">
        <f>SUM(R199:R206)</f>
        <v>0.69234200000000001</v>
      </c>
      <c r="T198" s="151">
        <f>SUM(T199:T206)</f>
        <v>0</v>
      </c>
      <c r="AR198" s="145" t="s">
        <v>126</v>
      </c>
      <c r="AT198" s="152" t="s">
        <v>72</v>
      </c>
      <c r="AU198" s="152" t="s">
        <v>81</v>
      </c>
      <c r="AY198" s="145" t="s">
        <v>142</v>
      </c>
      <c r="BK198" s="153">
        <f>SUM(BK199:BK206)</f>
        <v>0</v>
      </c>
    </row>
    <row r="199" spans="2:65" s="20" customFormat="1" ht="24.2" customHeight="1">
      <c r="B199" s="127"/>
      <c r="C199" s="156" t="s">
        <v>337</v>
      </c>
      <c r="D199" s="156" t="s">
        <v>144</v>
      </c>
      <c r="E199" s="157" t="s">
        <v>338</v>
      </c>
      <c r="F199" s="158" t="s">
        <v>339</v>
      </c>
      <c r="G199" s="159" t="s">
        <v>147</v>
      </c>
      <c r="H199" s="160">
        <v>736.17600000000004</v>
      </c>
      <c r="I199" s="161"/>
      <c r="J199" s="162">
        <f t="shared" ref="J199:J206" si="55">ROUND(I199*H199,2)</f>
        <v>0</v>
      </c>
      <c r="K199" s="163"/>
      <c r="L199" s="21"/>
      <c r="M199" s="164"/>
      <c r="N199" s="126" t="s">
        <v>39</v>
      </c>
      <c r="P199" s="165">
        <f t="shared" ref="P199:P206" si="56">O199*H199</f>
        <v>0</v>
      </c>
      <c r="Q199" s="165">
        <v>0</v>
      </c>
      <c r="R199" s="165">
        <f t="shared" ref="R199:R206" si="57">Q199*H199</f>
        <v>0</v>
      </c>
      <c r="S199" s="165">
        <v>0</v>
      </c>
      <c r="T199" s="166">
        <f t="shared" ref="T199:T206" si="58">S199*H199</f>
        <v>0</v>
      </c>
      <c r="AR199" s="167" t="s">
        <v>203</v>
      </c>
      <c r="AT199" s="167" t="s">
        <v>144</v>
      </c>
      <c r="AU199" s="167" t="s">
        <v>126</v>
      </c>
      <c r="AY199" s="7" t="s">
        <v>142</v>
      </c>
      <c r="BE199" s="88">
        <f t="shared" ref="BE199:BE206" si="59">IF(N199="základná",J199,0)</f>
        <v>0</v>
      </c>
      <c r="BF199" s="88">
        <f t="shared" ref="BF199:BF206" si="60">IF(N199="znížená",J199,0)</f>
        <v>0</v>
      </c>
      <c r="BG199" s="88">
        <f t="shared" ref="BG199:BG206" si="61">IF(N199="zákl. prenesená",J199,0)</f>
        <v>0</v>
      </c>
      <c r="BH199" s="88">
        <f t="shared" ref="BH199:BH206" si="62">IF(N199="zníž. prenesená",J199,0)</f>
        <v>0</v>
      </c>
      <c r="BI199" s="88">
        <f t="shared" ref="BI199:BI206" si="63">IF(N199="nulová",J199,0)</f>
        <v>0</v>
      </c>
      <c r="BJ199" s="7" t="s">
        <v>126</v>
      </c>
      <c r="BK199" s="88">
        <f t="shared" ref="BK199:BK206" si="64">ROUND(I199*H199,2)</f>
        <v>0</v>
      </c>
      <c r="BL199" s="7" t="s">
        <v>203</v>
      </c>
      <c r="BM199" s="167" t="s">
        <v>340</v>
      </c>
    </row>
    <row r="200" spans="2:65" s="20" customFormat="1" ht="24.2" customHeight="1">
      <c r="B200" s="127"/>
      <c r="C200" s="156" t="s">
        <v>341</v>
      </c>
      <c r="D200" s="156" t="s">
        <v>144</v>
      </c>
      <c r="E200" s="157" t="s">
        <v>342</v>
      </c>
      <c r="F200" s="158" t="s">
        <v>343</v>
      </c>
      <c r="G200" s="159" t="s">
        <v>147</v>
      </c>
      <c r="H200" s="160">
        <v>670.74</v>
      </c>
      <c r="I200" s="161"/>
      <c r="J200" s="162">
        <f t="shared" si="55"/>
        <v>0</v>
      </c>
      <c r="K200" s="163"/>
      <c r="L200" s="21"/>
      <c r="M200" s="164"/>
      <c r="N200" s="126" t="s">
        <v>39</v>
      </c>
      <c r="P200" s="165">
        <f t="shared" si="56"/>
        <v>0</v>
      </c>
      <c r="Q200" s="165">
        <v>8.4999999999999995E-4</v>
      </c>
      <c r="R200" s="165">
        <f t="shared" si="57"/>
        <v>0.570129</v>
      </c>
      <c r="S200" s="165">
        <v>0</v>
      </c>
      <c r="T200" s="166">
        <f t="shared" si="58"/>
        <v>0</v>
      </c>
      <c r="AR200" s="167" t="s">
        <v>203</v>
      </c>
      <c r="AT200" s="167" t="s">
        <v>144</v>
      </c>
      <c r="AU200" s="167" t="s">
        <v>126</v>
      </c>
      <c r="AY200" s="7" t="s">
        <v>142</v>
      </c>
      <c r="BE200" s="88">
        <f t="shared" si="59"/>
        <v>0</v>
      </c>
      <c r="BF200" s="88">
        <f t="shared" si="60"/>
        <v>0</v>
      </c>
      <c r="BG200" s="88">
        <f t="shared" si="61"/>
        <v>0</v>
      </c>
      <c r="BH200" s="88">
        <f t="shared" si="62"/>
        <v>0</v>
      </c>
      <c r="BI200" s="88">
        <f t="shared" si="63"/>
        <v>0</v>
      </c>
      <c r="BJ200" s="7" t="s">
        <v>126</v>
      </c>
      <c r="BK200" s="88">
        <f t="shared" si="64"/>
        <v>0</v>
      </c>
      <c r="BL200" s="7" t="s">
        <v>203</v>
      </c>
      <c r="BM200" s="167" t="s">
        <v>344</v>
      </c>
    </row>
    <row r="201" spans="2:65" s="20" customFormat="1" ht="24.2" customHeight="1">
      <c r="B201" s="127"/>
      <c r="C201" s="156" t="s">
        <v>345</v>
      </c>
      <c r="D201" s="156" t="s">
        <v>144</v>
      </c>
      <c r="E201" s="157" t="s">
        <v>346</v>
      </c>
      <c r="F201" s="158" t="s">
        <v>347</v>
      </c>
      <c r="G201" s="159" t="s">
        <v>147</v>
      </c>
      <c r="H201" s="160">
        <v>143.78</v>
      </c>
      <c r="I201" s="161"/>
      <c r="J201" s="162">
        <f t="shared" si="55"/>
        <v>0</v>
      </c>
      <c r="K201" s="163"/>
      <c r="L201" s="21"/>
      <c r="M201" s="164"/>
      <c r="N201" s="126" t="s">
        <v>39</v>
      </c>
      <c r="P201" s="165">
        <f t="shared" si="56"/>
        <v>0</v>
      </c>
      <c r="Q201" s="165">
        <v>8.4999999999999995E-4</v>
      </c>
      <c r="R201" s="165">
        <f t="shared" si="57"/>
        <v>0.12221299999999999</v>
      </c>
      <c r="S201" s="165">
        <v>0</v>
      </c>
      <c r="T201" s="166">
        <f t="shared" si="58"/>
        <v>0</v>
      </c>
      <c r="AR201" s="167" t="s">
        <v>203</v>
      </c>
      <c r="AT201" s="167" t="s">
        <v>144</v>
      </c>
      <c r="AU201" s="167" t="s">
        <v>126</v>
      </c>
      <c r="AY201" s="7" t="s">
        <v>142</v>
      </c>
      <c r="BE201" s="88">
        <f t="shared" si="59"/>
        <v>0</v>
      </c>
      <c r="BF201" s="88">
        <f t="shared" si="60"/>
        <v>0</v>
      </c>
      <c r="BG201" s="88">
        <f t="shared" si="61"/>
        <v>0</v>
      </c>
      <c r="BH201" s="88">
        <f t="shared" si="62"/>
        <v>0</v>
      </c>
      <c r="BI201" s="88">
        <f t="shared" si="63"/>
        <v>0</v>
      </c>
      <c r="BJ201" s="7" t="s">
        <v>126</v>
      </c>
      <c r="BK201" s="88">
        <f t="shared" si="64"/>
        <v>0</v>
      </c>
      <c r="BL201" s="7" t="s">
        <v>203</v>
      </c>
      <c r="BM201" s="167" t="s">
        <v>348</v>
      </c>
    </row>
    <row r="202" spans="2:65" s="20" customFormat="1" ht="33" customHeight="1">
      <c r="B202" s="127"/>
      <c r="C202" s="168" t="s">
        <v>349</v>
      </c>
      <c r="D202" s="168" t="s">
        <v>305</v>
      </c>
      <c r="E202" s="169" t="s">
        <v>350</v>
      </c>
      <c r="F202" s="170" t="s">
        <v>351</v>
      </c>
      <c r="G202" s="171" t="s">
        <v>147</v>
      </c>
      <c r="H202" s="172">
        <v>943.88699999999994</v>
      </c>
      <c r="I202" s="173"/>
      <c r="J202" s="174">
        <f t="shared" si="55"/>
        <v>0</v>
      </c>
      <c r="K202" s="175"/>
      <c r="L202" s="176"/>
      <c r="M202" s="177"/>
      <c r="N202" s="178" t="s">
        <v>39</v>
      </c>
      <c r="P202" s="165">
        <f t="shared" si="56"/>
        <v>0</v>
      </c>
      <c r="Q202" s="165">
        <v>0</v>
      </c>
      <c r="R202" s="165">
        <f t="shared" si="57"/>
        <v>0</v>
      </c>
      <c r="S202" s="165">
        <v>0</v>
      </c>
      <c r="T202" s="166">
        <f t="shared" si="58"/>
        <v>0</v>
      </c>
      <c r="AR202" s="167" t="s">
        <v>269</v>
      </c>
      <c r="AT202" s="167" t="s">
        <v>305</v>
      </c>
      <c r="AU202" s="167" t="s">
        <v>126</v>
      </c>
      <c r="AY202" s="7" t="s">
        <v>142</v>
      </c>
      <c r="BE202" s="88">
        <f t="shared" si="59"/>
        <v>0</v>
      </c>
      <c r="BF202" s="88">
        <f t="shared" si="60"/>
        <v>0</v>
      </c>
      <c r="BG202" s="88">
        <f t="shared" si="61"/>
        <v>0</v>
      </c>
      <c r="BH202" s="88">
        <f t="shared" si="62"/>
        <v>0</v>
      </c>
      <c r="BI202" s="88">
        <f t="shared" si="63"/>
        <v>0</v>
      </c>
      <c r="BJ202" s="7" t="s">
        <v>126</v>
      </c>
      <c r="BK202" s="88">
        <f t="shared" si="64"/>
        <v>0</v>
      </c>
      <c r="BL202" s="7" t="s">
        <v>203</v>
      </c>
      <c r="BM202" s="167" t="s">
        <v>352</v>
      </c>
    </row>
    <row r="203" spans="2:65" s="20" customFormat="1" ht="24.2" customHeight="1">
      <c r="B203" s="127"/>
      <c r="C203" s="156" t="s">
        <v>251</v>
      </c>
      <c r="D203" s="156" t="s">
        <v>144</v>
      </c>
      <c r="E203" s="157" t="s">
        <v>353</v>
      </c>
      <c r="F203" s="158" t="s">
        <v>354</v>
      </c>
      <c r="G203" s="159" t="s">
        <v>147</v>
      </c>
      <c r="H203" s="160">
        <v>1333.021</v>
      </c>
      <c r="I203" s="161"/>
      <c r="J203" s="162">
        <f t="shared" si="55"/>
        <v>0</v>
      </c>
      <c r="K203" s="163"/>
      <c r="L203" s="21"/>
      <c r="M203" s="164"/>
      <c r="N203" s="126" t="s">
        <v>39</v>
      </c>
      <c r="P203" s="165">
        <f t="shared" si="56"/>
        <v>0</v>
      </c>
      <c r="Q203" s="165">
        <v>0</v>
      </c>
      <c r="R203" s="165">
        <f t="shared" si="57"/>
        <v>0</v>
      </c>
      <c r="S203" s="165">
        <v>0</v>
      </c>
      <c r="T203" s="166">
        <f t="shared" si="58"/>
        <v>0</v>
      </c>
      <c r="AR203" s="167" t="s">
        <v>203</v>
      </c>
      <c r="AT203" s="167" t="s">
        <v>144</v>
      </c>
      <c r="AU203" s="167" t="s">
        <v>126</v>
      </c>
      <c r="AY203" s="7" t="s">
        <v>142</v>
      </c>
      <c r="BE203" s="88">
        <f t="shared" si="59"/>
        <v>0</v>
      </c>
      <c r="BF203" s="88">
        <f t="shared" si="60"/>
        <v>0</v>
      </c>
      <c r="BG203" s="88">
        <f t="shared" si="61"/>
        <v>0</v>
      </c>
      <c r="BH203" s="88">
        <f t="shared" si="62"/>
        <v>0</v>
      </c>
      <c r="BI203" s="88">
        <f t="shared" si="63"/>
        <v>0</v>
      </c>
      <c r="BJ203" s="7" t="s">
        <v>126</v>
      </c>
      <c r="BK203" s="88">
        <f t="shared" si="64"/>
        <v>0</v>
      </c>
      <c r="BL203" s="7" t="s">
        <v>203</v>
      </c>
      <c r="BM203" s="167" t="s">
        <v>355</v>
      </c>
    </row>
    <row r="204" spans="2:65" s="20" customFormat="1" ht="24.2" customHeight="1">
      <c r="B204" s="127"/>
      <c r="C204" s="156" t="s">
        <v>356</v>
      </c>
      <c r="D204" s="156" t="s">
        <v>144</v>
      </c>
      <c r="E204" s="157" t="s">
        <v>357</v>
      </c>
      <c r="F204" s="158" t="s">
        <v>358</v>
      </c>
      <c r="G204" s="159" t="s">
        <v>147</v>
      </c>
      <c r="H204" s="160">
        <v>287.55900000000003</v>
      </c>
      <c r="I204" s="161"/>
      <c r="J204" s="162">
        <f t="shared" si="55"/>
        <v>0</v>
      </c>
      <c r="K204" s="163"/>
      <c r="L204" s="21"/>
      <c r="M204" s="164"/>
      <c r="N204" s="126" t="s">
        <v>39</v>
      </c>
      <c r="P204" s="165">
        <f t="shared" si="56"/>
        <v>0</v>
      </c>
      <c r="Q204" s="165">
        <v>0</v>
      </c>
      <c r="R204" s="165">
        <f t="shared" si="57"/>
        <v>0</v>
      </c>
      <c r="S204" s="165">
        <v>0</v>
      </c>
      <c r="T204" s="166">
        <f t="shared" si="58"/>
        <v>0</v>
      </c>
      <c r="AR204" s="167" t="s">
        <v>203</v>
      </c>
      <c r="AT204" s="167" t="s">
        <v>144</v>
      </c>
      <c r="AU204" s="167" t="s">
        <v>126</v>
      </c>
      <c r="AY204" s="7" t="s">
        <v>142</v>
      </c>
      <c r="BE204" s="88">
        <f t="shared" si="59"/>
        <v>0</v>
      </c>
      <c r="BF204" s="88">
        <f t="shared" si="60"/>
        <v>0</v>
      </c>
      <c r="BG204" s="88">
        <f t="shared" si="61"/>
        <v>0</v>
      </c>
      <c r="BH204" s="88">
        <f t="shared" si="62"/>
        <v>0</v>
      </c>
      <c r="BI204" s="88">
        <f t="shared" si="63"/>
        <v>0</v>
      </c>
      <c r="BJ204" s="7" t="s">
        <v>126</v>
      </c>
      <c r="BK204" s="88">
        <f t="shared" si="64"/>
        <v>0</v>
      </c>
      <c r="BL204" s="7" t="s">
        <v>203</v>
      </c>
      <c r="BM204" s="167" t="s">
        <v>359</v>
      </c>
    </row>
    <row r="205" spans="2:65" s="20" customFormat="1" ht="16.5" customHeight="1">
      <c r="B205" s="127"/>
      <c r="C205" s="168" t="s">
        <v>360</v>
      </c>
      <c r="D205" s="168" t="s">
        <v>305</v>
      </c>
      <c r="E205" s="169" t="s">
        <v>361</v>
      </c>
      <c r="F205" s="170" t="s">
        <v>362</v>
      </c>
      <c r="G205" s="171" t="s">
        <v>147</v>
      </c>
      <c r="H205" s="172">
        <v>1701.6089999999999</v>
      </c>
      <c r="I205" s="173"/>
      <c r="J205" s="174">
        <f t="shared" si="55"/>
        <v>0</v>
      </c>
      <c r="K205" s="175"/>
      <c r="L205" s="176"/>
      <c r="M205" s="177"/>
      <c r="N205" s="178" t="s">
        <v>39</v>
      </c>
      <c r="P205" s="165">
        <f t="shared" si="56"/>
        <v>0</v>
      </c>
      <c r="Q205" s="165">
        <v>0</v>
      </c>
      <c r="R205" s="165">
        <f t="shared" si="57"/>
        <v>0</v>
      </c>
      <c r="S205" s="165">
        <v>0</v>
      </c>
      <c r="T205" s="166">
        <f t="shared" si="58"/>
        <v>0</v>
      </c>
      <c r="AR205" s="167" t="s">
        <v>269</v>
      </c>
      <c r="AT205" s="167" t="s">
        <v>305</v>
      </c>
      <c r="AU205" s="167" t="s">
        <v>126</v>
      </c>
      <c r="AY205" s="7" t="s">
        <v>142</v>
      </c>
      <c r="BE205" s="88">
        <f t="shared" si="59"/>
        <v>0</v>
      </c>
      <c r="BF205" s="88">
        <f t="shared" si="60"/>
        <v>0</v>
      </c>
      <c r="BG205" s="88">
        <f t="shared" si="61"/>
        <v>0</v>
      </c>
      <c r="BH205" s="88">
        <f t="shared" si="62"/>
        <v>0</v>
      </c>
      <c r="BI205" s="88">
        <f t="shared" si="63"/>
        <v>0</v>
      </c>
      <c r="BJ205" s="7" t="s">
        <v>126</v>
      </c>
      <c r="BK205" s="88">
        <f t="shared" si="64"/>
        <v>0</v>
      </c>
      <c r="BL205" s="7" t="s">
        <v>203</v>
      </c>
      <c r="BM205" s="167" t="s">
        <v>363</v>
      </c>
    </row>
    <row r="206" spans="2:65" s="20" customFormat="1" ht="24.2" customHeight="1">
      <c r="B206" s="127"/>
      <c r="C206" s="156" t="s">
        <v>364</v>
      </c>
      <c r="D206" s="156" t="s">
        <v>144</v>
      </c>
      <c r="E206" s="157" t="s">
        <v>365</v>
      </c>
      <c r="F206" s="158" t="s">
        <v>366</v>
      </c>
      <c r="G206" s="159" t="s">
        <v>367</v>
      </c>
      <c r="H206" s="179"/>
      <c r="I206" s="161"/>
      <c r="J206" s="162">
        <f t="shared" si="55"/>
        <v>0</v>
      </c>
      <c r="K206" s="163"/>
      <c r="L206" s="21"/>
      <c r="M206" s="164"/>
      <c r="N206" s="126" t="s">
        <v>39</v>
      </c>
      <c r="P206" s="165">
        <f t="shared" si="56"/>
        <v>0</v>
      </c>
      <c r="Q206" s="165">
        <v>0</v>
      </c>
      <c r="R206" s="165">
        <f t="shared" si="57"/>
        <v>0</v>
      </c>
      <c r="S206" s="165">
        <v>0</v>
      </c>
      <c r="T206" s="166">
        <f t="shared" si="58"/>
        <v>0</v>
      </c>
      <c r="AR206" s="167" t="s">
        <v>203</v>
      </c>
      <c r="AT206" s="167" t="s">
        <v>144</v>
      </c>
      <c r="AU206" s="167" t="s">
        <v>126</v>
      </c>
      <c r="AY206" s="7" t="s">
        <v>142</v>
      </c>
      <c r="BE206" s="88">
        <f t="shared" si="59"/>
        <v>0</v>
      </c>
      <c r="BF206" s="88">
        <f t="shared" si="60"/>
        <v>0</v>
      </c>
      <c r="BG206" s="88">
        <f t="shared" si="61"/>
        <v>0</v>
      </c>
      <c r="BH206" s="88">
        <f t="shared" si="62"/>
        <v>0</v>
      </c>
      <c r="BI206" s="88">
        <f t="shared" si="63"/>
        <v>0</v>
      </c>
      <c r="BJ206" s="7" t="s">
        <v>126</v>
      </c>
      <c r="BK206" s="88">
        <f t="shared" si="64"/>
        <v>0</v>
      </c>
      <c r="BL206" s="7" t="s">
        <v>203</v>
      </c>
      <c r="BM206" s="167" t="s">
        <v>368</v>
      </c>
    </row>
    <row r="207" spans="2:65" s="143" customFormat="1" ht="22.9" customHeight="1">
      <c r="B207" s="144"/>
      <c r="D207" s="145" t="s">
        <v>72</v>
      </c>
      <c r="E207" s="154" t="s">
        <v>369</v>
      </c>
      <c r="F207" s="154" t="s">
        <v>370</v>
      </c>
      <c r="I207" s="147"/>
      <c r="J207" s="155">
        <f>BK207</f>
        <v>0</v>
      </c>
      <c r="L207" s="144"/>
      <c r="M207" s="149"/>
      <c r="P207" s="150">
        <f>SUM(P208:P218)</f>
        <v>0</v>
      </c>
      <c r="R207" s="150">
        <f>SUM(R208:R218)</f>
        <v>0</v>
      </c>
      <c r="T207" s="151">
        <f>SUM(T208:T218)</f>
        <v>4.0584000000000002E-2</v>
      </c>
      <c r="AR207" s="145" t="s">
        <v>126</v>
      </c>
      <c r="AT207" s="152" t="s">
        <v>72</v>
      </c>
      <c r="AU207" s="152" t="s">
        <v>81</v>
      </c>
      <c r="AY207" s="145" t="s">
        <v>142</v>
      </c>
      <c r="BK207" s="153">
        <f>SUM(BK208:BK218)</f>
        <v>0</v>
      </c>
    </row>
    <row r="208" spans="2:65" s="20" customFormat="1" ht="37.9" customHeight="1">
      <c r="B208" s="127"/>
      <c r="C208" s="156" t="s">
        <v>371</v>
      </c>
      <c r="D208" s="156" t="s">
        <v>144</v>
      </c>
      <c r="E208" s="157" t="s">
        <v>372</v>
      </c>
      <c r="F208" s="158" t="s">
        <v>373</v>
      </c>
      <c r="G208" s="159" t="s">
        <v>267</v>
      </c>
      <c r="H208" s="160">
        <v>105.39</v>
      </c>
      <c r="I208" s="161"/>
      <c r="J208" s="162">
        <f t="shared" ref="J208:J218" si="65">ROUND(I208*H208,2)</f>
        <v>0</v>
      </c>
      <c r="K208" s="163"/>
      <c r="L208" s="21"/>
      <c r="M208" s="164"/>
      <c r="N208" s="126" t="s">
        <v>39</v>
      </c>
      <c r="P208" s="165">
        <f t="shared" ref="P208:P218" si="66">O208*H208</f>
        <v>0</v>
      </c>
      <c r="Q208" s="165">
        <v>0</v>
      </c>
      <c r="R208" s="165">
        <f t="shared" ref="R208:R218" si="67">Q208*H208</f>
        <v>0</v>
      </c>
      <c r="S208" s="165">
        <v>0</v>
      </c>
      <c r="T208" s="166">
        <f t="shared" ref="T208:T218" si="68">S208*H208</f>
        <v>0</v>
      </c>
      <c r="AR208" s="167" t="s">
        <v>203</v>
      </c>
      <c r="AT208" s="167" t="s">
        <v>144</v>
      </c>
      <c r="AU208" s="167" t="s">
        <v>126</v>
      </c>
      <c r="AY208" s="7" t="s">
        <v>142</v>
      </c>
      <c r="BE208" s="88">
        <f t="shared" ref="BE208:BE218" si="69">IF(N208="základná",J208,0)</f>
        <v>0</v>
      </c>
      <c r="BF208" s="88">
        <f t="shared" ref="BF208:BF218" si="70">IF(N208="znížená",J208,0)</f>
        <v>0</v>
      </c>
      <c r="BG208" s="88">
        <f t="shared" ref="BG208:BG218" si="71">IF(N208="zákl. prenesená",J208,0)</f>
        <v>0</v>
      </c>
      <c r="BH208" s="88">
        <f t="shared" ref="BH208:BH218" si="72">IF(N208="zníž. prenesená",J208,0)</f>
        <v>0</v>
      </c>
      <c r="BI208" s="88">
        <f t="shared" ref="BI208:BI218" si="73">IF(N208="nulová",J208,0)</f>
        <v>0</v>
      </c>
      <c r="BJ208" s="7" t="s">
        <v>126</v>
      </c>
      <c r="BK208" s="88">
        <f t="shared" ref="BK208:BK218" si="74">ROUND(I208*H208,2)</f>
        <v>0</v>
      </c>
      <c r="BL208" s="7" t="s">
        <v>203</v>
      </c>
      <c r="BM208" s="167" t="s">
        <v>374</v>
      </c>
    </row>
    <row r="209" spans="2:65" s="20" customFormat="1" ht="37.9" customHeight="1">
      <c r="B209" s="127"/>
      <c r="C209" s="156" t="s">
        <v>375</v>
      </c>
      <c r="D209" s="156" t="s">
        <v>144</v>
      </c>
      <c r="E209" s="157" t="s">
        <v>376</v>
      </c>
      <c r="F209" s="158" t="s">
        <v>377</v>
      </c>
      <c r="G209" s="159" t="s">
        <v>267</v>
      </c>
      <c r="H209" s="160">
        <v>225</v>
      </c>
      <c r="I209" s="161"/>
      <c r="J209" s="162">
        <f t="shared" si="65"/>
        <v>0</v>
      </c>
      <c r="K209" s="163"/>
      <c r="L209" s="21"/>
      <c r="M209" s="164"/>
      <c r="N209" s="126" t="s">
        <v>39</v>
      </c>
      <c r="P209" s="165">
        <f t="shared" si="66"/>
        <v>0</v>
      </c>
      <c r="Q209" s="165">
        <v>0</v>
      </c>
      <c r="R209" s="165">
        <f t="shared" si="67"/>
        <v>0</v>
      </c>
      <c r="S209" s="165">
        <v>0</v>
      </c>
      <c r="T209" s="166">
        <f t="shared" si="68"/>
        <v>0</v>
      </c>
      <c r="AR209" s="167" t="s">
        <v>203</v>
      </c>
      <c r="AT209" s="167" t="s">
        <v>144</v>
      </c>
      <c r="AU209" s="167" t="s">
        <v>126</v>
      </c>
      <c r="AY209" s="7" t="s">
        <v>142</v>
      </c>
      <c r="BE209" s="88">
        <f t="shared" si="69"/>
        <v>0</v>
      </c>
      <c r="BF209" s="88">
        <f t="shared" si="70"/>
        <v>0</v>
      </c>
      <c r="BG209" s="88">
        <f t="shared" si="71"/>
        <v>0</v>
      </c>
      <c r="BH209" s="88">
        <f t="shared" si="72"/>
        <v>0</v>
      </c>
      <c r="BI209" s="88">
        <f t="shared" si="73"/>
        <v>0</v>
      </c>
      <c r="BJ209" s="7" t="s">
        <v>126</v>
      </c>
      <c r="BK209" s="88">
        <f t="shared" si="74"/>
        <v>0</v>
      </c>
      <c r="BL209" s="7" t="s">
        <v>203</v>
      </c>
      <c r="BM209" s="167" t="s">
        <v>378</v>
      </c>
    </row>
    <row r="210" spans="2:65" s="20" customFormat="1" ht="37.9" customHeight="1">
      <c r="B210" s="127"/>
      <c r="C210" s="156" t="s">
        <v>379</v>
      </c>
      <c r="D210" s="156" t="s">
        <v>144</v>
      </c>
      <c r="E210" s="157" t="s">
        <v>380</v>
      </c>
      <c r="F210" s="158" t="s">
        <v>381</v>
      </c>
      <c r="G210" s="159" t="s">
        <v>267</v>
      </c>
      <c r="H210" s="160">
        <v>71.2</v>
      </c>
      <c r="I210" s="161"/>
      <c r="J210" s="162">
        <f t="shared" si="65"/>
        <v>0</v>
      </c>
      <c r="K210" s="163"/>
      <c r="L210" s="21"/>
      <c r="M210" s="164"/>
      <c r="N210" s="126" t="s">
        <v>39</v>
      </c>
      <c r="P210" s="165">
        <f t="shared" si="66"/>
        <v>0</v>
      </c>
      <c r="Q210" s="165">
        <v>0</v>
      </c>
      <c r="R210" s="165">
        <f t="shared" si="67"/>
        <v>0</v>
      </c>
      <c r="S210" s="165">
        <v>0</v>
      </c>
      <c r="T210" s="166">
        <f t="shared" si="68"/>
        <v>0</v>
      </c>
      <c r="AR210" s="167" t="s">
        <v>203</v>
      </c>
      <c r="AT210" s="167" t="s">
        <v>144</v>
      </c>
      <c r="AU210" s="167" t="s">
        <v>126</v>
      </c>
      <c r="AY210" s="7" t="s">
        <v>142</v>
      </c>
      <c r="BE210" s="88">
        <f t="shared" si="69"/>
        <v>0</v>
      </c>
      <c r="BF210" s="88">
        <f t="shared" si="70"/>
        <v>0</v>
      </c>
      <c r="BG210" s="88">
        <f t="shared" si="71"/>
        <v>0</v>
      </c>
      <c r="BH210" s="88">
        <f t="shared" si="72"/>
        <v>0</v>
      </c>
      <c r="BI210" s="88">
        <f t="shared" si="73"/>
        <v>0</v>
      </c>
      <c r="BJ210" s="7" t="s">
        <v>126</v>
      </c>
      <c r="BK210" s="88">
        <f t="shared" si="74"/>
        <v>0</v>
      </c>
      <c r="BL210" s="7" t="s">
        <v>203</v>
      </c>
      <c r="BM210" s="167" t="s">
        <v>382</v>
      </c>
    </row>
    <row r="211" spans="2:65" s="20" customFormat="1" ht="37.9" customHeight="1">
      <c r="B211" s="127"/>
      <c r="C211" s="156" t="s">
        <v>383</v>
      </c>
      <c r="D211" s="156" t="s">
        <v>144</v>
      </c>
      <c r="E211" s="157" t="s">
        <v>384</v>
      </c>
      <c r="F211" s="158" t="s">
        <v>385</v>
      </c>
      <c r="G211" s="159" t="s">
        <v>185</v>
      </c>
      <c r="H211" s="160">
        <v>24</v>
      </c>
      <c r="I211" s="161"/>
      <c r="J211" s="162">
        <f t="shared" si="65"/>
        <v>0</v>
      </c>
      <c r="K211" s="163"/>
      <c r="L211" s="21"/>
      <c r="M211" s="164"/>
      <c r="N211" s="126" t="s">
        <v>39</v>
      </c>
      <c r="P211" s="165">
        <f t="shared" si="66"/>
        <v>0</v>
      </c>
      <c r="Q211" s="165">
        <v>0</v>
      </c>
      <c r="R211" s="165">
        <f t="shared" si="67"/>
        <v>0</v>
      </c>
      <c r="S211" s="165">
        <v>0</v>
      </c>
      <c r="T211" s="166">
        <f t="shared" si="68"/>
        <v>0</v>
      </c>
      <c r="AR211" s="167" t="s">
        <v>203</v>
      </c>
      <c r="AT211" s="167" t="s">
        <v>144</v>
      </c>
      <c r="AU211" s="167" t="s">
        <v>126</v>
      </c>
      <c r="AY211" s="7" t="s">
        <v>142</v>
      </c>
      <c r="BE211" s="88">
        <f t="shared" si="69"/>
        <v>0</v>
      </c>
      <c r="BF211" s="88">
        <f t="shared" si="70"/>
        <v>0</v>
      </c>
      <c r="BG211" s="88">
        <f t="shared" si="71"/>
        <v>0</v>
      </c>
      <c r="BH211" s="88">
        <f t="shared" si="72"/>
        <v>0</v>
      </c>
      <c r="BI211" s="88">
        <f t="shared" si="73"/>
        <v>0</v>
      </c>
      <c r="BJ211" s="7" t="s">
        <v>126</v>
      </c>
      <c r="BK211" s="88">
        <f t="shared" si="74"/>
        <v>0</v>
      </c>
      <c r="BL211" s="7" t="s">
        <v>203</v>
      </c>
      <c r="BM211" s="167" t="s">
        <v>386</v>
      </c>
    </row>
    <row r="212" spans="2:65" s="20" customFormat="1" ht="37.9" customHeight="1">
      <c r="B212" s="127"/>
      <c r="C212" s="156" t="s">
        <v>268</v>
      </c>
      <c r="D212" s="156" t="s">
        <v>144</v>
      </c>
      <c r="E212" s="157" t="s">
        <v>387</v>
      </c>
      <c r="F212" s="158" t="s">
        <v>388</v>
      </c>
      <c r="G212" s="159" t="s">
        <v>185</v>
      </c>
      <c r="H212" s="160">
        <v>8</v>
      </c>
      <c r="I212" s="161"/>
      <c r="J212" s="162">
        <f t="shared" si="65"/>
        <v>0</v>
      </c>
      <c r="K212" s="163"/>
      <c r="L212" s="21"/>
      <c r="M212" s="164"/>
      <c r="N212" s="126" t="s">
        <v>39</v>
      </c>
      <c r="P212" s="165">
        <f t="shared" si="66"/>
        <v>0</v>
      </c>
      <c r="Q212" s="165">
        <v>0</v>
      </c>
      <c r="R212" s="165">
        <f t="shared" si="67"/>
        <v>0</v>
      </c>
      <c r="S212" s="165">
        <v>0</v>
      </c>
      <c r="T212" s="166">
        <f t="shared" si="68"/>
        <v>0</v>
      </c>
      <c r="AR212" s="167" t="s">
        <v>203</v>
      </c>
      <c r="AT212" s="167" t="s">
        <v>144</v>
      </c>
      <c r="AU212" s="167" t="s">
        <v>126</v>
      </c>
      <c r="AY212" s="7" t="s">
        <v>142</v>
      </c>
      <c r="BE212" s="88">
        <f t="shared" si="69"/>
        <v>0</v>
      </c>
      <c r="BF212" s="88">
        <f t="shared" si="70"/>
        <v>0</v>
      </c>
      <c r="BG212" s="88">
        <f t="shared" si="71"/>
        <v>0</v>
      </c>
      <c r="BH212" s="88">
        <f t="shared" si="72"/>
        <v>0</v>
      </c>
      <c r="BI212" s="88">
        <f t="shared" si="73"/>
        <v>0</v>
      </c>
      <c r="BJ212" s="7" t="s">
        <v>126</v>
      </c>
      <c r="BK212" s="88">
        <f t="shared" si="74"/>
        <v>0</v>
      </c>
      <c r="BL212" s="7" t="s">
        <v>203</v>
      </c>
      <c r="BM212" s="167" t="s">
        <v>389</v>
      </c>
    </row>
    <row r="213" spans="2:65" s="20" customFormat="1" ht="37.9" customHeight="1">
      <c r="B213" s="127"/>
      <c r="C213" s="156" t="s">
        <v>390</v>
      </c>
      <c r="D213" s="156" t="s">
        <v>144</v>
      </c>
      <c r="E213" s="157" t="s">
        <v>391</v>
      </c>
      <c r="F213" s="158" t="s">
        <v>392</v>
      </c>
      <c r="G213" s="159" t="s">
        <v>267</v>
      </c>
      <c r="H213" s="160">
        <v>498.68599999999998</v>
      </c>
      <c r="I213" s="161"/>
      <c r="J213" s="162">
        <f t="shared" si="65"/>
        <v>0</v>
      </c>
      <c r="K213" s="163"/>
      <c r="L213" s="21"/>
      <c r="M213" s="164"/>
      <c r="N213" s="126" t="s">
        <v>39</v>
      </c>
      <c r="P213" s="165">
        <f t="shared" si="66"/>
        <v>0</v>
      </c>
      <c r="Q213" s="165">
        <v>0</v>
      </c>
      <c r="R213" s="165">
        <f t="shared" si="67"/>
        <v>0</v>
      </c>
      <c r="S213" s="165">
        <v>0</v>
      </c>
      <c r="T213" s="166">
        <f t="shared" si="68"/>
        <v>0</v>
      </c>
      <c r="AR213" s="167" t="s">
        <v>203</v>
      </c>
      <c r="AT213" s="167" t="s">
        <v>144</v>
      </c>
      <c r="AU213" s="167" t="s">
        <v>126</v>
      </c>
      <c r="AY213" s="7" t="s">
        <v>142</v>
      </c>
      <c r="BE213" s="88">
        <f t="shared" si="69"/>
        <v>0</v>
      </c>
      <c r="BF213" s="88">
        <f t="shared" si="70"/>
        <v>0</v>
      </c>
      <c r="BG213" s="88">
        <f t="shared" si="71"/>
        <v>0</v>
      </c>
      <c r="BH213" s="88">
        <f t="shared" si="72"/>
        <v>0</v>
      </c>
      <c r="BI213" s="88">
        <f t="shared" si="73"/>
        <v>0</v>
      </c>
      <c r="BJ213" s="7" t="s">
        <v>126</v>
      </c>
      <c r="BK213" s="88">
        <f t="shared" si="74"/>
        <v>0</v>
      </c>
      <c r="BL213" s="7" t="s">
        <v>203</v>
      </c>
      <c r="BM213" s="167" t="s">
        <v>393</v>
      </c>
    </row>
    <row r="214" spans="2:65" s="20" customFormat="1" ht="37.9" customHeight="1">
      <c r="B214" s="127"/>
      <c r="C214" s="156" t="s">
        <v>272</v>
      </c>
      <c r="D214" s="156" t="s">
        <v>144</v>
      </c>
      <c r="E214" s="157" t="s">
        <v>394</v>
      </c>
      <c r="F214" s="158" t="s">
        <v>395</v>
      </c>
      <c r="G214" s="159" t="s">
        <v>267</v>
      </c>
      <c r="H214" s="160">
        <v>67.599999999999994</v>
      </c>
      <c r="I214" s="161"/>
      <c r="J214" s="162">
        <f t="shared" si="65"/>
        <v>0</v>
      </c>
      <c r="K214" s="163"/>
      <c r="L214" s="21"/>
      <c r="M214" s="164"/>
      <c r="N214" s="126" t="s">
        <v>39</v>
      </c>
      <c r="P214" s="165">
        <f t="shared" si="66"/>
        <v>0</v>
      </c>
      <c r="Q214" s="165">
        <v>0</v>
      </c>
      <c r="R214" s="165">
        <f t="shared" si="67"/>
        <v>0</v>
      </c>
      <c r="S214" s="165">
        <v>0</v>
      </c>
      <c r="T214" s="166">
        <f t="shared" si="68"/>
        <v>0</v>
      </c>
      <c r="AR214" s="167" t="s">
        <v>203</v>
      </c>
      <c r="AT214" s="167" t="s">
        <v>144</v>
      </c>
      <c r="AU214" s="167" t="s">
        <v>126</v>
      </c>
      <c r="AY214" s="7" t="s">
        <v>142</v>
      </c>
      <c r="BE214" s="88">
        <f t="shared" si="69"/>
        <v>0</v>
      </c>
      <c r="BF214" s="88">
        <f t="shared" si="70"/>
        <v>0</v>
      </c>
      <c r="BG214" s="88">
        <f t="shared" si="71"/>
        <v>0</v>
      </c>
      <c r="BH214" s="88">
        <f t="shared" si="72"/>
        <v>0</v>
      </c>
      <c r="BI214" s="88">
        <f t="shared" si="73"/>
        <v>0</v>
      </c>
      <c r="BJ214" s="7" t="s">
        <v>126</v>
      </c>
      <c r="BK214" s="88">
        <f t="shared" si="74"/>
        <v>0</v>
      </c>
      <c r="BL214" s="7" t="s">
        <v>203</v>
      </c>
      <c r="BM214" s="167" t="s">
        <v>396</v>
      </c>
    </row>
    <row r="215" spans="2:65" s="20" customFormat="1" ht="37.9" customHeight="1">
      <c r="B215" s="127"/>
      <c r="C215" s="156" t="s">
        <v>397</v>
      </c>
      <c r="D215" s="156" t="s">
        <v>144</v>
      </c>
      <c r="E215" s="157" t="s">
        <v>398</v>
      </c>
      <c r="F215" s="158" t="s">
        <v>399</v>
      </c>
      <c r="G215" s="159" t="s">
        <v>267</v>
      </c>
      <c r="H215" s="160">
        <v>21.2</v>
      </c>
      <c r="I215" s="161"/>
      <c r="J215" s="162">
        <f t="shared" si="65"/>
        <v>0</v>
      </c>
      <c r="K215" s="163"/>
      <c r="L215" s="21"/>
      <c r="M215" s="164"/>
      <c r="N215" s="126" t="s">
        <v>39</v>
      </c>
      <c r="P215" s="165">
        <f t="shared" si="66"/>
        <v>0</v>
      </c>
      <c r="Q215" s="165">
        <v>0</v>
      </c>
      <c r="R215" s="165">
        <f t="shared" si="67"/>
        <v>0</v>
      </c>
      <c r="S215" s="165">
        <v>0</v>
      </c>
      <c r="T215" s="166">
        <f t="shared" si="68"/>
        <v>0</v>
      </c>
      <c r="AR215" s="167" t="s">
        <v>203</v>
      </c>
      <c r="AT215" s="167" t="s">
        <v>144</v>
      </c>
      <c r="AU215" s="167" t="s">
        <v>126</v>
      </c>
      <c r="AY215" s="7" t="s">
        <v>142</v>
      </c>
      <c r="BE215" s="88">
        <f t="shared" si="69"/>
        <v>0</v>
      </c>
      <c r="BF215" s="88">
        <f t="shared" si="70"/>
        <v>0</v>
      </c>
      <c r="BG215" s="88">
        <f t="shared" si="71"/>
        <v>0</v>
      </c>
      <c r="BH215" s="88">
        <f t="shared" si="72"/>
        <v>0</v>
      </c>
      <c r="BI215" s="88">
        <f t="shared" si="73"/>
        <v>0</v>
      </c>
      <c r="BJ215" s="7" t="s">
        <v>126</v>
      </c>
      <c r="BK215" s="88">
        <f t="shared" si="74"/>
        <v>0</v>
      </c>
      <c r="BL215" s="7" t="s">
        <v>203</v>
      </c>
      <c r="BM215" s="167" t="s">
        <v>400</v>
      </c>
    </row>
    <row r="216" spans="2:65" s="20" customFormat="1" ht="16.5" customHeight="1">
      <c r="B216" s="127"/>
      <c r="C216" s="156" t="s">
        <v>276</v>
      </c>
      <c r="D216" s="156" t="s">
        <v>144</v>
      </c>
      <c r="E216" s="157" t="s">
        <v>401</v>
      </c>
      <c r="F216" s="158" t="s">
        <v>402</v>
      </c>
      <c r="G216" s="159" t="s">
        <v>267</v>
      </c>
      <c r="H216" s="160">
        <v>11.4</v>
      </c>
      <c r="I216" s="161"/>
      <c r="J216" s="162">
        <f t="shared" si="65"/>
        <v>0</v>
      </c>
      <c r="K216" s="163"/>
      <c r="L216" s="21"/>
      <c r="M216" s="164"/>
      <c r="N216" s="126" t="s">
        <v>39</v>
      </c>
      <c r="P216" s="165">
        <f t="shared" si="66"/>
        <v>0</v>
      </c>
      <c r="Q216" s="165">
        <v>0</v>
      </c>
      <c r="R216" s="165">
        <f t="shared" si="67"/>
        <v>0</v>
      </c>
      <c r="S216" s="165">
        <v>3.5599999999999998E-3</v>
      </c>
      <c r="T216" s="166">
        <f t="shared" si="68"/>
        <v>4.0584000000000002E-2</v>
      </c>
      <c r="AR216" s="167" t="s">
        <v>203</v>
      </c>
      <c r="AT216" s="167" t="s">
        <v>144</v>
      </c>
      <c r="AU216" s="167" t="s">
        <v>126</v>
      </c>
      <c r="AY216" s="7" t="s">
        <v>142</v>
      </c>
      <c r="BE216" s="88">
        <f t="shared" si="69"/>
        <v>0</v>
      </c>
      <c r="BF216" s="88">
        <f t="shared" si="70"/>
        <v>0</v>
      </c>
      <c r="BG216" s="88">
        <f t="shared" si="71"/>
        <v>0</v>
      </c>
      <c r="BH216" s="88">
        <f t="shared" si="72"/>
        <v>0</v>
      </c>
      <c r="BI216" s="88">
        <f t="shared" si="73"/>
        <v>0</v>
      </c>
      <c r="BJ216" s="7" t="s">
        <v>126</v>
      </c>
      <c r="BK216" s="88">
        <f t="shared" si="74"/>
        <v>0</v>
      </c>
      <c r="BL216" s="7" t="s">
        <v>203</v>
      </c>
      <c r="BM216" s="167" t="s">
        <v>403</v>
      </c>
    </row>
    <row r="217" spans="2:65" s="20" customFormat="1" ht="33" customHeight="1">
      <c r="B217" s="127"/>
      <c r="C217" s="156" t="s">
        <v>404</v>
      </c>
      <c r="D217" s="156" t="s">
        <v>144</v>
      </c>
      <c r="E217" s="157" t="s">
        <v>405</v>
      </c>
      <c r="F217" s="158" t="s">
        <v>406</v>
      </c>
      <c r="G217" s="159" t="s">
        <v>185</v>
      </c>
      <c r="H217" s="160">
        <v>3</v>
      </c>
      <c r="I217" s="161"/>
      <c r="J217" s="162">
        <f t="shared" si="65"/>
        <v>0</v>
      </c>
      <c r="K217" s="163"/>
      <c r="L217" s="21"/>
      <c r="M217" s="164"/>
      <c r="N217" s="126" t="s">
        <v>39</v>
      </c>
      <c r="P217" s="165">
        <f t="shared" si="66"/>
        <v>0</v>
      </c>
      <c r="Q217" s="165">
        <v>0</v>
      </c>
      <c r="R217" s="165">
        <f t="shared" si="67"/>
        <v>0</v>
      </c>
      <c r="S217" s="165">
        <v>0</v>
      </c>
      <c r="T217" s="166">
        <f t="shared" si="68"/>
        <v>0</v>
      </c>
      <c r="AR217" s="167" t="s">
        <v>203</v>
      </c>
      <c r="AT217" s="167" t="s">
        <v>144</v>
      </c>
      <c r="AU217" s="167" t="s">
        <v>126</v>
      </c>
      <c r="AY217" s="7" t="s">
        <v>142</v>
      </c>
      <c r="BE217" s="88">
        <f t="shared" si="69"/>
        <v>0</v>
      </c>
      <c r="BF217" s="88">
        <f t="shared" si="70"/>
        <v>0</v>
      </c>
      <c r="BG217" s="88">
        <f t="shared" si="71"/>
        <v>0</v>
      </c>
      <c r="BH217" s="88">
        <f t="shared" si="72"/>
        <v>0</v>
      </c>
      <c r="BI217" s="88">
        <f t="shared" si="73"/>
        <v>0</v>
      </c>
      <c r="BJ217" s="7" t="s">
        <v>126</v>
      </c>
      <c r="BK217" s="88">
        <f t="shared" si="74"/>
        <v>0</v>
      </c>
      <c r="BL217" s="7" t="s">
        <v>203</v>
      </c>
      <c r="BM217" s="167" t="s">
        <v>407</v>
      </c>
    </row>
    <row r="218" spans="2:65" s="20" customFormat="1" ht="24.2" customHeight="1">
      <c r="B218" s="127"/>
      <c r="C218" s="156" t="s">
        <v>284</v>
      </c>
      <c r="D218" s="156" t="s">
        <v>144</v>
      </c>
      <c r="E218" s="157" t="s">
        <v>408</v>
      </c>
      <c r="F218" s="158" t="s">
        <v>409</v>
      </c>
      <c r="G218" s="159" t="s">
        <v>367</v>
      </c>
      <c r="H218" s="179"/>
      <c r="I218" s="161"/>
      <c r="J218" s="162">
        <f t="shared" si="65"/>
        <v>0</v>
      </c>
      <c r="K218" s="163"/>
      <c r="L218" s="21"/>
      <c r="M218" s="164"/>
      <c r="N218" s="126" t="s">
        <v>39</v>
      </c>
      <c r="P218" s="165">
        <f t="shared" si="66"/>
        <v>0</v>
      </c>
      <c r="Q218" s="165">
        <v>0</v>
      </c>
      <c r="R218" s="165">
        <f t="shared" si="67"/>
        <v>0</v>
      </c>
      <c r="S218" s="165">
        <v>0</v>
      </c>
      <c r="T218" s="166">
        <f t="shared" si="68"/>
        <v>0</v>
      </c>
      <c r="AR218" s="167" t="s">
        <v>203</v>
      </c>
      <c r="AT218" s="167" t="s">
        <v>144</v>
      </c>
      <c r="AU218" s="167" t="s">
        <v>126</v>
      </c>
      <c r="AY218" s="7" t="s">
        <v>142</v>
      </c>
      <c r="BE218" s="88">
        <f t="shared" si="69"/>
        <v>0</v>
      </c>
      <c r="BF218" s="88">
        <f t="shared" si="70"/>
        <v>0</v>
      </c>
      <c r="BG218" s="88">
        <f t="shared" si="71"/>
        <v>0</v>
      </c>
      <c r="BH218" s="88">
        <f t="shared" si="72"/>
        <v>0</v>
      </c>
      <c r="BI218" s="88">
        <f t="shared" si="73"/>
        <v>0</v>
      </c>
      <c r="BJ218" s="7" t="s">
        <v>126</v>
      </c>
      <c r="BK218" s="88">
        <f t="shared" si="74"/>
        <v>0</v>
      </c>
      <c r="BL218" s="7" t="s">
        <v>203</v>
      </c>
      <c r="BM218" s="167" t="s">
        <v>410</v>
      </c>
    </row>
    <row r="219" spans="2:65" s="143" customFormat="1" ht="22.9" customHeight="1">
      <c r="B219" s="144"/>
      <c r="D219" s="145" t="s">
        <v>72</v>
      </c>
      <c r="E219" s="154" t="s">
        <v>411</v>
      </c>
      <c r="F219" s="154" t="s">
        <v>412</v>
      </c>
      <c r="I219" s="147"/>
      <c r="J219" s="155">
        <f>BK219</f>
        <v>0</v>
      </c>
      <c r="L219" s="144"/>
      <c r="M219" s="149"/>
      <c r="P219" s="150">
        <f>SUM(P220:P232)</f>
        <v>0</v>
      </c>
      <c r="R219" s="150">
        <f>SUM(R220:R232)</f>
        <v>0</v>
      </c>
      <c r="T219" s="151">
        <f>SUM(T220:T232)</f>
        <v>0</v>
      </c>
      <c r="AR219" s="145" t="s">
        <v>126</v>
      </c>
      <c r="AT219" s="152" t="s">
        <v>72</v>
      </c>
      <c r="AU219" s="152" t="s">
        <v>81</v>
      </c>
      <c r="AY219" s="145" t="s">
        <v>142</v>
      </c>
      <c r="BK219" s="153">
        <f>SUM(BK220:BK232)</f>
        <v>0</v>
      </c>
    </row>
    <row r="220" spans="2:65" s="20" customFormat="1" ht="24.2" customHeight="1">
      <c r="B220" s="127"/>
      <c r="C220" s="156" t="s">
        <v>413</v>
      </c>
      <c r="D220" s="156" t="s">
        <v>144</v>
      </c>
      <c r="E220" s="157" t="s">
        <v>414</v>
      </c>
      <c r="F220" s="158" t="s">
        <v>415</v>
      </c>
      <c r="G220" s="159" t="s">
        <v>267</v>
      </c>
      <c r="H220" s="160">
        <v>581.05999999999995</v>
      </c>
      <c r="I220" s="161"/>
      <c r="J220" s="162">
        <f t="shared" ref="J220:J232" si="75">ROUND(I220*H220,2)</f>
        <v>0</v>
      </c>
      <c r="K220" s="163"/>
      <c r="L220" s="21"/>
      <c r="M220" s="164"/>
      <c r="N220" s="126" t="s">
        <v>39</v>
      </c>
      <c r="P220" s="165">
        <f t="shared" ref="P220:P232" si="76">O220*H220</f>
        <v>0</v>
      </c>
      <c r="Q220" s="165">
        <v>0</v>
      </c>
      <c r="R220" s="165">
        <f t="shared" ref="R220:R232" si="77">Q220*H220</f>
        <v>0</v>
      </c>
      <c r="S220" s="165">
        <v>0</v>
      </c>
      <c r="T220" s="166">
        <f t="shared" ref="T220:T232" si="78">S220*H220</f>
        <v>0</v>
      </c>
      <c r="AR220" s="167" t="s">
        <v>203</v>
      </c>
      <c r="AT220" s="167" t="s">
        <v>144</v>
      </c>
      <c r="AU220" s="167" t="s">
        <v>126</v>
      </c>
      <c r="AY220" s="7" t="s">
        <v>142</v>
      </c>
      <c r="BE220" s="88">
        <f t="shared" ref="BE220:BE232" si="79">IF(N220="základná",J220,0)</f>
        <v>0</v>
      </c>
      <c r="BF220" s="88">
        <f t="shared" ref="BF220:BF232" si="80">IF(N220="znížená",J220,0)</f>
        <v>0</v>
      </c>
      <c r="BG220" s="88">
        <f t="shared" ref="BG220:BG232" si="81">IF(N220="zákl. prenesená",J220,0)</f>
        <v>0</v>
      </c>
      <c r="BH220" s="88">
        <f t="shared" ref="BH220:BH232" si="82">IF(N220="zníž. prenesená",J220,0)</f>
        <v>0</v>
      </c>
      <c r="BI220" s="88">
        <f t="shared" ref="BI220:BI232" si="83">IF(N220="nulová",J220,0)</f>
        <v>0</v>
      </c>
      <c r="BJ220" s="7" t="s">
        <v>126</v>
      </c>
      <c r="BK220" s="88">
        <f t="shared" ref="BK220:BK232" si="84">ROUND(I220*H220,2)</f>
        <v>0</v>
      </c>
      <c r="BL220" s="7" t="s">
        <v>203</v>
      </c>
      <c r="BM220" s="167" t="s">
        <v>416</v>
      </c>
    </row>
    <row r="221" spans="2:65" s="20" customFormat="1" ht="33" customHeight="1">
      <c r="B221" s="127"/>
      <c r="C221" s="156" t="s">
        <v>287</v>
      </c>
      <c r="D221" s="156" t="s">
        <v>144</v>
      </c>
      <c r="E221" s="157" t="s">
        <v>417</v>
      </c>
      <c r="F221" s="158" t="s">
        <v>418</v>
      </c>
      <c r="G221" s="159" t="s">
        <v>147</v>
      </c>
      <c r="H221" s="160">
        <v>854.16399999999999</v>
      </c>
      <c r="I221" s="161"/>
      <c r="J221" s="162">
        <f t="shared" si="75"/>
        <v>0</v>
      </c>
      <c r="K221" s="163"/>
      <c r="L221" s="21"/>
      <c r="M221" s="164"/>
      <c r="N221" s="126" t="s">
        <v>39</v>
      </c>
      <c r="P221" s="165">
        <f t="shared" si="76"/>
        <v>0</v>
      </c>
      <c r="Q221" s="165">
        <v>0</v>
      </c>
      <c r="R221" s="165">
        <f t="shared" si="77"/>
        <v>0</v>
      </c>
      <c r="S221" s="165">
        <v>0</v>
      </c>
      <c r="T221" s="166">
        <f t="shared" si="78"/>
        <v>0</v>
      </c>
      <c r="AR221" s="167" t="s">
        <v>203</v>
      </c>
      <c r="AT221" s="167" t="s">
        <v>144</v>
      </c>
      <c r="AU221" s="167" t="s">
        <v>126</v>
      </c>
      <c r="AY221" s="7" t="s">
        <v>142</v>
      </c>
      <c r="BE221" s="88">
        <f t="shared" si="79"/>
        <v>0</v>
      </c>
      <c r="BF221" s="88">
        <f t="shared" si="80"/>
        <v>0</v>
      </c>
      <c r="BG221" s="88">
        <f t="shared" si="81"/>
        <v>0</v>
      </c>
      <c r="BH221" s="88">
        <f t="shared" si="82"/>
        <v>0</v>
      </c>
      <c r="BI221" s="88">
        <f t="shared" si="83"/>
        <v>0</v>
      </c>
      <c r="BJ221" s="7" t="s">
        <v>126</v>
      </c>
      <c r="BK221" s="88">
        <f t="shared" si="84"/>
        <v>0</v>
      </c>
      <c r="BL221" s="7" t="s">
        <v>203</v>
      </c>
      <c r="BM221" s="167" t="s">
        <v>419</v>
      </c>
    </row>
    <row r="222" spans="2:65" s="20" customFormat="1" ht="49.15" customHeight="1">
      <c r="B222" s="127"/>
      <c r="C222" s="168" t="s">
        <v>420</v>
      </c>
      <c r="D222" s="168" t="s">
        <v>305</v>
      </c>
      <c r="E222" s="169" t="s">
        <v>421</v>
      </c>
      <c r="F222" s="170" t="s">
        <v>422</v>
      </c>
      <c r="G222" s="171" t="s">
        <v>147</v>
      </c>
      <c r="H222" s="172">
        <v>871.24699999999996</v>
      </c>
      <c r="I222" s="173"/>
      <c r="J222" s="174">
        <f t="shared" si="75"/>
        <v>0</v>
      </c>
      <c r="K222" s="175"/>
      <c r="L222" s="176"/>
      <c r="M222" s="177"/>
      <c r="N222" s="178" t="s">
        <v>39</v>
      </c>
      <c r="P222" s="165">
        <f t="shared" si="76"/>
        <v>0</v>
      </c>
      <c r="Q222" s="165">
        <v>0</v>
      </c>
      <c r="R222" s="165">
        <f t="shared" si="77"/>
        <v>0</v>
      </c>
      <c r="S222" s="165">
        <v>0</v>
      </c>
      <c r="T222" s="166">
        <f t="shared" si="78"/>
        <v>0</v>
      </c>
      <c r="AR222" s="167" t="s">
        <v>269</v>
      </c>
      <c r="AT222" s="167" t="s">
        <v>305</v>
      </c>
      <c r="AU222" s="167" t="s">
        <v>126</v>
      </c>
      <c r="AY222" s="7" t="s">
        <v>142</v>
      </c>
      <c r="BE222" s="88">
        <f t="shared" si="79"/>
        <v>0</v>
      </c>
      <c r="BF222" s="88">
        <f t="shared" si="80"/>
        <v>0</v>
      </c>
      <c r="BG222" s="88">
        <f t="shared" si="81"/>
        <v>0</v>
      </c>
      <c r="BH222" s="88">
        <f t="shared" si="82"/>
        <v>0</v>
      </c>
      <c r="BI222" s="88">
        <f t="shared" si="83"/>
        <v>0</v>
      </c>
      <c r="BJ222" s="7" t="s">
        <v>126</v>
      </c>
      <c r="BK222" s="88">
        <f t="shared" si="84"/>
        <v>0</v>
      </c>
      <c r="BL222" s="7" t="s">
        <v>203</v>
      </c>
      <c r="BM222" s="167" t="s">
        <v>423</v>
      </c>
    </row>
    <row r="223" spans="2:65" s="20" customFormat="1" ht="33" customHeight="1">
      <c r="B223" s="127"/>
      <c r="C223" s="156" t="s">
        <v>291</v>
      </c>
      <c r="D223" s="156" t="s">
        <v>144</v>
      </c>
      <c r="E223" s="157" t="s">
        <v>424</v>
      </c>
      <c r="F223" s="158" t="s">
        <v>425</v>
      </c>
      <c r="G223" s="159" t="s">
        <v>147</v>
      </c>
      <c r="H223" s="160">
        <v>1277.5170000000001</v>
      </c>
      <c r="I223" s="161"/>
      <c r="J223" s="162">
        <f t="shared" si="75"/>
        <v>0</v>
      </c>
      <c r="K223" s="163"/>
      <c r="L223" s="21"/>
      <c r="M223" s="164"/>
      <c r="N223" s="126" t="s">
        <v>39</v>
      </c>
      <c r="P223" s="165">
        <f t="shared" si="76"/>
        <v>0</v>
      </c>
      <c r="Q223" s="165">
        <v>0</v>
      </c>
      <c r="R223" s="165">
        <f t="shared" si="77"/>
        <v>0</v>
      </c>
      <c r="S223" s="165">
        <v>0</v>
      </c>
      <c r="T223" s="166">
        <f t="shared" si="78"/>
        <v>0</v>
      </c>
      <c r="AR223" s="167" t="s">
        <v>203</v>
      </c>
      <c r="AT223" s="167" t="s">
        <v>144</v>
      </c>
      <c r="AU223" s="167" t="s">
        <v>126</v>
      </c>
      <c r="AY223" s="7" t="s">
        <v>142</v>
      </c>
      <c r="BE223" s="88">
        <f t="shared" si="79"/>
        <v>0</v>
      </c>
      <c r="BF223" s="88">
        <f t="shared" si="80"/>
        <v>0</v>
      </c>
      <c r="BG223" s="88">
        <f t="shared" si="81"/>
        <v>0</v>
      </c>
      <c r="BH223" s="88">
        <f t="shared" si="82"/>
        <v>0</v>
      </c>
      <c r="BI223" s="88">
        <f t="shared" si="83"/>
        <v>0</v>
      </c>
      <c r="BJ223" s="7" t="s">
        <v>126</v>
      </c>
      <c r="BK223" s="88">
        <f t="shared" si="84"/>
        <v>0</v>
      </c>
      <c r="BL223" s="7" t="s">
        <v>203</v>
      </c>
      <c r="BM223" s="167" t="s">
        <v>426</v>
      </c>
    </row>
    <row r="224" spans="2:65" s="20" customFormat="1" ht="49.15" customHeight="1">
      <c r="B224" s="127"/>
      <c r="C224" s="168" t="s">
        <v>427</v>
      </c>
      <c r="D224" s="168" t="s">
        <v>305</v>
      </c>
      <c r="E224" s="169" t="s">
        <v>428</v>
      </c>
      <c r="F224" s="170" t="s">
        <v>429</v>
      </c>
      <c r="G224" s="171" t="s">
        <v>147</v>
      </c>
      <c r="H224" s="172">
        <v>1303.067</v>
      </c>
      <c r="I224" s="173"/>
      <c r="J224" s="174">
        <f t="shared" si="75"/>
        <v>0</v>
      </c>
      <c r="K224" s="175"/>
      <c r="L224" s="176"/>
      <c r="M224" s="177"/>
      <c r="N224" s="178" t="s">
        <v>39</v>
      </c>
      <c r="P224" s="165">
        <f t="shared" si="76"/>
        <v>0</v>
      </c>
      <c r="Q224" s="165">
        <v>0</v>
      </c>
      <c r="R224" s="165">
        <f t="shared" si="77"/>
        <v>0</v>
      </c>
      <c r="S224" s="165">
        <v>0</v>
      </c>
      <c r="T224" s="166">
        <f t="shared" si="78"/>
        <v>0</v>
      </c>
      <c r="AR224" s="167" t="s">
        <v>269</v>
      </c>
      <c r="AT224" s="167" t="s">
        <v>305</v>
      </c>
      <c r="AU224" s="167" t="s">
        <v>126</v>
      </c>
      <c r="AY224" s="7" t="s">
        <v>142</v>
      </c>
      <c r="BE224" s="88">
        <f t="shared" si="79"/>
        <v>0</v>
      </c>
      <c r="BF224" s="88">
        <f t="shared" si="80"/>
        <v>0</v>
      </c>
      <c r="BG224" s="88">
        <f t="shared" si="81"/>
        <v>0</v>
      </c>
      <c r="BH224" s="88">
        <f t="shared" si="82"/>
        <v>0</v>
      </c>
      <c r="BI224" s="88">
        <f t="shared" si="83"/>
        <v>0</v>
      </c>
      <c r="BJ224" s="7" t="s">
        <v>126</v>
      </c>
      <c r="BK224" s="88">
        <f t="shared" si="84"/>
        <v>0</v>
      </c>
      <c r="BL224" s="7" t="s">
        <v>203</v>
      </c>
      <c r="BM224" s="167" t="s">
        <v>430</v>
      </c>
    </row>
    <row r="225" spans="2:65" s="20" customFormat="1" ht="24.2" customHeight="1">
      <c r="B225" s="127"/>
      <c r="C225" s="156" t="s">
        <v>431</v>
      </c>
      <c r="D225" s="156" t="s">
        <v>144</v>
      </c>
      <c r="E225" s="157" t="s">
        <v>432</v>
      </c>
      <c r="F225" s="158" t="s">
        <v>433</v>
      </c>
      <c r="G225" s="159" t="s">
        <v>267</v>
      </c>
      <c r="H225" s="160">
        <v>10.021000000000001</v>
      </c>
      <c r="I225" s="161"/>
      <c r="J225" s="162">
        <f t="shared" si="75"/>
        <v>0</v>
      </c>
      <c r="K225" s="163"/>
      <c r="L225" s="21"/>
      <c r="M225" s="164"/>
      <c r="N225" s="126" t="s">
        <v>39</v>
      </c>
      <c r="P225" s="165">
        <f t="shared" si="76"/>
        <v>0</v>
      </c>
      <c r="Q225" s="165">
        <v>0</v>
      </c>
      <c r="R225" s="165">
        <f t="shared" si="77"/>
        <v>0</v>
      </c>
      <c r="S225" s="165">
        <v>0</v>
      </c>
      <c r="T225" s="166">
        <f t="shared" si="78"/>
        <v>0</v>
      </c>
      <c r="AR225" s="167" t="s">
        <v>203</v>
      </c>
      <c r="AT225" s="167" t="s">
        <v>144</v>
      </c>
      <c r="AU225" s="167" t="s">
        <v>126</v>
      </c>
      <c r="AY225" s="7" t="s">
        <v>142</v>
      </c>
      <c r="BE225" s="88">
        <f t="shared" si="79"/>
        <v>0</v>
      </c>
      <c r="BF225" s="88">
        <f t="shared" si="80"/>
        <v>0</v>
      </c>
      <c r="BG225" s="88">
        <f t="shared" si="81"/>
        <v>0</v>
      </c>
      <c r="BH225" s="88">
        <f t="shared" si="82"/>
        <v>0</v>
      </c>
      <c r="BI225" s="88">
        <f t="shared" si="83"/>
        <v>0</v>
      </c>
      <c r="BJ225" s="7" t="s">
        <v>126</v>
      </c>
      <c r="BK225" s="88">
        <f t="shared" si="84"/>
        <v>0</v>
      </c>
      <c r="BL225" s="7" t="s">
        <v>203</v>
      </c>
      <c r="BM225" s="167" t="s">
        <v>434</v>
      </c>
    </row>
    <row r="226" spans="2:65" s="20" customFormat="1" ht="16.5" customHeight="1">
      <c r="B226" s="127"/>
      <c r="C226" s="156" t="s">
        <v>435</v>
      </c>
      <c r="D226" s="156" t="s">
        <v>144</v>
      </c>
      <c r="E226" s="157" t="s">
        <v>436</v>
      </c>
      <c r="F226" s="158" t="s">
        <v>437</v>
      </c>
      <c r="G226" s="159" t="s">
        <v>185</v>
      </c>
      <c r="H226" s="160">
        <v>15</v>
      </c>
      <c r="I226" s="161"/>
      <c r="J226" s="162">
        <f t="shared" si="75"/>
        <v>0</v>
      </c>
      <c r="K226" s="163"/>
      <c r="L226" s="21"/>
      <c r="M226" s="164"/>
      <c r="N226" s="126" t="s">
        <v>39</v>
      </c>
      <c r="P226" s="165">
        <f t="shared" si="76"/>
        <v>0</v>
      </c>
      <c r="Q226" s="165">
        <v>0</v>
      </c>
      <c r="R226" s="165">
        <f t="shared" si="77"/>
        <v>0</v>
      </c>
      <c r="S226" s="165">
        <v>0</v>
      </c>
      <c r="T226" s="166">
        <f t="shared" si="78"/>
        <v>0</v>
      </c>
      <c r="AR226" s="167" t="s">
        <v>203</v>
      </c>
      <c r="AT226" s="167" t="s">
        <v>144</v>
      </c>
      <c r="AU226" s="167" t="s">
        <v>126</v>
      </c>
      <c r="AY226" s="7" t="s">
        <v>142</v>
      </c>
      <c r="BE226" s="88">
        <f t="shared" si="79"/>
        <v>0</v>
      </c>
      <c r="BF226" s="88">
        <f t="shared" si="80"/>
        <v>0</v>
      </c>
      <c r="BG226" s="88">
        <f t="shared" si="81"/>
        <v>0</v>
      </c>
      <c r="BH226" s="88">
        <f t="shared" si="82"/>
        <v>0</v>
      </c>
      <c r="BI226" s="88">
        <f t="shared" si="83"/>
        <v>0</v>
      </c>
      <c r="BJ226" s="7" t="s">
        <v>126</v>
      </c>
      <c r="BK226" s="88">
        <f t="shared" si="84"/>
        <v>0</v>
      </c>
      <c r="BL226" s="7" t="s">
        <v>203</v>
      </c>
      <c r="BM226" s="167" t="s">
        <v>438</v>
      </c>
    </row>
    <row r="227" spans="2:65" s="20" customFormat="1" ht="44.25" customHeight="1">
      <c r="B227" s="127"/>
      <c r="C227" s="168" t="s">
        <v>439</v>
      </c>
      <c r="D227" s="168" t="s">
        <v>305</v>
      </c>
      <c r="E227" s="169" t="s">
        <v>440</v>
      </c>
      <c r="F227" s="170" t="s">
        <v>441</v>
      </c>
      <c r="G227" s="171" t="s">
        <v>185</v>
      </c>
      <c r="H227" s="172">
        <v>15</v>
      </c>
      <c r="I227" s="173"/>
      <c r="J227" s="174">
        <f t="shared" si="75"/>
        <v>0</v>
      </c>
      <c r="K227" s="175"/>
      <c r="L227" s="176"/>
      <c r="M227" s="177"/>
      <c r="N227" s="178" t="s">
        <v>39</v>
      </c>
      <c r="P227" s="165">
        <f t="shared" si="76"/>
        <v>0</v>
      </c>
      <c r="Q227" s="165">
        <v>0</v>
      </c>
      <c r="R227" s="165">
        <f t="shared" si="77"/>
        <v>0</v>
      </c>
      <c r="S227" s="165">
        <v>0</v>
      </c>
      <c r="T227" s="166">
        <f t="shared" si="78"/>
        <v>0</v>
      </c>
      <c r="AR227" s="167" t="s">
        <v>269</v>
      </c>
      <c r="AT227" s="167" t="s">
        <v>305</v>
      </c>
      <c r="AU227" s="167" t="s">
        <v>126</v>
      </c>
      <c r="AY227" s="7" t="s">
        <v>142</v>
      </c>
      <c r="BE227" s="88">
        <f t="shared" si="79"/>
        <v>0</v>
      </c>
      <c r="BF227" s="88">
        <f t="shared" si="80"/>
        <v>0</v>
      </c>
      <c r="BG227" s="88">
        <f t="shared" si="81"/>
        <v>0</v>
      </c>
      <c r="BH227" s="88">
        <f t="shared" si="82"/>
        <v>0</v>
      </c>
      <c r="BI227" s="88">
        <f t="shared" si="83"/>
        <v>0</v>
      </c>
      <c r="BJ227" s="7" t="s">
        <v>126</v>
      </c>
      <c r="BK227" s="88">
        <f t="shared" si="84"/>
        <v>0</v>
      </c>
      <c r="BL227" s="7" t="s">
        <v>203</v>
      </c>
      <c r="BM227" s="167" t="s">
        <v>442</v>
      </c>
    </row>
    <row r="228" spans="2:65" s="20" customFormat="1" ht="24.2" customHeight="1">
      <c r="B228" s="127"/>
      <c r="C228" s="156" t="s">
        <v>443</v>
      </c>
      <c r="D228" s="156" t="s">
        <v>144</v>
      </c>
      <c r="E228" s="157" t="s">
        <v>444</v>
      </c>
      <c r="F228" s="158" t="s">
        <v>445</v>
      </c>
      <c r="G228" s="159" t="s">
        <v>185</v>
      </c>
      <c r="H228" s="160">
        <v>3</v>
      </c>
      <c r="I228" s="161"/>
      <c r="J228" s="162">
        <f t="shared" si="75"/>
        <v>0</v>
      </c>
      <c r="K228" s="163"/>
      <c r="L228" s="21"/>
      <c r="M228" s="164"/>
      <c r="N228" s="126" t="s">
        <v>39</v>
      </c>
      <c r="P228" s="165">
        <f t="shared" si="76"/>
        <v>0</v>
      </c>
      <c r="Q228" s="165">
        <v>0</v>
      </c>
      <c r="R228" s="165">
        <f t="shared" si="77"/>
        <v>0</v>
      </c>
      <c r="S228" s="165">
        <v>0</v>
      </c>
      <c r="T228" s="166">
        <f t="shared" si="78"/>
        <v>0</v>
      </c>
      <c r="AR228" s="167" t="s">
        <v>203</v>
      </c>
      <c r="AT228" s="167" t="s">
        <v>144</v>
      </c>
      <c r="AU228" s="167" t="s">
        <v>126</v>
      </c>
      <c r="AY228" s="7" t="s">
        <v>142</v>
      </c>
      <c r="BE228" s="88">
        <f t="shared" si="79"/>
        <v>0</v>
      </c>
      <c r="BF228" s="88">
        <f t="shared" si="80"/>
        <v>0</v>
      </c>
      <c r="BG228" s="88">
        <f t="shared" si="81"/>
        <v>0</v>
      </c>
      <c r="BH228" s="88">
        <f t="shared" si="82"/>
        <v>0</v>
      </c>
      <c r="BI228" s="88">
        <f t="shared" si="83"/>
        <v>0</v>
      </c>
      <c r="BJ228" s="7" t="s">
        <v>126</v>
      </c>
      <c r="BK228" s="88">
        <f t="shared" si="84"/>
        <v>0</v>
      </c>
      <c r="BL228" s="7" t="s">
        <v>203</v>
      </c>
      <c r="BM228" s="167" t="s">
        <v>446</v>
      </c>
    </row>
    <row r="229" spans="2:65" s="20" customFormat="1" ht="37.9" customHeight="1">
      <c r="B229" s="127"/>
      <c r="C229" s="168" t="s">
        <v>447</v>
      </c>
      <c r="D229" s="168" t="s">
        <v>305</v>
      </c>
      <c r="E229" s="169" t="s">
        <v>448</v>
      </c>
      <c r="F229" s="170" t="s">
        <v>449</v>
      </c>
      <c r="G229" s="171" t="s">
        <v>185</v>
      </c>
      <c r="H229" s="172">
        <v>3</v>
      </c>
      <c r="I229" s="173"/>
      <c r="J229" s="174">
        <f t="shared" si="75"/>
        <v>0</v>
      </c>
      <c r="K229" s="175"/>
      <c r="L229" s="176"/>
      <c r="M229" s="177"/>
      <c r="N229" s="178" t="s">
        <v>39</v>
      </c>
      <c r="P229" s="165">
        <f t="shared" si="76"/>
        <v>0</v>
      </c>
      <c r="Q229" s="165">
        <v>0</v>
      </c>
      <c r="R229" s="165">
        <f t="shared" si="77"/>
        <v>0</v>
      </c>
      <c r="S229" s="165">
        <v>0</v>
      </c>
      <c r="T229" s="166">
        <f t="shared" si="78"/>
        <v>0</v>
      </c>
      <c r="AR229" s="167" t="s">
        <v>269</v>
      </c>
      <c r="AT229" s="167" t="s">
        <v>305</v>
      </c>
      <c r="AU229" s="167" t="s">
        <v>126</v>
      </c>
      <c r="AY229" s="7" t="s">
        <v>142</v>
      </c>
      <c r="BE229" s="88">
        <f t="shared" si="79"/>
        <v>0</v>
      </c>
      <c r="BF229" s="88">
        <f t="shared" si="80"/>
        <v>0</v>
      </c>
      <c r="BG229" s="88">
        <f t="shared" si="81"/>
        <v>0</v>
      </c>
      <c r="BH229" s="88">
        <f t="shared" si="82"/>
        <v>0</v>
      </c>
      <c r="BI229" s="88">
        <f t="shared" si="83"/>
        <v>0</v>
      </c>
      <c r="BJ229" s="7" t="s">
        <v>126</v>
      </c>
      <c r="BK229" s="88">
        <f t="shared" si="84"/>
        <v>0</v>
      </c>
      <c r="BL229" s="7" t="s">
        <v>203</v>
      </c>
      <c r="BM229" s="167" t="s">
        <v>450</v>
      </c>
    </row>
    <row r="230" spans="2:65" s="20" customFormat="1" ht="21.75" customHeight="1">
      <c r="B230" s="127"/>
      <c r="C230" s="156" t="s">
        <v>451</v>
      </c>
      <c r="D230" s="156" t="s">
        <v>144</v>
      </c>
      <c r="E230" s="157" t="s">
        <v>452</v>
      </c>
      <c r="F230" s="158" t="s">
        <v>453</v>
      </c>
      <c r="G230" s="159" t="s">
        <v>185</v>
      </c>
      <c r="H230" s="160">
        <v>1</v>
      </c>
      <c r="I230" s="161"/>
      <c r="J230" s="162">
        <f t="shared" si="75"/>
        <v>0</v>
      </c>
      <c r="K230" s="163"/>
      <c r="L230" s="21"/>
      <c r="M230" s="164"/>
      <c r="N230" s="126" t="s">
        <v>39</v>
      </c>
      <c r="P230" s="165">
        <f t="shared" si="76"/>
        <v>0</v>
      </c>
      <c r="Q230" s="165">
        <v>0</v>
      </c>
      <c r="R230" s="165">
        <f t="shared" si="77"/>
        <v>0</v>
      </c>
      <c r="S230" s="165">
        <v>0</v>
      </c>
      <c r="T230" s="166">
        <f t="shared" si="78"/>
        <v>0</v>
      </c>
      <c r="AR230" s="167" t="s">
        <v>203</v>
      </c>
      <c r="AT230" s="167" t="s">
        <v>144</v>
      </c>
      <c r="AU230" s="167" t="s">
        <v>126</v>
      </c>
      <c r="AY230" s="7" t="s">
        <v>142</v>
      </c>
      <c r="BE230" s="88">
        <f t="shared" si="79"/>
        <v>0</v>
      </c>
      <c r="BF230" s="88">
        <f t="shared" si="80"/>
        <v>0</v>
      </c>
      <c r="BG230" s="88">
        <f t="shared" si="81"/>
        <v>0</v>
      </c>
      <c r="BH230" s="88">
        <f t="shared" si="82"/>
        <v>0</v>
      </c>
      <c r="BI230" s="88">
        <f t="shared" si="83"/>
        <v>0</v>
      </c>
      <c r="BJ230" s="7" t="s">
        <v>126</v>
      </c>
      <c r="BK230" s="88">
        <f t="shared" si="84"/>
        <v>0</v>
      </c>
      <c r="BL230" s="7" t="s">
        <v>203</v>
      </c>
      <c r="BM230" s="167" t="s">
        <v>454</v>
      </c>
    </row>
    <row r="231" spans="2:65" s="20" customFormat="1" ht="37.9" customHeight="1">
      <c r="B231" s="127"/>
      <c r="C231" s="168" t="s">
        <v>455</v>
      </c>
      <c r="D231" s="168" t="s">
        <v>305</v>
      </c>
      <c r="E231" s="169" t="s">
        <v>456</v>
      </c>
      <c r="F231" s="170" t="s">
        <v>457</v>
      </c>
      <c r="G231" s="171" t="s">
        <v>185</v>
      </c>
      <c r="H231" s="172">
        <v>1</v>
      </c>
      <c r="I231" s="173"/>
      <c r="J231" s="174">
        <f t="shared" si="75"/>
        <v>0</v>
      </c>
      <c r="K231" s="175"/>
      <c r="L231" s="176"/>
      <c r="M231" s="177"/>
      <c r="N231" s="178" t="s">
        <v>39</v>
      </c>
      <c r="P231" s="165">
        <f t="shared" si="76"/>
        <v>0</v>
      </c>
      <c r="Q231" s="165">
        <v>0</v>
      </c>
      <c r="R231" s="165">
        <f t="shared" si="77"/>
        <v>0</v>
      </c>
      <c r="S231" s="165">
        <v>0</v>
      </c>
      <c r="T231" s="166">
        <f t="shared" si="78"/>
        <v>0</v>
      </c>
      <c r="AR231" s="167" t="s">
        <v>269</v>
      </c>
      <c r="AT231" s="167" t="s">
        <v>305</v>
      </c>
      <c r="AU231" s="167" t="s">
        <v>126</v>
      </c>
      <c r="AY231" s="7" t="s">
        <v>142</v>
      </c>
      <c r="BE231" s="88">
        <f t="shared" si="79"/>
        <v>0</v>
      </c>
      <c r="BF231" s="88">
        <f t="shared" si="80"/>
        <v>0</v>
      </c>
      <c r="BG231" s="88">
        <f t="shared" si="81"/>
        <v>0</v>
      </c>
      <c r="BH231" s="88">
        <f t="shared" si="82"/>
        <v>0</v>
      </c>
      <c r="BI231" s="88">
        <f t="shared" si="83"/>
        <v>0</v>
      </c>
      <c r="BJ231" s="7" t="s">
        <v>126</v>
      </c>
      <c r="BK231" s="88">
        <f t="shared" si="84"/>
        <v>0</v>
      </c>
      <c r="BL231" s="7" t="s">
        <v>203</v>
      </c>
      <c r="BM231" s="167" t="s">
        <v>458</v>
      </c>
    </row>
    <row r="232" spans="2:65" s="20" customFormat="1" ht="24.2" customHeight="1">
      <c r="B232" s="127"/>
      <c r="C232" s="156" t="s">
        <v>459</v>
      </c>
      <c r="D232" s="156" t="s">
        <v>144</v>
      </c>
      <c r="E232" s="157" t="s">
        <v>460</v>
      </c>
      <c r="F232" s="158" t="s">
        <v>461</v>
      </c>
      <c r="G232" s="159" t="s">
        <v>367</v>
      </c>
      <c r="H232" s="179"/>
      <c r="I232" s="161"/>
      <c r="J232" s="162">
        <f t="shared" si="75"/>
        <v>0</v>
      </c>
      <c r="K232" s="163"/>
      <c r="L232" s="21"/>
      <c r="M232" s="164"/>
      <c r="N232" s="126" t="s">
        <v>39</v>
      </c>
      <c r="P232" s="165">
        <f t="shared" si="76"/>
        <v>0</v>
      </c>
      <c r="Q232" s="165">
        <v>0</v>
      </c>
      <c r="R232" s="165">
        <f t="shared" si="77"/>
        <v>0</v>
      </c>
      <c r="S232" s="165">
        <v>0</v>
      </c>
      <c r="T232" s="166">
        <f t="shared" si="78"/>
        <v>0</v>
      </c>
      <c r="AR232" s="167" t="s">
        <v>203</v>
      </c>
      <c r="AT232" s="167" t="s">
        <v>144</v>
      </c>
      <c r="AU232" s="167" t="s">
        <v>126</v>
      </c>
      <c r="AY232" s="7" t="s">
        <v>142</v>
      </c>
      <c r="BE232" s="88">
        <f t="shared" si="79"/>
        <v>0</v>
      </c>
      <c r="BF232" s="88">
        <f t="shared" si="80"/>
        <v>0</v>
      </c>
      <c r="BG232" s="88">
        <f t="shared" si="81"/>
        <v>0</v>
      </c>
      <c r="BH232" s="88">
        <f t="shared" si="82"/>
        <v>0</v>
      </c>
      <c r="BI232" s="88">
        <f t="shared" si="83"/>
        <v>0</v>
      </c>
      <c r="BJ232" s="7" t="s">
        <v>126</v>
      </c>
      <c r="BK232" s="88">
        <f t="shared" si="84"/>
        <v>0</v>
      </c>
      <c r="BL232" s="7" t="s">
        <v>203</v>
      </c>
      <c r="BM232" s="167" t="s">
        <v>462</v>
      </c>
    </row>
    <row r="233" spans="2:65" s="143" customFormat="1" ht="22.9" customHeight="1">
      <c r="B233" s="144"/>
      <c r="D233" s="145" t="s">
        <v>72</v>
      </c>
      <c r="E233" s="154" t="s">
        <v>463</v>
      </c>
      <c r="F233" s="154" t="s">
        <v>464</v>
      </c>
      <c r="I233" s="147"/>
      <c r="J233" s="155">
        <f>BK233</f>
        <v>0</v>
      </c>
      <c r="L233" s="144"/>
      <c r="M233" s="149"/>
      <c r="P233" s="150">
        <f>SUM(P234:P235)</f>
        <v>0</v>
      </c>
      <c r="R233" s="150">
        <f>SUM(R234:R235)</f>
        <v>0</v>
      </c>
      <c r="T233" s="151">
        <f>SUM(T234:T235)</f>
        <v>0</v>
      </c>
      <c r="AR233" s="145" t="s">
        <v>126</v>
      </c>
      <c r="AT233" s="152" t="s">
        <v>72</v>
      </c>
      <c r="AU233" s="152" t="s">
        <v>81</v>
      </c>
      <c r="AY233" s="145" t="s">
        <v>142</v>
      </c>
      <c r="BK233" s="153">
        <f>SUM(BK234:BK235)</f>
        <v>0</v>
      </c>
    </row>
    <row r="234" spans="2:65" s="20" customFormat="1" ht="16.5" customHeight="1">
      <c r="B234" s="127"/>
      <c r="C234" s="156" t="s">
        <v>465</v>
      </c>
      <c r="D234" s="156" t="s">
        <v>144</v>
      </c>
      <c r="E234" s="157" t="s">
        <v>466</v>
      </c>
      <c r="F234" s="158" t="s">
        <v>467</v>
      </c>
      <c r="G234" s="159" t="s">
        <v>147</v>
      </c>
      <c r="H234" s="160">
        <v>31.92</v>
      </c>
      <c r="I234" s="161"/>
      <c r="J234" s="162">
        <f>ROUND(I234*H234,2)</f>
        <v>0</v>
      </c>
      <c r="K234" s="163"/>
      <c r="L234" s="21"/>
      <c r="M234" s="164"/>
      <c r="N234" s="126" t="s">
        <v>39</v>
      </c>
      <c r="P234" s="165">
        <f>O234*H234</f>
        <v>0</v>
      </c>
      <c r="Q234" s="165">
        <v>0</v>
      </c>
      <c r="R234" s="165">
        <f>Q234*H234</f>
        <v>0</v>
      </c>
      <c r="S234" s="165">
        <v>0</v>
      </c>
      <c r="T234" s="166">
        <f>S234*H234</f>
        <v>0</v>
      </c>
      <c r="AR234" s="167" t="s">
        <v>203</v>
      </c>
      <c r="AT234" s="167" t="s">
        <v>144</v>
      </c>
      <c r="AU234" s="167" t="s">
        <v>126</v>
      </c>
      <c r="AY234" s="7" t="s">
        <v>142</v>
      </c>
      <c r="BE234" s="88">
        <f>IF(N234="základná",J234,0)</f>
        <v>0</v>
      </c>
      <c r="BF234" s="88">
        <f>IF(N234="znížená",J234,0)</f>
        <v>0</v>
      </c>
      <c r="BG234" s="88">
        <f>IF(N234="zákl. prenesená",J234,0)</f>
        <v>0</v>
      </c>
      <c r="BH234" s="88">
        <f>IF(N234="zníž. prenesená",J234,0)</f>
        <v>0</v>
      </c>
      <c r="BI234" s="88">
        <f>IF(N234="nulová",J234,0)</f>
        <v>0</v>
      </c>
      <c r="BJ234" s="7" t="s">
        <v>126</v>
      </c>
      <c r="BK234" s="88">
        <f>ROUND(I234*H234,2)</f>
        <v>0</v>
      </c>
      <c r="BL234" s="7" t="s">
        <v>203</v>
      </c>
      <c r="BM234" s="167" t="s">
        <v>468</v>
      </c>
    </row>
    <row r="235" spans="2:65" s="20" customFormat="1" ht="24.2" customHeight="1">
      <c r="B235" s="127"/>
      <c r="C235" s="156" t="s">
        <v>469</v>
      </c>
      <c r="D235" s="156" t="s">
        <v>144</v>
      </c>
      <c r="E235" s="157" t="s">
        <v>470</v>
      </c>
      <c r="F235" s="158" t="s">
        <v>471</v>
      </c>
      <c r="G235" s="159" t="s">
        <v>367</v>
      </c>
      <c r="H235" s="179"/>
      <c r="I235" s="161"/>
      <c r="J235" s="162">
        <f>ROUND(I235*H235,2)</f>
        <v>0</v>
      </c>
      <c r="K235" s="163"/>
      <c r="L235" s="21"/>
      <c r="M235" s="180"/>
      <c r="N235" s="181" t="s">
        <v>39</v>
      </c>
      <c r="O235" s="182"/>
      <c r="P235" s="183">
        <f>O235*H235</f>
        <v>0</v>
      </c>
      <c r="Q235" s="183">
        <v>0</v>
      </c>
      <c r="R235" s="183">
        <f>Q235*H235</f>
        <v>0</v>
      </c>
      <c r="S235" s="183">
        <v>0</v>
      </c>
      <c r="T235" s="184">
        <f>S235*H235</f>
        <v>0</v>
      </c>
      <c r="AR235" s="167" t="s">
        <v>203</v>
      </c>
      <c r="AT235" s="167" t="s">
        <v>144</v>
      </c>
      <c r="AU235" s="167" t="s">
        <v>126</v>
      </c>
      <c r="AY235" s="7" t="s">
        <v>142</v>
      </c>
      <c r="BE235" s="88">
        <f>IF(N235="základná",J235,0)</f>
        <v>0</v>
      </c>
      <c r="BF235" s="88">
        <f>IF(N235="znížená",J235,0)</f>
        <v>0</v>
      </c>
      <c r="BG235" s="88">
        <f>IF(N235="zákl. prenesená",J235,0)</f>
        <v>0</v>
      </c>
      <c r="BH235" s="88">
        <f>IF(N235="zníž. prenesená",J235,0)</f>
        <v>0</v>
      </c>
      <c r="BI235" s="88">
        <f>IF(N235="nulová",J235,0)</f>
        <v>0</v>
      </c>
      <c r="BJ235" s="7" t="s">
        <v>126</v>
      </c>
      <c r="BK235" s="88">
        <f>ROUND(I235*H235,2)</f>
        <v>0</v>
      </c>
      <c r="BL235" s="7" t="s">
        <v>203</v>
      </c>
      <c r="BM235" s="167" t="s">
        <v>472</v>
      </c>
    </row>
    <row r="236" spans="2:65" s="20" customFormat="1" ht="36.75" customHeight="1">
      <c r="B236" s="127"/>
      <c r="C236" s="225" t="s">
        <v>473</v>
      </c>
      <c r="D236" s="225"/>
      <c r="E236" s="225"/>
      <c r="F236" s="225"/>
      <c r="G236" s="225"/>
      <c r="H236" s="225"/>
      <c r="I236" s="225"/>
      <c r="J236" s="186"/>
      <c r="K236" s="128"/>
      <c r="L236" s="21"/>
      <c r="M236" s="187"/>
      <c r="N236" s="126"/>
      <c r="P236" s="165"/>
      <c r="Q236" s="165"/>
      <c r="R236" s="165"/>
      <c r="S236" s="165"/>
      <c r="T236" s="165"/>
      <c r="AR236" s="167"/>
      <c r="AT236" s="167"/>
      <c r="AU236" s="167"/>
      <c r="AY236" s="7"/>
      <c r="BE236" s="88"/>
      <c r="BF236" s="88"/>
      <c r="BG236" s="88"/>
      <c r="BH236" s="88"/>
      <c r="BI236" s="88"/>
      <c r="BJ236" s="7"/>
      <c r="BK236" s="88"/>
      <c r="BL236" s="7"/>
      <c r="BM236" s="167"/>
    </row>
    <row r="237" spans="2:65" s="20" customFormat="1" ht="41.25" customHeight="1">
      <c r="B237" s="127"/>
      <c r="C237" s="224" t="s">
        <v>474</v>
      </c>
      <c r="D237" s="224"/>
      <c r="E237" s="224"/>
      <c r="F237" s="224"/>
      <c r="G237" s="224"/>
      <c r="H237" s="224"/>
      <c r="I237" s="224"/>
      <c r="J237" s="186"/>
      <c r="K237" s="128"/>
      <c r="L237" s="21"/>
      <c r="M237" s="187"/>
      <c r="N237" s="126"/>
      <c r="P237" s="165"/>
      <c r="Q237" s="165"/>
      <c r="R237" s="165"/>
      <c r="S237" s="165"/>
      <c r="T237" s="165"/>
      <c r="AR237" s="167"/>
      <c r="AT237" s="167"/>
      <c r="AU237" s="167"/>
      <c r="AY237" s="7"/>
      <c r="BE237" s="88"/>
      <c r="BF237" s="88"/>
      <c r="BG237" s="88"/>
      <c r="BH237" s="88"/>
      <c r="BI237" s="88"/>
      <c r="BJ237" s="7"/>
      <c r="BK237" s="88"/>
      <c r="BL237" s="7"/>
      <c r="BM237" s="167"/>
    </row>
    <row r="238" spans="2:65" s="20" customFormat="1" ht="36" customHeight="1">
      <c r="B238" s="127"/>
      <c r="C238" s="224" t="s">
        <v>475</v>
      </c>
      <c r="D238" s="224"/>
      <c r="E238" s="224"/>
      <c r="F238" s="224"/>
      <c r="G238" s="224"/>
      <c r="H238" s="224"/>
      <c r="I238" s="224"/>
      <c r="J238" s="186"/>
      <c r="K238" s="128"/>
      <c r="L238" s="21"/>
      <c r="M238" s="187"/>
      <c r="N238" s="126"/>
      <c r="P238" s="165"/>
      <c r="Q238" s="165"/>
      <c r="R238" s="165"/>
      <c r="S238" s="165"/>
      <c r="T238" s="165"/>
      <c r="AR238" s="167"/>
      <c r="AT238" s="167"/>
      <c r="AU238" s="167"/>
      <c r="AY238" s="7"/>
      <c r="BE238" s="88"/>
      <c r="BF238" s="88"/>
      <c r="BG238" s="88"/>
      <c r="BH238" s="88"/>
      <c r="BI238" s="88"/>
      <c r="BJ238" s="7"/>
      <c r="BK238" s="88"/>
      <c r="BL238" s="7"/>
      <c r="BM238" s="167"/>
    </row>
    <row r="239" spans="2:65" s="20" customFormat="1" ht="33.75" customHeight="1">
      <c r="B239" s="127"/>
      <c r="C239" s="224" t="s">
        <v>476</v>
      </c>
      <c r="D239" s="224"/>
      <c r="E239" s="224"/>
      <c r="F239" s="224"/>
      <c r="G239" s="224"/>
      <c r="H239" s="224"/>
      <c r="I239" s="224"/>
      <c r="J239" s="186"/>
      <c r="K239" s="128"/>
      <c r="L239" s="21"/>
      <c r="M239" s="187"/>
      <c r="N239" s="126"/>
      <c r="P239" s="165"/>
      <c r="Q239" s="165"/>
      <c r="R239" s="165"/>
      <c r="S239" s="165"/>
      <c r="T239" s="165"/>
      <c r="AR239" s="167"/>
      <c r="AT239" s="167"/>
      <c r="AU239" s="167"/>
      <c r="AY239" s="7"/>
      <c r="BE239" s="88"/>
      <c r="BF239" s="88"/>
      <c r="BG239" s="88"/>
      <c r="BH239" s="88"/>
      <c r="BI239" s="88"/>
      <c r="BJ239" s="7"/>
      <c r="BK239" s="88"/>
      <c r="BL239" s="7"/>
      <c r="BM239" s="167"/>
    </row>
    <row r="240" spans="2:65" s="20" customFormat="1" ht="26.25" customHeight="1">
      <c r="B240" s="127"/>
      <c r="C240" s="224" t="s">
        <v>477</v>
      </c>
      <c r="D240" s="224"/>
      <c r="E240" s="224"/>
      <c r="F240" s="224"/>
      <c r="G240" s="224"/>
      <c r="H240" s="224"/>
      <c r="I240" s="224"/>
      <c r="J240" s="186"/>
      <c r="K240" s="128"/>
      <c r="L240" s="21"/>
      <c r="M240" s="187"/>
      <c r="N240" s="126"/>
      <c r="P240" s="165"/>
      <c r="Q240" s="165"/>
      <c r="R240" s="165"/>
      <c r="S240" s="165"/>
      <c r="T240" s="165"/>
      <c r="AR240" s="167"/>
      <c r="AT240" s="167"/>
      <c r="AU240" s="167"/>
      <c r="AY240" s="7"/>
      <c r="BE240" s="88"/>
      <c r="BF240" s="88"/>
      <c r="BG240" s="88"/>
      <c r="BH240" s="88"/>
      <c r="BI240" s="88"/>
      <c r="BJ240" s="7"/>
      <c r="BK240" s="88"/>
      <c r="BL240" s="7"/>
      <c r="BM240" s="167"/>
    </row>
    <row r="241" spans="2:65" s="20" customFormat="1" ht="70.5" customHeight="1">
      <c r="B241" s="127"/>
      <c r="C241" s="226" t="s">
        <v>956</v>
      </c>
      <c r="D241" s="226"/>
      <c r="E241" s="226"/>
      <c r="F241" s="226"/>
      <c r="G241" s="226"/>
      <c r="H241" s="226"/>
      <c r="I241" s="226"/>
      <c r="J241" s="186"/>
      <c r="K241" s="128"/>
      <c r="L241" s="21"/>
      <c r="M241" s="187"/>
      <c r="N241" s="126"/>
      <c r="P241" s="165"/>
      <c r="Q241" s="165"/>
      <c r="R241" s="165"/>
      <c r="S241" s="165"/>
      <c r="T241" s="165"/>
      <c r="AR241" s="167"/>
      <c r="AT241" s="167"/>
      <c r="AU241" s="167"/>
      <c r="AY241" s="7"/>
      <c r="BE241" s="88"/>
      <c r="BF241" s="88"/>
      <c r="BG241" s="88"/>
      <c r="BH241" s="88"/>
      <c r="BI241" s="88"/>
      <c r="BJ241" s="7"/>
      <c r="BK241" s="88"/>
      <c r="BL241" s="7"/>
      <c r="BM241" s="167"/>
    </row>
    <row r="242" spans="2:65" s="20" customFormat="1" ht="24.75" customHeight="1">
      <c r="B242" s="127"/>
      <c r="C242" s="225" t="s">
        <v>955</v>
      </c>
      <c r="D242" s="225"/>
      <c r="E242" s="225"/>
      <c r="F242" s="225"/>
      <c r="G242" s="225"/>
      <c r="H242" s="225"/>
      <c r="I242" s="225"/>
      <c r="J242" s="186"/>
      <c r="K242" s="128"/>
      <c r="L242" s="21"/>
      <c r="M242" s="187"/>
      <c r="N242" s="126"/>
      <c r="P242" s="165"/>
      <c r="Q242" s="165"/>
      <c r="R242" s="165"/>
      <c r="S242" s="165"/>
      <c r="T242" s="165"/>
      <c r="AR242" s="167"/>
      <c r="AT242" s="167"/>
      <c r="AU242" s="167"/>
      <c r="AY242" s="7"/>
      <c r="BE242" s="88"/>
      <c r="BF242" s="88"/>
      <c r="BG242" s="88"/>
      <c r="BH242" s="88"/>
      <c r="BI242" s="88"/>
      <c r="BJ242" s="7"/>
      <c r="BK242" s="88"/>
      <c r="BL242" s="7"/>
      <c r="BM242" s="167"/>
    </row>
    <row r="243" spans="2:65" s="20" customFormat="1" ht="6.95" customHeight="1">
      <c r="B243" s="36"/>
      <c r="C243" s="37"/>
      <c r="D243" s="37"/>
      <c r="E243" s="37"/>
      <c r="F243" s="37"/>
      <c r="G243" s="37"/>
      <c r="H243" s="37"/>
      <c r="I243" s="37"/>
      <c r="J243" s="37"/>
      <c r="K243" s="37"/>
      <c r="L243" s="21"/>
    </row>
    <row r="244" spans="2:65" ht="28.15" customHeight="1">
      <c r="C244" s="224"/>
      <c r="D244" s="224"/>
      <c r="E244" s="224"/>
      <c r="F244" s="224"/>
      <c r="G244" s="224"/>
      <c r="H244" s="224"/>
      <c r="I244" s="224"/>
    </row>
    <row r="245" spans="2:65" ht="35.1" customHeight="1">
      <c r="C245" s="224"/>
      <c r="D245" s="224"/>
      <c r="E245" s="224"/>
      <c r="F245" s="224"/>
      <c r="G245" s="224"/>
      <c r="H245" s="224"/>
      <c r="I245" s="224"/>
    </row>
    <row r="246" spans="2:65" ht="36.950000000000003" customHeight="1">
      <c r="C246" s="224"/>
      <c r="D246" s="224"/>
      <c r="E246" s="224"/>
      <c r="F246" s="224"/>
      <c r="G246" s="224"/>
      <c r="H246" s="224"/>
      <c r="I246" s="224"/>
    </row>
    <row r="247" spans="2:65" ht="36.950000000000003" customHeight="1">
      <c r="C247" s="224"/>
      <c r="D247" s="224"/>
      <c r="E247" s="224"/>
      <c r="F247" s="224"/>
      <c r="G247" s="224"/>
      <c r="H247" s="224"/>
      <c r="I247" s="224"/>
    </row>
    <row r="248" spans="2:65" ht="36.950000000000003" customHeight="1">
      <c r="C248" s="224"/>
      <c r="D248" s="224"/>
      <c r="E248" s="224"/>
      <c r="F248" s="224"/>
      <c r="G248" s="224"/>
      <c r="H248" s="224"/>
      <c r="I248" s="224"/>
    </row>
    <row r="249" spans="2:65" ht="79.900000000000006" customHeight="1">
      <c r="C249" s="227"/>
      <c r="D249" s="227"/>
      <c r="E249" s="227"/>
      <c r="F249" s="227"/>
      <c r="G249" s="227"/>
      <c r="H249" s="227"/>
      <c r="I249" s="227"/>
    </row>
    <row r="250" spans="2:65" ht="29.85" customHeight="1">
      <c r="C250" s="225"/>
      <c r="D250" s="225"/>
      <c r="E250" s="225"/>
      <c r="F250" s="225"/>
      <c r="G250" s="225"/>
      <c r="H250" s="225"/>
      <c r="I250" s="225"/>
    </row>
    <row r="251" spans="2:65" ht="36.950000000000003" customHeight="1"/>
    <row r="252" spans="2:65" ht="36.950000000000003" customHeight="1"/>
    <row r="253" spans="2:65" ht="36.950000000000003" customHeight="1"/>
    <row r="254" spans="2:65" ht="36.950000000000003" customHeight="1"/>
    <row r="255" spans="2:65" ht="36.950000000000003" customHeight="1"/>
    <row r="256" spans="2:65" ht="36.950000000000003" customHeight="1"/>
    <row r="257" ht="36.950000000000003" customHeight="1"/>
    <row r="258" ht="36.950000000000003" customHeight="1"/>
    <row r="259" ht="36.950000000000003" customHeight="1"/>
    <row r="260" ht="36.950000000000003" customHeight="1"/>
    <row r="261" ht="36.950000000000003" customHeight="1"/>
    <row r="262" ht="36.950000000000003" customHeight="1"/>
  </sheetData>
  <autoFilter ref="C139:K235" xr:uid="{00000000-0009-0000-0000-000001000000}"/>
  <mergeCells count="28">
    <mergeCell ref="C250:I250"/>
    <mergeCell ref="C245:I245"/>
    <mergeCell ref="C246:I246"/>
    <mergeCell ref="C247:I247"/>
    <mergeCell ref="C248:I248"/>
    <mergeCell ref="C249:I249"/>
    <mergeCell ref="D117:F117"/>
    <mergeCell ref="D118:F118"/>
    <mergeCell ref="E130:H130"/>
    <mergeCell ref="E132:H132"/>
    <mergeCell ref="C244:I244"/>
    <mergeCell ref="C236:I236"/>
    <mergeCell ref="C237:I237"/>
    <mergeCell ref="C238:I238"/>
    <mergeCell ref="C239:I239"/>
    <mergeCell ref="C240:I240"/>
    <mergeCell ref="C241:I241"/>
    <mergeCell ref="C242:I242"/>
    <mergeCell ref="E85:H85"/>
    <mergeCell ref="E87:H87"/>
    <mergeCell ref="D114:F114"/>
    <mergeCell ref="D115:F115"/>
    <mergeCell ref="D116:F116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7"/>
  <sheetViews>
    <sheetView showGridLines="0" zoomScale="55" zoomScaleNormal="55" zoomScalePageLayoutView="95" workbookViewId="0">
      <selection activeCell="AB93" sqref="AB93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0" t="s">
        <v>4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7" t="s">
        <v>85</v>
      </c>
    </row>
    <row r="3" spans="2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73</v>
      </c>
    </row>
    <row r="4" spans="2:46" ht="24.95" customHeight="1">
      <c r="B4" s="10"/>
      <c r="D4" s="11" t="s">
        <v>102</v>
      </c>
      <c r="L4" s="10"/>
      <c r="M4" s="95" t="s">
        <v>8</v>
      </c>
      <c r="AT4" s="7" t="s">
        <v>2</v>
      </c>
    </row>
    <row r="5" spans="2:46" ht="6.95" customHeight="1">
      <c r="B5" s="10"/>
      <c r="L5" s="10"/>
    </row>
    <row r="6" spans="2:46" ht="12" customHeight="1">
      <c r="B6" s="10"/>
      <c r="D6" s="16" t="s">
        <v>12</v>
      </c>
      <c r="L6" s="10"/>
    </row>
    <row r="7" spans="2:46" ht="16.5" customHeight="1">
      <c r="B7" s="10"/>
      <c r="E7" s="222" t="str">
        <f>'Rekapitulácia stavby'!K6</f>
        <v>Rekonštrukcia farmy Terezov - Objekt SO.27 - spojovacia chodba</v>
      </c>
      <c r="F7" s="222"/>
      <c r="G7" s="222"/>
      <c r="H7" s="222"/>
      <c r="L7" s="10"/>
    </row>
    <row r="8" spans="2:46" s="20" customFormat="1" ht="12" customHeight="1">
      <c r="B8" s="21"/>
      <c r="D8" s="16" t="s">
        <v>103</v>
      </c>
      <c r="L8" s="21"/>
    </row>
    <row r="9" spans="2:46" s="20" customFormat="1" ht="16.5" customHeight="1">
      <c r="B9" s="21"/>
      <c r="E9" s="205" t="s">
        <v>478</v>
      </c>
      <c r="F9" s="205"/>
      <c r="G9" s="205"/>
      <c r="H9" s="205"/>
      <c r="L9" s="21"/>
    </row>
    <row r="10" spans="2:46" s="20" customFormat="1">
      <c r="B10" s="21"/>
      <c r="L10" s="21"/>
    </row>
    <row r="11" spans="2:46" s="20" customFormat="1" ht="12" customHeight="1">
      <c r="B11" s="21"/>
      <c r="D11" s="16" t="s">
        <v>14</v>
      </c>
      <c r="F11" s="5"/>
      <c r="I11" s="16" t="s">
        <v>15</v>
      </c>
      <c r="J11" s="5"/>
      <c r="L11" s="21"/>
    </row>
    <row r="12" spans="2:46" s="20" customFormat="1" ht="12" customHeight="1">
      <c r="B12" s="21"/>
      <c r="D12" s="16" t="s">
        <v>16</v>
      </c>
      <c r="F12" s="5" t="s">
        <v>17</v>
      </c>
      <c r="I12" s="16" t="s">
        <v>18</v>
      </c>
      <c r="J12" s="46">
        <v>45672</v>
      </c>
      <c r="L12" s="21"/>
    </row>
    <row r="13" spans="2:46" s="20" customFormat="1" ht="10.9" customHeight="1">
      <c r="B13" s="21"/>
      <c r="L13" s="21"/>
    </row>
    <row r="14" spans="2:46" s="20" customFormat="1" ht="12" customHeight="1">
      <c r="B14" s="21"/>
      <c r="D14" s="16" t="s">
        <v>19</v>
      </c>
      <c r="I14" s="16" t="s">
        <v>20</v>
      </c>
      <c r="J14" s="5"/>
      <c r="L14" s="21"/>
    </row>
    <row r="15" spans="2:46" s="20" customFormat="1" ht="18" customHeight="1">
      <c r="B15" s="21"/>
      <c r="E15" s="5" t="s">
        <v>21</v>
      </c>
      <c r="I15" s="16" t="s">
        <v>22</v>
      </c>
      <c r="J15" s="5"/>
      <c r="L15" s="21"/>
    </row>
    <row r="16" spans="2:46" s="20" customFormat="1" ht="6.95" customHeight="1">
      <c r="B16" s="21"/>
      <c r="L16" s="21"/>
    </row>
    <row r="17" spans="2:12" s="20" customFormat="1" ht="12" customHeight="1">
      <c r="B17" s="21"/>
      <c r="D17" s="16" t="s">
        <v>23</v>
      </c>
      <c r="I17" s="16" t="s">
        <v>20</v>
      </c>
      <c r="J17" s="17" t="str">
        <f>'Rekapitulácia stavby'!AN13</f>
        <v>Vyplň údaj</v>
      </c>
      <c r="L17" s="21"/>
    </row>
    <row r="18" spans="2:12" s="20" customFormat="1" ht="18" customHeight="1">
      <c r="B18" s="21"/>
      <c r="E18" s="223" t="str">
        <f>'Rekapitulácia stavby'!E14</f>
        <v>Vyplň údaj</v>
      </c>
      <c r="F18" s="223"/>
      <c r="G18" s="223"/>
      <c r="H18" s="223"/>
      <c r="I18" s="16" t="s">
        <v>22</v>
      </c>
      <c r="J18" s="17" t="str">
        <f>'Rekapitulácia stavby'!AN14</f>
        <v>Vyplň údaj</v>
      </c>
      <c r="L18" s="21"/>
    </row>
    <row r="19" spans="2:12" s="20" customFormat="1" ht="6.95" customHeight="1">
      <c r="B19" s="21"/>
      <c r="L19" s="21"/>
    </row>
    <row r="20" spans="2:12" s="20" customFormat="1" ht="12" customHeight="1">
      <c r="B20" s="21"/>
      <c r="D20" s="16" t="s">
        <v>25</v>
      </c>
      <c r="I20" s="16" t="s">
        <v>20</v>
      </c>
      <c r="J20" s="5"/>
      <c r="L20" s="21"/>
    </row>
    <row r="21" spans="2:12" s="20" customFormat="1" ht="18" customHeight="1">
      <c r="B21" s="21"/>
      <c r="E21" s="5" t="s">
        <v>26</v>
      </c>
      <c r="I21" s="16" t="s">
        <v>22</v>
      </c>
      <c r="J21" s="5"/>
      <c r="L21" s="21"/>
    </row>
    <row r="22" spans="2:12" s="20" customFormat="1" ht="6.95" customHeight="1">
      <c r="B22" s="21"/>
      <c r="L22" s="21"/>
    </row>
    <row r="23" spans="2:12" s="20" customFormat="1" ht="12" customHeight="1">
      <c r="B23" s="21"/>
      <c r="D23" s="16" t="s">
        <v>28</v>
      </c>
      <c r="I23" s="16" t="s">
        <v>20</v>
      </c>
      <c r="J23" s="5"/>
      <c r="L23" s="21"/>
    </row>
    <row r="24" spans="2:12" s="20" customFormat="1" ht="18" customHeight="1">
      <c r="B24" s="21"/>
      <c r="E24" s="5" t="s">
        <v>29</v>
      </c>
      <c r="I24" s="16" t="s">
        <v>22</v>
      </c>
      <c r="J24" s="5"/>
      <c r="L24" s="21"/>
    </row>
    <row r="25" spans="2:12" s="20" customFormat="1" ht="6.95" customHeight="1">
      <c r="B25" s="21"/>
      <c r="L25" s="21"/>
    </row>
    <row r="26" spans="2:12" s="20" customFormat="1" ht="12" customHeight="1">
      <c r="B26" s="21"/>
      <c r="D26" s="16" t="s">
        <v>30</v>
      </c>
      <c r="L26" s="21"/>
    </row>
    <row r="27" spans="2:12" s="96" customFormat="1" ht="16.5" customHeight="1">
      <c r="B27" s="97"/>
      <c r="E27" s="195"/>
      <c r="F27" s="195"/>
      <c r="G27" s="195"/>
      <c r="H27" s="195"/>
      <c r="L27" s="97"/>
    </row>
    <row r="28" spans="2:12" s="20" customFormat="1" ht="6.95" customHeight="1">
      <c r="B28" s="21"/>
      <c r="L28" s="21"/>
    </row>
    <row r="29" spans="2:12" s="20" customFormat="1" ht="6.95" customHeight="1">
      <c r="B29" s="21"/>
      <c r="D29" s="47"/>
      <c r="E29" s="47"/>
      <c r="F29" s="47"/>
      <c r="G29" s="47"/>
      <c r="H29" s="47"/>
      <c r="I29" s="47"/>
      <c r="J29" s="47"/>
      <c r="K29" s="47"/>
      <c r="L29" s="21"/>
    </row>
    <row r="30" spans="2:12" s="20" customFormat="1" ht="14.45" customHeight="1">
      <c r="B30" s="21"/>
      <c r="D30" s="5" t="s">
        <v>105</v>
      </c>
      <c r="J30" s="2">
        <f>J96</f>
        <v>0</v>
      </c>
      <c r="L30" s="21"/>
    </row>
    <row r="31" spans="2:12" s="20" customFormat="1" ht="14.45" customHeight="1">
      <c r="B31" s="21"/>
      <c r="D31" s="19" t="s">
        <v>97</v>
      </c>
      <c r="J31" s="2">
        <f>J107</f>
        <v>0</v>
      </c>
      <c r="L31" s="21"/>
    </row>
    <row r="32" spans="2:12" s="20" customFormat="1" ht="25.5" customHeight="1">
      <c r="B32" s="21"/>
      <c r="D32" s="98" t="s">
        <v>33</v>
      </c>
      <c r="J32" s="60">
        <f>ROUND(J30 + J31, 2)</f>
        <v>0</v>
      </c>
      <c r="L32" s="21"/>
    </row>
    <row r="33" spans="2:12" s="20" customFormat="1" ht="6.95" customHeight="1">
      <c r="B33" s="21"/>
      <c r="D33" s="47"/>
      <c r="E33" s="47"/>
      <c r="F33" s="47"/>
      <c r="G33" s="47"/>
      <c r="H33" s="47"/>
      <c r="I33" s="47"/>
      <c r="J33" s="47"/>
      <c r="K33" s="47"/>
      <c r="L33" s="21"/>
    </row>
    <row r="34" spans="2:12" s="20" customFormat="1" ht="14.45" customHeight="1">
      <c r="B34" s="21"/>
      <c r="F34" s="1" t="s">
        <v>35</v>
      </c>
      <c r="I34" s="1" t="s">
        <v>34</v>
      </c>
      <c r="J34" s="1" t="s">
        <v>36</v>
      </c>
      <c r="L34" s="21"/>
    </row>
    <row r="35" spans="2:12" s="20" customFormat="1" ht="14.45" customHeight="1">
      <c r="B35" s="21"/>
      <c r="D35" s="99" t="s">
        <v>37</v>
      </c>
      <c r="E35" s="26" t="s">
        <v>38</v>
      </c>
      <c r="F35" s="100">
        <f>ROUND((SUM(BE107:BE114) + SUM(BE134:BE178)),  2)</f>
        <v>0</v>
      </c>
      <c r="G35" s="101"/>
      <c r="H35" s="101"/>
      <c r="I35" s="102">
        <v>0.23</v>
      </c>
      <c r="J35" s="100">
        <f>ROUND(((SUM(BE107:BE114) + SUM(BE134:BE178))*I35),  2)</f>
        <v>0</v>
      </c>
      <c r="L35" s="21"/>
    </row>
    <row r="36" spans="2:12" s="20" customFormat="1" ht="14.45" customHeight="1">
      <c r="B36" s="21"/>
      <c r="E36" s="26" t="s">
        <v>39</v>
      </c>
      <c r="F36" s="100">
        <f>ROUND((SUM(BF107:BF114) + SUM(BF134:BF178)),  2)</f>
        <v>0</v>
      </c>
      <c r="G36" s="101"/>
      <c r="H36" s="101"/>
      <c r="I36" s="102">
        <v>0.23</v>
      </c>
      <c r="J36" s="100">
        <f>ROUND(((SUM(BF107:BF114) + SUM(BF134:BF178))*I36),  2)</f>
        <v>0</v>
      </c>
      <c r="L36" s="21"/>
    </row>
    <row r="37" spans="2:12" s="20" customFormat="1" ht="14.45" hidden="1" customHeight="1">
      <c r="B37" s="21"/>
      <c r="E37" s="16" t="s">
        <v>40</v>
      </c>
      <c r="F37" s="103">
        <f>ROUND((SUM(BG107:BG114) + SUM(BG134:BG178)),  2)</f>
        <v>0</v>
      </c>
      <c r="I37" s="104">
        <v>0.23</v>
      </c>
      <c r="J37" s="103">
        <f>0</f>
        <v>0</v>
      </c>
      <c r="L37" s="21"/>
    </row>
    <row r="38" spans="2:12" s="20" customFormat="1" ht="14.45" hidden="1" customHeight="1">
      <c r="B38" s="21"/>
      <c r="E38" s="16" t="s">
        <v>41</v>
      </c>
      <c r="F38" s="103">
        <f>ROUND((SUM(BH107:BH114) + SUM(BH134:BH178)),  2)</f>
        <v>0</v>
      </c>
      <c r="I38" s="104">
        <v>0.23</v>
      </c>
      <c r="J38" s="103">
        <f>0</f>
        <v>0</v>
      </c>
      <c r="L38" s="21"/>
    </row>
    <row r="39" spans="2:12" s="20" customFormat="1" ht="14.45" hidden="1" customHeight="1">
      <c r="B39" s="21"/>
      <c r="E39" s="26" t="s">
        <v>42</v>
      </c>
      <c r="F39" s="100">
        <f>ROUND((SUM(BI107:BI114) + SUM(BI134:BI178)),  2)</f>
        <v>0</v>
      </c>
      <c r="G39" s="101"/>
      <c r="H39" s="101"/>
      <c r="I39" s="102">
        <v>0</v>
      </c>
      <c r="J39" s="100">
        <f>0</f>
        <v>0</v>
      </c>
      <c r="L39" s="21"/>
    </row>
    <row r="40" spans="2:12" s="20" customFormat="1" ht="6.95" customHeight="1">
      <c r="B40" s="21"/>
      <c r="L40" s="21"/>
    </row>
    <row r="41" spans="2:12" s="20" customFormat="1" ht="25.5" customHeight="1">
      <c r="B41" s="21"/>
      <c r="C41" s="93"/>
      <c r="D41" s="105" t="s">
        <v>43</v>
      </c>
      <c r="E41" s="50"/>
      <c r="F41" s="50"/>
      <c r="G41" s="106" t="s">
        <v>44</v>
      </c>
      <c r="H41" s="107" t="s">
        <v>45</v>
      </c>
      <c r="I41" s="50"/>
      <c r="J41" s="108">
        <f>SUM(J32:J39)</f>
        <v>0</v>
      </c>
      <c r="K41" s="109"/>
      <c r="L41" s="21"/>
    </row>
    <row r="42" spans="2:12" s="20" customFormat="1" ht="14.45" customHeight="1">
      <c r="B42" s="21"/>
      <c r="L42" s="21"/>
    </row>
    <row r="43" spans="2:12" ht="14.45" customHeight="1">
      <c r="B43" s="10"/>
      <c r="L43" s="10"/>
    </row>
    <row r="44" spans="2:12" ht="14.45" customHeight="1">
      <c r="B44" s="10"/>
      <c r="L44" s="10"/>
    </row>
    <row r="45" spans="2:12" ht="14.45" customHeight="1">
      <c r="B45" s="10"/>
      <c r="L45" s="10"/>
    </row>
    <row r="46" spans="2:12" ht="14.45" customHeight="1">
      <c r="B46" s="10"/>
      <c r="L46" s="10"/>
    </row>
    <row r="47" spans="2:12" ht="14.45" customHeight="1">
      <c r="B47" s="10"/>
      <c r="L47" s="10"/>
    </row>
    <row r="48" spans="2:12" ht="14.45" customHeight="1">
      <c r="B48" s="10"/>
      <c r="L48" s="10"/>
    </row>
    <row r="49" spans="2:12" ht="14.45" customHeight="1">
      <c r="B49" s="10"/>
      <c r="L49" s="10"/>
    </row>
    <row r="50" spans="2:12" s="20" customFormat="1" ht="14.45" customHeight="1">
      <c r="B50" s="21"/>
      <c r="D50" s="33" t="s">
        <v>46</v>
      </c>
      <c r="E50" s="34"/>
      <c r="F50" s="34"/>
      <c r="G50" s="33" t="s">
        <v>47</v>
      </c>
      <c r="H50" s="34"/>
      <c r="I50" s="34"/>
      <c r="J50" s="34"/>
      <c r="K50" s="34"/>
      <c r="L50" s="21"/>
    </row>
    <row r="51" spans="2:12">
      <c r="B51" s="10"/>
      <c r="L51" s="10"/>
    </row>
    <row r="52" spans="2:12">
      <c r="B52" s="10"/>
      <c r="L52" s="10"/>
    </row>
    <row r="53" spans="2:12">
      <c r="B53" s="10"/>
      <c r="L53" s="10"/>
    </row>
    <row r="54" spans="2:12">
      <c r="B54" s="10"/>
      <c r="L54" s="10"/>
    </row>
    <row r="55" spans="2:12">
      <c r="B55" s="10"/>
      <c r="L55" s="10"/>
    </row>
    <row r="56" spans="2:12">
      <c r="B56" s="10"/>
      <c r="L56" s="10"/>
    </row>
    <row r="57" spans="2:12">
      <c r="B57" s="10"/>
      <c r="L57" s="10"/>
    </row>
    <row r="58" spans="2:12">
      <c r="B58" s="10"/>
      <c r="L58" s="10"/>
    </row>
    <row r="59" spans="2:12">
      <c r="B59" s="10"/>
      <c r="L59" s="10"/>
    </row>
    <row r="60" spans="2:12">
      <c r="B60" s="10"/>
      <c r="L60" s="10"/>
    </row>
    <row r="61" spans="2:12" s="20" customFormat="1" ht="12.75">
      <c r="B61" s="21"/>
      <c r="D61" s="35" t="s">
        <v>48</v>
      </c>
      <c r="E61" s="23"/>
      <c r="F61" s="110" t="s">
        <v>49</v>
      </c>
      <c r="G61" s="35" t="s">
        <v>48</v>
      </c>
      <c r="H61" s="23"/>
      <c r="I61" s="23"/>
      <c r="J61" s="111" t="s">
        <v>49</v>
      </c>
      <c r="K61" s="23"/>
      <c r="L61" s="21"/>
    </row>
    <row r="62" spans="2:12">
      <c r="B62" s="10"/>
      <c r="L62" s="10"/>
    </row>
    <row r="63" spans="2:12">
      <c r="B63" s="10"/>
      <c r="L63" s="10"/>
    </row>
    <row r="64" spans="2:12">
      <c r="B64" s="10"/>
      <c r="L64" s="10"/>
    </row>
    <row r="65" spans="2:12" s="20" customFormat="1" ht="12.75">
      <c r="B65" s="21"/>
      <c r="D65" s="33" t="s">
        <v>50</v>
      </c>
      <c r="E65" s="34"/>
      <c r="F65" s="34"/>
      <c r="G65" s="33" t="s">
        <v>51</v>
      </c>
      <c r="H65" s="34"/>
      <c r="I65" s="34"/>
      <c r="J65" s="34"/>
      <c r="K65" s="34"/>
      <c r="L65" s="21"/>
    </row>
    <row r="66" spans="2:12">
      <c r="B66" s="10"/>
      <c r="L66" s="10"/>
    </row>
    <row r="67" spans="2:12">
      <c r="B67" s="10"/>
      <c r="L67" s="10"/>
    </row>
    <row r="68" spans="2:12">
      <c r="B68" s="10"/>
      <c r="L68" s="10"/>
    </row>
    <row r="69" spans="2:12">
      <c r="B69" s="10"/>
      <c r="L69" s="10"/>
    </row>
    <row r="70" spans="2:12">
      <c r="B70" s="10"/>
      <c r="L70" s="10"/>
    </row>
    <row r="71" spans="2:12">
      <c r="B71" s="10"/>
      <c r="L71" s="10"/>
    </row>
    <row r="72" spans="2:12">
      <c r="B72" s="10"/>
      <c r="L72" s="10"/>
    </row>
    <row r="73" spans="2:12">
      <c r="B73" s="10"/>
      <c r="L73" s="10"/>
    </row>
    <row r="74" spans="2:12">
      <c r="B74" s="10"/>
      <c r="L74" s="10"/>
    </row>
    <row r="75" spans="2:12">
      <c r="B75" s="10"/>
      <c r="L75" s="10"/>
    </row>
    <row r="76" spans="2:12" s="20" customFormat="1" ht="12.75">
      <c r="B76" s="21"/>
      <c r="D76" s="35" t="s">
        <v>48</v>
      </c>
      <c r="E76" s="23"/>
      <c r="F76" s="110" t="s">
        <v>49</v>
      </c>
      <c r="G76" s="35" t="s">
        <v>48</v>
      </c>
      <c r="H76" s="23"/>
      <c r="I76" s="23"/>
      <c r="J76" s="111" t="s">
        <v>49</v>
      </c>
      <c r="K76" s="23"/>
      <c r="L76" s="21"/>
    </row>
    <row r="77" spans="2:12" s="20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pans="2:47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pans="2:47" s="20" customFormat="1" ht="24.95" customHeight="1">
      <c r="B82" s="21"/>
      <c r="C82" s="11" t="s">
        <v>106</v>
      </c>
      <c r="L82" s="21"/>
    </row>
    <row r="83" spans="2:47" s="20" customFormat="1" ht="6.95" customHeight="1">
      <c r="B83" s="21"/>
      <c r="L83" s="21"/>
    </row>
    <row r="84" spans="2:47" s="20" customFormat="1" ht="12" customHeight="1">
      <c r="B84" s="21"/>
      <c r="C84" s="16" t="s">
        <v>12</v>
      </c>
      <c r="L84" s="21"/>
    </row>
    <row r="85" spans="2:47" s="20" customFormat="1" ht="16.5" customHeight="1">
      <c r="B85" s="21"/>
      <c r="E85" s="222" t="str">
        <f>E7</f>
        <v>Rekonštrukcia farmy Terezov - Objekt SO.27 - spojovacia chodba</v>
      </c>
      <c r="F85" s="222"/>
      <c r="G85" s="222"/>
      <c r="H85" s="222"/>
      <c r="L85" s="21"/>
    </row>
    <row r="86" spans="2:47" s="20" customFormat="1" ht="12" customHeight="1">
      <c r="B86" s="21"/>
      <c r="C86" s="16" t="s">
        <v>103</v>
      </c>
      <c r="L86" s="21"/>
    </row>
    <row r="87" spans="2:47" s="20" customFormat="1" ht="16.5" customHeight="1">
      <c r="B87" s="21"/>
      <c r="E87" s="205" t="str">
        <f>E9</f>
        <v>zti - Zdravotechnické inštalácie</v>
      </c>
      <c r="F87" s="205"/>
      <c r="G87" s="205"/>
      <c r="H87" s="205"/>
      <c r="L87" s="21"/>
    </row>
    <row r="88" spans="2:47" s="20" customFormat="1" ht="6.95" customHeight="1">
      <c r="B88" s="21"/>
      <c r="L88" s="21"/>
    </row>
    <row r="89" spans="2:47" s="20" customFormat="1" ht="12" customHeight="1">
      <c r="B89" s="21"/>
      <c r="C89" s="16" t="s">
        <v>16</v>
      </c>
      <c r="F89" s="5" t="str">
        <f>F12</f>
        <v>Farma Terezov okr. Hlohovec</v>
      </c>
      <c r="I89" s="16" t="s">
        <v>18</v>
      </c>
      <c r="J89" s="46">
        <f>IF(J12="","",J12)</f>
        <v>45672</v>
      </c>
      <c r="L89" s="21"/>
    </row>
    <row r="90" spans="2:47" s="20" customFormat="1" ht="6.95" customHeight="1">
      <c r="B90" s="21"/>
      <c r="L90" s="21"/>
    </row>
    <row r="91" spans="2:47" s="20" customFormat="1" ht="15.2" customHeight="1">
      <c r="B91" s="21"/>
      <c r="C91" s="16" t="s">
        <v>19</v>
      </c>
      <c r="F91" s="5" t="str">
        <f>E15</f>
        <v>PD Kútniky s. r. o.</v>
      </c>
      <c r="I91" s="16" t="s">
        <v>25</v>
      </c>
      <c r="J91" s="3" t="str">
        <f>E21</f>
        <v xml:space="preserve">Ing.arch. Žalman, CSc </v>
      </c>
      <c r="L91" s="21"/>
    </row>
    <row r="92" spans="2:47" s="20" customFormat="1" ht="15.2" customHeight="1">
      <c r="B92" s="21"/>
      <c r="C92" s="16" t="s">
        <v>23</v>
      </c>
      <c r="F92" s="5" t="str">
        <f>IF(E18="","",E18)</f>
        <v>Vyplň údaj</v>
      </c>
      <c r="I92" s="16" t="s">
        <v>28</v>
      </c>
      <c r="J92" s="3" t="str">
        <f>E24</f>
        <v>Rosoft s.r.o.</v>
      </c>
      <c r="L92" s="21"/>
    </row>
    <row r="93" spans="2:47" s="20" customFormat="1" ht="10.35" customHeight="1">
      <c r="B93" s="21"/>
      <c r="L93" s="21"/>
    </row>
    <row r="94" spans="2:47" s="20" customFormat="1" ht="29.25" customHeight="1">
      <c r="B94" s="21"/>
      <c r="C94" s="112" t="s">
        <v>107</v>
      </c>
      <c r="D94" s="93"/>
      <c r="E94" s="93"/>
      <c r="F94" s="93"/>
      <c r="G94" s="93"/>
      <c r="H94" s="93"/>
      <c r="I94" s="93"/>
      <c r="J94" s="113" t="s">
        <v>108</v>
      </c>
      <c r="K94" s="93"/>
      <c r="L94" s="21"/>
    </row>
    <row r="95" spans="2:47" s="20" customFormat="1" ht="10.35" customHeight="1">
      <c r="B95" s="21"/>
      <c r="L95" s="21"/>
    </row>
    <row r="96" spans="2:47" s="20" customFormat="1" ht="22.9" customHeight="1">
      <c r="B96" s="21"/>
      <c r="C96" s="114" t="s">
        <v>109</v>
      </c>
      <c r="J96" s="60">
        <f>J134</f>
        <v>0</v>
      </c>
      <c r="L96" s="21"/>
      <c r="AU96" s="7" t="s">
        <v>110</v>
      </c>
    </row>
    <row r="97" spans="2:65" s="115" customFormat="1" ht="24.95" customHeight="1">
      <c r="B97" s="116"/>
      <c r="D97" s="117" t="s">
        <v>111</v>
      </c>
      <c r="E97" s="118"/>
      <c r="F97" s="118"/>
      <c r="G97" s="118"/>
      <c r="H97" s="118"/>
      <c r="I97" s="118"/>
      <c r="J97" s="119">
        <f>J135</f>
        <v>0</v>
      </c>
      <c r="L97" s="116"/>
    </row>
    <row r="98" spans="2:65" s="120" customFormat="1" ht="19.899999999999999" customHeight="1">
      <c r="B98" s="121"/>
      <c r="D98" s="122" t="s">
        <v>112</v>
      </c>
      <c r="E98" s="123"/>
      <c r="F98" s="123"/>
      <c r="G98" s="123"/>
      <c r="H98" s="123"/>
      <c r="I98" s="123"/>
      <c r="J98" s="124">
        <f>J136</f>
        <v>0</v>
      </c>
      <c r="L98" s="121"/>
    </row>
    <row r="99" spans="2:65" s="120" customFormat="1" ht="19.899999999999999" customHeight="1">
      <c r="B99" s="121"/>
      <c r="D99" s="122" t="s">
        <v>115</v>
      </c>
      <c r="E99" s="123"/>
      <c r="F99" s="123"/>
      <c r="G99" s="123"/>
      <c r="H99" s="123"/>
      <c r="I99" s="123"/>
      <c r="J99" s="124">
        <f>J146</f>
        <v>0</v>
      </c>
      <c r="L99" s="121"/>
    </row>
    <row r="100" spans="2:65" s="120" customFormat="1" ht="19.899999999999999" customHeight="1">
      <c r="B100" s="121"/>
      <c r="D100" s="122" t="s">
        <v>479</v>
      </c>
      <c r="E100" s="123"/>
      <c r="F100" s="123"/>
      <c r="G100" s="123"/>
      <c r="H100" s="123"/>
      <c r="I100" s="123"/>
      <c r="J100" s="124">
        <f>J148</f>
        <v>0</v>
      </c>
      <c r="L100" s="121"/>
    </row>
    <row r="101" spans="2:65" s="120" customFormat="1" ht="19.899999999999999" customHeight="1">
      <c r="B101" s="121"/>
      <c r="D101" s="122" t="s">
        <v>119</v>
      </c>
      <c r="E101" s="123"/>
      <c r="F101" s="123"/>
      <c r="G101" s="123"/>
      <c r="H101" s="123"/>
      <c r="I101" s="123"/>
      <c r="J101" s="124">
        <f>J151</f>
        <v>0</v>
      </c>
      <c r="L101" s="121"/>
    </row>
    <row r="102" spans="2:65" s="115" customFormat="1" ht="24.95" customHeight="1">
      <c r="B102" s="116"/>
      <c r="D102" s="117" t="s">
        <v>120</v>
      </c>
      <c r="E102" s="118"/>
      <c r="F102" s="118"/>
      <c r="G102" s="118"/>
      <c r="H102" s="118"/>
      <c r="I102" s="118"/>
      <c r="J102" s="119">
        <f>J153</f>
        <v>0</v>
      </c>
      <c r="L102" s="116"/>
    </row>
    <row r="103" spans="2:65" s="120" customFormat="1" ht="19.899999999999999" customHeight="1">
      <c r="B103" s="121"/>
      <c r="D103" s="122" t="s">
        <v>480</v>
      </c>
      <c r="E103" s="123"/>
      <c r="F103" s="123"/>
      <c r="G103" s="123"/>
      <c r="H103" s="123"/>
      <c r="I103" s="123"/>
      <c r="J103" s="124">
        <f>J154</f>
        <v>0</v>
      </c>
      <c r="L103" s="121"/>
    </row>
    <row r="104" spans="2:65" s="120" customFormat="1" ht="19.899999999999999" customHeight="1">
      <c r="B104" s="121"/>
      <c r="D104" s="122" t="s">
        <v>481</v>
      </c>
      <c r="E104" s="123"/>
      <c r="F104" s="123"/>
      <c r="G104" s="123"/>
      <c r="H104" s="123"/>
      <c r="I104" s="123"/>
      <c r="J104" s="124">
        <f>J161</f>
        <v>0</v>
      </c>
      <c r="L104" s="121"/>
    </row>
    <row r="105" spans="2:65" s="20" customFormat="1" ht="21.95" customHeight="1">
      <c r="B105" s="21"/>
      <c r="L105" s="21"/>
    </row>
    <row r="106" spans="2:65" s="20" customFormat="1" ht="6.95" customHeight="1">
      <c r="B106" s="21"/>
      <c r="L106" s="21"/>
    </row>
    <row r="107" spans="2:65" s="20" customFormat="1" ht="29.25" customHeight="1">
      <c r="B107" s="21"/>
      <c r="C107" s="114"/>
      <c r="J107" s="125"/>
      <c r="L107" s="21"/>
      <c r="N107" s="126" t="s">
        <v>37</v>
      </c>
    </row>
    <row r="108" spans="2:65" s="20" customFormat="1" ht="18" hidden="1" customHeight="1">
      <c r="B108" s="127"/>
      <c r="C108" s="128"/>
      <c r="D108" s="220"/>
      <c r="E108" s="220"/>
      <c r="F108" s="220"/>
      <c r="G108" s="128"/>
      <c r="H108" s="128"/>
      <c r="I108" s="128"/>
      <c r="J108" s="84"/>
      <c r="K108" s="128"/>
      <c r="L108" s="127"/>
      <c r="M108" s="128"/>
      <c r="N108" s="129" t="s">
        <v>39</v>
      </c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30" t="s">
        <v>125</v>
      </c>
      <c r="AZ108" s="128"/>
      <c r="BA108" s="128"/>
      <c r="BB108" s="128"/>
      <c r="BC108" s="128"/>
      <c r="BD108" s="128"/>
      <c r="BE108" s="131">
        <f t="shared" ref="BE108:BE113" si="0">IF(N108="základná",J108,0)</f>
        <v>0</v>
      </c>
      <c r="BF108" s="131">
        <f t="shared" ref="BF108:BF113" si="1">IF(N108="znížená",J108,0)</f>
        <v>0</v>
      </c>
      <c r="BG108" s="131">
        <f t="shared" ref="BG108:BG113" si="2">IF(N108="zákl. prenesená",J108,0)</f>
        <v>0</v>
      </c>
      <c r="BH108" s="131">
        <f t="shared" ref="BH108:BH113" si="3">IF(N108="zníž. prenesená",J108,0)</f>
        <v>0</v>
      </c>
      <c r="BI108" s="131">
        <f t="shared" ref="BI108:BI113" si="4">IF(N108="nulová",J108,0)</f>
        <v>0</v>
      </c>
      <c r="BJ108" s="130" t="s">
        <v>126</v>
      </c>
      <c r="BK108" s="128"/>
      <c r="BL108" s="128"/>
      <c r="BM108" s="128"/>
    </row>
    <row r="109" spans="2:65" s="20" customFormat="1" ht="18" hidden="1" customHeight="1">
      <c r="B109" s="127"/>
      <c r="C109" s="128"/>
      <c r="D109" s="220"/>
      <c r="E109" s="220"/>
      <c r="F109" s="220"/>
      <c r="G109" s="128"/>
      <c r="H109" s="128"/>
      <c r="I109" s="128"/>
      <c r="J109" s="84"/>
      <c r="K109" s="128"/>
      <c r="L109" s="127"/>
      <c r="M109" s="128"/>
      <c r="N109" s="129" t="s">
        <v>39</v>
      </c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30" t="s">
        <v>125</v>
      </c>
      <c r="AZ109" s="128"/>
      <c r="BA109" s="128"/>
      <c r="BB109" s="128"/>
      <c r="BC109" s="128"/>
      <c r="BD109" s="128"/>
      <c r="BE109" s="131">
        <f t="shared" si="0"/>
        <v>0</v>
      </c>
      <c r="BF109" s="131">
        <f t="shared" si="1"/>
        <v>0</v>
      </c>
      <c r="BG109" s="131">
        <f t="shared" si="2"/>
        <v>0</v>
      </c>
      <c r="BH109" s="131">
        <f t="shared" si="3"/>
        <v>0</v>
      </c>
      <c r="BI109" s="131">
        <f t="shared" si="4"/>
        <v>0</v>
      </c>
      <c r="BJ109" s="130" t="s">
        <v>126</v>
      </c>
      <c r="BK109" s="128"/>
      <c r="BL109" s="128"/>
      <c r="BM109" s="128"/>
    </row>
    <row r="110" spans="2:65" s="20" customFormat="1" ht="18" hidden="1" customHeight="1">
      <c r="B110" s="127"/>
      <c r="C110" s="128"/>
      <c r="D110" s="220"/>
      <c r="E110" s="220"/>
      <c r="F110" s="220"/>
      <c r="G110" s="128"/>
      <c r="H110" s="128"/>
      <c r="I110" s="128"/>
      <c r="J110" s="84"/>
      <c r="K110" s="128"/>
      <c r="L110" s="127"/>
      <c r="M110" s="128"/>
      <c r="N110" s="129" t="s">
        <v>39</v>
      </c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30" t="s">
        <v>125</v>
      </c>
      <c r="AZ110" s="128"/>
      <c r="BA110" s="128"/>
      <c r="BB110" s="128"/>
      <c r="BC110" s="128"/>
      <c r="BD110" s="128"/>
      <c r="BE110" s="131">
        <f t="shared" si="0"/>
        <v>0</v>
      </c>
      <c r="BF110" s="131">
        <f t="shared" si="1"/>
        <v>0</v>
      </c>
      <c r="BG110" s="131">
        <f t="shared" si="2"/>
        <v>0</v>
      </c>
      <c r="BH110" s="131">
        <f t="shared" si="3"/>
        <v>0</v>
      </c>
      <c r="BI110" s="131">
        <f t="shared" si="4"/>
        <v>0</v>
      </c>
      <c r="BJ110" s="130" t="s">
        <v>126</v>
      </c>
      <c r="BK110" s="128"/>
      <c r="BL110" s="128"/>
      <c r="BM110" s="128"/>
    </row>
    <row r="111" spans="2:65" s="20" customFormat="1" ht="18" hidden="1" customHeight="1">
      <c r="B111" s="127"/>
      <c r="C111" s="128"/>
      <c r="D111" s="220"/>
      <c r="E111" s="220"/>
      <c r="F111" s="220"/>
      <c r="G111" s="128"/>
      <c r="H111" s="128"/>
      <c r="I111" s="128"/>
      <c r="J111" s="84"/>
      <c r="K111" s="128"/>
      <c r="L111" s="127"/>
      <c r="M111" s="128"/>
      <c r="N111" s="129" t="s">
        <v>39</v>
      </c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0" t="s">
        <v>125</v>
      </c>
      <c r="AZ111" s="128"/>
      <c r="BA111" s="128"/>
      <c r="BB111" s="128"/>
      <c r="BC111" s="128"/>
      <c r="BD111" s="128"/>
      <c r="BE111" s="131">
        <f t="shared" si="0"/>
        <v>0</v>
      </c>
      <c r="BF111" s="131">
        <f t="shared" si="1"/>
        <v>0</v>
      </c>
      <c r="BG111" s="131">
        <f t="shared" si="2"/>
        <v>0</v>
      </c>
      <c r="BH111" s="131">
        <f t="shared" si="3"/>
        <v>0</v>
      </c>
      <c r="BI111" s="131">
        <f t="shared" si="4"/>
        <v>0</v>
      </c>
      <c r="BJ111" s="130" t="s">
        <v>126</v>
      </c>
      <c r="BK111" s="128"/>
      <c r="BL111" s="128"/>
      <c r="BM111" s="128"/>
    </row>
    <row r="112" spans="2:65" s="20" customFormat="1" ht="18" hidden="1" customHeight="1">
      <c r="B112" s="127"/>
      <c r="C112" s="128"/>
      <c r="D112" s="220"/>
      <c r="E112" s="220"/>
      <c r="F112" s="220"/>
      <c r="G112" s="128"/>
      <c r="H112" s="128"/>
      <c r="I112" s="128"/>
      <c r="J112" s="84"/>
      <c r="K112" s="128"/>
      <c r="L112" s="127"/>
      <c r="M112" s="128"/>
      <c r="N112" s="129" t="s">
        <v>39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0" t="s">
        <v>125</v>
      </c>
      <c r="AZ112" s="128"/>
      <c r="BA112" s="128"/>
      <c r="BB112" s="128"/>
      <c r="BC112" s="128"/>
      <c r="BD112" s="128"/>
      <c r="BE112" s="131">
        <f t="shared" si="0"/>
        <v>0</v>
      </c>
      <c r="BF112" s="131">
        <f t="shared" si="1"/>
        <v>0</v>
      </c>
      <c r="BG112" s="131">
        <f t="shared" si="2"/>
        <v>0</v>
      </c>
      <c r="BH112" s="131">
        <f t="shared" si="3"/>
        <v>0</v>
      </c>
      <c r="BI112" s="131">
        <f t="shared" si="4"/>
        <v>0</v>
      </c>
      <c r="BJ112" s="130" t="s">
        <v>126</v>
      </c>
      <c r="BK112" s="128"/>
      <c r="BL112" s="128"/>
      <c r="BM112" s="128"/>
    </row>
    <row r="113" spans="2:65" s="20" customFormat="1" ht="18" customHeight="1">
      <c r="B113" s="127"/>
      <c r="C113" s="128"/>
      <c r="D113" s="132"/>
      <c r="E113" s="128"/>
      <c r="F113" s="128"/>
      <c r="G113" s="128"/>
      <c r="H113" s="128"/>
      <c r="I113" s="128"/>
      <c r="J113" s="188"/>
      <c r="K113" s="128"/>
      <c r="L113" s="127"/>
      <c r="M113" s="128"/>
      <c r="N113" s="129" t="s">
        <v>39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0" t="s">
        <v>127</v>
      </c>
      <c r="AZ113" s="128"/>
      <c r="BA113" s="128"/>
      <c r="BB113" s="128"/>
      <c r="BC113" s="128"/>
      <c r="BD113" s="128"/>
      <c r="BE113" s="131">
        <f t="shared" si="0"/>
        <v>0</v>
      </c>
      <c r="BF113" s="131">
        <f t="shared" si="1"/>
        <v>0</v>
      </c>
      <c r="BG113" s="131">
        <f t="shared" si="2"/>
        <v>0</v>
      </c>
      <c r="BH113" s="131">
        <f t="shared" si="3"/>
        <v>0</v>
      </c>
      <c r="BI113" s="131">
        <f t="shared" si="4"/>
        <v>0</v>
      </c>
      <c r="BJ113" s="130" t="s">
        <v>126</v>
      </c>
      <c r="BK113" s="128"/>
      <c r="BL113" s="128"/>
      <c r="BM113" s="128"/>
    </row>
    <row r="114" spans="2:65" s="20" customFormat="1">
      <c r="B114" s="21"/>
      <c r="L114" s="21"/>
    </row>
    <row r="115" spans="2:65" s="20" customFormat="1" ht="29.25" customHeight="1">
      <c r="B115" s="21"/>
      <c r="C115" s="92" t="s">
        <v>958</v>
      </c>
      <c r="D115" s="93"/>
      <c r="E115" s="93"/>
      <c r="F115" s="93"/>
      <c r="G115" s="93"/>
      <c r="H115" s="93"/>
      <c r="I115" s="93"/>
      <c r="J115" s="94">
        <f>ROUND(J96+J107,2)</f>
        <v>0</v>
      </c>
      <c r="K115" s="93"/>
      <c r="L115" s="21"/>
    </row>
    <row r="116" spans="2:65" s="20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21"/>
    </row>
    <row r="120" spans="2:65" s="20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21"/>
    </row>
    <row r="121" spans="2:65" s="20" customFormat="1" ht="24.95" customHeight="1">
      <c r="B121" s="21"/>
      <c r="C121" s="11" t="s">
        <v>128</v>
      </c>
      <c r="L121" s="21"/>
    </row>
    <row r="122" spans="2:65" s="20" customFormat="1" ht="6.95" customHeight="1">
      <c r="B122" s="21"/>
      <c r="L122" s="21"/>
    </row>
    <row r="123" spans="2:65" s="20" customFormat="1" ht="12" customHeight="1">
      <c r="B123" s="21"/>
      <c r="C123" s="16" t="s">
        <v>12</v>
      </c>
      <c r="L123" s="21"/>
    </row>
    <row r="124" spans="2:65" s="20" customFormat="1" ht="16.5" customHeight="1">
      <c r="B124" s="21"/>
      <c r="E124" s="222" t="str">
        <f>E7</f>
        <v>Rekonštrukcia farmy Terezov - Objekt SO.27 - spojovacia chodba</v>
      </c>
      <c r="F124" s="222"/>
      <c r="G124" s="222"/>
      <c r="H124" s="222"/>
      <c r="L124" s="21"/>
    </row>
    <row r="125" spans="2:65" s="20" customFormat="1" ht="12" customHeight="1">
      <c r="B125" s="21"/>
      <c r="C125" s="16" t="s">
        <v>103</v>
      </c>
      <c r="L125" s="21"/>
    </row>
    <row r="126" spans="2:65" s="20" customFormat="1" ht="16.5" customHeight="1">
      <c r="B126" s="21"/>
      <c r="E126" s="205" t="str">
        <f>E9</f>
        <v>zti - Zdravotechnické inštalácie</v>
      </c>
      <c r="F126" s="205"/>
      <c r="G126" s="205"/>
      <c r="H126" s="205"/>
      <c r="L126" s="21"/>
    </row>
    <row r="127" spans="2:65" s="20" customFormat="1" ht="6.95" customHeight="1">
      <c r="B127" s="21"/>
      <c r="L127" s="21"/>
    </row>
    <row r="128" spans="2:65" s="20" customFormat="1" ht="12" customHeight="1">
      <c r="B128" s="21"/>
      <c r="C128" s="16" t="s">
        <v>16</v>
      </c>
      <c r="F128" s="5" t="str">
        <f>F12</f>
        <v>Farma Terezov okr. Hlohovec</v>
      </c>
      <c r="I128" s="16" t="s">
        <v>18</v>
      </c>
      <c r="J128" s="46">
        <f>IF(J12="","",J12)</f>
        <v>45672</v>
      </c>
      <c r="L128" s="21"/>
    </row>
    <row r="129" spans="2:65" s="20" customFormat="1" ht="6.95" customHeight="1">
      <c r="B129" s="21"/>
      <c r="L129" s="21"/>
    </row>
    <row r="130" spans="2:65" s="20" customFormat="1" ht="15.2" customHeight="1">
      <c r="B130" s="21"/>
      <c r="C130" s="16" t="s">
        <v>19</v>
      </c>
      <c r="F130" s="5" t="str">
        <f>E15</f>
        <v>PD Kútniky s. r. o.</v>
      </c>
      <c r="I130" s="16" t="s">
        <v>25</v>
      </c>
      <c r="J130" s="3" t="str">
        <f>E21</f>
        <v xml:space="preserve">Ing.arch. Žalman, CSc </v>
      </c>
      <c r="L130" s="21"/>
    </row>
    <row r="131" spans="2:65" s="20" customFormat="1" ht="15.2" customHeight="1">
      <c r="B131" s="21"/>
      <c r="C131" s="16" t="s">
        <v>23</v>
      </c>
      <c r="F131" s="5" t="str">
        <f>IF(E18="","",E18)</f>
        <v>Vyplň údaj</v>
      </c>
      <c r="I131" s="16" t="s">
        <v>28</v>
      </c>
      <c r="J131" s="3" t="str">
        <f>E24</f>
        <v>Rosoft s.r.o.</v>
      </c>
      <c r="L131" s="21"/>
    </row>
    <row r="132" spans="2:65" s="20" customFormat="1" ht="10.35" customHeight="1">
      <c r="B132" s="21"/>
      <c r="L132" s="21"/>
    </row>
    <row r="133" spans="2:65" s="133" customFormat="1" ht="29.25" customHeight="1">
      <c r="B133" s="134"/>
      <c r="C133" s="135" t="s">
        <v>129</v>
      </c>
      <c r="D133" s="136" t="s">
        <v>58</v>
      </c>
      <c r="E133" s="136" t="s">
        <v>54</v>
      </c>
      <c r="F133" s="136" t="s">
        <v>55</v>
      </c>
      <c r="G133" s="136" t="s">
        <v>130</v>
      </c>
      <c r="H133" s="136" t="s">
        <v>131</v>
      </c>
      <c r="I133" s="136" t="s">
        <v>132</v>
      </c>
      <c r="J133" s="137" t="s">
        <v>108</v>
      </c>
      <c r="K133" s="138" t="s">
        <v>133</v>
      </c>
      <c r="L133" s="134"/>
      <c r="M133" s="52"/>
      <c r="N133" s="53" t="s">
        <v>37</v>
      </c>
      <c r="O133" s="53" t="s">
        <v>134</v>
      </c>
      <c r="P133" s="53" t="s">
        <v>135</v>
      </c>
      <c r="Q133" s="53" t="s">
        <v>136</v>
      </c>
      <c r="R133" s="53" t="s">
        <v>137</v>
      </c>
      <c r="S133" s="53" t="s">
        <v>138</v>
      </c>
      <c r="T133" s="54" t="s">
        <v>139</v>
      </c>
    </row>
    <row r="134" spans="2:65" s="20" customFormat="1" ht="22.9" customHeight="1">
      <c r="B134" s="21"/>
      <c r="C134" s="58" t="s">
        <v>105</v>
      </c>
      <c r="J134" s="139">
        <f>BK134</f>
        <v>0</v>
      </c>
      <c r="L134" s="21"/>
      <c r="M134" s="55"/>
      <c r="N134" s="47"/>
      <c r="O134" s="47"/>
      <c r="P134" s="140">
        <f>P135+P153</f>
        <v>0</v>
      </c>
      <c r="Q134" s="47"/>
      <c r="R134" s="140">
        <f>R135+R153</f>
        <v>1.7927858799999998</v>
      </c>
      <c r="S134" s="47"/>
      <c r="T134" s="141">
        <f>T135+T153</f>
        <v>0</v>
      </c>
      <c r="AT134" s="7" t="s">
        <v>72</v>
      </c>
      <c r="AU134" s="7" t="s">
        <v>110</v>
      </c>
      <c r="BK134" s="142">
        <f>BK135+BK153</f>
        <v>0</v>
      </c>
    </row>
    <row r="135" spans="2:65" s="143" customFormat="1" ht="25.9" customHeight="1">
      <c r="B135" s="144"/>
      <c r="D135" s="145" t="s">
        <v>72</v>
      </c>
      <c r="E135" s="146" t="s">
        <v>140</v>
      </c>
      <c r="F135" s="146" t="s">
        <v>141</v>
      </c>
      <c r="I135" s="147"/>
      <c r="J135" s="148">
        <f>BK135</f>
        <v>0</v>
      </c>
      <c r="L135" s="144"/>
      <c r="M135" s="149"/>
      <c r="P135" s="150">
        <f>P136+P146+P148+P151</f>
        <v>0</v>
      </c>
      <c r="R135" s="150">
        <f>R136+R146+R148+R151</f>
        <v>1.3152092799999999</v>
      </c>
      <c r="T135" s="151">
        <f>T136+T146+T148+T151</f>
        <v>0</v>
      </c>
      <c r="AR135" s="145" t="s">
        <v>81</v>
      </c>
      <c r="AT135" s="152" t="s">
        <v>72</v>
      </c>
      <c r="AU135" s="152" t="s">
        <v>73</v>
      </c>
      <c r="AY135" s="145" t="s">
        <v>142</v>
      </c>
      <c r="BK135" s="153">
        <f>BK136+BK146+BK148+BK151</f>
        <v>0</v>
      </c>
    </row>
    <row r="136" spans="2:65" s="143" customFormat="1" ht="22.9" customHeight="1">
      <c r="B136" s="144"/>
      <c r="D136" s="145" t="s">
        <v>72</v>
      </c>
      <c r="E136" s="154" t="s">
        <v>81</v>
      </c>
      <c r="F136" s="154" t="s">
        <v>143</v>
      </c>
      <c r="I136" s="147"/>
      <c r="J136" s="155">
        <f>BK136</f>
        <v>0</v>
      </c>
      <c r="L136" s="144"/>
      <c r="M136" s="149"/>
      <c r="P136" s="150">
        <f>SUM(P137:P145)</f>
        <v>0</v>
      </c>
      <c r="R136" s="150">
        <f>SUM(R137:R145)</f>
        <v>0</v>
      </c>
      <c r="T136" s="151">
        <f>SUM(T137:T145)</f>
        <v>0</v>
      </c>
      <c r="AR136" s="145" t="s">
        <v>81</v>
      </c>
      <c r="AT136" s="152" t="s">
        <v>72</v>
      </c>
      <c r="AU136" s="152" t="s">
        <v>81</v>
      </c>
      <c r="AY136" s="145" t="s">
        <v>142</v>
      </c>
      <c r="BK136" s="153">
        <f>SUM(BK137:BK145)</f>
        <v>0</v>
      </c>
    </row>
    <row r="137" spans="2:65" s="20" customFormat="1" ht="16.5" customHeight="1">
      <c r="B137" s="127"/>
      <c r="C137" s="156" t="s">
        <v>81</v>
      </c>
      <c r="D137" s="156" t="s">
        <v>144</v>
      </c>
      <c r="E137" s="157" t="s">
        <v>482</v>
      </c>
      <c r="F137" s="158" t="s">
        <v>483</v>
      </c>
      <c r="G137" s="159" t="s">
        <v>152</v>
      </c>
      <c r="H137" s="160">
        <v>13.266999999999999</v>
      </c>
      <c r="I137" s="161"/>
      <c r="J137" s="162">
        <f t="shared" ref="J137:J145" si="5">ROUND(I137*H137,2)</f>
        <v>0</v>
      </c>
      <c r="K137" s="163"/>
      <c r="L137" s="21"/>
      <c r="M137" s="164"/>
      <c r="N137" s="126" t="s">
        <v>39</v>
      </c>
      <c r="P137" s="165">
        <f t="shared" ref="P137:P145" si="6">O137*H137</f>
        <v>0</v>
      </c>
      <c r="Q137" s="165">
        <v>0</v>
      </c>
      <c r="R137" s="165">
        <f t="shared" ref="R137:R145" si="7">Q137*H137</f>
        <v>0</v>
      </c>
      <c r="S137" s="165">
        <v>0</v>
      </c>
      <c r="T137" s="166">
        <f t="shared" ref="T137:T145" si="8">S137*H137</f>
        <v>0</v>
      </c>
      <c r="AR137" s="167" t="s">
        <v>148</v>
      </c>
      <c r="AT137" s="167" t="s">
        <v>144</v>
      </c>
      <c r="AU137" s="167" t="s">
        <v>126</v>
      </c>
      <c r="AY137" s="7" t="s">
        <v>142</v>
      </c>
      <c r="BE137" s="88">
        <f t="shared" ref="BE137:BE145" si="9">IF(N137="základná",J137,0)</f>
        <v>0</v>
      </c>
      <c r="BF137" s="88">
        <f t="shared" ref="BF137:BF145" si="10">IF(N137="znížená",J137,0)</f>
        <v>0</v>
      </c>
      <c r="BG137" s="88">
        <f t="shared" ref="BG137:BG145" si="11">IF(N137="zákl. prenesená",J137,0)</f>
        <v>0</v>
      </c>
      <c r="BH137" s="88">
        <f t="shared" ref="BH137:BH145" si="12">IF(N137="zníž. prenesená",J137,0)</f>
        <v>0</v>
      </c>
      <c r="BI137" s="88">
        <f t="shared" ref="BI137:BI145" si="13">IF(N137="nulová",J137,0)</f>
        <v>0</v>
      </c>
      <c r="BJ137" s="7" t="s">
        <v>126</v>
      </c>
      <c r="BK137" s="88">
        <f t="shared" ref="BK137:BK145" si="14">ROUND(I137*H137,2)</f>
        <v>0</v>
      </c>
      <c r="BL137" s="7" t="s">
        <v>148</v>
      </c>
      <c r="BM137" s="167" t="s">
        <v>484</v>
      </c>
    </row>
    <row r="138" spans="2:65" s="20" customFormat="1" ht="24.2" customHeight="1">
      <c r="B138" s="127"/>
      <c r="C138" s="156" t="s">
        <v>126</v>
      </c>
      <c r="D138" s="156" t="s">
        <v>144</v>
      </c>
      <c r="E138" s="157" t="s">
        <v>485</v>
      </c>
      <c r="F138" s="158" t="s">
        <v>486</v>
      </c>
      <c r="G138" s="159" t="s">
        <v>152</v>
      </c>
      <c r="H138" s="160">
        <v>13.266999999999999</v>
      </c>
      <c r="I138" s="161"/>
      <c r="J138" s="162">
        <f t="shared" si="5"/>
        <v>0</v>
      </c>
      <c r="K138" s="163"/>
      <c r="L138" s="21"/>
      <c r="M138" s="164"/>
      <c r="N138" s="126" t="s">
        <v>39</v>
      </c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AR138" s="167" t="s">
        <v>148</v>
      </c>
      <c r="AT138" s="167" t="s">
        <v>144</v>
      </c>
      <c r="AU138" s="167" t="s">
        <v>126</v>
      </c>
      <c r="AY138" s="7" t="s">
        <v>142</v>
      </c>
      <c r="BE138" s="88">
        <f t="shared" si="9"/>
        <v>0</v>
      </c>
      <c r="BF138" s="88">
        <f t="shared" si="10"/>
        <v>0</v>
      </c>
      <c r="BG138" s="88">
        <f t="shared" si="11"/>
        <v>0</v>
      </c>
      <c r="BH138" s="88">
        <f t="shared" si="12"/>
        <v>0</v>
      </c>
      <c r="BI138" s="88">
        <f t="shared" si="13"/>
        <v>0</v>
      </c>
      <c r="BJ138" s="7" t="s">
        <v>126</v>
      </c>
      <c r="BK138" s="88">
        <f t="shared" si="14"/>
        <v>0</v>
      </c>
      <c r="BL138" s="7" t="s">
        <v>148</v>
      </c>
      <c r="BM138" s="167" t="s">
        <v>487</v>
      </c>
    </row>
    <row r="139" spans="2:65" s="20" customFormat="1" ht="21.75" customHeight="1">
      <c r="B139" s="127"/>
      <c r="C139" s="156" t="s">
        <v>154</v>
      </c>
      <c r="D139" s="156" t="s">
        <v>144</v>
      </c>
      <c r="E139" s="157" t="s">
        <v>488</v>
      </c>
      <c r="F139" s="158" t="s">
        <v>489</v>
      </c>
      <c r="G139" s="159" t="s">
        <v>152</v>
      </c>
      <c r="H139" s="160">
        <v>0.9</v>
      </c>
      <c r="I139" s="161"/>
      <c r="J139" s="162">
        <f t="shared" si="5"/>
        <v>0</v>
      </c>
      <c r="K139" s="163"/>
      <c r="L139" s="21"/>
      <c r="M139" s="164"/>
      <c r="N139" s="126" t="s">
        <v>39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148</v>
      </c>
      <c r="AT139" s="167" t="s">
        <v>144</v>
      </c>
      <c r="AU139" s="167" t="s">
        <v>126</v>
      </c>
      <c r="AY139" s="7" t="s">
        <v>142</v>
      </c>
      <c r="BE139" s="88">
        <f t="shared" si="9"/>
        <v>0</v>
      </c>
      <c r="BF139" s="88">
        <f t="shared" si="10"/>
        <v>0</v>
      </c>
      <c r="BG139" s="88">
        <f t="shared" si="11"/>
        <v>0</v>
      </c>
      <c r="BH139" s="88">
        <f t="shared" si="12"/>
        <v>0</v>
      </c>
      <c r="BI139" s="88">
        <f t="shared" si="13"/>
        <v>0</v>
      </c>
      <c r="BJ139" s="7" t="s">
        <v>126</v>
      </c>
      <c r="BK139" s="88">
        <f t="shared" si="14"/>
        <v>0</v>
      </c>
      <c r="BL139" s="7" t="s">
        <v>148</v>
      </c>
      <c r="BM139" s="167" t="s">
        <v>490</v>
      </c>
    </row>
    <row r="140" spans="2:65" s="20" customFormat="1" ht="37.9" customHeight="1">
      <c r="B140" s="127"/>
      <c r="C140" s="156" t="s">
        <v>148</v>
      </c>
      <c r="D140" s="156" t="s">
        <v>144</v>
      </c>
      <c r="E140" s="157" t="s">
        <v>491</v>
      </c>
      <c r="F140" s="158" t="s">
        <v>492</v>
      </c>
      <c r="G140" s="159" t="s">
        <v>152</v>
      </c>
      <c r="H140" s="160">
        <v>0.9</v>
      </c>
      <c r="I140" s="161"/>
      <c r="J140" s="162">
        <f t="shared" si="5"/>
        <v>0</v>
      </c>
      <c r="K140" s="163"/>
      <c r="L140" s="21"/>
      <c r="M140" s="164"/>
      <c r="N140" s="126" t="s">
        <v>39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148</v>
      </c>
      <c r="AT140" s="167" t="s">
        <v>144</v>
      </c>
      <c r="AU140" s="167" t="s">
        <v>126</v>
      </c>
      <c r="AY140" s="7" t="s">
        <v>142</v>
      </c>
      <c r="BE140" s="88">
        <f t="shared" si="9"/>
        <v>0</v>
      </c>
      <c r="BF140" s="88">
        <f t="shared" si="10"/>
        <v>0</v>
      </c>
      <c r="BG140" s="88">
        <f t="shared" si="11"/>
        <v>0</v>
      </c>
      <c r="BH140" s="88">
        <f t="shared" si="12"/>
        <v>0</v>
      </c>
      <c r="BI140" s="88">
        <f t="shared" si="13"/>
        <v>0</v>
      </c>
      <c r="BJ140" s="7" t="s">
        <v>126</v>
      </c>
      <c r="BK140" s="88">
        <f t="shared" si="14"/>
        <v>0</v>
      </c>
      <c r="BL140" s="7" t="s">
        <v>148</v>
      </c>
      <c r="BM140" s="167" t="s">
        <v>493</v>
      </c>
    </row>
    <row r="141" spans="2:65" s="20" customFormat="1" ht="33" customHeight="1">
      <c r="B141" s="127"/>
      <c r="C141" s="156" t="s">
        <v>160</v>
      </c>
      <c r="D141" s="156" t="s">
        <v>144</v>
      </c>
      <c r="E141" s="157" t="s">
        <v>494</v>
      </c>
      <c r="F141" s="158" t="s">
        <v>495</v>
      </c>
      <c r="G141" s="159" t="s">
        <v>152</v>
      </c>
      <c r="H141" s="160">
        <v>12.010999999999999</v>
      </c>
      <c r="I141" s="161"/>
      <c r="J141" s="162">
        <f t="shared" si="5"/>
        <v>0</v>
      </c>
      <c r="K141" s="163"/>
      <c r="L141" s="21"/>
      <c r="M141" s="164"/>
      <c r="N141" s="126" t="s">
        <v>39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148</v>
      </c>
      <c r="AT141" s="167" t="s">
        <v>144</v>
      </c>
      <c r="AU141" s="167" t="s">
        <v>126</v>
      </c>
      <c r="AY141" s="7" t="s">
        <v>142</v>
      </c>
      <c r="BE141" s="88">
        <f t="shared" si="9"/>
        <v>0</v>
      </c>
      <c r="BF141" s="88">
        <f t="shared" si="10"/>
        <v>0</v>
      </c>
      <c r="BG141" s="88">
        <f t="shared" si="11"/>
        <v>0</v>
      </c>
      <c r="BH141" s="88">
        <f t="shared" si="12"/>
        <v>0</v>
      </c>
      <c r="BI141" s="88">
        <f t="shared" si="13"/>
        <v>0</v>
      </c>
      <c r="BJ141" s="7" t="s">
        <v>126</v>
      </c>
      <c r="BK141" s="88">
        <f t="shared" si="14"/>
        <v>0</v>
      </c>
      <c r="BL141" s="7" t="s">
        <v>148</v>
      </c>
      <c r="BM141" s="167" t="s">
        <v>496</v>
      </c>
    </row>
    <row r="142" spans="2:65" s="20" customFormat="1" ht="37.9" customHeight="1">
      <c r="B142" s="127"/>
      <c r="C142" s="156" t="s">
        <v>159</v>
      </c>
      <c r="D142" s="156" t="s">
        <v>144</v>
      </c>
      <c r="E142" s="157" t="s">
        <v>497</v>
      </c>
      <c r="F142" s="158" t="s">
        <v>498</v>
      </c>
      <c r="G142" s="159" t="s">
        <v>152</v>
      </c>
      <c r="H142" s="160">
        <v>84.076999999999998</v>
      </c>
      <c r="I142" s="161"/>
      <c r="J142" s="162">
        <f t="shared" si="5"/>
        <v>0</v>
      </c>
      <c r="K142" s="163"/>
      <c r="L142" s="21"/>
      <c r="M142" s="164"/>
      <c r="N142" s="126" t="s">
        <v>39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148</v>
      </c>
      <c r="AT142" s="167" t="s">
        <v>144</v>
      </c>
      <c r="AU142" s="167" t="s">
        <v>126</v>
      </c>
      <c r="AY142" s="7" t="s">
        <v>142</v>
      </c>
      <c r="BE142" s="88">
        <f t="shared" si="9"/>
        <v>0</v>
      </c>
      <c r="BF142" s="88">
        <f t="shared" si="10"/>
        <v>0</v>
      </c>
      <c r="BG142" s="88">
        <f t="shared" si="11"/>
        <v>0</v>
      </c>
      <c r="BH142" s="88">
        <f t="shared" si="12"/>
        <v>0</v>
      </c>
      <c r="BI142" s="88">
        <f t="shared" si="13"/>
        <v>0</v>
      </c>
      <c r="BJ142" s="7" t="s">
        <v>126</v>
      </c>
      <c r="BK142" s="88">
        <f t="shared" si="14"/>
        <v>0</v>
      </c>
      <c r="BL142" s="7" t="s">
        <v>148</v>
      </c>
      <c r="BM142" s="167" t="s">
        <v>499</v>
      </c>
    </row>
    <row r="143" spans="2:65" s="20" customFormat="1" ht="24.2" customHeight="1">
      <c r="B143" s="127"/>
      <c r="C143" s="156" t="s">
        <v>167</v>
      </c>
      <c r="D143" s="156" t="s">
        <v>144</v>
      </c>
      <c r="E143" s="157" t="s">
        <v>500</v>
      </c>
      <c r="F143" s="158" t="s">
        <v>501</v>
      </c>
      <c r="G143" s="159" t="s">
        <v>152</v>
      </c>
      <c r="H143" s="160">
        <v>12.010999999999999</v>
      </c>
      <c r="I143" s="161"/>
      <c r="J143" s="162">
        <f t="shared" si="5"/>
        <v>0</v>
      </c>
      <c r="K143" s="163"/>
      <c r="L143" s="21"/>
      <c r="M143" s="164"/>
      <c r="N143" s="126" t="s">
        <v>39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148</v>
      </c>
      <c r="AT143" s="167" t="s">
        <v>144</v>
      </c>
      <c r="AU143" s="167" t="s">
        <v>126</v>
      </c>
      <c r="AY143" s="7" t="s">
        <v>142</v>
      </c>
      <c r="BE143" s="88">
        <f t="shared" si="9"/>
        <v>0</v>
      </c>
      <c r="BF143" s="88">
        <f t="shared" si="10"/>
        <v>0</v>
      </c>
      <c r="BG143" s="88">
        <f t="shared" si="11"/>
        <v>0</v>
      </c>
      <c r="BH143" s="88">
        <f t="shared" si="12"/>
        <v>0</v>
      </c>
      <c r="BI143" s="88">
        <f t="shared" si="13"/>
        <v>0</v>
      </c>
      <c r="BJ143" s="7" t="s">
        <v>126</v>
      </c>
      <c r="BK143" s="88">
        <f t="shared" si="14"/>
        <v>0</v>
      </c>
      <c r="BL143" s="7" t="s">
        <v>148</v>
      </c>
      <c r="BM143" s="167" t="s">
        <v>502</v>
      </c>
    </row>
    <row r="144" spans="2:65" s="20" customFormat="1" ht="16.5" customHeight="1">
      <c r="B144" s="127"/>
      <c r="C144" s="156" t="s">
        <v>163</v>
      </c>
      <c r="D144" s="156" t="s">
        <v>144</v>
      </c>
      <c r="E144" s="157" t="s">
        <v>503</v>
      </c>
      <c r="F144" s="158" t="s">
        <v>504</v>
      </c>
      <c r="G144" s="159" t="s">
        <v>152</v>
      </c>
      <c r="H144" s="160">
        <v>12.010999999999999</v>
      </c>
      <c r="I144" s="161"/>
      <c r="J144" s="162">
        <f t="shared" si="5"/>
        <v>0</v>
      </c>
      <c r="K144" s="163"/>
      <c r="L144" s="21"/>
      <c r="M144" s="164"/>
      <c r="N144" s="126" t="s">
        <v>39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148</v>
      </c>
      <c r="AT144" s="167" t="s">
        <v>144</v>
      </c>
      <c r="AU144" s="167" t="s">
        <v>126</v>
      </c>
      <c r="AY144" s="7" t="s">
        <v>142</v>
      </c>
      <c r="BE144" s="88">
        <f t="shared" si="9"/>
        <v>0</v>
      </c>
      <c r="BF144" s="88">
        <f t="shared" si="10"/>
        <v>0</v>
      </c>
      <c r="BG144" s="88">
        <f t="shared" si="11"/>
        <v>0</v>
      </c>
      <c r="BH144" s="88">
        <f t="shared" si="12"/>
        <v>0</v>
      </c>
      <c r="BI144" s="88">
        <f t="shared" si="13"/>
        <v>0</v>
      </c>
      <c r="BJ144" s="7" t="s">
        <v>126</v>
      </c>
      <c r="BK144" s="88">
        <f t="shared" si="14"/>
        <v>0</v>
      </c>
      <c r="BL144" s="7" t="s">
        <v>148</v>
      </c>
      <c r="BM144" s="167" t="s">
        <v>505</v>
      </c>
    </row>
    <row r="145" spans="2:65" s="20" customFormat="1" ht="24.2" customHeight="1">
      <c r="B145" s="127"/>
      <c r="C145" s="156" t="s">
        <v>174</v>
      </c>
      <c r="D145" s="156" t="s">
        <v>144</v>
      </c>
      <c r="E145" s="157" t="s">
        <v>506</v>
      </c>
      <c r="F145" s="158" t="s">
        <v>507</v>
      </c>
      <c r="G145" s="159" t="s">
        <v>152</v>
      </c>
      <c r="H145" s="160">
        <v>1.256</v>
      </c>
      <c r="I145" s="161"/>
      <c r="J145" s="162">
        <f t="shared" si="5"/>
        <v>0</v>
      </c>
      <c r="K145" s="163"/>
      <c r="L145" s="21"/>
      <c r="M145" s="164"/>
      <c r="N145" s="126" t="s">
        <v>39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148</v>
      </c>
      <c r="AT145" s="167" t="s">
        <v>144</v>
      </c>
      <c r="AU145" s="167" t="s">
        <v>126</v>
      </c>
      <c r="AY145" s="7" t="s">
        <v>142</v>
      </c>
      <c r="BE145" s="88">
        <f t="shared" si="9"/>
        <v>0</v>
      </c>
      <c r="BF145" s="88">
        <f t="shared" si="10"/>
        <v>0</v>
      </c>
      <c r="BG145" s="88">
        <f t="shared" si="11"/>
        <v>0</v>
      </c>
      <c r="BH145" s="88">
        <f t="shared" si="12"/>
        <v>0</v>
      </c>
      <c r="BI145" s="88">
        <f t="shared" si="13"/>
        <v>0</v>
      </c>
      <c r="BJ145" s="7" t="s">
        <v>126</v>
      </c>
      <c r="BK145" s="88">
        <f t="shared" si="14"/>
        <v>0</v>
      </c>
      <c r="BL145" s="7" t="s">
        <v>148</v>
      </c>
      <c r="BM145" s="167" t="s">
        <v>508</v>
      </c>
    </row>
    <row r="146" spans="2:65" s="143" customFormat="1" ht="22.9" customHeight="1">
      <c r="B146" s="144"/>
      <c r="D146" s="145" t="s">
        <v>72</v>
      </c>
      <c r="E146" s="154" t="s">
        <v>148</v>
      </c>
      <c r="F146" s="154" t="s">
        <v>235</v>
      </c>
      <c r="I146" s="147"/>
      <c r="J146" s="155">
        <f>BK146</f>
        <v>0</v>
      </c>
      <c r="L146" s="144"/>
      <c r="M146" s="149"/>
      <c r="P146" s="150">
        <f>P147</f>
        <v>0</v>
      </c>
      <c r="R146" s="150">
        <f>R147</f>
        <v>1.0890892799999998</v>
      </c>
      <c r="T146" s="151">
        <f>T147</f>
        <v>0</v>
      </c>
      <c r="AR146" s="145" t="s">
        <v>81</v>
      </c>
      <c r="AT146" s="152" t="s">
        <v>72</v>
      </c>
      <c r="AU146" s="152" t="s">
        <v>81</v>
      </c>
      <c r="AY146" s="145" t="s">
        <v>142</v>
      </c>
      <c r="BK146" s="153">
        <f>BK147</f>
        <v>0</v>
      </c>
    </row>
    <row r="147" spans="2:65" s="20" customFormat="1" ht="33" customHeight="1">
      <c r="B147" s="127"/>
      <c r="C147" s="156" t="s">
        <v>166</v>
      </c>
      <c r="D147" s="156" t="s">
        <v>144</v>
      </c>
      <c r="E147" s="157" t="s">
        <v>509</v>
      </c>
      <c r="F147" s="158" t="s">
        <v>510</v>
      </c>
      <c r="G147" s="159" t="s">
        <v>152</v>
      </c>
      <c r="H147" s="160">
        <v>0.57599999999999996</v>
      </c>
      <c r="I147" s="161"/>
      <c r="J147" s="162">
        <f>ROUND(I147*H147,2)</f>
        <v>0</v>
      </c>
      <c r="K147" s="163"/>
      <c r="L147" s="21"/>
      <c r="M147" s="164"/>
      <c r="N147" s="126" t="s">
        <v>39</v>
      </c>
      <c r="P147" s="165">
        <f>O147*H147</f>
        <v>0</v>
      </c>
      <c r="Q147" s="165">
        <v>1.8907799999999999</v>
      </c>
      <c r="R147" s="165">
        <f>Q147*H147</f>
        <v>1.0890892799999998</v>
      </c>
      <c r="S147" s="165">
        <v>0</v>
      </c>
      <c r="T147" s="166">
        <f>S147*H147</f>
        <v>0</v>
      </c>
      <c r="AR147" s="167" t="s">
        <v>148</v>
      </c>
      <c r="AT147" s="167" t="s">
        <v>144</v>
      </c>
      <c r="AU147" s="167" t="s">
        <v>126</v>
      </c>
      <c r="AY147" s="7" t="s">
        <v>142</v>
      </c>
      <c r="BE147" s="88">
        <f>IF(N147="základná",J147,0)</f>
        <v>0</v>
      </c>
      <c r="BF147" s="88">
        <f>IF(N147="znížená",J147,0)</f>
        <v>0</v>
      </c>
      <c r="BG147" s="88">
        <f>IF(N147="zákl. prenesená",J147,0)</f>
        <v>0</v>
      </c>
      <c r="BH147" s="88">
        <f>IF(N147="zníž. prenesená",J147,0)</f>
        <v>0</v>
      </c>
      <c r="BI147" s="88">
        <f>IF(N147="nulová",J147,0)</f>
        <v>0</v>
      </c>
      <c r="BJ147" s="7" t="s">
        <v>126</v>
      </c>
      <c r="BK147" s="88">
        <f>ROUND(I147*H147,2)</f>
        <v>0</v>
      </c>
      <c r="BL147" s="7" t="s">
        <v>148</v>
      </c>
      <c r="BM147" s="167" t="s">
        <v>511</v>
      </c>
    </row>
    <row r="148" spans="2:65" s="143" customFormat="1" ht="22.9" customHeight="1">
      <c r="B148" s="144"/>
      <c r="D148" s="145" t="s">
        <v>72</v>
      </c>
      <c r="E148" s="154" t="s">
        <v>163</v>
      </c>
      <c r="F148" s="154" t="s">
        <v>512</v>
      </c>
      <c r="I148" s="147"/>
      <c r="J148" s="155">
        <f>BK148</f>
        <v>0</v>
      </c>
      <c r="L148" s="144"/>
      <c r="M148" s="149"/>
      <c r="P148" s="150">
        <f>SUM(P149:P150)</f>
        <v>0</v>
      </c>
      <c r="R148" s="150">
        <f>SUM(R149:R150)</f>
        <v>0.22611999999999999</v>
      </c>
      <c r="T148" s="151">
        <f>SUM(T149:T150)</f>
        <v>0</v>
      </c>
      <c r="AR148" s="145" t="s">
        <v>81</v>
      </c>
      <c r="AT148" s="152" t="s">
        <v>72</v>
      </c>
      <c r="AU148" s="152" t="s">
        <v>81</v>
      </c>
      <c r="AY148" s="145" t="s">
        <v>142</v>
      </c>
      <c r="BK148" s="153">
        <f>SUM(BK149:BK150)</f>
        <v>0</v>
      </c>
    </row>
    <row r="149" spans="2:65" s="20" customFormat="1" ht="24.2" customHeight="1">
      <c r="B149" s="127"/>
      <c r="C149" s="156" t="s">
        <v>182</v>
      </c>
      <c r="D149" s="156" t="s">
        <v>144</v>
      </c>
      <c r="E149" s="157" t="s">
        <v>513</v>
      </c>
      <c r="F149" s="158" t="s">
        <v>514</v>
      </c>
      <c r="G149" s="159" t="s">
        <v>515</v>
      </c>
      <c r="H149" s="160">
        <v>1</v>
      </c>
      <c r="I149" s="161"/>
      <c r="J149" s="162">
        <f>ROUND(I149*H149,2)</f>
        <v>0</v>
      </c>
      <c r="K149" s="163"/>
      <c r="L149" s="21"/>
      <c r="M149" s="164"/>
      <c r="N149" s="126" t="s">
        <v>39</v>
      </c>
      <c r="P149" s="165">
        <f>O149*H149</f>
        <v>0</v>
      </c>
      <c r="Q149" s="165">
        <v>6.1199999999999996E-3</v>
      </c>
      <c r="R149" s="165">
        <f>Q149*H149</f>
        <v>6.1199999999999996E-3</v>
      </c>
      <c r="S149" s="165">
        <v>0</v>
      </c>
      <c r="T149" s="166">
        <f>S149*H149</f>
        <v>0</v>
      </c>
      <c r="AR149" s="167" t="s">
        <v>148</v>
      </c>
      <c r="AT149" s="167" t="s">
        <v>144</v>
      </c>
      <c r="AU149" s="167" t="s">
        <v>126</v>
      </c>
      <c r="AY149" s="7" t="s">
        <v>142</v>
      </c>
      <c r="BE149" s="88">
        <f>IF(N149="základná",J149,0)</f>
        <v>0</v>
      </c>
      <c r="BF149" s="88">
        <f>IF(N149="znížená",J149,0)</f>
        <v>0</v>
      </c>
      <c r="BG149" s="88">
        <f>IF(N149="zákl. prenesená",J149,0)</f>
        <v>0</v>
      </c>
      <c r="BH149" s="88">
        <f>IF(N149="zníž. prenesená",J149,0)</f>
        <v>0</v>
      </c>
      <c r="BI149" s="88">
        <f>IF(N149="nulová",J149,0)</f>
        <v>0</v>
      </c>
      <c r="BJ149" s="7" t="s">
        <v>126</v>
      </c>
      <c r="BK149" s="88">
        <f>ROUND(I149*H149,2)</f>
        <v>0</v>
      </c>
      <c r="BL149" s="7" t="s">
        <v>148</v>
      </c>
      <c r="BM149" s="167" t="s">
        <v>516</v>
      </c>
    </row>
    <row r="150" spans="2:65" s="20" customFormat="1" ht="24.2" customHeight="1">
      <c r="B150" s="127"/>
      <c r="C150" s="168" t="s">
        <v>170</v>
      </c>
      <c r="D150" s="168" t="s">
        <v>305</v>
      </c>
      <c r="E150" s="169" t="s">
        <v>517</v>
      </c>
      <c r="F150" s="170" t="s">
        <v>518</v>
      </c>
      <c r="G150" s="171" t="s">
        <v>515</v>
      </c>
      <c r="H150" s="172">
        <v>1</v>
      </c>
      <c r="I150" s="173"/>
      <c r="J150" s="174">
        <f>ROUND(I150*H150,2)</f>
        <v>0</v>
      </c>
      <c r="K150" s="175"/>
      <c r="L150" s="176"/>
      <c r="M150" s="177"/>
      <c r="N150" s="178" t="s">
        <v>39</v>
      </c>
      <c r="P150" s="165">
        <f>O150*H150</f>
        <v>0</v>
      </c>
      <c r="Q150" s="165">
        <v>0.22</v>
      </c>
      <c r="R150" s="165">
        <f>Q150*H150</f>
        <v>0.22</v>
      </c>
      <c r="S150" s="165">
        <v>0</v>
      </c>
      <c r="T150" s="166">
        <f>S150*H150</f>
        <v>0</v>
      </c>
      <c r="AR150" s="167" t="s">
        <v>163</v>
      </c>
      <c r="AT150" s="167" t="s">
        <v>305</v>
      </c>
      <c r="AU150" s="167" t="s">
        <v>126</v>
      </c>
      <c r="AY150" s="7" t="s">
        <v>142</v>
      </c>
      <c r="BE150" s="88">
        <f>IF(N150="základná",J150,0)</f>
        <v>0</v>
      </c>
      <c r="BF150" s="88">
        <f>IF(N150="znížená",J150,0)</f>
        <v>0</v>
      </c>
      <c r="BG150" s="88">
        <f>IF(N150="zákl. prenesená",J150,0)</f>
        <v>0</v>
      </c>
      <c r="BH150" s="88">
        <f>IF(N150="zníž. prenesená",J150,0)</f>
        <v>0</v>
      </c>
      <c r="BI150" s="88">
        <f>IF(N150="nulová",J150,0)</f>
        <v>0</v>
      </c>
      <c r="BJ150" s="7" t="s">
        <v>126</v>
      </c>
      <c r="BK150" s="88">
        <f>ROUND(I150*H150,2)</f>
        <v>0</v>
      </c>
      <c r="BL150" s="7" t="s">
        <v>148</v>
      </c>
      <c r="BM150" s="167" t="s">
        <v>519</v>
      </c>
    </row>
    <row r="151" spans="2:65" s="143" customFormat="1" ht="22.9" customHeight="1">
      <c r="B151" s="144"/>
      <c r="D151" s="145" t="s">
        <v>72</v>
      </c>
      <c r="E151" s="154" t="s">
        <v>327</v>
      </c>
      <c r="F151" s="154" t="s">
        <v>328</v>
      </c>
      <c r="I151" s="147"/>
      <c r="J151" s="155">
        <f>BK151</f>
        <v>0</v>
      </c>
      <c r="L151" s="144"/>
      <c r="M151" s="149"/>
      <c r="P151" s="150">
        <f>P152</f>
        <v>0</v>
      </c>
      <c r="R151" s="150">
        <f>R152</f>
        <v>0</v>
      </c>
      <c r="T151" s="151">
        <f>T152</f>
        <v>0</v>
      </c>
      <c r="AR151" s="145" t="s">
        <v>81</v>
      </c>
      <c r="AT151" s="152" t="s">
        <v>72</v>
      </c>
      <c r="AU151" s="152" t="s">
        <v>81</v>
      </c>
      <c r="AY151" s="145" t="s">
        <v>142</v>
      </c>
      <c r="BK151" s="153">
        <f>BK152</f>
        <v>0</v>
      </c>
    </row>
    <row r="152" spans="2:65" s="20" customFormat="1" ht="33" customHeight="1">
      <c r="B152" s="127"/>
      <c r="C152" s="156" t="s">
        <v>190</v>
      </c>
      <c r="D152" s="156" t="s">
        <v>144</v>
      </c>
      <c r="E152" s="157" t="s">
        <v>520</v>
      </c>
      <c r="F152" s="158" t="s">
        <v>521</v>
      </c>
      <c r="G152" s="159" t="s">
        <v>218</v>
      </c>
      <c r="H152" s="160">
        <v>1.3149999999999999</v>
      </c>
      <c r="I152" s="161"/>
      <c r="J152" s="162">
        <f>ROUND(I152*H152,2)</f>
        <v>0</v>
      </c>
      <c r="K152" s="163"/>
      <c r="L152" s="21"/>
      <c r="M152" s="164"/>
      <c r="N152" s="126" t="s">
        <v>39</v>
      </c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AR152" s="167" t="s">
        <v>148</v>
      </c>
      <c r="AT152" s="167" t="s">
        <v>144</v>
      </c>
      <c r="AU152" s="167" t="s">
        <v>126</v>
      </c>
      <c r="AY152" s="7" t="s">
        <v>142</v>
      </c>
      <c r="BE152" s="88">
        <f>IF(N152="základná",J152,0)</f>
        <v>0</v>
      </c>
      <c r="BF152" s="88">
        <f>IF(N152="znížená",J152,0)</f>
        <v>0</v>
      </c>
      <c r="BG152" s="88">
        <f>IF(N152="zákl. prenesená",J152,0)</f>
        <v>0</v>
      </c>
      <c r="BH152" s="88">
        <f>IF(N152="zníž. prenesená",J152,0)</f>
        <v>0</v>
      </c>
      <c r="BI152" s="88">
        <f>IF(N152="nulová",J152,0)</f>
        <v>0</v>
      </c>
      <c r="BJ152" s="7" t="s">
        <v>126</v>
      </c>
      <c r="BK152" s="88">
        <f>ROUND(I152*H152,2)</f>
        <v>0</v>
      </c>
      <c r="BL152" s="7" t="s">
        <v>148</v>
      </c>
      <c r="BM152" s="167" t="s">
        <v>522</v>
      </c>
    </row>
    <row r="153" spans="2:65" s="143" customFormat="1" ht="25.9" customHeight="1">
      <c r="B153" s="144"/>
      <c r="D153" s="145" t="s">
        <v>72</v>
      </c>
      <c r="E153" s="146" t="s">
        <v>333</v>
      </c>
      <c r="F153" s="146" t="s">
        <v>334</v>
      </c>
      <c r="I153" s="147"/>
      <c r="J153" s="148">
        <f>BK153</f>
        <v>0</v>
      </c>
      <c r="L153" s="144"/>
      <c r="M153" s="149"/>
      <c r="P153" s="150">
        <f>P154+P161</f>
        <v>0</v>
      </c>
      <c r="R153" s="150">
        <f>R154+R161</f>
        <v>0.47757660000000002</v>
      </c>
      <c r="T153" s="151">
        <f>T154+T161</f>
        <v>0</v>
      </c>
      <c r="AR153" s="145" t="s">
        <v>126</v>
      </c>
      <c r="AT153" s="152" t="s">
        <v>72</v>
      </c>
      <c r="AU153" s="152" t="s">
        <v>73</v>
      </c>
      <c r="AY153" s="145" t="s">
        <v>142</v>
      </c>
      <c r="BK153" s="153">
        <f>BK154+BK161</f>
        <v>0</v>
      </c>
    </row>
    <row r="154" spans="2:65" s="143" customFormat="1" ht="22.9" customHeight="1">
      <c r="B154" s="144"/>
      <c r="D154" s="145" t="s">
        <v>72</v>
      </c>
      <c r="E154" s="154" t="s">
        <v>523</v>
      </c>
      <c r="F154" s="154" t="s">
        <v>524</v>
      </c>
      <c r="I154" s="147"/>
      <c r="J154" s="155">
        <f>BK154</f>
        <v>0</v>
      </c>
      <c r="L154" s="144"/>
      <c r="M154" s="149"/>
      <c r="P154" s="150">
        <f>SUM(P155:P160)</f>
        <v>0</v>
      </c>
      <c r="R154" s="150">
        <f>SUM(R155:R160)</f>
        <v>0.16201979999999999</v>
      </c>
      <c r="T154" s="151">
        <f>SUM(T155:T160)</f>
        <v>0</v>
      </c>
      <c r="AR154" s="145" t="s">
        <v>126</v>
      </c>
      <c r="AT154" s="152" t="s">
        <v>72</v>
      </c>
      <c r="AU154" s="152" t="s">
        <v>81</v>
      </c>
      <c r="AY154" s="145" t="s">
        <v>142</v>
      </c>
      <c r="BK154" s="153">
        <f>SUM(BK155:BK160)</f>
        <v>0</v>
      </c>
    </row>
    <row r="155" spans="2:65" s="20" customFormat="1" ht="21.75" customHeight="1">
      <c r="B155" s="127"/>
      <c r="C155" s="156" t="s">
        <v>194</v>
      </c>
      <c r="D155" s="156" t="s">
        <v>144</v>
      </c>
      <c r="E155" s="157" t="s">
        <v>525</v>
      </c>
      <c r="F155" s="158" t="s">
        <v>526</v>
      </c>
      <c r="G155" s="159" t="s">
        <v>267</v>
      </c>
      <c r="H155" s="160">
        <v>75</v>
      </c>
      <c r="I155" s="161"/>
      <c r="J155" s="162">
        <f t="shared" ref="J155:J160" si="15">ROUND(I155*H155,2)</f>
        <v>0</v>
      </c>
      <c r="K155" s="163"/>
      <c r="L155" s="21"/>
      <c r="M155" s="164"/>
      <c r="N155" s="126" t="s">
        <v>39</v>
      </c>
      <c r="P155" s="165">
        <f t="shared" ref="P155:P160" si="16">O155*H155</f>
        <v>0</v>
      </c>
      <c r="Q155" s="165">
        <v>1.77728E-3</v>
      </c>
      <c r="R155" s="165">
        <f t="shared" ref="R155:R160" si="17">Q155*H155</f>
        <v>0.133296</v>
      </c>
      <c r="S155" s="165">
        <v>0</v>
      </c>
      <c r="T155" s="166">
        <f t="shared" ref="T155:T160" si="18">S155*H155</f>
        <v>0</v>
      </c>
      <c r="AR155" s="167" t="s">
        <v>203</v>
      </c>
      <c r="AT155" s="167" t="s">
        <v>144</v>
      </c>
      <c r="AU155" s="167" t="s">
        <v>126</v>
      </c>
      <c r="AY155" s="7" t="s">
        <v>142</v>
      </c>
      <c r="BE155" s="88">
        <f t="shared" ref="BE155:BE160" si="19">IF(N155="základná",J155,0)</f>
        <v>0</v>
      </c>
      <c r="BF155" s="88">
        <f t="shared" ref="BF155:BF160" si="20">IF(N155="znížená",J155,0)</f>
        <v>0</v>
      </c>
      <c r="BG155" s="88">
        <f t="shared" ref="BG155:BG160" si="21">IF(N155="zákl. prenesená",J155,0)</f>
        <v>0</v>
      </c>
      <c r="BH155" s="88">
        <f t="shared" ref="BH155:BH160" si="22">IF(N155="zníž. prenesená",J155,0)</f>
        <v>0</v>
      </c>
      <c r="BI155" s="88">
        <f t="shared" ref="BI155:BI160" si="23">IF(N155="nulová",J155,0)</f>
        <v>0</v>
      </c>
      <c r="BJ155" s="7" t="s">
        <v>126</v>
      </c>
      <c r="BK155" s="88">
        <f t="shared" ref="BK155:BK160" si="24">ROUND(I155*H155,2)</f>
        <v>0</v>
      </c>
      <c r="BL155" s="7" t="s">
        <v>203</v>
      </c>
      <c r="BM155" s="167" t="s">
        <v>527</v>
      </c>
    </row>
    <row r="156" spans="2:65" s="20" customFormat="1" ht="21.75" customHeight="1">
      <c r="B156" s="127"/>
      <c r="C156" s="156" t="s">
        <v>198</v>
      </c>
      <c r="D156" s="156" t="s">
        <v>144</v>
      </c>
      <c r="E156" s="157" t="s">
        <v>528</v>
      </c>
      <c r="F156" s="158" t="s">
        <v>529</v>
      </c>
      <c r="G156" s="159" t="s">
        <v>267</v>
      </c>
      <c r="H156" s="160">
        <v>15</v>
      </c>
      <c r="I156" s="161"/>
      <c r="J156" s="162">
        <f t="shared" si="15"/>
        <v>0</v>
      </c>
      <c r="K156" s="163"/>
      <c r="L156" s="21"/>
      <c r="M156" s="164"/>
      <c r="N156" s="126" t="s">
        <v>39</v>
      </c>
      <c r="P156" s="165">
        <f t="shared" si="16"/>
        <v>0</v>
      </c>
      <c r="Q156" s="165">
        <v>1.9149200000000001E-3</v>
      </c>
      <c r="R156" s="165">
        <f t="shared" si="17"/>
        <v>2.8723800000000001E-2</v>
      </c>
      <c r="S156" s="165">
        <v>0</v>
      </c>
      <c r="T156" s="166">
        <f t="shared" si="18"/>
        <v>0</v>
      </c>
      <c r="AR156" s="167" t="s">
        <v>203</v>
      </c>
      <c r="AT156" s="167" t="s">
        <v>144</v>
      </c>
      <c r="AU156" s="167" t="s">
        <v>126</v>
      </c>
      <c r="AY156" s="7" t="s">
        <v>142</v>
      </c>
      <c r="BE156" s="88">
        <f t="shared" si="19"/>
        <v>0</v>
      </c>
      <c r="BF156" s="88">
        <f t="shared" si="20"/>
        <v>0</v>
      </c>
      <c r="BG156" s="88">
        <f t="shared" si="21"/>
        <v>0</v>
      </c>
      <c r="BH156" s="88">
        <f t="shared" si="22"/>
        <v>0</v>
      </c>
      <c r="BI156" s="88">
        <f t="shared" si="23"/>
        <v>0</v>
      </c>
      <c r="BJ156" s="7" t="s">
        <v>126</v>
      </c>
      <c r="BK156" s="88">
        <f t="shared" si="24"/>
        <v>0</v>
      </c>
      <c r="BL156" s="7" t="s">
        <v>203</v>
      </c>
      <c r="BM156" s="167" t="s">
        <v>530</v>
      </c>
    </row>
    <row r="157" spans="2:65" s="20" customFormat="1" ht="24.2" customHeight="1">
      <c r="B157" s="127"/>
      <c r="C157" s="156" t="s">
        <v>203</v>
      </c>
      <c r="D157" s="156" t="s">
        <v>144</v>
      </c>
      <c r="E157" s="157" t="s">
        <v>531</v>
      </c>
      <c r="F157" s="158" t="s">
        <v>532</v>
      </c>
      <c r="G157" s="159" t="s">
        <v>267</v>
      </c>
      <c r="H157" s="160">
        <v>90</v>
      </c>
      <c r="I157" s="161"/>
      <c r="J157" s="162">
        <f t="shared" si="15"/>
        <v>0</v>
      </c>
      <c r="K157" s="163"/>
      <c r="L157" s="21"/>
      <c r="M157" s="164"/>
      <c r="N157" s="126" t="s">
        <v>39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203</v>
      </c>
      <c r="AT157" s="167" t="s">
        <v>144</v>
      </c>
      <c r="AU157" s="167" t="s">
        <v>126</v>
      </c>
      <c r="AY157" s="7" t="s">
        <v>142</v>
      </c>
      <c r="BE157" s="88">
        <f t="shared" si="19"/>
        <v>0</v>
      </c>
      <c r="BF157" s="88">
        <f t="shared" si="20"/>
        <v>0</v>
      </c>
      <c r="BG157" s="88">
        <f t="shared" si="21"/>
        <v>0</v>
      </c>
      <c r="BH157" s="88">
        <f t="shared" si="22"/>
        <v>0</v>
      </c>
      <c r="BI157" s="88">
        <f t="shared" si="23"/>
        <v>0</v>
      </c>
      <c r="BJ157" s="7" t="s">
        <v>126</v>
      </c>
      <c r="BK157" s="88">
        <f t="shared" si="24"/>
        <v>0</v>
      </c>
      <c r="BL157" s="7" t="s">
        <v>203</v>
      </c>
      <c r="BM157" s="167" t="s">
        <v>533</v>
      </c>
    </row>
    <row r="158" spans="2:65" s="20" customFormat="1" ht="24.2" customHeight="1">
      <c r="B158" s="127"/>
      <c r="C158" s="156" t="s">
        <v>207</v>
      </c>
      <c r="D158" s="156" t="s">
        <v>144</v>
      </c>
      <c r="E158" s="157" t="s">
        <v>534</v>
      </c>
      <c r="F158" s="158" t="s">
        <v>535</v>
      </c>
      <c r="G158" s="159" t="s">
        <v>267</v>
      </c>
      <c r="H158" s="160">
        <v>90</v>
      </c>
      <c r="I158" s="161"/>
      <c r="J158" s="162">
        <f t="shared" si="15"/>
        <v>0</v>
      </c>
      <c r="K158" s="163"/>
      <c r="L158" s="21"/>
      <c r="M158" s="164"/>
      <c r="N158" s="126" t="s">
        <v>39</v>
      </c>
      <c r="P158" s="165">
        <f t="shared" si="16"/>
        <v>0</v>
      </c>
      <c r="Q158" s="165">
        <v>0</v>
      </c>
      <c r="R158" s="165">
        <f t="shared" si="17"/>
        <v>0</v>
      </c>
      <c r="S158" s="165">
        <v>0</v>
      </c>
      <c r="T158" s="166">
        <f t="shared" si="18"/>
        <v>0</v>
      </c>
      <c r="AR158" s="167" t="s">
        <v>203</v>
      </c>
      <c r="AT158" s="167" t="s">
        <v>144</v>
      </c>
      <c r="AU158" s="167" t="s">
        <v>126</v>
      </c>
      <c r="AY158" s="7" t="s">
        <v>142</v>
      </c>
      <c r="BE158" s="88">
        <f t="shared" si="19"/>
        <v>0</v>
      </c>
      <c r="BF158" s="88">
        <f t="shared" si="20"/>
        <v>0</v>
      </c>
      <c r="BG158" s="88">
        <f t="shared" si="21"/>
        <v>0</v>
      </c>
      <c r="BH158" s="88">
        <f t="shared" si="22"/>
        <v>0</v>
      </c>
      <c r="BI158" s="88">
        <f t="shared" si="23"/>
        <v>0</v>
      </c>
      <c r="BJ158" s="7" t="s">
        <v>126</v>
      </c>
      <c r="BK158" s="88">
        <f t="shared" si="24"/>
        <v>0</v>
      </c>
      <c r="BL158" s="7" t="s">
        <v>203</v>
      </c>
      <c r="BM158" s="167" t="s">
        <v>536</v>
      </c>
    </row>
    <row r="159" spans="2:65" s="20" customFormat="1" ht="24.2" customHeight="1">
      <c r="B159" s="127"/>
      <c r="C159" s="156" t="s">
        <v>211</v>
      </c>
      <c r="D159" s="156" t="s">
        <v>144</v>
      </c>
      <c r="E159" s="157" t="s">
        <v>537</v>
      </c>
      <c r="F159" s="158" t="s">
        <v>538</v>
      </c>
      <c r="G159" s="159" t="s">
        <v>218</v>
      </c>
      <c r="H159" s="160">
        <v>0.161</v>
      </c>
      <c r="I159" s="161"/>
      <c r="J159" s="162">
        <f t="shared" si="15"/>
        <v>0</v>
      </c>
      <c r="K159" s="163"/>
      <c r="L159" s="21"/>
      <c r="M159" s="164"/>
      <c r="N159" s="126" t="s">
        <v>39</v>
      </c>
      <c r="P159" s="165">
        <f t="shared" si="16"/>
        <v>0</v>
      </c>
      <c r="Q159" s="165">
        <v>0</v>
      </c>
      <c r="R159" s="165">
        <f t="shared" si="17"/>
        <v>0</v>
      </c>
      <c r="S159" s="165">
        <v>0</v>
      </c>
      <c r="T159" s="166">
        <f t="shared" si="18"/>
        <v>0</v>
      </c>
      <c r="AR159" s="167" t="s">
        <v>203</v>
      </c>
      <c r="AT159" s="167" t="s">
        <v>144</v>
      </c>
      <c r="AU159" s="167" t="s">
        <v>126</v>
      </c>
      <c r="AY159" s="7" t="s">
        <v>142</v>
      </c>
      <c r="BE159" s="88">
        <f t="shared" si="19"/>
        <v>0</v>
      </c>
      <c r="BF159" s="88">
        <f t="shared" si="20"/>
        <v>0</v>
      </c>
      <c r="BG159" s="88">
        <f t="shared" si="21"/>
        <v>0</v>
      </c>
      <c r="BH159" s="88">
        <f t="shared" si="22"/>
        <v>0</v>
      </c>
      <c r="BI159" s="88">
        <f t="shared" si="23"/>
        <v>0</v>
      </c>
      <c r="BJ159" s="7" t="s">
        <v>126</v>
      </c>
      <c r="BK159" s="88">
        <f t="shared" si="24"/>
        <v>0</v>
      </c>
      <c r="BL159" s="7" t="s">
        <v>203</v>
      </c>
      <c r="BM159" s="167" t="s">
        <v>539</v>
      </c>
    </row>
    <row r="160" spans="2:65" s="20" customFormat="1" ht="24.2" customHeight="1">
      <c r="B160" s="127"/>
      <c r="C160" s="156" t="s">
        <v>215</v>
      </c>
      <c r="D160" s="156" t="s">
        <v>144</v>
      </c>
      <c r="E160" s="157" t="s">
        <v>540</v>
      </c>
      <c r="F160" s="158" t="s">
        <v>541</v>
      </c>
      <c r="G160" s="159" t="s">
        <v>218</v>
      </c>
      <c r="H160" s="160">
        <v>0.161</v>
      </c>
      <c r="I160" s="161"/>
      <c r="J160" s="162">
        <f t="shared" si="15"/>
        <v>0</v>
      </c>
      <c r="K160" s="163"/>
      <c r="L160" s="21"/>
      <c r="M160" s="164"/>
      <c r="N160" s="126" t="s">
        <v>39</v>
      </c>
      <c r="P160" s="165">
        <f t="shared" si="16"/>
        <v>0</v>
      </c>
      <c r="Q160" s="165">
        <v>0</v>
      </c>
      <c r="R160" s="165">
        <f t="shared" si="17"/>
        <v>0</v>
      </c>
      <c r="S160" s="165">
        <v>0</v>
      </c>
      <c r="T160" s="166">
        <f t="shared" si="18"/>
        <v>0</v>
      </c>
      <c r="AR160" s="167" t="s">
        <v>203</v>
      </c>
      <c r="AT160" s="167" t="s">
        <v>144</v>
      </c>
      <c r="AU160" s="167" t="s">
        <v>126</v>
      </c>
      <c r="AY160" s="7" t="s">
        <v>142</v>
      </c>
      <c r="BE160" s="88">
        <f t="shared" si="19"/>
        <v>0</v>
      </c>
      <c r="BF160" s="88">
        <f t="shared" si="20"/>
        <v>0</v>
      </c>
      <c r="BG160" s="88">
        <f t="shared" si="21"/>
        <v>0</v>
      </c>
      <c r="BH160" s="88">
        <f t="shared" si="22"/>
        <v>0</v>
      </c>
      <c r="BI160" s="88">
        <f t="shared" si="23"/>
        <v>0</v>
      </c>
      <c r="BJ160" s="7" t="s">
        <v>126</v>
      </c>
      <c r="BK160" s="88">
        <f t="shared" si="24"/>
        <v>0</v>
      </c>
      <c r="BL160" s="7" t="s">
        <v>203</v>
      </c>
      <c r="BM160" s="167" t="s">
        <v>542</v>
      </c>
    </row>
    <row r="161" spans="2:65" s="143" customFormat="1" ht="22.9" customHeight="1">
      <c r="B161" s="144"/>
      <c r="D161" s="145" t="s">
        <v>72</v>
      </c>
      <c r="E161" s="154" t="s">
        <v>543</v>
      </c>
      <c r="F161" s="154" t="s">
        <v>544</v>
      </c>
      <c r="I161" s="147"/>
      <c r="J161" s="155">
        <f>BK161</f>
        <v>0</v>
      </c>
      <c r="L161" s="144"/>
      <c r="M161" s="149"/>
      <c r="P161" s="150">
        <f>SUM(P162:P178)</f>
        <v>0</v>
      </c>
      <c r="R161" s="150">
        <f>SUM(R162:R178)</f>
        <v>0.31555680000000003</v>
      </c>
      <c r="T161" s="151">
        <f>SUM(T162:T178)</f>
        <v>0</v>
      </c>
      <c r="AR161" s="145" t="s">
        <v>126</v>
      </c>
      <c r="AT161" s="152" t="s">
        <v>72</v>
      </c>
      <c r="AU161" s="152" t="s">
        <v>81</v>
      </c>
      <c r="AY161" s="145" t="s">
        <v>142</v>
      </c>
      <c r="BK161" s="153">
        <f>SUM(BK162:BK178)</f>
        <v>0</v>
      </c>
    </row>
    <row r="162" spans="2:65" s="20" customFormat="1" ht="24.2" customHeight="1">
      <c r="B162" s="127"/>
      <c r="C162" s="156" t="s">
        <v>220</v>
      </c>
      <c r="D162" s="156" t="s">
        <v>144</v>
      </c>
      <c r="E162" s="157" t="s">
        <v>545</v>
      </c>
      <c r="F162" s="158" t="s">
        <v>546</v>
      </c>
      <c r="G162" s="159" t="s">
        <v>267</v>
      </c>
      <c r="H162" s="160">
        <v>20</v>
      </c>
      <c r="I162" s="161"/>
      <c r="J162" s="162">
        <f t="shared" ref="J162:J178" si="25">ROUND(I162*H162,2)</f>
        <v>0</v>
      </c>
      <c r="K162" s="163"/>
      <c r="L162" s="21"/>
      <c r="M162" s="164"/>
      <c r="N162" s="126" t="s">
        <v>39</v>
      </c>
      <c r="P162" s="165">
        <f t="shared" ref="P162:P178" si="26">O162*H162</f>
        <v>0</v>
      </c>
      <c r="Q162" s="165">
        <v>0</v>
      </c>
      <c r="R162" s="165">
        <f t="shared" ref="R162:R178" si="27">Q162*H162</f>
        <v>0</v>
      </c>
      <c r="S162" s="165">
        <v>0</v>
      </c>
      <c r="T162" s="166">
        <f t="shared" ref="T162:T178" si="28">S162*H162</f>
        <v>0</v>
      </c>
      <c r="AR162" s="167" t="s">
        <v>203</v>
      </c>
      <c r="AT162" s="167" t="s">
        <v>144</v>
      </c>
      <c r="AU162" s="167" t="s">
        <v>126</v>
      </c>
      <c r="AY162" s="7" t="s">
        <v>142</v>
      </c>
      <c r="BE162" s="88">
        <f t="shared" ref="BE162:BE178" si="29">IF(N162="základná",J162,0)</f>
        <v>0</v>
      </c>
      <c r="BF162" s="88">
        <f t="shared" ref="BF162:BF178" si="30">IF(N162="znížená",J162,0)</f>
        <v>0</v>
      </c>
      <c r="BG162" s="88">
        <f t="shared" ref="BG162:BG178" si="31">IF(N162="zákl. prenesená",J162,0)</f>
        <v>0</v>
      </c>
      <c r="BH162" s="88">
        <f t="shared" ref="BH162:BH178" si="32">IF(N162="zníž. prenesená",J162,0)</f>
        <v>0</v>
      </c>
      <c r="BI162" s="88">
        <f t="shared" ref="BI162:BI178" si="33">IF(N162="nulová",J162,0)</f>
        <v>0</v>
      </c>
      <c r="BJ162" s="7" t="s">
        <v>126</v>
      </c>
      <c r="BK162" s="88">
        <f t="shared" ref="BK162:BK178" si="34">ROUND(I162*H162,2)</f>
        <v>0</v>
      </c>
      <c r="BL162" s="7" t="s">
        <v>203</v>
      </c>
      <c r="BM162" s="167" t="s">
        <v>547</v>
      </c>
    </row>
    <row r="163" spans="2:65" s="20" customFormat="1" ht="24.2" customHeight="1">
      <c r="B163" s="127"/>
      <c r="C163" s="168" t="s">
        <v>224</v>
      </c>
      <c r="D163" s="168" t="s">
        <v>305</v>
      </c>
      <c r="E163" s="169" t="s">
        <v>548</v>
      </c>
      <c r="F163" s="170" t="s">
        <v>549</v>
      </c>
      <c r="G163" s="171" t="s">
        <v>267</v>
      </c>
      <c r="H163" s="172">
        <v>20</v>
      </c>
      <c r="I163" s="173"/>
      <c r="J163" s="174">
        <f t="shared" si="25"/>
        <v>0</v>
      </c>
      <c r="K163" s="175"/>
      <c r="L163" s="176"/>
      <c r="M163" s="177"/>
      <c r="N163" s="178" t="s">
        <v>39</v>
      </c>
      <c r="P163" s="165">
        <f t="shared" si="26"/>
        <v>0</v>
      </c>
      <c r="Q163" s="165">
        <v>1.7000000000000001E-4</v>
      </c>
      <c r="R163" s="165">
        <f t="shared" si="27"/>
        <v>3.4000000000000002E-3</v>
      </c>
      <c r="S163" s="165">
        <v>0</v>
      </c>
      <c r="T163" s="166">
        <f t="shared" si="28"/>
        <v>0</v>
      </c>
      <c r="AR163" s="167" t="s">
        <v>269</v>
      </c>
      <c r="AT163" s="167" t="s">
        <v>305</v>
      </c>
      <c r="AU163" s="167" t="s">
        <v>126</v>
      </c>
      <c r="AY163" s="7" t="s">
        <v>142</v>
      </c>
      <c r="BE163" s="88">
        <f t="shared" si="29"/>
        <v>0</v>
      </c>
      <c r="BF163" s="88">
        <f t="shared" si="30"/>
        <v>0</v>
      </c>
      <c r="BG163" s="88">
        <f t="shared" si="31"/>
        <v>0</v>
      </c>
      <c r="BH163" s="88">
        <f t="shared" si="32"/>
        <v>0</v>
      </c>
      <c r="BI163" s="88">
        <f t="shared" si="33"/>
        <v>0</v>
      </c>
      <c r="BJ163" s="7" t="s">
        <v>126</v>
      </c>
      <c r="BK163" s="88">
        <f t="shared" si="34"/>
        <v>0</v>
      </c>
      <c r="BL163" s="7" t="s">
        <v>203</v>
      </c>
      <c r="BM163" s="167" t="s">
        <v>550</v>
      </c>
    </row>
    <row r="164" spans="2:65" s="20" customFormat="1" ht="24.2" customHeight="1">
      <c r="B164" s="127"/>
      <c r="C164" s="156" t="s">
        <v>228</v>
      </c>
      <c r="D164" s="156" t="s">
        <v>144</v>
      </c>
      <c r="E164" s="157" t="s">
        <v>551</v>
      </c>
      <c r="F164" s="158" t="s">
        <v>552</v>
      </c>
      <c r="G164" s="159" t="s">
        <v>267</v>
      </c>
      <c r="H164" s="160">
        <v>18</v>
      </c>
      <c r="I164" s="161"/>
      <c r="J164" s="162">
        <f t="shared" si="25"/>
        <v>0</v>
      </c>
      <c r="K164" s="163"/>
      <c r="L164" s="21"/>
      <c r="M164" s="164"/>
      <c r="N164" s="126" t="s">
        <v>39</v>
      </c>
      <c r="P164" s="165">
        <f t="shared" si="26"/>
        <v>0</v>
      </c>
      <c r="Q164" s="165">
        <v>8.8800000000000004E-5</v>
      </c>
      <c r="R164" s="165">
        <f t="shared" si="27"/>
        <v>1.5984E-3</v>
      </c>
      <c r="S164" s="165">
        <v>0</v>
      </c>
      <c r="T164" s="166">
        <f t="shared" si="28"/>
        <v>0</v>
      </c>
      <c r="AR164" s="167" t="s">
        <v>203</v>
      </c>
      <c r="AT164" s="167" t="s">
        <v>144</v>
      </c>
      <c r="AU164" s="167" t="s">
        <v>126</v>
      </c>
      <c r="AY164" s="7" t="s">
        <v>142</v>
      </c>
      <c r="BE164" s="88">
        <f t="shared" si="29"/>
        <v>0</v>
      </c>
      <c r="BF164" s="88">
        <f t="shared" si="30"/>
        <v>0</v>
      </c>
      <c r="BG164" s="88">
        <f t="shared" si="31"/>
        <v>0</v>
      </c>
      <c r="BH164" s="88">
        <f t="shared" si="32"/>
        <v>0</v>
      </c>
      <c r="BI164" s="88">
        <f t="shared" si="33"/>
        <v>0</v>
      </c>
      <c r="BJ164" s="7" t="s">
        <v>126</v>
      </c>
      <c r="BK164" s="88">
        <f t="shared" si="34"/>
        <v>0</v>
      </c>
      <c r="BL164" s="7" t="s">
        <v>203</v>
      </c>
      <c r="BM164" s="167" t="s">
        <v>553</v>
      </c>
    </row>
    <row r="165" spans="2:65" s="20" customFormat="1" ht="24.2" customHeight="1">
      <c r="B165" s="127"/>
      <c r="C165" s="168" t="s">
        <v>6</v>
      </c>
      <c r="D165" s="168" t="s">
        <v>305</v>
      </c>
      <c r="E165" s="169" t="s">
        <v>554</v>
      </c>
      <c r="F165" s="170" t="s">
        <v>555</v>
      </c>
      <c r="G165" s="171" t="s">
        <v>267</v>
      </c>
      <c r="H165" s="172">
        <v>18</v>
      </c>
      <c r="I165" s="173"/>
      <c r="J165" s="174">
        <f t="shared" si="25"/>
        <v>0</v>
      </c>
      <c r="K165" s="175"/>
      <c r="L165" s="176"/>
      <c r="M165" s="177"/>
      <c r="N165" s="178" t="s">
        <v>39</v>
      </c>
      <c r="P165" s="165">
        <f t="shared" si="26"/>
        <v>0</v>
      </c>
      <c r="Q165" s="165">
        <v>2.7999999999999998E-4</v>
      </c>
      <c r="R165" s="165">
        <f t="shared" si="27"/>
        <v>5.0399999999999993E-3</v>
      </c>
      <c r="S165" s="165">
        <v>0</v>
      </c>
      <c r="T165" s="166">
        <f t="shared" si="28"/>
        <v>0</v>
      </c>
      <c r="AR165" s="167" t="s">
        <v>269</v>
      </c>
      <c r="AT165" s="167" t="s">
        <v>305</v>
      </c>
      <c r="AU165" s="167" t="s">
        <v>126</v>
      </c>
      <c r="AY165" s="7" t="s">
        <v>142</v>
      </c>
      <c r="BE165" s="88">
        <f t="shared" si="29"/>
        <v>0</v>
      </c>
      <c r="BF165" s="88">
        <f t="shared" si="30"/>
        <v>0</v>
      </c>
      <c r="BG165" s="88">
        <f t="shared" si="31"/>
        <v>0</v>
      </c>
      <c r="BH165" s="88">
        <f t="shared" si="32"/>
        <v>0</v>
      </c>
      <c r="BI165" s="88">
        <f t="shared" si="33"/>
        <v>0</v>
      </c>
      <c r="BJ165" s="7" t="s">
        <v>126</v>
      </c>
      <c r="BK165" s="88">
        <f t="shared" si="34"/>
        <v>0</v>
      </c>
      <c r="BL165" s="7" t="s">
        <v>203</v>
      </c>
      <c r="BM165" s="167" t="s">
        <v>556</v>
      </c>
    </row>
    <row r="166" spans="2:65" s="20" customFormat="1" ht="24.2" customHeight="1">
      <c r="B166" s="127"/>
      <c r="C166" s="156" t="s">
        <v>193</v>
      </c>
      <c r="D166" s="156" t="s">
        <v>144</v>
      </c>
      <c r="E166" s="157" t="s">
        <v>557</v>
      </c>
      <c r="F166" s="158" t="s">
        <v>558</v>
      </c>
      <c r="G166" s="159" t="s">
        <v>267</v>
      </c>
      <c r="H166" s="160">
        <v>300</v>
      </c>
      <c r="I166" s="161"/>
      <c r="J166" s="162">
        <f t="shared" si="25"/>
        <v>0</v>
      </c>
      <c r="K166" s="163"/>
      <c r="L166" s="21"/>
      <c r="M166" s="164"/>
      <c r="N166" s="126" t="s">
        <v>39</v>
      </c>
      <c r="P166" s="165">
        <f t="shared" si="26"/>
        <v>0</v>
      </c>
      <c r="Q166" s="165">
        <v>2.0000000000000002E-5</v>
      </c>
      <c r="R166" s="165">
        <f t="shared" si="27"/>
        <v>6.0000000000000001E-3</v>
      </c>
      <c r="S166" s="165">
        <v>0</v>
      </c>
      <c r="T166" s="166">
        <f t="shared" si="28"/>
        <v>0</v>
      </c>
      <c r="AR166" s="167" t="s">
        <v>203</v>
      </c>
      <c r="AT166" s="167" t="s">
        <v>144</v>
      </c>
      <c r="AU166" s="167" t="s">
        <v>126</v>
      </c>
      <c r="AY166" s="7" t="s">
        <v>142</v>
      </c>
      <c r="BE166" s="88">
        <f t="shared" si="29"/>
        <v>0</v>
      </c>
      <c r="BF166" s="88">
        <f t="shared" si="30"/>
        <v>0</v>
      </c>
      <c r="BG166" s="88">
        <f t="shared" si="31"/>
        <v>0</v>
      </c>
      <c r="BH166" s="88">
        <f t="shared" si="32"/>
        <v>0</v>
      </c>
      <c r="BI166" s="88">
        <f t="shared" si="33"/>
        <v>0</v>
      </c>
      <c r="BJ166" s="7" t="s">
        <v>126</v>
      </c>
      <c r="BK166" s="88">
        <f t="shared" si="34"/>
        <v>0</v>
      </c>
      <c r="BL166" s="7" t="s">
        <v>203</v>
      </c>
      <c r="BM166" s="167" t="s">
        <v>559</v>
      </c>
    </row>
    <row r="167" spans="2:65" s="20" customFormat="1" ht="24.2" customHeight="1">
      <c r="B167" s="127"/>
      <c r="C167" s="168" t="s">
        <v>241</v>
      </c>
      <c r="D167" s="168" t="s">
        <v>305</v>
      </c>
      <c r="E167" s="169" t="s">
        <v>560</v>
      </c>
      <c r="F167" s="170" t="s">
        <v>561</v>
      </c>
      <c r="G167" s="171" t="s">
        <v>267</v>
      </c>
      <c r="H167" s="172">
        <v>300</v>
      </c>
      <c r="I167" s="173"/>
      <c r="J167" s="174">
        <f t="shared" si="25"/>
        <v>0</v>
      </c>
      <c r="K167" s="175"/>
      <c r="L167" s="176"/>
      <c r="M167" s="177"/>
      <c r="N167" s="178" t="s">
        <v>39</v>
      </c>
      <c r="P167" s="165">
        <f t="shared" si="26"/>
        <v>0</v>
      </c>
      <c r="Q167" s="165">
        <v>4.2999999999999999E-4</v>
      </c>
      <c r="R167" s="165">
        <f t="shared" si="27"/>
        <v>0.129</v>
      </c>
      <c r="S167" s="165">
        <v>0</v>
      </c>
      <c r="T167" s="166">
        <f t="shared" si="28"/>
        <v>0</v>
      </c>
      <c r="AR167" s="167" t="s">
        <v>269</v>
      </c>
      <c r="AT167" s="167" t="s">
        <v>305</v>
      </c>
      <c r="AU167" s="167" t="s">
        <v>126</v>
      </c>
      <c r="AY167" s="7" t="s">
        <v>142</v>
      </c>
      <c r="BE167" s="88">
        <f t="shared" si="29"/>
        <v>0</v>
      </c>
      <c r="BF167" s="88">
        <f t="shared" si="30"/>
        <v>0</v>
      </c>
      <c r="BG167" s="88">
        <f t="shared" si="31"/>
        <v>0</v>
      </c>
      <c r="BH167" s="88">
        <f t="shared" si="32"/>
        <v>0</v>
      </c>
      <c r="BI167" s="88">
        <f t="shared" si="33"/>
        <v>0</v>
      </c>
      <c r="BJ167" s="7" t="s">
        <v>126</v>
      </c>
      <c r="BK167" s="88">
        <f t="shared" si="34"/>
        <v>0</v>
      </c>
      <c r="BL167" s="7" t="s">
        <v>203</v>
      </c>
      <c r="BM167" s="167" t="s">
        <v>562</v>
      </c>
    </row>
    <row r="168" spans="2:65" s="20" customFormat="1" ht="16.5" customHeight="1">
      <c r="B168" s="127"/>
      <c r="C168" s="156" t="s">
        <v>197</v>
      </c>
      <c r="D168" s="156" t="s">
        <v>144</v>
      </c>
      <c r="E168" s="157" t="s">
        <v>563</v>
      </c>
      <c r="F168" s="158" t="s">
        <v>564</v>
      </c>
      <c r="G168" s="159" t="s">
        <v>267</v>
      </c>
      <c r="H168" s="160">
        <v>20</v>
      </c>
      <c r="I168" s="161"/>
      <c r="J168" s="162">
        <f t="shared" si="25"/>
        <v>0</v>
      </c>
      <c r="K168" s="163"/>
      <c r="L168" s="21"/>
      <c r="M168" s="164"/>
      <c r="N168" s="126" t="s">
        <v>39</v>
      </c>
      <c r="P168" s="165">
        <f t="shared" si="26"/>
        <v>0</v>
      </c>
      <c r="Q168" s="165">
        <v>1.6459999999999999E-4</v>
      </c>
      <c r="R168" s="165">
        <f t="shared" si="27"/>
        <v>3.2919999999999998E-3</v>
      </c>
      <c r="S168" s="165">
        <v>0</v>
      </c>
      <c r="T168" s="166">
        <f t="shared" si="28"/>
        <v>0</v>
      </c>
      <c r="AR168" s="167" t="s">
        <v>203</v>
      </c>
      <c r="AT168" s="167" t="s">
        <v>144</v>
      </c>
      <c r="AU168" s="167" t="s">
        <v>126</v>
      </c>
      <c r="AY168" s="7" t="s">
        <v>142</v>
      </c>
      <c r="BE168" s="88">
        <f t="shared" si="29"/>
        <v>0</v>
      </c>
      <c r="BF168" s="88">
        <f t="shared" si="30"/>
        <v>0</v>
      </c>
      <c r="BG168" s="88">
        <f t="shared" si="31"/>
        <v>0</v>
      </c>
      <c r="BH168" s="88">
        <f t="shared" si="32"/>
        <v>0</v>
      </c>
      <c r="BI168" s="88">
        <f t="shared" si="33"/>
        <v>0</v>
      </c>
      <c r="BJ168" s="7" t="s">
        <v>126</v>
      </c>
      <c r="BK168" s="88">
        <f t="shared" si="34"/>
        <v>0</v>
      </c>
      <c r="BL168" s="7" t="s">
        <v>203</v>
      </c>
      <c r="BM168" s="167" t="s">
        <v>565</v>
      </c>
    </row>
    <row r="169" spans="2:65" s="20" customFormat="1" ht="21.75" customHeight="1">
      <c r="B169" s="127"/>
      <c r="C169" s="156" t="s">
        <v>248</v>
      </c>
      <c r="D169" s="156" t="s">
        <v>144</v>
      </c>
      <c r="E169" s="157" t="s">
        <v>566</v>
      </c>
      <c r="F169" s="158" t="s">
        <v>567</v>
      </c>
      <c r="G169" s="159" t="s">
        <v>267</v>
      </c>
      <c r="H169" s="160">
        <v>318</v>
      </c>
      <c r="I169" s="161"/>
      <c r="J169" s="162">
        <f t="shared" si="25"/>
        <v>0</v>
      </c>
      <c r="K169" s="163"/>
      <c r="L169" s="21"/>
      <c r="M169" s="164"/>
      <c r="N169" s="126" t="s">
        <v>39</v>
      </c>
      <c r="P169" s="165">
        <f t="shared" si="26"/>
        <v>0</v>
      </c>
      <c r="Q169" s="165">
        <v>2.2871999999999999E-4</v>
      </c>
      <c r="R169" s="165">
        <f t="shared" si="27"/>
        <v>7.2732959999999999E-2</v>
      </c>
      <c r="S169" s="165">
        <v>0</v>
      </c>
      <c r="T169" s="166">
        <f t="shared" si="28"/>
        <v>0</v>
      </c>
      <c r="AR169" s="167" t="s">
        <v>203</v>
      </c>
      <c r="AT169" s="167" t="s">
        <v>144</v>
      </c>
      <c r="AU169" s="167" t="s">
        <v>126</v>
      </c>
      <c r="AY169" s="7" t="s">
        <v>142</v>
      </c>
      <c r="BE169" s="88">
        <f t="shared" si="29"/>
        <v>0</v>
      </c>
      <c r="BF169" s="88">
        <f t="shared" si="30"/>
        <v>0</v>
      </c>
      <c r="BG169" s="88">
        <f t="shared" si="31"/>
        <v>0</v>
      </c>
      <c r="BH169" s="88">
        <f t="shared" si="32"/>
        <v>0</v>
      </c>
      <c r="BI169" s="88">
        <f t="shared" si="33"/>
        <v>0</v>
      </c>
      <c r="BJ169" s="7" t="s">
        <v>126</v>
      </c>
      <c r="BK169" s="88">
        <f t="shared" si="34"/>
        <v>0</v>
      </c>
      <c r="BL169" s="7" t="s">
        <v>203</v>
      </c>
      <c r="BM169" s="167" t="s">
        <v>568</v>
      </c>
    </row>
    <row r="170" spans="2:65" s="20" customFormat="1" ht="16.5" customHeight="1">
      <c r="B170" s="127"/>
      <c r="C170" s="156" t="s">
        <v>201</v>
      </c>
      <c r="D170" s="156" t="s">
        <v>144</v>
      </c>
      <c r="E170" s="157" t="s">
        <v>569</v>
      </c>
      <c r="F170" s="158" t="s">
        <v>570</v>
      </c>
      <c r="G170" s="159" t="s">
        <v>515</v>
      </c>
      <c r="H170" s="160">
        <v>20</v>
      </c>
      <c r="I170" s="161"/>
      <c r="J170" s="162">
        <f t="shared" si="25"/>
        <v>0</v>
      </c>
      <c r="K170" s="163"/>
      <c r="L170" s="21"/>
      <c r="M170" s="164"/>
      <c r="N170" s="126" t="s">
        <v>39</v>
      </c>
      <c r="P170" s="165">
        <f t="shared" si="26"/>
        <v>0</v>
      </c>
      <c r="Q170" s="165">
        <v>0</v>
      </c>
      <c r="R170" s="165">
        <f t="shared" si="27"/>
        <v>0</v>
      </c>
      <c r="S170" s="165">
        <v>0</v>
      </c>
      <c r="T170" s="166">
        <f t="shared" si="28"/>
        <v>0</v>
      </c>
      <c r="AR170" s="167" t="s">
        <v>203</v>
      </c>
      <c r="AT170" s="167" t="s">
        <v>144</v>
      </c>
      <c r="AU170" s="167" t="s">
        <v>126</v>
      </c>
      <c r="AY170" s="7" t="s">
        <v>142</v>
      </c>
      <c r="BE170" s="88">
        <f t="shared" si="29"/>
        <v>0</v>
      </c>
      <c r="BF170" s="88">
        <f t="shared" si="30"/>
        <v>0</v>
      </c>
      <c r="BG170" s="88">
        <f t="shared" si="31"/>
        <v>0</v>
      </c>
      <c r="BH170" s="88">
        <f t="shared" si="32"/>
        <v>0</v>
      </c>
      <c r="BI170" s="88">
        <f t="shared" si="33"/>
        <v>0</v>
      </c>
      <c r="BJ170" s="7" t="s">
        <v>126</v>
      </c>
      <c r="BK170" s="88">
        <f t="shared" si="34"/>
        <v>0</v>
      </c>
      <c r="BL170" s="7" t="s">
        <v>203</v>
      </c>
      <c r="BM170" s="167" t="s">
        <v>571</v>
      </c>
    </row>
    <row r="171" spans="2:65" s="20" customFormat="1" ht="24.2" customHeight="1">
      <c r="B171" s="127"/>
      <c r="C171" s="156" t="s">
        <v>256</v>
      </c>
      <c r="D171" s="156" t="s">
        <v>144</v>
      </c>
      <c r="E171" s="157" t="s">
        <v>572</v>
      </c>
      <c r="F171" s="158" t="s">
        <v>573</v>
      </c>
      <c r="G171" s="159" t="s">
        <v>515</v>
      </c>
      <c r="H171" s="160">
        <v>4</v>
      </c>
      <c r="I171" s="161"/>
      <c r="J171" s="162">
        <f t="shared" si="25"/>
        <v>0</v>
      </c>
      <c r="K171" s="163"/>
      <c r="L171" s="21"/>
      <c r="M171" s="164"/>
      <c r="N171" s="126" t="s">
        <v>39</v>
      </c>
      <c r="P171" s="165">
        <f t="shared" si="26"/>
        <v>0</v>
      </c>
      <c r="Q171" s="165">
        <v>6.9720000000000003E-5</v>
      </c>
      <c r="R171" s="165">
        <f t="shared" si="27"/>
        <v>2.7888000000000001E-4</v>
      </c>
      <c r="S171" s="165">
        <v>0</v>
      </c>
      <c r="T171" s="166">
        <f t="shared" si="28"/>
        <v>0</v>
      </c>
      <c r="AR171" s="167" t="s">
        <v>203</v>
      </c>
      <c r="AT171" s="167" t="s">
        <v>144</v>
      </c>
      <c r="AU171" s="167" t="s">
        <v>126</v>
      </c>
      <c r="AY171" s="7" t="s">
        <v>142</v>
      </c>
      <c r="BE171" s="88">
        <f t="shared" si="29"/>
        <v>0</v>
      </c>
      <c r="BF171" s="88">
        <f t="shared" si="30"/>
        <v>0</v>
      </c>
      <c r="BG171" s="88">
        <f t="shared" si="31"/>
        <v>0</v>
      </c>
      <c r="BH171" s="88">
        <f t="shared" si="32"/>
        <v>0</v>
      </c>
      <c r="BI171" s="88">
        <f t="shared" si="33"/>
        <v>0</v>
      </c>
      <c r="BJ171" s="7" t="s">
        <v>126</v>
      </c>
      <c r="BK171" s="88">
        <f t="shared" si="34"/>
        <v>0</v>
      </c>
      <c r="BL171" s="7" t="s">
        <v>203</v>
      </c>
      <c r="BM171" s="167" t="s">
        <v>574</v>
      </c>
    </row>
    <row r="172" spans="2:65" s="20" customFormat="1" ht="16.5" customHeight="1">
      <c r="B172" s="127"/>
      <c r="C172" s="168" t="s">
        <v>260</v>
      </c>
      <c r="D172" s="168" t="s">
        <v>305</v>
      </c>
      <c r="E172" s="169" t="s">
        <v>575</v>
      </c>
      <c r="F172" s="170" t="s">
        <v>576</v>
      </c>
      <c r="G172" s="171" t="s">
        <v>515</v>
      </c>
      <c r="H172" s="172">
        <v>4</v>
      </c>
      <c r="I172" s="173"/>
      <c r="J172" s="174">
        <f t="shared" si="25"/>
        <v>0</v>
      </c>
      <c r="K172" s="175"/>
      <c r="L172" s="176"/>
      <c r="M172" s="177"/>
      <c r="N172" s="178" t="s">
        <v>39</v>
      </c>
      <c r="P172" s="165">
        <f t="shared" si="26"/>
        <v>0</v>
      </c>
      <c r="Q172" s="165">
        <v>5.1900000000000002E-3</v>
      </c>
      <c r="R172" s="165">
        <f t="shared" si="27"/>
        <v>2.0760000000000001E-2</v>
      </c>
      <c r="S172" s="165">
        <v>0</v>
      </c>
      <c r="T172" s="166">
        <f t="shared" si="28"/>
        <v>0</v>
      </c>
      <c r="AR172" s="167" t="s">
        <v>269</v>
      </c>
      <c r="AT172" s="167" t="s">
        <v>305</v>
      </c>
      <c r="AU172" s="167" t="s">
        <v>126</v>
      </c>
      <c r="AY172" s="7" t="s">
        <v>142</v>
      </c>
      <c r="BE172" s="88">
        <f t="shared" si="29"/>
        <v>0</v>
      </c>
      <c r="BF172" s="88">
        <f t="shared" si="30"/>
        <v>0</v>
      </c>
      <c r="BG172" s="88">
        <f t="shared" si="31"/>
        <v>0</v>
      </c>
      <c r="BH172" s="88">
        <f t="shared" si="32"/>
        <v>0</v>
      </c>
      <c r="BI172" s="88">
        <f t="shared" si="33"/>
        <v>0</v>
      </c>
      <c r="BJ172" s="7" t="s">
        <v>126</v>
      </c>
      <c r="BK172" s="88">
        <f t="shared" si="34"/>
        <v>0</v>
      </c>
      <c r="BL172" s="7" t="s">
        <v>203</v>
      </c>
      <c r="BM172" s="167" t="s">
        <v>577</v>
      </c>
    </row>
    <row r="173" spans="2:65" s="20" customFormat="1" ht="21.75" customHeight="1">
      <c r="B173" s="127"/>
      <c r="C173" s="156" t="s">
        <v>264</v>
      </c>
      <c r="D173" s="156" t="s">
        <v>144</v>
      </c>
      <c r="E173" s="157" t="s">
        <v>578</v>
      </c>
      <c r="F173" s="158" t="s">
        <v>579</v>
      </c>
      <c r="G173" s="159" t="s">
        <v>515</v>
      </c>
      <c r="H173" s="160">
        <v>20</v>
      </c>
      <c r="I173" s="161"/>
      <c r="J173" s="162">
        <f t="shared" si="25"/>
        <v>0</v>
      </c>
      <c r="K173" s="163"/>
      <c r="L173" s="21"/>
      <c r="M173" s="164"/>
      <c r="N173" s="126" t="s">
        <v>39</v>
      </c>
      <c r="P173" s="165">
        <f t="shared" si="26"/>
        <v>0</v>
      </c>
      <c r="Q173" s="165">
        <v>5.1539999999999998E-5</v>
      </c>
      <c r="R173" s="165">
        <f t="shared" si="27"/>
        <v>1.0307999999999999E-3</v>
      </c>
      <c r="S173" s="165">
        <v>0</v>
      </c>
      <c r="T173" s="166">
        <f t="shared" si="28"/>
        <v>0</v>
      </c>
      <c r="AR173" s="167" t="s">
        <v>203</v>
      </c>
      <c r="AT173" s="167" t="s">
        <v>144</v>
      </c>
      <c r="AU173" s="167" t="s">
        <v>126</v>
      </c>
      <c r="AY173" s="7" t="s">
        <v>142</v>
      </c>
      <c r="BE173" s="88">
        <f t="shared" si="29"/>
        <v>0</v>
      </c>
      <c r="BF173" s="88">
        <f t="shared" si="30"/>
        <v>0</v>
      </c>
      <c r="BG173" s="88">
        <f t="shared" si="31"/>
        <v>0</v>
      </c>
      <c r="BH173" s="88">
        <f t="shared" si="32"/>
        <v>0</v>
      </c>
      <c r="BI173" s="88">
        <f t="shared" si="33"/>
        <v>0</v>
      </c>
      <c r="BJ173" s="7" t="s">
        <v>126</v>
      </c>
      <c r="BK173" s="88">
        <f t="shared" si="34"/>
        <v>0</v>
      </c>
      <c r="BL173" s="7" t="s">
        <v>203</v>
      </c>
      <c r="BM173" s="167" t="s">
        <v>580</v>
      </c>
    </row>
    <row r="174" spans="2:65" s="20" customFormat="1" ht="24.2" customHeight="1">
      <c r="B174" s="127"/>
      <c r="C174" s="168" t="s">
        <v>269</v>
      </c>
      <c r="D174" s="168" t="s">
        <v>305</v>
      </c>
      <c r="E174" s="169" t="s">
        <v>581</v>
      </c>
      <c r="F174" s="170" t="s">
        <v>582</v>
      </c>
      <c r="G174" s="171" t="s">
        <v>515</v>
      </c>
      <c r="H174" s="172">
        <v>20</v>
      </c>
      <c r="I174" s="173"/>
      <c r="J174" s="174">
        <f t="shared" si="25"/>
        <v>0</v>
      </c>
      <c r="K174" s="175"/>
      <c r="L174" s="176"/>
      <c r="M174" s="177"/>
      <c r="N174" s="178" t="s">
        <v>39</v>
      </c>
      <c r="P174" s="165">
        <f t="shared" si="26"/>
        <v>0</v>
      </c>
      <c r="Q174" s="165">
        <v>2.9999999999999997E-4</v>
      </c>
      <c r="R174" s="165">
        <f t="shared" si="27"/>
        <v>5.9999999999999993E-3</v>
      </c>
      <c r="S174" s="165">
        <v>0</v>
      </c>
      <c r="T174" s="166">
        <f t="shared" si="28"/>
        <v>0</v>
      </c>
      <c r="AR174" s="167" t="s">
        <v>269</v>
      </c>
      <c r="AT174" s="167" t="s">
        <v>305</v>
      </c>
      <c r="AU174" s="167" t="s">
        <v>126</v>
      </c>
      <c r="AY174" s="7" t="s">
        <v>142</v>
      </c>
      <c r="BE174" s="88">
        <f t="shared" si="29"/>
        <v>0</v>
      </c>
      <c r="BF174" s="88">
        <f t="shared" si="30"/>
        <v>0</v>
      </c>
      <c r="BG174" s="88">
        <f t="shared" si="31"/>
        <v>0</v>
      </c>
      <c r="BH174" s="88">
        <f t="shared" si="32"/>
        <v>0</v>
      </c>
      <c r="BI174" s="88">
        <f t="shared" si="33"/>
        <v>0</v>
      </c>
      <c r="BJ174" s="7" t="s">
        <v>126</v>
      </c>
      <c r="BK174" s="88">
        <f t="shared" si="34"/>
        <v>0</v>
      </c>
      <c r="BL174" s="7" t="s">
        <v>203</v>
      </c>
      <c r="BM174" s="167" t="s">
        <v>583</v>
      </c>
    </row>
    <row r="175" spans="2:65" s="20" customFormat="1" ht="24.2" customHeight="1">
      <c r="B175" s="127"/>
      <c r="C175" s="156" t="s">
        <v>273</v>
      </c>
      <c r="D175" s="156" t="s">
        <v>144</v>
      </c>
      <c r="E175" s="157" t="s">
        <v>584</v>
      </c>
      <c r="F175" s="158" t="s">
        <v>585</v>
      </c>
      <c r="G175" s="159" t="s">
        <v>267</v>
      </c>
      <c r="H175" s="160">
        <v>338</v>
      </c>
      <c r="I175" s="161"/>
      <c r="J175" s="162">
        <f t="shared" si="25"/>
        <v>0</v>
      </c>
      <c r="K175" s="163"/>
      <c r="L175" s="21"/>
      <c r="M175" s="164"/>
      <c r="N175" s="126" t="s">
        <v>39</v>
      </c>
      <c r="P175" s="165">
        <f t="shared" si="26"/>
        <v>0</v>
      </c>
      <c r="Q175" s="165">
        <v>1.8652E-4</v>
      </c>
      <c r="R175" s="165">
        <f t="shared" si="27"/>
        <v>6.3043760000000004E-2</v>
      </c>
      <c r="S175" s="165">
        <v>0</v>
      </c>
      <c r="T175" s="166">
        <f t="shared" si="28"/>
        <v>0</v>
      </c>
      <c r="AR175" s="167" t="s">
        <v>203</v>
      </c>
      <c r="AT175" s="167" t="s">
        <v>144</v>
      </c>
      <c r="AU175" s="167" t="s">
        <v>126</v>
      </c>
      <c r="AY175" s="7" t="s">
        <v>142</v>
      </c>
      <c r="BE175" s="88">
        <f t="shared" si="29"/>
        <v>0</v>
      </c>
      <c r="BF175" s="88">
        <f t="shared" si="30"/>
        <v>0</v>
      </c>
      <c r="BG175" s="88">
        <f t="shared" si="31"/>
        <v>0</v>
      </c>
      <c r="BH175" s="88">
        <f t="shared" si="32"/>
        <v>0</v>
      </c>
      <c r="BI175" s="88">
        <f t="shared" si="33"/>
        <v>0</v>
      </c>
      <c r="BJ175" s="7" t="s">
        <v>126</v>
      </c>
      <c r="BK175" s="88">
        <f t="shared" si="34"/>
        <v>0</v>
      </c>
      <c r="BL175" s="7" t="s">
        <v>203</v>
      </c>
      <c r="BM175" s="167" t="s">
        <v>586</v>
      </c>
    </row>
    <row r="176" spans="2:65" s="20" customFormat="1" ht="24.2" customHeight="1">
      <c r="B176" s="127"/>
      <c r="C176" s="156" t="s">
        <v>277</v>
      </c>
      <c r="D176" s="156" t="s">
        <v>144</v>
      </c>
      <c r="E176" s="157" t="s">
        <v>587</v>
      </c>
      <c r="F176" s="158" t="s">
        <v>588</v>
      </c>
      <c r="G176" s="159" t="s">
        <v>267</v>
      </c>
      <c r="H176" s="160">
        <v>338</v>
      </c>
      <c r="I176" s="161"/>
      <c r="J176" s="162">
        <f t="shared" si="25"/>
        <v>0</v>
      </c>
      <c r="K176" s="163"/>
      <c r="L176" s="21"/>
      <c r="M176" s="164"/>
      <c r="N176" s="126" t="s">
        <v>39</v>
      </c>
      <c r="P176" s="165">
        <f t="shared" si="26"/>
        <v>0</v>
      </c>
      <c r="Q176" s="165">
        <v>1.0000000000000001E-5</v>
      </c>
      <c r="R176" s="165">
        <f t="shared" si="27"/>
        <v>3.3800000000000002E-3</v>
      </c>
      <c r="S176" s="165">
        <v>0</v>
      </c>
      <c r="T176" s="166">
        <f t="shared" si="28"/>
        <v>0</v>
      </c>
      <c r="AR176" s="167" t="s">
        <v>203</v>
      </c>
      <c r="AT176" s="167" t="s">
        <v>144</v>
      </c>
      <c r="AU176" s="167" t="s">
        <v>126</v>
      </c>
      <c r="AY176" s="7" t="s">
        <v>142</v>
      </c>
      <c r="BE176" s="88">
        <f t="shared" si="29"/>
        <v>0</v>
      </c>
      <c r="BF176" s="88">
        <f t="shared" si="30"/>
        <v>0</v>
      </c>
      <c r="BG176" s="88">
        <f t="shared" si="31"/>
        <v>0</v>
      </c>
      <c r="BH176" s="88">
        <f t="shared" si="32"/>
        <v>0</v>
      </c>
      <c r="BI176" s="88">
        <f t="shared" si="33"/>
        <v>0</v>
      </c>
      <c r="BJ176" s="7" t="s">
        <v>126</v>
      </c>
      <c r="BK176" s="88">
        <f t="shared" si="34"/>
        <v>0</v>
      </c>
      <c r="BL176" s="7" t="s">
        <v>203</v>
      </c>
      <c r="BM176" s="167" t="s">
        <v>589</v>
      </c>
    </row>
    <row r="177" spans="2:65" s="20" customFormat="1" ht="24.2" customHeight="1">
      <c r="B177" s="127"/>
      <c r="C177" s="156" t="s">
        <v>281</v>
      </c>
      <c r="D177" s="156" t="s">
        <v>144</v>
      </c>
      <c r="E177" s="157" t="s">
        <v>590</v>
      </c>
      <c r="F177" s="158" t="s">
        <v>591</v>
      </c>
      <c r="G177" s="159" t="s">
        <v>218</v>
      </c>
      <c r="H177" s="160">
        <v>0.309</v>
      </c>
      <c r="I177" s="161"/>
      <c r="J177" s="162">
        <f t="shared" si="25"/>
        <v>0</v>
      </c>
      <c r="K177" s="163"/>
      <c r="L177" s="21"/>
      <c r="M177" s="164"/>
      <c r="N177" s="126" t="s">
        <v>39</v>
      </c>
      <c r="P177" s="165">
        <f t="shared" si="26"/>
        <v>0</v>
      </c>
      <c r="Q177" s="165">
        <v>0</v>
      </c>
      <c r="R177" s="165">
        <f t="shared" si="27"/>
        <v>0</v>
      </c>
      <c r="S177" s="165">
        <v>0</v>
      </c>
      <c r="T177" s="166">
        <f t="shared" si="28"/>
        <v>0</v>
      </c>
      <c r="AR177" s="167" t="s">
        <v>203</v>
      </c>
      <c r="AT177" s="167" t="s">
        <v>144</v>
      </c>
      <c r="AU177" s="167" t="s">
        <v>126</v>
      </c>
      <c r="AY177" s="7" t="s">
        <v>142</v>
      </c>
      <c r="BE177" s="88">
        <f t="shared" si="29"/>
        <v>0</v>
      </c>
      <c r="BF177" s="88">
        <f t="shared" si="30"/>
        <v>0</v>
      </c>
      <c r="BG177" s="88">
        <f t="shared" si="31"/>
        <v>0</v>
      </c>
      <c r="BH177" s="88">
        <f t="shared" si="32"/>
        <v>0</v>
      </c>
      <c r="BI177" s="88">
        <f t="shared" si="33"/>
        <v>0</v>
      </c>
      <c r="BJ177" s="7" t="s">
        <v>126</v>
      </c>
      <c r="BK177" s="88">
        <f t="shared" si="34"/>
        <v>0</v>
      </c>
      <c r="BL177" s="7" t="s">
        <v>203</v>
      </c>
      <c r="BM177" s="167" t="s">
        <v>592</v>
      </c>
    </row>
    <row r="178" spans="2:65" s="20" customFormat="1" ht="24.2" customHeight="1">
      <c r="B178" s="127"/>
      <c r="C178" s="156" t="s">
        <v>219</v>
      </c>
      <c r="D178" s="156" t="s">
        <v>144</v>
      </c>
      <c r="E178" s="157" t="s">
        <v>593</v>
      </c>
      <c r="F178" s="158" t="s">
        <v>594</v>
      </c>
      <c r="G178" s="159" t="s">
        <v>218</v>
      </c>
      <c r="H178" s="160">
        <v>0.309</v>
      </c>
      <c r="I178" s="161"/>
      <c r="J178" s="162">
        <f t="shared" si="25"/>
        <v>0</v>
      </c>
      <c r="K178" s="163"/>
      <c r="L178" s="21"/>
      <c r="M178" s="180"/>
      <c r="N178" s="181" t="s">
        <v>39</v>
      </c>
      <c r="O178" s="182"/>
      <c r="P178" s="183">
        <f t="shared" si="26"/>
        <v>0</v>
      </c>
      <c r="Q178" s="183">
        <v>0</v>
      </c>
      <c r="R178" s="183">
        <f t="shared" si="27"/>
        <v>0</v>
      </c>
      <c r="S178" s="183">
        <v>0</v>
      </c>
      <c r="T178" s="184">
        <f t="shared" si="28"/>
        <v>0</v>
      </c>
      <c r="AR178" s="167" t="s">
        <v>203</v>
      </c>
      <c r="AT178" s="167" t="s">
        <v>144</v>
      </c>
      <c r="AU178" s="167" t="s">
        <v>126</v>
      </c>
      <c r="AY178" s="7" t="s">
        <v>142</v>
      </c>
      <c r="BE178" s="88">
        <f t="shared" si="29"/>
        <v>0</v>
      </c>
      <c r="BF178" s="88">
        <f t="shared" si="30"/>
        <v>0</v>
      </c>
      <c r="BG178" s="88">
        <f t="shared" si="31"/>
        <v>0</v>
      </c>
      <c r="BH178" s="88">
        <f t="shared" si="32"/>
        <v>0</v>
      </c>
      <c r="BI178" s="88">
        <f t="shared" si="33"/>
        <v>0</v>
      </c>
      <c r="BJ178" s="7" t="s">
        <v>126</v>
      </c>
      <c r="BK178" s="88">
        <f t="shared" si="34"/>
        <v>0</v>
      </c>
      <c r="BL178" s="7" t="s">
        <v>203</v>
      </c>
      <c r="BM178" s="167" t="s">
        <v>595</v>
      </c>
    </row>
    <row r="179" spans="2:65" s="20" customFormat="1" ht="36.75" customHeight="1">
      <c r="B179" s="127"/>
      <c r="C179" s="225" t="s">
        <v>473</v>
      </c>
      <c r="D179" s="225"/>
      <c r="E179" s="225"/>
      <c r="F179" s="225"/>
      <c r="G179" s="225"/>
      <c r="H179" s="225"/>
      <c r="I179" s="225"/>
      <c r="J179" s="186"/>
      <c r="K179" s="128"/>
      <c r="L179" s="21"/>
      <c r="M179" s="187"/>
      <c r="N179" s="126"/>
      <c r="P179" s="165"/>
      <c r="Q179" s="165"/>
      <c r="R179" s="165"/>
      <c r="S179" s="165"/>
      <c r="T179" s="165"/>
      <c r="AR179" s="167"/>
      <c r="AT179" s="167"/>
      <c r="AU179" s="167"/>
      <c r="AY179" s="7"/>
      <c r="BE179" s="88"/>
      <c r="BF179" s="88"/>
      <c r="BG179" s="88"/>
      <c r="BH179" s="88"/>
      <c r="BI179" s="88"/>
      <c r="BJ179" s="7"/>
      <c r="BK179" s="88"/>
      <c r="BL179" s="7"/>
      <c r="BM179" s="167"/>
    </row>
    <row r="180" spans="2:65" s="20" customFormat="1" ht="41.25" customHeight="1">
      <c r="B180" s="127"/>
      <c r="C180" s="224" t="s">
        <v>474</v>
      </c>
      <c r="D180" s="224"/>
      <c r="E180" s="224"/>
      <c r="F180" s="224"/>
      <c r="G180" s="224"/>
      <c r="H180" s="224"/>
      <c r="I180" s="224"/>
      <c r="J180" s="186"/>
      <c r="K180" s="128"/>
      <c r="L180" s="21"/>
      <c r="M180" s="187"/>
      <c r="N180" s="126"/>
      <c r="P180" s="165"/>
      <c r="Q180" s="165"/>
      <c r="R180" s="165"/>
      <c r="S180" s="165"/>
      <c r="T180" s="165"/>
      <c r="AR180" s="167"/>
      <c r="AT180" s="167"/>
      <c r="AU180" s="167"/>
      <c r="AY180" s="7"/>
      <c r="BE180" s="88"/>
      <c r="BF180" s="88"/>
      <c r="BG180" s="88"/>
      <c r="BH180" s="88"/>
      <c r="BI180" s="88"/>
      <c r="BJ180" s="7"/>
      <c r="BK180" s="88"/>
      <c r="BL180" s="7"/>
      <c r="BM180" s="167"/>
    </row>
    <row r="181" spans="2:65" s="20" customFormat="1" ht="36" customHeight="1">
      <c r="B181" s="127"/>
      <c r="C181" s="224" t="s">
        <v>475</v>
      </c>
      <c r="D181" s="224"/>
      <c r="E181" s="224"/>
      <c r="F181" s="224"/>
      <c r="G181" s="224"/>
      <c r="H181" s="224"/>
      <c r="I181" s="224"/>
      <c r="J181" s="186"/>
      <c r="K181" s="128"/>
      <c r="L181" s="21"/>
      <c r="M181" s="187"/>
      <c r="N181" s="126"/>
      <c r="P181" s="165"/>
      <c r="Q181" s="165"/>
      <c r="R181" s="165"/>
      <c r="S181" s="165"/>
      <c r="T181" s="165"/>
      <c r="AR181" s="167"/>
      <c r="AT181" s="167"/>
      <c r="AU181" s="167"/>
      <c r="AY181" s="7"/>
      <c r="BE181" s="88"/>
      <c r="BF181" s="88"/>
      <c r="BG181" s="88"/>
      <c r="BH181" s="88"/>
      <c r="BI181" s="88"/>
      <c r="BJ181" s="7"/>
      <c r="BK181" s="88"/>
      <c r="BL181" s="7"/>
      <c r="BM181" s="167"/>
    </row>
    <row r="182" spans="2:65" s="20" customFormat="1" ht="33.75" customHeight="1">
      <c r="B182" s="127"/>
      <c r="C182" s="224" t="s">
        <v>476</v>
      </c>
      <c r="D182" s="224"/>
      <c r="E182" s="224"/>
      <c r="F182" s="224"/>
      <c r="G182" s="224"/>
      <c r="H182" s="224"/>
      <c r="I182" s="224"/>
      <c r="J182" s="186"/>
      <c r="K182" s="128"/>
      <c r="L182" s="21"/>
      <c r="M182" s="187"/>
      <c r="N182" s="126"/>
      <c r="P182" s="165"/>
      <c r="Q182" s="165"/>
      <c r="R182" s="165"/>
      <c r="S182" s="165"/>
      <c r="T182" s="165"/>
      <c r="AR182" s="167"/>
      <c r="AT182" s="167"/>
      <c r="AU182" s="167"/>
      <c r="AY182" s="7"/>
      <c r="BE182" s="88"/>
      <c r="BF182" s="88"/>
      <c r="BG182" s="88"/>
      <c r="BH182" s="88"/>
      <c r="BI182" s="88"/>
      <c r="BJ182" s="7"/>
      <c r="BK182" s="88"/>
      <c r="BL182" s="7"/>
      <c r="BM182" s="167"/>
    </row>
    <row r="183" spans="2:65" s="20" customFormat="1" ht="42.75" customHeight="1">
      <c r="B183" s="127"/>
      <c r="C183" s="224" t="s">
        <v>477</v>
      </c>
      <c r="D183" s="224"/>
      <c r="E183" s="224"/>
      <c r="F183" s="224"/>
      <c r="G183" s="224"/>
      <c r="H183" s="224"/>
      <c r="I183" s="224"/>
      <c r="J183" s="186"/>
      <c r="K183" s="128"/>
      <c r="L183" s="21"/>
      <c r="M183" s="187"/>
      <c r="N183" s="126"/>
      <c r="P183" s="165"/>
      <c r="Q183" s="165"/>
      <c r="R183" s="165"/>
      <c r="S183" s="165"/>
      <c r="T183" s="165"/>
      <c r="AR183" s="167"/>
      <c r="AT183" s="167"/>
      <c r="AU183" s="167"/>
      <c r="AY183" s="7"/>
      <c r="BE183" s="88"/>
      <c r="BF183" s="88"/>
      <c r="BG183" s="88"/>
      <c r="BH183" s="88"/>
      <c r="BI183" s="88"/>
      <c r="BJ183" s="7"/>
      <c r="BK183" s="88"/>
      <c r="BL183" s="7"/>
      <c r="BM183" s="167"/>
    </row>
    <row r="184" spans="2:65" s="20" customFormat="1" ht="78.75" customHeight="1">
      <c r="B184" s="127"/>
      <c r="C184" s="226" t="s">
        <v>956</v>
      </c>
      <c r="D184" s="226"/>
      <c r="E184" s="226"/>
      <c r="F184" s="226"/>
      <c r="G184" s="226"/>
      <c r="H184" s="226"/>
      <c r="I184" s="226"/>
      <c r="J184" s="186"/>
      <c r="K184" s="128"/>
      <c r="L184" s="21"/>
      <c r="M184" s="187"/>
      <c r="N184" s="126"/>
      <c r="P184" s="165"/>
      <c r="Q184" s="165"/>
      <c r="R184" s="165"/>
      <c r="S184" s="165"/>
      <c r="T184" s="165"/>
      <c r="AR184" s="167"/>
      <c r="AT184" s="167"/>
      <c r="AU184" s="167"/>
      <c r="AY184" s="7"/>
      <c r="BE184" s="88"/>
      <c r="BF184" s="88"/>
      <c r="BG184" s="88"/>
      <c r="BH184" s="88"/>
      <c r="BI184" s="88"/>
      <c r="BJ184" s="7"/>
      <c r="BK184" s="88"/>
      <c r="BL184" s="7"/>
      <c r="BM184" s="167"/>
    </row>
    <row r="185" spans="2:65" s="20" customFormat="1" ht="26.25" customHeight="1">
      <c r="B185" s="127"/>
      <c r="C185" s="225" t="s">
        <v>955</v>
      </c>
      <c r="D185" s="225"/>
      <c r="E185" s="225"/>
      <c r="F185" s="225"/>
      <c r="G185" s="225"/>
      <c r="H185" s="225"/>
      <c r="I185" s="225"/>
      <c r="J185" s="186"/>
      <c r="K185" s="128"/>
      <c r="L185" s="21"/>
      <c r="M185" s="187"/>
      <c r="N185" s="126"/>
      <c r="P185" s="165"/>
      <c r="Q185" s="165"/>
      <c r="R185" s="165"/>
      <c r="S185" s="165"/>
      <c r="T185" s="165"/>
      <c r="AR185" s="167"/>
      <c r="AT185" s="167"/>
      <c r="AU185" s="167"/>
      <c r="AY185" s="7"/>
      <c r="BE185" s="88"/>
      <c r="BF185" s="88"/>
      <c r="BG185" s="88"/>
      <c r="BH185" s="88"/>
      <c r="BI185" s="88"/>
      <c r="BJ185" s="7"/>
      <c r="BK185" s="88"/>
      <c r="BL185" s="7"/>
      <c r="BM185" s="167"/>
    </row>
    <row r="186" spans="2:65" s="20" customFormat="1" ht="6.95" customHeight="1">
      <c r="B186" s="36"/>
      <c r="C186" s="37"/>
      <c r="D186" s="37"/>
      <c r="E186" s="37"/>
      <c r="F186" s="37"/>
      <c r="G186" s="37"/>
      <c r="H186" s="37"/>
      <c r="I186" s="37"/>
      <c r="J186" s="37"/>
      <c r="K186" s="37"/>
      <c r="L186" s="21"/>
    </row>
    <row r="187" spans="2:65" ht="36.950000000000003" customHeight="1"/>
    <row r="188" spans="2:65" ht="36.950000000000003" customHeight="1"/>
    <row r="189" spans="2:65" ht="36.950000000000003" customHeight="1"/>
    <row r="190" spans="2:65" ht="36.950000000000003" customHeight="1"/>
    <row r="191" spans="2:65" ht="36.950000000000003" customHeight="1"/>
    <row r="192" spans="2:65" ht="36.950000000000003" customHeight="1"/>
    <row r="193" ht="36.950000000000003" customHeight="1"/>
    <row r="194" ht="36.950000000000003" customHeight="1"/>
    <row r="195" ht="36.950000000000003" customHeight="1"/>
    <row r="196" ht="36.950000000000003" customHeight="1"/>
    <row r="197" ht="36.950000000000003" customHeight="1"/>
  </sheetData>
  <autoFilter ref="C133:K178" xr:uid="{00000000-0009-0000-0000-000002000000}"/>
  <mergeCells count="21">
    <mergeCell ref="C181:I181"/>
    <mergeCell ref="C182:I182"/>
    <mergeCell ref="C183:I183"/>
    <mergeCell ref="C184:I184"/>
    <mergeCell ref="C185:I185"/>
    <mergeCell ref="D111:F111"/>
    <mergeCell ref="D112:F112"/>
    <mergeCell ref="E124:H124"/>
    <mergeCell ref="E126:H126"/>
    <mergeCell ref="C180:I180"/>
    <mergeCell ref="C179:I179"/>
    <mergeCell ref="E85:H85"/>
    <mergeCell ref="E87:H87"/>
    <mergeCell ref="D108:F108"/>
    <mergeCell ref="D109:F109"/>
    <mergeCell ref="D110:F11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zoomScale="55" zoomScaleNormal="55" zoomScalePageLayoutView="95" workbookViewId="0">
      <selection activeCell="AA119" sqref="AA119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0" t="s">
        <v>4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7" t="s">
        <v>88</v>
      </c>
    </row>
    <row r="3" spans="2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73</v>
      </c>
    </row>
    <row r="4" spans="2:46" ht="24.95" customHeight="1">
      <c r="B4" s="10"/>
      <c r="D4" s="11" t="s">
        <v>102</v>
      </c>
      <c r="L4" s="10"/>
      <c r="M4" s="95" t="s">
        <v>8</v>
      </c>
      <c r="AT4" s="7" t="s">
        <v>2</v>
      </c>
    </row>
    <row r="5" spans="2:46" ht="6.95" customHeight="1">
      <c r="B5" s="10"/>
      <c r="L5" s="10"/>
    </row>
    <row r="6" spans="2:46" ht="12" customHeight="1">
      <c r="B6" s="10"/>
      <c r="D6" s="16" t="s">
        <v>12</v>
      </c>
      <c r="L6" s="10"/>
    </row>
    <row r="7" spans="2:46" ht="16.5" customHeight="1">
      <c r="B7" s="10"/>
      <c r="E7" s="222" t="str">
        <f>'Rekapitulácia stavby'!K6</f>
        <v>Rekonštrukcia farmy Terezov - Objekt SO.27 - spojovacia chodba</v>
      </c>
      <c r="F7" s="222"/>
      <c r="G7" s="222"/>
      <c r="H7" s="222"/>
      <c r="L7" s="10"/>
    </row>
    <row r="8" spans="2:46" s="20" customFormat="1" ht="12" customHeight="1">
      <c r="B8" s="21"/>
      <c r="D8" s="16" t="s">
        <v>103</v>
      </c>
      <c r="L8" s="21"/>
    </row>
    <row r="9" spans="2:46" s="20" customFormat="1" ht="16.5" customHeight="1">
      <c r="B9" s="21"/>
      <c r="E9" s="205" t="s">
        <v>596</v>
      </c>
      <c r="F9" s="205"/>
      <c r="G9" s="205"/>
      <c r="H9" s="205"/>
      <c r="L9" s="21"/>
    </row>
    <row r="10" spans="2:46" s="20" customFormat="1">
      <c r="B10" s="21"/>
      <c r="L10" s="21"/>
    </row>
    <row r="11" spans="2:46" s="20" customFormat="1" ht="12" customHeight="1">
      <c r="B11" s="21"/>
      <c r="D11" s="16" t="s">
        <v>14</v>
      </c>
      <c r="F11" s="5"/>
      <c r="I11" s="16" t="s">
        <v>15</v>
      </c>
      <c r="J11" s="5"/>
      <c r="L11" s="21"/>
    </row>
    <row r="12" spans="2:46" s="20" customFormat="1" ht="12" customHeight="1">
      <c r="B12" s="21"/>
      <c r="D12" s="16" t="s">
        <v>16</v>
      </c>
      <c r="F12" s="5" t="s">
        <v>17</v>
      </c>
      <c r="I12" s="16" t="s">
        <v>18</v>
      </c>
      <c r="J12" s="46">
        <f>'Rekapitulácia stavby'!AN8</f>
        <v>45672</v>
      </c>
      <c r="L12" s="21"/>
    </row>
    <row r="13" spans="2:46" s="20" customFormat="1" ht="10.9" customHeight="1">
      <c r="B13" s="21"/>
      <c r="L13" s="21"/>
    </row>
    <row r="14" spans="2:46" s="20" customFormat="1" ht="12" customHeight="1">
      <c r="B14" s="21"/>
      <c r="D14" s="16" t="s">
        <v>19</v>
      </c>
      <c r="I14" s="16" t="s">
        <v>20</v>
      </c>
      <c r="J14" s="5"/>
      <c r="L14" s="21"/>
    </row>
    <row r="15" spans="2:46" s="20" customFormat="1" ht="18" customHeight="1">
      <c r="B15" s="21"/>
      <c r="E15" s="5" t="s">
        <v>21</v>
      </c>
      <c r="I15" s="16" t="s">
        <v>22</v>
      </c>
      <c r="J15" s="5"/>
      <c r="L15" s="21"/>
    </row>
    <row r="16" spans="2:46" s="20" customFormat="1" ht="6.95" customHeight="1">
      <c r="B16" s="21"/>
      <c r="L16" s="21"/>
    </row>
    <row r="17" spans="2:12" s="20" customFormat="1" ht="12" customHeight="1">
      <c r="B17" s="21"/>
      <c r="D17" s="16" t="s">
        <v>23</v>
      </c>
      <c r="I17" s="16" t="s">
        <v>20</v>
      </c>
      <c r="J17" s="17" t="str">
        <f>'Rekapitulácia stavby'!AN13</f>
        <v>Vyplň údaj</v>
      </c>
      <c r="L17" s="21"/>
    </row>
    <row r="18" spans="2:12" s="20" customFormat="1" ht="18" customHeight="1">
      <c r="B18" s="21"/>
      <c r="E18" s="223" t="str">
        <f>'Rekapitulácia stavby'!E14</f>
        <v>Vyplň údaj</v>
      </c>
      <c r="F18" s="223"/>
      <c r="G18" s="223"/>
      <c r="H18" s="223"/>
      <c r="I18" s="16" t="s">
        <v>22</v>
      </c>
      <c r="J18" s="17" t="str">
        <f>'Rekapitulácia stavby'!AN14</f>
        <v>Vyplň údaj</v>
      </c>
      <c r="L18" s="21"/>
    </row>
    <row r="19" spans="2:12" s="20" customFormat="1" ht="6.95" customHeight="1">
      <c r="B19" s="21"/>
      <c r="L19" s="21"/>
    </row>
    <row r="20" spans="2:12" s="20" customFormat="1" ht="12" customHeight="1">
      <c r="B20" s="21"/>
      <c r="D20" s="16" t="s">
        <v>25</v>
      </c>
      <c r="I20" s="16" t="s">
        <v>20</v>
      </c>
      <c r="J20" s="5"/>
      <c r="L20" s="21"/>
    </row>
    <row r="21" spans="2:12" s="20" customFormat="1" ht="18" customHeight="1">
      <c r="B21" s="21"/>
      <c r="E21" s="5" t="s">
        <v>26</v>
      </c>
      <c r="I21" s="16" t="s">
        <v>22</v>
      </c>
      <c r="J21" s="5"/>
      <c r="L21" s="21"/>
    </row>
    <row r="22" spans="2:12" s="20" customFormat="1" ht="6.95" customHeight="1">
      <c r="B22" s="21"/>
      <c r="L22" s="21"/>
    </row>
    <row r="23" spans="2:12" s="20" customFormat="1" ht="12" customHeight="1">
      <c r="B23" s="21"/>
      <c r="D23" s="16" t="s">
        <v>28</v>
      </c>
      <c r="I23" s="16" t="s">
        <v>20</v>
      </c>
      <c r="J23" s="5"/>
      <c r="L23" s="21"/>
    </row>
    <row r="24" spans="2:12" s="20" customFormat="1" ht="18" customHeight="1">
      <c r="B24" s="21"/>
      <c r="E24" s="5" t="s">
        <v>29</v>
      </c>
      <c r="I24" s="16" t="s">
        <v>22</v>
      </c>
      <c r="J24" s="5"/>
      <c r="L24" s="21"/>
    </row>
    <row r="25" spans="2:12" s="20" customFormat="1" ht="6.95" customHeight="1">
      <c r="B25" s="21"/>
      <c r="L25" s="21"/>
    </row>
    <row r="26" spans="2:12" s="20" customFormat="1" ht="12" customHeight="1">
      <c r="B26" s="21"/>
      <c r="D26" s="16" t="s">
        <v>30</v>
      </c>
      <c r="L26" s="21"/>
    </row>
    <row r="27" spans="2:12" s="96" customFormat="1" ht="16.5" customHeight="1">
      <c r="B27" s="97"/>
      <c r="E27" s="195"/>
      <c r="F27" s="195"/>
      <c r="G27" s="195"/>
      <c r="H27" s="195"/>
      <c r="L27" s="97"/>
    </row>
    <row r="28" spans="2:12" s="20" customFormat="1" ht="6.95" customHeight="1">
      <c r="B28" s="21"/>
      <c r="L28" s="21"/>
    </row>
    <row r="29" spans="2:12" s="20" customFormat="1" ht="6.95" customHeight="1">
      <c r="B29" s="21"/>
      <c r="D29" s="47"/>
      <c r="E29" s="47"/>
      <c r="F29" s="47"/>
      <c r="G29" s="47"/>
      <c r="H29" s="47"/>
      <c r="I29" s="47"/>
      <c r="J29" s="47"/>
      <c r="K29" s="47"/>
      <c r="L29" s="21"/>
    </row>
    <row r="30" spans="2:12" s="20" customFormat="1" ht="14.45" customHeight="1">
      <c r="B30" s="21"/>
      <c r="D30" s="5" t="s">
        <v>105</v>
      </c>
      <c r="J30" s="2">
        <f>J96</f>
        <v>0</v>
      </c>
      <c r="L30" s="21"/>
    </row>
    <row r="31" spans="2:12" s="20" customFormat="1" ht="14.45" customHeight="1">
      <c r="B31" s="21"/>
      <c r="D31" s="19" t="s">
        <v>97</v>
      </c>
      <c r="J31" s="2">
        <f>J111</f>
        <v>0</v>
      </c>
      <c r="L31" s="21"/>
    </row>
    <row r="32" spans="2:12" s="20" customFormat="1" ht="25.5" customHeight="1">
      <c r="B32" s="21"/>
      <c r="D32" s="98" t="s">
        <v>33</v>
      </c>
      <c r="J32" s="60">
        <f>ROUND(J30 + J31, 2)</f>
        <v>0</v>
      </c>
      <c r="L32" s="21"/>
    </row>
    <row r="33" spans="2:12" s="20" customFormat="1" ht="6.95" customHeight="1">
      <c r="B33" s="21"/>
      <c r="D33" s="47"/>
      <c r="E33" s="47"/>
      <c r="F33" s="47"/>
      <c r="G33" s="47"/>
      <c r="H33" s="47"/>
      <c r="I33" s="47"/>
      <c r="J33" s="47"/>
      <c r="K33" s="47"/>
      <c r="L33" s="21"/>
    </row>
    <row r="34" spans="2:12" s="20" customFormat="1" ht="14.45" customHeight="1">
      <c r="B34" s="21"/>
      <c r="F34" s="1" t="s">
        <v>35</v>
      </c>
      <c r="I34" s="1" t="s">
        <v>34</v>
      </c>
      <c r="J34" s="1" t="s">
        <v>36</v>
      </c>
      <c r="L34" s="21"/>
    </row>
    <row r="35" spans="2:12" s="20" customFormat="1" ht="14.45" customHeight="1">
      <c r="B35" s="21"/>
      <c r="D35" s="99" t="s">
        <v>37</v>
      </c>
      <c r="E35" s="26" t="s">
        <v>38</v>
      </c>
      <c r="F35" s="100">
        <f>ROUND((SUM(BE111:BE118) + SUM(BE138:BE201)),  2)</f>
        <v>0</v>
      </c>
      <c r="G35" s="101"/>
      <c r="H35" s="101"/>
      <c r="I35" s="102">
        <v>0.23</v>
      </c>
      <c r="J35" s="100">
        <f>ROUND(((SUM(BE111:BE118) + SUM(BE138:BE201))*I35),  2)</f>
        <v>0</v>
      </c>
      <c r="L35" s="21"/>
    </row>
    <row r="36" spans="2:12" s="20" customFormat="1" ht="14.45" customHeight="1">
      <c r="B36" s="21"/>
      <c r="E36" s="26" t="s">
        <v>39</v>
      </c>
      <c r="F36" s="100">
        <f>ROUND((SUM(BF111:BF118) + SUM(BF138:BF201)),  2)</f>
        <v>0</v>
      </c>
      <c r="G36" s="101"/>
      <c r="H36" s="101"/>
      <c r="I36" s="102">
        <v>0.23</v>
      </c>
      <c r="J36" s="100">
        <f>ROUND(((SUM(BF111:BF118) + SUM(BF138:BF201))*I36),  2)</f>
        <v>0</v>
      </c>
      <c r="L36" s="21"/>
    </row>
    <row r="37" spans="2:12" s="20" customFormat="1" ht="14.45" hidden="1" customHeight="1">
      <c r="B37" s="21"/>
      <c r="E37" s="16" t="s">
        <v>40</v>
      </c>
      <c r="F37" s="103">
        <f>ROUND((SUM(BG111:BG118) + SUM(BG138:BG201)),  2)</f>
        <v>0</v>
      </c>
      <c r="I37" s="104">
        <v>0.23</v>
      </c>
      <c r="J37" s="103">
        <f>0</f>
        <v>0</v>
      </c>
      <c r="L37" s="21"/>
    </row>
    <row r="38" spans="2:12" s="20" customFormat="1" ht="14.45" hidden="1" customHeight="1">
      <c r="B38" s="21"/>
      <c r="E38" s="16" t="s">
        <v>41</v>
      </c>
      <c r="F38" s="103">
        <f>ROUND((SUM(BH111:BH118) + SUM(BH138:BH201)),  2)</f>
        <v>0</v>
      </c>
      <c r="I38" s="104">
        <v>0.23</v>
      </c>
      <c r="J38" s="103">
        <f>0</f>
        <v>0</v>
      </c>
      <c r="L38" s="21"/>
    </row>
    <row r="39" spans="2:12" s="20" customFormat="1" ht="14.45" hidden="1" customHeight="1">
      <c r="B39" s="21"/>
      <c r="E39" s="26" t="s">
        <v>42</v>
      </c>
      <c r="F39" s="100">
        <f>ROUND((SUM(BI111:BI118) + SUM(BI138:BI201)),  2)</f>
        <v>0</v>
      </c>
      <c r="G39" s="101"/>
      <c r="H39" s="101"/>
      <c r="I39" s="102">
        <v>0</v>
      </c>
      <c r="J39" s="100">
        <f>0</f>
        <v>0</v>
      </c>
      <c r="L39" s="21"/>
    </row>
    <row r="40" spans="2:12" s="20" customFormat="1" ht="6.95" customHeight="1">
      <c r="B40" s="21"/>
      <c r="L40" s="21"/>
    </row>
    <row r="41" spans="2:12" s="20" customFormat="1" ht="25.5" customHeight="1">
      <c r="B41" s="21"/>
      <c r="C41" s="93"/>
      <c r="D41" s="105" t="s">
        <v>43</v>
      </c>
      <c r="E41" s="50"/>
      <c r="F41" s="50"/>
      <c r="G41" s="106" t="s">
        <v>44</v>
      </c>
      <c r="H41" s="107" t="s">
        <v>45</v>
      </c>
      <c r="I41" s="50"/>
      <c r="J41" s="108">
        <f>SUM(J32:J39)</f>
        <v>0</v>
      </c>
      <c r="K41" s="109"/>
      <c r="L41" s="21"/>
    </row>
    <row r="42" spans="2:12" s="20" customFormat="1" ht="14.45" customHeight="1">
      <c r="B42" s="21"/>
      <c r="L42" s="21"/>
    </row>
    <row r="43" spans="2:12" ht="14.45" customHeight="1">
      <c r="B43" s="10"/>
      <c r="L43" s="10"/>
    </row>
    <row r="44" spans="2:12" ht="14.45" customHeight="1">
      <c r="B44" s="10"/>
      <c r="L44" s="10"/>
    </row>
    <row r="45" spans="2:12" ht="14.45" customHeight="1">
      <c r="B45" s="10"/>
      <c r="L45" s="10"/>
    </row>
    <row r="46" spans="2:12" ht="14.45" customHeight="1">
      <c r="B46" s="10"/>
      <c r="L46" s="10"/>
    </row>
    <row r="47" spans="2:12" ht="14.45" customHeight="1">
      <c r="B47" s="10"/>
      <c r="L47" s="10"/>
    </row>
    <row r="48" spans="2:12" ht="14.45" customHeight="1">
      <c r="B48" s="10"/>
      <c r="L48" s="10"/>
    </row>
    <row r="49" spans="2:12" ht="14.45" customHeight="1">
      <c r="B49" s="10"/>
      <c r="L49" s="10"/>
    </row>
    <row r="50" spans="2:12" s="20" customFormat="1" ht="14.45" customHeight="1">
      <c r="B50" s="21"/>
      <c r="D50" s="33" t="s">
        <v>46</v>
      </c>
      <c r="E50" s="34"/>
      <c r="F50" s="34"/>
      <c r="G50" s="33" t="s">
        <v>47</v>
      </c>
      <c r="H50" s="34"/>
      <c r="I50" s="34"/>
      <c r="J50" s="34"/>
      <c r="K50" s="34"/>
      <c r="L50" s="21"/>
    </row>
    <row r="51" spans="2:12">
      <c r="B51" s="10"/>
      <c r="L51" s="10"/>
    </row>
    <row r="52" spans="2:12">
      <c r="B52" s="10"/>
      <c r="L52" s="10"/>
    </row>
    <row r="53" spans="2:12">
      <c r="B53" s="10"/>
      <c r="L53" s="10"/>
    </row>
    <row r="54" spans="2:12">
      <c r="B54" s="10"/>
      <c r="L54" s="10"/>
    </row>
    <row r="55" spans="2:12">
      <c r="B55" s="10"/>
      <c r="L55" s="10"/>
    </row>
    <row r="56" spans="2:12">
      <c r="B56" s="10"/>
      <c r="L56" s="10"/>
    </row>
    <row r="57" spans="2:12">
      <c r="B57" s="10"/>
      <c r="L57" s="10"/>
    </row>
    <row r="58" spans="2:12">
      <c r="B58" s="10"/>
      <c r="L58" s="10"/>
    </row>
    <row r="59" spans="2:12">
      <c r="B59" s="10"/>
      <c r="L59" s="10"/>
    </row>
    <row r="60" spans="2:12">
      <c r="B60" s="10"/>
      <c r="L60" s="10"/>
    </row>
    <row r="61" spans="2:12" s="20" customFormat="1" ht="12.75">
      <c r="B61" s="21"/>
      <c r="D61" s="35" t="s">
        <v>48</v>
      </c>
      <c r="E61" s="23"/>
      <c r="F61" s="110" t="s">
        <v>49</v>
      </c>
      <c r="G61" s="35" t="s">
        <v>48</v>
      </c>
      <c r="H61" s="23"/>
      <c r="I61" s="23"/>
      <c r="J61" s="111" t="s">
        <v>49</v>
      </c>
      <c r="K61" s="23"/>
      <c r="L61" s="21"/>
    </row>
    <row r="62" spans="2:12">
      <c r="B62" s="10"/>
      <c r="L62" s="10"/>
    </row>
    <row r="63" spans="2:12">
      <c r="B63" s="10"/>
      <c r="L63" s="10"/>
    </row>
    <row r="64" spans="2:12">
      <c r="B64" s="10"/>
      <c r="L64" s="10"/>
    </row>
    <row r="65" spans="2:12" s="20" customFormat="1" ht="12.75">
      <c r="B65" s="21"/>
      <c r="D65" s="33" t="s">
        <v>50</v>
      </c>
      <c r="E65" s="34"/>
      <c r="F65" s="34"/>
      <c r="G65" s="33" t="s">
        <v>51</v>
      </c>
      <c r="H65" s="34"/>
      <c r="I65" s="34"/>
      <c r="J65" s="34"/>
      <c r="K65" s="34"/>
      <c r="L65" s="21"/>
    </row>
    <row r="66" spans="2:12">
      <c r="B66" s="10"/>
      <c r="L66" s="10"/>
    </row>
    <row r="67" spans="2:12">
      <c r="B67" s="10"/>
      <c r="L67" s="10"/>
    </row>
    <row r="68" spans="2:12">
      <c r="B68" s="10"/>
      <c r="L68" s="10"/>
    </row>
    <row r="69" spans="2:12">
      <c r="B69" s="10"/>
      <c r="L69" s="10"/>
    </row>
    <row r="70" spans="2:12">
      <c r="B70" s="10"/>
      <c r="L70" s="10"/>
    </row>
    <row r="71" spans="2:12">
      <c r="B71" s="10"/>
      <c r="L71" s="10"/>
    </row>
    <row r="72" spans="2:12">
      <c r="B72" s="10"/>
      <c r="L72" s="10"/>
    </row>
    <row r="73" spans="2:12">
      <c r="B73" s="10"/>
      <c r="L73" s="10"/>
    </row>
    <row r="74" spans="2:12">
      <c r="B74" s="10"/>
      <c r="L74" s="10"/>
    </row>
    <row r="75" spans="2:12">
      <c r="B75" s="10"/>
      <c r="L75" s="10"/>
    </row>
    <row r="76" spans="2:12" s="20" customFormat="1" ht="12.75">
      <c r="B76" s="21"/>
      <c r="D76" s="35" t="s">
        <v>48</v>
      </c>
      <c r="E76" s="23"/>
      <c r="F76" s="110" t="s">
        <v>49</v>
      </c>
      <c r="G76" s="35" t="s">
        <v>48</v>
      </c>
      <c r="H76" s="23"/>
      <c r="I76" s="23"/>
      <c r="J76" s="111" t="s">
        <v>49</v>
      </c>
      <c r="K76" s="23"/>
      <c r="L76" s="21"/>
    </row>
    <row r="77" spans="2:12" s="20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pans="2:47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pans="2:47" s="20" customFormat="1" ht="24.95" customHeight="1">
      <c r="B82" s="21"/>
      <c r="C82" s="11" t="s">
        <v>106</v>
      </c>
      <c r="L82" s="21"/>
    </row>
    <row r="83" spans="2:47" s="20" customFormat="1" ht="6.95" customHeight="1">
      <c r="B83" s="21"/>
      <c r="L83" s="21"/>
    </row>
    <row r="84" spans="2:47" s="20" customFormat="1" ht="12" customHeight="1">
      <c r="B84" s="21"/>
      <c r="C84" s="16" t="s">
        <v>12</v>
      </c>
      <c r="L84" s="21"/>
    </row>
    <row r="85" spans="2:47" s="20" customFormat="1" ht="16.5" customHeight="1">
      <c r="B85" s="21"/>
      <c r="E85" s="222" t="str">
        <f>E7</f>
        <v>Rekonštrukcia farmy Terezov - Objekt SO.27 - spojovacia chodba</v>
      </c>
      <c r="F85" s="222"/>
      <c r="G85" s="222"/>
      <c r="H85" s="222"/>
      <c r="L85" s="21"/>
    </row>
    <row r="86" spans="2:47" s="20" customFormat="1" ht="12" customHeight="1">
      <c r="B86" s="21"/>
      <c r="C86" s="16" t="s">
        <v>103</v>
      </c>
      <c r="L86" s="21"/>
    </row>
    <row r="87" spans="2:47" s="20" customFormat="1" ht="16.5" customHeight="1">
      <c r="B87" s="21"/>
      <c r="E87" s="205" t="str">
        <f>E9</f>
        <v>plyn - Plynofikácia</v>
      </c>
      <c r="F87" s="205"/>
      <c r="G87" s="205"/>
      <c r="H87" s="205"/>
      <c r="L87" s="21"/>
    </row>
    <row r="88" spans="2:47" s="20" customFormat="1" ht="6.95" customHeight="1">
      <c r="B88" s="21"/>
      <c r="L88" s="21"/>
    </row>
    <row r="89" spans="2:47" s="20" customFormat="1" ht="12" customHeight="1">
      <c r="B89" s="21"/>
      <c r="C89" s="16" t="s">
        <v>16</v>
      </c>
      <c r="F89" s="5" t="str">
        <f>F12</f>
        <v>Farma Terezov okr. Hlohovec</v>
      </c>
      <c r="I89" s="16" t="s">
        <v>18</v>
      </c>
      <c r="J89" s="46">
        <f>IF(J12="","",J12)</f>
        <v>45672</v>
      </c>
      <c r="L89" s="21"/>
    </row>
    <row r="90" spans="2:47" s="20" customFormat="1" ht="6.95" customHeight="1">
      <c r="B90" s="21"/>
      <c r="L90" s="21"/>
    </row>
    <row r="91" spans="2:47" s="20" customFormat="1" ht="15.2" customHeight="1">
      <c r="B91" s="21"/>
      <c r="C91" s="16" t="s">
        <v>19</v>
      </c>
      <c r="F91" s="5" t="str">
        <f>E15</f>
        <v>PD Kútniky s. r. o.</v>
      </c>
      <c r="I91" s="16" t="s">
        <v>25</v>
      </c>
      <c r="J91" s="3" t="str">
        <f>E21</f>
        <v xml:space="preserve">Ing.arch. Žalman, CSc </v>
      </c>
      <c r="L91" s="21"/>
    </row>
    <row r="92" spans="2:47" s="20" customFormat="1" ht="15.2" customHeight="1">
      <c r="B92" s="21"/>
      <c r="C92" s="16" t="s">
        <v>23</v>
      </c>
      <c r="F92" s="5" t="str">
        <f>IF(E18="","",E18)</f>
        <v>Vyplň údaj</v>
      </c>
      <c r="I92" s="16" t="s">
        <v>28</v>
      </c>
      <c r="J92" s="3" t="str">
        <f>E24</f>
        <v>Rosoft s.r.o.</v>
      </c>
      <c r="L92" s="21"/>
    </row>
    <row r="93" spans="2:47" s="20" customFormat="1" ht="10.35" customHeight="1">
      <c r="B93" s="21"/>
      <c r="L93" s="21"/>
    </row>
    <row r="94" spans="2:47" s="20" customFormat="1" ht="29.25" customHeight="1">
      <c r="B94" s="21"/>
      <c r="C94" s="112" t="s">
        <v>107</v>
      </c>
      <c r="D94" s="93"/>
      <c r="E94" s="93"/>
      <c r="F94" s="93"/>
      <c r="G94" s="93"/>
      <c r="H94" s="93"/>
      <c r="I94" s="93"/>
      <c r="J94" s="113" t="s">
        <v>108</v>
      </c>
      <c r="K94" s="93"/>
      <c r="L94" s="21"/>
    </row>
    <row r="95" spans="2:47" s="20" customFormat="1" ht="10.35" customHeight="1">
      <c r="B95" s="21"/>
      <c r="L95" s="21"/>
    </row>
    <row r="96" spans="2:47" s="20" customFormat="1" ht="22.9" customHeight="1">
      <c r="B96" s="21"/>
      <c r="C96" s="114" t="s">
        <v>109</v>
      </c>
      <c r="J96" s="60">
        <f>J138</f>
        <v>0</v>
      </c>
      <c r="L96" s="21"/>
      <c r="AU96" s="7" t="s">
        <v>110</v>
      </c>
    </row>
    <row r="97" spans="2:65" s="115" customFormat="1" ht="24.95" customHeight="1">
      <c r="B97" s="116"/>
      <c r="D97" s="117" t="s">
        <v>111</v>
      </c>
      <c r="E97" s="118"/>
      <c r="F97" s="118"/>
      <c r="G97" s="118"/>
      <c r="H97" s="118"/>
      <c r="I97" s="118"/>
      <c r="J97" s="119">
        <f>J139</f>
        <v>0</v>
      </c>
      <c r="L97" s="116"/>
    </row>
    <row r="98" spans="2:65" s="120" customFormat="1" ht="19.899999999999999" customHeight="1">
      <c r="B98" s="121"/>
      <c r="D98" s="122" t="s">
        <v>112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2:65" s="120" customFormat="1" ht="19.899999999999999" customHeight="1">
      <c r="B99" s="121"/>
      <c r="D99" s="122" t="s">
        <v>115</v>
      </c>
      <c r="E99" s="123"/>
      <c r="F99" s="123"/>
      <c r="G99" s="123"/>
      <c r="H99" s="123"/>
      <c r="I99" s="123"/>
      <c r="J99" s="124">
        <f>J154</f>
        <v>0</v>
      </c>
      <c r="L99" s="121"/>
    </row>
    <row r="100" spans="2:65" s="120" customFormat="1" ht="19.899999999999999" customHeight="1">
      <c r="B100" s="121"/>
      <c r="D100" s="122" t="s">
        <v>479</v>
      </c>
      <c r="E100" s="123"/>
      <c r="F100" s="123"/>
      <c r="G100" s="123"/>
      <c r="H100" s="123"/>
      <c r="I100" s="123"/>
      <c r="J100" s="124">
        <f>J159</f>
        <v>0</v>
      </c>
      <c r="L100" s="121"/>
    </row>
    <row r="101" spans="2:65" s="120" customFormat="1" ht="19.899999999999999" customHeight="1">
      <c r="B101" s="121"/>
      <c r="D101" s="122" t="s">
        <v>119</v>
      </c>
      <c r="E101" s="123"/>
      <c r="F101" s="123"/>
      <c r="G101" s="123"/>
      <c r="H101" s="123"/>
      <c r="I101" s="123"/>
      <c r="J101" s="124">
        <f>J162</f>
        <v>0</v>
      </c>
      <c r="L101" s="121"/>
    </row>
    <row r="102" spans="2:65" s="115" customFormat="1" ht="24.95" customHeight="1">
      <c r="B102" s="116"/>
      <c r="D102" s="117" t="s">
        <v>120</v>
      </c>
      <c r="E102" s="118"/>
      <c r="F102" s="118"/>
      <c r="G102" s="118"/>
      <c r="H102" s="118"/>
      <c r="I102" s="118"/>
      <c r="J102" s="119">
        <f>J164</f>
        <v>0</v>
      </c>
      <c r="L102" s="116"/>
    </row>
    <row r="103" spans="2:65" s="120" customFormat="1" ht="19.899999999999999" customHeight="1">
      <c r="B103" s="121"/>
      <c r="D103" s="122" t="s">
        <v>597</v>
      </c>
      <c r="E103" s="123"/>
      <c r="F103" s="123"/>
      <c r="G103" s="123"/>
      <c r="H103" s="123"/>
      <c r="I103" s="123"/>
      <c r="J103" s="124">
        <f>J165</f>
        <v>0</v>
      </c>
      <c r="L103" s="121"/>
    </row>
    <row r="104" spans="2:65" s="120" customFormat="1" ht="19.899999999999999" customHeight="1">
      <c r="B104" s="121"/>
      <c r="D104" s="122" t="s">
        <v>598</v>
      </c>
      <c r="E104" s="123"/>
      <c r="F104" s="123"/>
      <c r="G104" s="123"/>
      <c r="H104" s="123"/>
      <c r="I104" s="123"/>
      <c r="J104" s="124">
        <f>J176</f>
        <v>0</v>
      </c>
      <c r="L104" s="121"/>
    </row>
    <row r="105" spans="2:65" s="115" customFormat="1" ht="24.95" customHeight="1">
      <c r="B105" s="116"/>
      <c r="D105" s="117" t="s">
        <v>599</v>
      </c>
      <c r="E105" s="118"/>
      <c r="F105" s="118"/>
      <c r="G105" s="118"/>
      <c r="H105" s="118"/>
      <c r="I105" s="118"/>
      <c r="J105" s="119">
        <f>J178</f>
        <v>0</v>
      </c>
      <c r="L105" s="116"/>
    </row>
    <row r="106" spans="2:65" s="120" customFormat="1" ht="19.899999999999999" customHeight="1">
      <c r="B106" s="121"/>
      <c r="D106" s="122" t="s">
        <v>600</v>
      </c>
      <c r="E106" s="123"/>
      <c r="F106" s="123"/>
      <c r="G106" s="123"/>
      <c r="H106" s="123"/>
      <c r="I106" s="123"/>
      <c r="J106" s="124">
        <f>J179</f>
        <v>0</v>
      </c>
      <c r="L106" s="121"/>
    </row>
    <row r="107" spans="2:65" s="120" customFormat="1" ht="19.899999999999999" customHeight="1">
      <c r="B107" s="121"/>
      <c r="D107" s="122" t="s">
        <v>601</v>
      </c>
      <c r="E107" s="123"/>
      <c r="F107" s="123"/>
      <c r="G107" s="123"/>
      <c r="H107" s="123"/>
      <c r="I107" s="123"/>
      <c r="J107" s="124">
        <f>J182</f>
        <v>0</v>
      </c>
      <c r="L107" s="121"/>
    </row>
    <row r="108" spans="2:65" s="120" customFormat="1" ht="19.899999999999999" customHeight="1">
      <c r="B108" s="121"/>
      <c r="D108" s="122" t="s">
        <v>602</v>
      </c>
      <c r="E108" s="123"/>
      <c r="F108" s="123"/>
      <c r="G108" s="123"/>
      <c r="H108" s="123"/>
      <c r="I108" s="123"/>
      <c r="J108" s="124">
        <f>J198</f>
        <v>0</v>
      </c>
      <c r="L108" s="121"/>
    </row>
    <row r="109" spans="2:65" s="20" customFormat="1" ht="21.95" customHeight="1">
      <c r="B109" s="21"/>
      <c r="L109" s="21"/>
    </row>
    <row r="110" spans="2:65" s="20" customFormat="1" ht="6.95" customHeight="1">
      <c r="B110" s="21"/>
      <c r="L110" s="21"/>
    </row>
    <row r="111" spans="2:65" s="20" customFormat="1" ht="29.25" customHeight="1">
      <c r="B111" s="21"/>
      <c r="C111" s="114"/>
      <c r="J111" s="125"/>
      <c r="L111" s="21"/>
      <c r="N111" s="126" t="s">
        <v>37</v>
      </c>
    </row>
    <row r="112" spans="2:65" s="20" customFormat="1" ht="18" hidden="1" customHeight="1">
      <c r="B112" s="127"/>
      <c r="C112" s="128"/>
      <c r="D112" s="220"/>
      <c r="E112" s="220"/>
      <c r="F112" s="220"/>
      <c r="G112" s="128"/>
      <c r="H112" s="128"/>
      <c r="I112" s="128"/>
      <c r="J112" s="84"/>
      <c r="K112" s="128"/>
      <c r="L112" s="127"/>
      <c r="M112" s="128"/>
      <c r="N112" s="129" t="s">
        <v>39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0" t="s">
        <v>125</v>
      </c>
      <c r="AZ112" s="128"/>
      <c r="BA112" s="128"/>
      <c r="BB112" s="128"/>
      <c r="BC112" s="128"/>
      <c r="BD112" s="128"/>
      <c r="BE112" s="131">
        <f t="shared" ref="BE112:BE117" si="0">IF(N112="základná",J112,0)</f>
        <v>0</v>
      </c>
      <c r="BF112" s="131">
        <f t="shared" ref="BF112:BF117" si="1">IF(N112="znížená",J112,0)</f>
        <v>0</v>
      </c>
      <c r="BG112" s="131">
        <f t="shared" ref="BG112:BG117" si="2">IF(N112="zákl. prenesená",J112,0)</f>
        <v>0</v>
      </c>
      <c r="BH112" s="131">
        <f t="shared" ref="BH112:BH117" si="3">IF(N112="zníž. prenesená",J112,0)</f>
        <v>0</v>
      </c>
      <c r="BI112" s="131">
        <f t="shared" ref="BI112:BI117" si="4">IF(N112="nulová",J112,0)</f>
        <v>0</v>
      </c>
      <c r="BJ112" s="130" t="s">
        <v>126</v>
      </c>
      <c r="BK112" s="128"/>
      <c r="BL112" s="128"/>
      <c r="BM112" s="128"/>
    </row>
    <row r="113" spans="2:65" s="20" customFormat="1" ht="18" hidden="1" customHeight="1">
      <c r="B113" s="127"/>
      <c r="C113" s="128"/>
      <c r="D113" s="220"/>
      <c r="E113" s="220"/>
      <c r="F113" s="220"/>
      <c r="G113" s="128"/>
      <c r="H113" s="128"/>
      <c r="I113" s="128"/>
      <c r="J113" s="84"/>
      <c r="K113" s="128"/>
      <c r="L113" s="127"/>
      <c r="M113" s="128"/>
      <c r="N113" s="129" t="s">
        <v>39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0" t="s">
        <v>125</v>
      </c>
      <c r="AZ113" s="128"/>
      <c r="BA113" s="128"/>
      <c r="BB113" s="128"/>
      <c r="BC113" s="128"/>
      <c r="BD113" s="128"/>
      <c r="BE113" s="131">
        <f t="shared" si="0"/>
        <v>0</v>
      </c>
      <c r="BF113" s="131">
        <f t="shared" si="1"/>
        <v>0</v>
      </c>
      <c r="BG113" s="131">
        <f t="shared" si="2"/>
        <v>0</v>
      </c>
      <c r="BH113" s="131">
        <f t="shared" si="3"/>
        <v>0</v>
      </c>
      <c r="BI113" s="131">
        <f t="shared" si="4"/>
        <v>0</v>
      </c>
      <c r="BJ113" s="130" t="s">
        <v>126</v>
      </c>
      <c r="BK113" s="128"/>
      <c r="BL113" s="128"/>
      <c r="BM113" s="128"/>
    </row>
    <row r="114" spans="2:65" s="20" customFormat="1" ht="18" hidden="1" customHeight="1">
      <c r="B114" s="127"/>
      <c r="C114" s="128"/>
      <c r="D114" s="220"/>
      <c r="E114" s="220"/>
      <c r="F114" s="220"/>
      <c r="G114" s="128"/>
      <c r="H114" s="128"/>
      <c r="I114" s="128"/>
      <c r="J114" s="84"/>
      <c r="K114" s="128"/>
      <c r="L114" s="127"/>
      <c r="M114" s="128"/>
      <c r="N114" s="129" t="s">
        <v>39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0" t="s">
        <v>125</v>
      </c>
      <c r="AZ114" s="128"/>
      <c r="BA114" s="128"/>
      <c r="BB114" s="128"/>
      <c r="BC114" s="128"/>
      <c r="BD114" s="128"/>
      <c r="BE114" s="131">
        <f t="shared" si="0"/>
        <v>0</v>
      </c>
      <c r="BF114" s="131">
        <f t="shared" si="1"/>
        <v>0</v>
      </c>
      <c r="BG114" s="131">
        <f t="shared" si="2"/>
        <v>0</v>
      </c>
      <c r="BH114" s="131">
        <f t="shared" si="3"/>
        <v>0</v>
      </c>
      <c r="BI114" s="131">
        <f t="shared" si="4"/>
        <v>0</v>
      </c>
      <c r="BJ114" s="130" t="s">
        <v>126</v>
      </c>
      <c r="BK114" s="128"/>
      <c r="BL114" s="128"/>
      <c r="BM114" s="128"/>
    </row>
    <row r="115" spans="2:65" s="20" customFormat="1" ht="18" hidden="1" customHeight="1">
      <c r="B115" s="127"/>
      <c r="C115" s="128"/>
      <c r="D115" s="220"/>
      <c r="E115" s="220"/>
      <c r="F115" s="220"/>
      <c r="G115" s="128"/>
      <c r="H115" s="128"/>
      <c r="I115" s="128"/>
      <c r="J115" s="84"/>
      <c r="K115" s="128"/>
      <c r="L115" s="127"/>
      <c r="M115" s="128"/>
      <c r="N115" s="129" t="s">
        <v>39</v>
      </c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0" t="s">
        <v>125</v>
      </c>
      <c r="AZ115" s="128"/>
      <c r="BA115" s="128"/>
      <c r="BB115" s="128"/>
      <c r="BC115" s="128"/>
      <c r="BD115" s="128"/>
      <c r="BE115" s="131">
        <f t="shared" si="0"/>
        <v>0</v>
      </c>
      <c r="BF115" s="131">
        <f t="shared" si="1"/>
        <v>0</v>
      </c>
      <c r="BG115" s="131">
        <f t="shared" si="2"/>
        <v>0</v>
      </c>
      <c r="BH115" s="131">
        <f t="shared" si="3"/>
        <v>0</v>
      </c>
      <c r="BI115" s="131">
        <f t="shared" si="4"/>
        <v>0</v>
      </c>
      <c r="BJ115" s="130" t="s">
        <v>126</v>
      </c>
      <c r="BK115" s="128"/>
      <c r="BL115" s="128"/>
      <c r="BM115" s="128"/>
    </row>
    <row r="116" spans="2:65" s="20" customFormat="1" ht="18" hidden="1" customHeight="1">
      <c r="B116" s="127"/>
      <c r="C116" s="128"/>
      <c r="D116" s="220"/>
      <c r="E116" s="220"/>
      <c r="F116" s="220"/>
      <c r="G116" s="128"/>
      <c r="H116" s="128"/>
      <c r="I116" s="128"/>
      <c r="J116" s="84"/>
      <c r="K116" s="128"/>
      <c r="L116" s="127"/>
      <c r="M116" s="128"/>
      <c r="N116" s="129" t="s">
        <v>39</v>
      </c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30" t="s">
        <v>125</v>
      </c>
      <c r="AZ116" s="128"/>
      <c r="BA116" s="128"/>
      <c r="BB116" s="128"/>
      <c r="BC116" s="128"/>
      <c r="BD116" s="128"/>
      <c r="BE116" s="131">
        <f t="shared" si="0"/>
        <v>0</v>
      </c>
      <c r="BF116" s="131">
        <f t="shared" si="1"/>
        <v>0</v>
      </c>
      <c r="BG116" s="131">
        <f t="shared" si="2"/>
        <v>0</v>
      </c>
      <c r="BH116" s="131">
        <f t="shared" si="3"/>
        <v>0</v>
      </c>
      <c r="BI116" s="131">
        <f t="shared" si="4"/>
        <v>0</v>
      </c>
      <c r="BJ116" s="130" t="s">
        <v>126</v>
      </c>
      <c r="BK116" s="128"/>
      <c r="BL116" s="128"/>
      <c r="BM116" s="128"/>
    </row>
    <row r="117" spans="2:65" s="20" customFormat="1" ht="18" hidden="1" customHeight="1">
      <c r="B117" s="127"/>
      <c r="C117" s="128"/>
      <c r="D117" s="132"/>
      <c r="E117" s="128"/>
      <c r="F117" s="128"/>
      <c r="G117" s="128"/>
      <c r="H117" s="128"/>
      <c r="I117" s="128"/>
      <c r="J117" s="84"/>
      <c r="K117" s="128"/>
      <c r="L117" s="127"/>
      <c r="M117" s="128"/>
      <c r="N117" s="129" t="s">
        <v>39</v>
      </c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30" t="s">
        <v>127</v>
      </c>
      <c r="AZ117" s="128"/>
      <c r="BA117" s="128"/>
      <c r="BB117" s="128"/>
      <c r="BC117" s="128"/>
      <c r="BD117" s="128"/>
      <c r="BE117" s="131">
        <f t="shared" si="0"/>
        <v>0</v>
      </c>
      <c r="BF117" s="131">
        <f t="shared" si="1"/>
        <v>0</v>
      </c>
      <c r="BG117" s="131">
        <f t="shared" si="2"/>
        <v>0</v>
      </c>
      <c r="BH117" s="131">
        <f t="shared" si="3"/>
        <v>0</v>
      </c>
      <c r="BI117" s="131">
        <f t="shared" si="4"/>
        <v>0</v>
      </c>
      <c r="BJ117" s="130" t="s">
        <v>126</v>
      </c>
      <c r="BK117" s="128"/>
      <c r="BL117" s="128"/>
      <c r="BM117" s="128"/>
    </row>
    <row r="118" spans="2:65" s="20" customFormat="1">
      <c r="B118" s="21"/>
      <c r="L118" s="21"/>
    </row>
    <row r="119" spans="2:65" s="20" customFormat="1" ht="29.25" customHeight="1">
      <c r="B119" s="21"/>
      <c r="C119" s="92" t="s">
        <v>101</v>
      </c>
      <c r="D119" s="93"/>
      <c r="E119" s="93"/>
      <c r="F119" s="93"/>
      <c r="G119" s="93"/>
      <c r="H119" s="93"/>
      <c r="I119" s="93"/>
      <c r="J119" s="94">
        <f>ROUND(J96+J111,2)</f>
        <v>0</v>
      </c>
      <c r="K119" s="93"/>
      <c r="L119" s="21"/>
    </row>
    <row r="120" spans="2:65" s="20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21"/>
    </row>
    <row r="124" spans="2:65" s="20" customFormat="1" ht="6.9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21"/>
    </row>
    <row r="125" spans="2:65" s="20" customFormat="1" ht="24.95" customHeight="1">
      <c r="B125" s="21"/>
      <c r="C125" s="11" t="s">
        <v>128</v>
      </c>
      <c r="L125" s="21"/>
    </row>
    <row r="126" spans="2:65" s="20" customFormat="1" ht="6.95" customHeight="1">
      <c r="B126" s="21"/>
      <c r="L126" s="21"/>
    </row>
    <row r="127" spans="2:65" s="20" customFormat="1" ht="12" customHeight="1">
      <c r="B127" s="21"/>
      <c r="C127" s="16" t="s">
        <v>12</v>
      </c>
      <c r="L127" s="21"/>
    </row>
    <row r="128" spans="2:65" s="20" customFormat="1" ht="16.5" customHeight="1">
      <c r="B128" s="21"/>
      <c r="E128" s="222" t="str">
        <f>E7</f>
        <v>Rekonštrukcia farmy Terezov - Objekt SO.27 - spojovacia chodba</v>
      </c>
      <c r="F128" s="222"/>
      <c r="G128" s="222"/>
      <c r="H128" s="222"/>
      <c r="L128" s="21"/>
    </row>
    <row r="129" spans="2:65" s="20" customFormat="1" ht="12" customHeight="1">
      <c r="B129" s="21"/>
      <c r="C129" s="16" t="s">
        <v>103</v>
      </c>
      <c r="L129" s="21"/>
    </row>
    <row r="130" spans="2:65" s="20" customFormat="1" ht="16.5" customHeight="1">
      <c r="B130" s="21"/>
      <c r="E130" s="205" t="str">
        <f>E9</f>
        <v>plyn - Plynofikácia</v>
      </c>
      <c r="F130" s="205"/>
      <c r="G130" s="205"/>
      <c r="H130" s="205"/>
      <c r="L130" s="21"/>
    </row>
    <row r="131" spans="2:65" s="20" customFormat="1" ht="6.95" customHeight="1">
      <c r="B131" s="21"/>
      <c r="L131" s="21"/>
    </row>
    <row r="132" spans="2:65" s="20" customFormat="1" ht="12" customHeight="1">
      <c r="B132" s="21"/>
      <c r="C132" s="16" t="s">
        <v>16</v>
      </c>
      <c r="F132" s="5" t="str">
        <f>F12</f>
        <v>Farma Terezov okr. Hlohovec</v>
      </c>
      <c r="I132" s="16" t="s">
        <v>18</v>
      </c>
      <c r="J132" s="46">
        <f>IF(J12="","",J12)</f>
        <v>45672</v>
      </c>
      <c r="L132" s="21"/>
    </row>
    <row r="133" spans="2:65" s="20" customFormat="1" ht="6.95" customHeight="1">
      <c r="B133" s="21"/>
      <c r="L133" s="21"/>
    </row>
    <row r="134" spans="2:65" s="20" customFormat="1" ht="15.2" customHeight="1">
      <c r="B134" s="21"/>
      <c r="C134" s="16" t="s">
        <v>19</v>
      </c>
      <c r="F134" s="5" t="str">
        <f>E15</f>
        <v>PD Kútniky s. r. o.</v>
      </c>
      <c r="I134" s="16" t="s">
        <v>25</v>
      </c>
      <c r="J134" s="3" t="str">
        <f>E21</f>
        <v xml:space="preserve">Ing.arch. Žalman, CSc </v>
      </c>
      <c r="L134" s="21"/>
    </row>
    <row r="135" spans="2:65" s="20" customFormat="1" ht="15.2" customHeight="1">
      <c r="B135" s="21"/>
      <c r="C135" s="16" t="s">
        <v>23</v>
      </c>
      <c r="F135" s="5" t="str">
        <f>IF(E18="","",E18)</f>
        <v>Vyplň údaj</v>
      </c>
      <c r="I135" s="16" t="s">
        <v>28</v>
      </c>
      <c r="J135" s="3" t="str">
        <f>E24</f>
        <v>Rosoft s.r.o.</v>
      </c>
      <c r="L135" s="21"/>
    </row>
    <row r="136" spans="2:65" s="20" customFormat="1" ht="10.35" customHeight="1">
      <c r="B136" s="21"/>
      <c r="L136" s="21"/>
    </row>
    <row r="137" spans="2:65" s="133" customFormat="1" ht="29.25" customHeight="1">
      <c r="B137" s="134"/>
      <c r="C137" s="135" t="s">
        <v>129</v>
      </c>
      <c r="D137" s="136" t="s">
        <v>58</v>
      </c>
      <c r="E137" s="136" t="s">
        <v>54</v>
      </c>
      <c r="F137" s="136" t="s">
        <v>55</v>
      </c>
      <c r="G137" s="136" t="s">
        <v>130</v>
      </c>
      <c r="H137" s="136" t="s">
        <v>131</v>
      </c>
      <c r="I137" s="136" t="s">
        <v>132</v>
      </c>
      <c r="J137" s="137" t="s">
        <v>108</v>
      </c>
      <c r="K137" s="138" t="s">
        <v>133</v>
      </c>
      <c r="L137" s="134"/>
      <c r="M137" s="52"/>
      <c r="N137" s="53" t="s">
        <v>37</v>
      </c>
      <c r="O137" s="53" t="s">
        <v>134</v>
      </c>
      <c r="P137" s="53" t="s">
        <v>135</v>
      </c>
      <c r="Q137" s="53" t="s">
        <v>136</v>
      </c>
      <c r="R137" s="53" t="s">
        <v>137</v>
      </c>
      <c r="S137" s="53" t="s">
        <v>138</v>
      </c>
      <c r="T137" s="54" t="s">
        <v>139</v>
      </c>
    </row>
    <row r="138" spans="2:65" s="20" customFormat="1" ht="22.9" customHeight="1">
      <c r="B138" s="21"/>
      <c r="C138" s="58" t="s">
        <v>105</v>
      </c>
      <c r="J138" s="139">
        <f>BK138</f>
        <v>0</v>
      </c>
      <c r="L138" s="21"/>
      <c r="M138" s="55"/>
      <c r="N138" s="47"/>
      <c r="O138" s="47"/>
      <c r="P138" s="140">
        <f>P139+P164+P178</f>
        <v>0</v>
      </c>
      <c r="Q138" s="47"/>
      <c r="R138" s="140">
        <f>R139+R164+R178</f>
        <v>17.324017079339995</v>
      </c>
      <c r="S138" s="47"/>
      <c r="T138" s="141">
        <f>T139+T164+T178</f>
        <v>0.10929999999999999</v>
      </c>
      <c r="AT138" s="7" t="s">
        <v>72</v>
      </c>
      <c r="AU138" s="7" t="s">
        <v>110</v>
      </c>
      <c r="BK138" s="142">
        <f>BK139+BK164+BK178</f>
        <v>0</v>
      </c>
    </row>
    <row r="139" spans="2:65" s="143" customFormat="1" ht="25.9" customHeight="1">
      <c r="B139" s="144"/>
      <c r="D139" s="145" t="s">
        <v>72</v>
      </c>
      <c r="E139" s="146" t="s">
        <v>140</v>
      </c>
      <c r="F139" s="146" t="s">
        <v>141</v>
      </c>
      <c r="I139" s="147"/>
      <c r="J139" s="148">
        <f>BK139</f>
        <v>0</v>
      </c>
      <c r="L139" s="144"/>
      <c r="M139" s="149"/>
      <c r="P139" s="150">
        <f>P140+P154+P159+P162</f>
        <v>0</v>
      </c>
      <c r="R139" s="150">
        <f>R140+R154+R159+R162</f>
        <v>17.062155679999996</v>
      </c>
      <c r="T139" s="151">
        <f>T140+T154+T159+T162</f>
        <v>0</v>
      </c>
      <c r="AR139" s="145" t="s">
        <v>81</v>
      </c>
      <c r="AT139" s="152" t="s">
        <v>72</v>
      </c>
      <c r="AU139" s="152" t="s">
        <v>73</v>
      </c>
      <c r="AY139" s="145" t="s">
        <v>142</v>
      </c>
      <c r="BK139" s="153">
        <f>BK140+BK154+BK159+BK162</f>
        <v>0</v>
      </c>
    </row>
    <row r="140" spans="2:65" s="143" customFormat="1" ht="22.9" customHeight="1">
      <c r="B140" s="144"/>
      <c r="D140" s="145" t="s">
        <v>72</v>
      </c>
      <c r="E140" s="154" t="s">
        <v>81</v>
      </c>
      <c r="F140" s="154" t="s">
        <v>143</v>
      </c>
      <c r="I140" s="147"/>
      <c r="J140" s="155">
        <f>BK140</f>
        <v>0</v>
      </c>
      <c r="L140" s="144"/>
      <c r="M140" s="149"/>
      <c r="P140" s="150">
        <f>SUM(P141:P153)</f>
        <v>0</v>
      </c>
      <c r="R140" s="150">
        <f>SUM(R141:R153)</f>
        <v>3.1513680000000002E-2</v>
      </c>
      <c r="T140" s="151">
        <f>SUM(T141:T153)</f>
        <v>0</v>
      </c>
      <c r="AR140" s="145" t="s">
        <v>81</v>
      </c>
      <c r="AT140" s="152" t="s">
        <v>72</v>
      </c>
      <c r="AU140" s="152" t="s">
        <v>81</v>
      </c>
      <c r="AY140" s="145" t="s">
        <v>142</v>
      </c>
      <c r="BK140" s="153">
        <f>SUM(BK141:BK153)</f>
        <v>0</v>
      </c>
    </row>
    <row r="141" spans="2:65" s="20" customFormat="1" ht="21.75" customHeight="1">
      <c r="B141" s="127"/>
      <c r="C141" s="156" t="s">
        <v>81</v>
      </c>
      <c r="D141" s="156" t="s">
        <v>144</v>
      </c>
      <c r="E141" s="157" t="s">
        <v>603</v>
      </c>
      <c r="F141" s="158" t="s">
        <v>604</v>
      </c>
      <c r="G141" s="159" t="s">
        <v>152</v>
      </c>
      <c r="H141" s="160">
        <v>68.507999999999996</v>
      </c>
      <c r="I141" s="161"/>
      <c r="J141" s="162">
        <f t="shared" ref="J141:J153" si="5">ROUND(I141*H141,2)</f>
        <v>0</v>
      </c>
      <c r="K141" s="163"/>
      <c r="L141" s="21"/>
      <c r="M141" s="164"/>
      <c r="N141" s="126" t="s">
        <v>39</v>
      </c>
      <c r="P141" s="165">
        <f t="shared" ref="P141:P153" si="6">O141*H141</f>
        <v>0</v>
      </c>
      <c r="Q141" s="165">
        <v>0</v>
      </c>
      <c r="R141" s="165">
        <f t="shared" ref="R141:R153" si="7">Q141*H141</f>
        <v>0</v>
      </c>
      <c r="S141" s="165">
        <v>0</v>
      </c>
      <c r="T141" s="166">
        <f t="shared" ref="T141:T153" si="8">S141*H141</f>
        <v>0</v>
      </c>
      <c r="AR141" s="167" t="s">
        <v>148</v>
      </c>
      <c r="AT141" s="167" t="s">
        <v>144</v>
      </c>
      <c r="AU141" s="167" t="s">
        <v>126</v>
      </c>
      <c r="AY141" s="7" t="s">
        <v>142</v>
      </c>
      <c r="BE141" s="88">
        <f t="shared" ref="BE141:BE153" si="9">IF(N141="základná",J141,0)</f>
        <v>0</v>
      </c>
      <c r="BF141" s="88">
        <f t="shared" ref="BF141:BF153" si="10">IF(N141="znížená",J141,0)</f>
        <v>0</v>
      </c>
      <c r="BG141" s="88">
        <f t="shared" ref="BG141:BG153" si="11">IF(N141="zákl. prenesená",J141,0)</f>
        <v>0</v>
      </c>
      <c r="BH141" s="88">
        <f t="shared" ref="BH141:BH153" si="12">IF(N141="zníž. prenesená",J141,0)</f>
        <v>0</v>
      </c>
      <c r="BI141" s="88">
        <f t="shared" ref="BI141:BI153" si="13">IF(N141="nulová",J141,0)</f>
        <v>0</v>
      </c>
      <c r="BJ141" s="7" t="s">
        <v>126</v>
      </c>
      <c r="BK141" s="88">
        <f t="shared" ref="BK141:BK153" si="14">ROUND(I141*H141,2)</f>
        <v>0</v>
      </c>
      <c r="BL141" s="7" t="s">
        <v>148</v>
      </c>
      <c r="BM141" s="167" t="s">
        <v>605</v>
      </c>
    </row>
    <row r="142" spans="2:65" s="20" customFormat="1" ht="21.75" customHeight="1">
      <c r="B142" s="127"/>
      <c r="C142" s="156" t="s">
        <v>126</v>
      </c>
      <c r="D142" s="156" t="s">
        <v>144</v>
      </c>
      <c r="E142" s="157" t="s">
        <v>488</v>
      </c>
      <c r="F142" s="158" t="s">
        <v>489</v>
      </c>
      <c r="G142" s="159" t="s">
        <v>152</v>
      </c>
      <c r="H142" s="160">
        <v>35.423999999999999</v>
      </c>
      <c r="I142" s="161"/>
      <c r="J142" s="162">
        <f t="shared" si="5"/>
        <v>0</v>
      </c>
      <c r="K142" s="163"/>
      <c r="L142" s="21"/>
      <c r="M142" s="164"/>
      <c r="N142" s="126" t="s">
        <v>39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148</v>
      </c>
      <c r="AT142" s="167" t="s">
        <v>144</v>
      </c>
      <c r="AU142" s="167" t="s">
        <v>126</v>
      </c>
      <c r="AY142" s="7" t="s">
        <v>142</v>
      </c>
      <c r="BE142" s="88">
        <f t="shared" si="9"/>
        <v>0</v>
      </c>
      <c r="BF142" s="88">
        <f t="shared" si="10"/>
        <v>0</v>
      </c>
      <c r="BG142" s="88">
        <f t="shared" si="11"/>
        <v>0</v>
      </c>
      <c r="BH142" s="88">
        <f t="shared" si="12"/>
        <v>0</v>
      </c>
      <c r="BI142" s="88">
        <f t="shared" si="13"/>
        <v>0</v>
      </c>
      <c r="BJ142" s="7" t="s">
        <v>126</v>
      </c>
      <c r="BK142" s="88">
        <f t="shared" si="14"/>
        <v>0</v>
      </c>
      <c r="BL142" s="7" t="s">
        <v>148</v>
      </c>
      <c r="BM142" s="167" t="s">
        <v>606</v>
      </c>
    </row>
    <row r="143" spans="2:65" s="20" customFormat="1" ht="37.9" customHeight="1">
      <c r="B143" s="127"/>
      <c r="C143" s="156" t="s">
        <v>154</v>
      </c>
      <c r="D143" s="156" t="s">
        <v>144</v>
      </c>
      <c r="E143" s="157" t="s">
        <v>491</v>
      </c>
      <c r="F143" s="158" t="s">
        <v>492</v>
      </c>
      <c r="G143" s="159" t="s">
        <v>152</v>
      </c>
      <c r="H143" s="160">
        <v>35.423999999999999</v>
      </c>
      <c r="I143" s="161"/>
      <c r="J143" s="162">
        <f t="shared" si="5"/>
        <v>0</v>
      </c>
      <c r="K143" s="163"/>
      <c r="L143" s="21"/>
      <c r="M143" s="164"/>
      <c r="N143" s="126" t="s">
        <v>39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148</v>
      </c>
      <c r="AT143" s="167" t="s">
        <v>144</v>
      </c>
      <c r="AU143" s="167" t="s">
        <v>126</v>
      </c>
      <c r="AY143" s="7" t="s">
        <v>142</v>
      </c>
      <c r="BE143" s="88">
        <f t="shared" si="9"/>
        <v>0</v>
      </c>
      <c r="BF143" s="88">
        <f t="shared" si="10"/>
        <v>0</v>
      </c>
      <c r="BG143" s="88">
        <f t="shared" si="11"/>
        <v>0</v>
      </c>
      <c r="BH143" s="88">
        <f t="shared" si="12"/>
        <v>0</v>
      </c>
      <c r="BI143" s="88">
        <f t="shared" si="13"/>
        <v>0</v>
      </c>
      <c r="BJ143" s="7" t="s">
        <v>126</v>
      </c>
      <c r="BK143" s="88">
        <f t="shared" si="14"/>
        <v>0</v>
      </c>
      <c r="BL143" s="7" t="s">
        <v>148</v>
      </c>
      <c r="BM143" s="167" t="s">
        <v>607</v>
      </c>
    </row>
    <row r="144" spans="2:65" s="20" customFormat="1" ht="37.9" customHeight="1">
      <c r="B144" s="127"/>
      <c r="C144" s="156" t="s">
        <v>148</v>
      </c>
      <c r="D144" s="156" t="s">
        <v>144</v>
      </c>
      <c r="E144" s="157" t="s">
        <v>608</v>
      </c>
      <c r="F144" s="158" t="s">
        <v>609</v>
      </c>
      <c r="G144" s="159" t="s">
        <v>152</v>
      </c>
      <c r="H144" s="160">
        <v>68.507999999999996</v>
      </c>
      <c r="I144" s="161"/>
      <c r="J144" s="162">
        <f t="shared" si="5"/>
        <v>0</v>
      </c>
      <c r="K144" s="163"/>
      <c r="L144" s="21"/>
      <c r="M144" s="164"/>
      <c r="N144" s="126" t="s">
        <v>39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148</v>
      </c>
      <c r="AT144" s="167" t="s">
        <v>144</v>
      </c>
      <c r="AU144" s="167" t="s">
        <v>126</v>
      </c>
      <c r="AY144" s="7" t="s">
        <v>142</v>
      </c>
      <c r="BE144" s="88">
        <f t="shared" si="9"/>
        <v>0</v>
      </c>
      <c r="BF144" s="88">
        <f t="shared" si="10"/>
        <v>0</v>
      </c>
      <c r="BG144" s="88">
        <f t="shared" si="11"/>
        <v>0</v>
      </c>
      <c r="BH144" s="88">
        <f t="shared" si="12"/>
        <v>0</v>
      </c>
      <c r="BI144" s="88">
        <f t="shared" si="13"/>
        <v>0</v>
      </c>
      <c r="BJ144" s="7" t="s">
        <v>126</v>
      </c>
      <c r="BK144" s="88">
        <f t="shared" si="14"/>
        <v>0</v>
      </c>
      <c r="BL144" s="7" t="s">
        <v>148</v>
      </c>
      <c r="BM144" s="167" t="s">
        <v>610</v>
      </c>
    </row>
    <row r="145" spans="2:65" s="20" customFormat="1" ht="24.2" customHeight="1">
      <c r="B145" s="127"/>
      <c r="C145" s="156" t="s">
        <v>160</v>
      </c>
      <c r="D145" s="156" t="s">
        <v>144</v>
      </c>
      <c r="E145" s="157" t="s">
        <v>611</v>
      </c>
      <c r="F145" s="158" t="s">
        <v>612</v>
      </c>
      <c r="G145" s="159" t="s">
        <v>152</v>
      </c>
      <c r="H145" s="160">
        <v>68.507999999999996</v>
      </c>
      <c r="I145" s="161"/>
      <c r="J145" s="162">
        <f t="shared" si="5"/>
        <v>0</v>
      </c>
      <c r="K145" s="163"/>
      <c r="L145" s="21"/>
      <c r="M145" s="164"/>
      <c r="N145" s="126" t="s">
        <v>39</v>
      </c>
      <c r="P145" s="165">
        <f t="shared" si="6"/>
        <v>0</v>
      </c>
      <c r="Q145" s="165">
        <v>4.6000000000000001E-4</v>
      </c>
      <c r="R145" s="165">
        <f t="shared" si="7"/>
        <v>3.1513680000000002E-2</v>
      </c>
      <c r="S145" s="165">
        <v>0</v>
      </c>
      <c r="T145" s="166">
        <f t="shared" si="8"/>
        <v>0</v>
      </c>
      <c r="AR145" s="167" t="s">
        <v>148</v>
      </c>
      <c r="AT145" s="167" t="s">
        <v>144</v>
      </c>
      <c r="AU145" s="167" t="s">
        <v>126</v>
      </c>
      <c r="AY145" s="7" t="s">
        <v>142</v>
      </c>
      <c r="BE145" s="88">
        <f t="shared" si="9"/>
        <v>0</v>
      </c>
      <c r="BF145" s="88">
        <f t="shared" si="10"/>
        <v>0</v>
      </c>
      <c r="BG145" s="88">
        <f t="shared" si="11"/>
        <v>0</v>
      </c>
      <c r="BH145" s="88">
        <f t="shared" si="12"/>
        <v>0</v>
      </c>
      <c r="BI145" s="88">
        <f t="shared" si="13"/>
        <v>0</v>
      </c>
      <c r="BJ145" s="7" t="s">
        <v>126</v>
      </c>
      <c r="BK145" s="88">
        <f t="shared" si="14"/>
        <v>0</v>
      </c>
      <c r="BL145" s="7" t="s">
        <v>148</v>
      </c>
      <c r="BM145" s="167" t="s">
        <v>613</v>
      </c>
    </row>
    <row r="146" spans="2:65" s="20" customFormat="1" ht="24.2" customHeight="1">
      <c r="B146" s="127"/>
      <c r="C146" s="156" t="s">
        <v>159</v>
      </c>
      <c r="D146" s="156" t="s">
        <v>144</v>
      </c>
      <c r="E146" s="157" t="s">
        <v>614</v>
      </c>
      <c r="F146" s="158" t="s">
        <v>615</v>
      </c>
      <c r="G146" s="159" t="s">
        <v>152</v>
      </c>
      <c r="H146" s="160">
        <v>68.507999999999996</v>
      </c>
      <c r="I146" s="161"/>
      <c r="J146" s="162">
        <f t="shared" si="5"/>
        <v>0</v>
      </c>
      <c r="K146" s="163"/>
      <c r="L146" s="21"/>
      <c r="M146" s="164"/>
      <c r="N146" s="126" t="s">
        <v>39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148</v>
      </c>
      <c r="AT146" s="167" t="s">
        <v>144</v>
      </c>
      <c r="AU146" s="167" t="s">
        <v>126</v>
      </c>
      <c r="AY146" s="7" t="s">
        <v>142</v>
      </c>
      <c r="BE146" s="88">
        <f t="shared" si="9"/>
        <v>0</v>
      </c>
      <c r="BF146" s="88">
        <f t="shared" si="10"/>
        <v>0</v>
      </c>
      <c r="BG146" s="88">
        <f t="shared" si="11"/>
        <v>0</v>
      </c>
      <c r="BH146" s="88">
        <f t="shared" si="12"/>
        <v>0</v>
      </c>
      <c r="BI146" s="88">
        <f t="shared" si="13"/>
        <v>0</v>
      </c>
      <c r="BJ146" s="7" t="s">
        <v>126</v>
      </c>
      <c r="BK146" s="88">
        <f t="shared" si="14"/>
        <v>0</v>
      </c>
      <c r="BL146" s="7" t="s">
        <v>148</v>
      </c>
      <c r="BM146" s="167" t="s">
        <v>616</v>
      </c>
    </row>
    <row r="147" spans="2:65" s="20" customFormat="1" ht="21.75" customHeight="1">
      <c r="B147" s="127"/>
      <c r="C147" s="156" t="s">
        <v>167</v>
      </c>
      <c r="D147" s="156" t="s">
        <v>144</v>
      </c>
      <c r="E147" s="157" t="s">
        <v>617</v>
      </c>
      <c r="F147" s="158" t="s">
        <v>618</v>
      </c>
      <c r="G147" s="159" t="s">
        <v>152</v>
      </c>
      <c r="H147" s="160">
        <v>3.149</v>
      </c>
      <c r="I147" s="161"/>
      <c r="J147" s="162">
        <f t="shared" si="5"/>
        <v>0</v>
      </c>
      <c r="K147" s="163"/>
      <c r="L147" s="21"/>
      <c r="M147" s="164"/>
      <c r="N147" s="126" t="s">
        <v>39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148</v>
      </c>
      <c r="AT147" s="167" t="s">
        <v>144</v>
      </c>
      <c r="AU147" s="167" t="s">
        <v>126</v>
      </c>
      <c r="AY147" s="7" t="s">
        <v>142</v>
      </c>
      <c r="BE147" s="88">
        <f t="shared" si="9"/>
        <v>0</v>
      </c>
      <c r="BF147" s="88">
        <f t="shared" si="10"/>
        <v>0</v>
      </c>
      <c r="BG147" s="88">
        <f t="shared" si="11"/>
        <v>0</v>
      </c>
      <c r="BH147" s="88">
        <f t="shared" si="12"/>
        <v>0</v>
      </c>
      <c r="BI147" s="88">
        <f t="shared" si="13"/>
        <v>0</v>
      </c>
      <c r="BJ147" s="7" t="s">
        <v>126</v>
      </c>
      <c r="BK147" s="88">
        <f t="shared" si="14"/>
        <v>0</v>
      </c>
      <c r="BL147" s="7" t="s">
        <v>148</v>
      </c>
      <c r="BM147" s="167" t="s">
        <v>619</v>
      </c>
    </row>
    <row r="148" spans="2:65" s="20" customFormat="1" ht="24.2" customHeight="1">
      <c r="B148" s="127"/>
      <c r="C148" s="156" t="s">
        <v>163</v>
      </c>
      <c r="D148" s="156" t="s">
        <v>144</v>
      </c>
      <c r="E148" s="157" t="s">
        <v>620</v>
      </c>
      <c r="F148" s="158" t="s">
        <v>621</v>
      </c>
      <c r="G148" s="159" t="s">
        <v>152</v>
      </c>
      <c r="H148" s="160">
        <v>31.49</v>
      </c>
      <c r="I148" s="161"/>
      <c r="J148" s="162">
        <f t="shared" si="5"/>
        <v>0</v>
      </c>
      <c r="K148" s="163"/>
      <c r="L148" s="21"/>
      <c r="M148" s="164"/>
      <c r="N148" s="126" t="s">
        <v>39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148</v>
      </c>
      <c r="AT148" s="167" t="s">
        <v>144</v>
      </c>
      <c r="AU148" s="167" t="s">
        <v>126</v>
      </c>
      <c r="AY148" s="7" t="s">
        <v>142</v>
      </c>
      <c r="BE148" s="88">
        <f t="shared" si="9"/>
        <v>0</v>
      </c>
      <c r="BF148" s="88">
        <f t="shared" si="10"/>
        <v>0</v>
      </c>
      <c r="BG148" s="88">
        <f t="shared" si="11"/>
        <v>0</v>
      </c>
      <c r="BH148" s="88">
        <f t="shared" si="12"/>
        <v>0</v>
      </c>
      <c r="BI148" s="88">
        <f t="shared" si="13"/>
        <v>0</v>
      </c>
      <c r="BJ148" s="7" t="s">
        <v>126</v>
      </c>
      <c r="BK148" s="88">
        <f t="shared" si="14"/>
        <v>0</v>
      </c>
      <c r="BL148" s="7" t="s">
        <v>148</v>
      </c>
      <c r="BM148" s="167" t="s">
        <v>622</v>
      </c>
    </row>
    <row r="149" spans="2:65" s="20" customFormat="1" ht="24.2" customHeight="1">
      <c r="B149" s="127"/>
      <c r="C149" s="156" t="s">
        <v>174</v>
      </c>
      <c r="D149" s="156" t="s">
        <v>144</v>
      </c>
      <c r="E149" s="157" t="s">
        <v>500</v>
      </c>
      <c r="F149" s="158" t="s">
        <v>501</v>
      </c>
      <c r="G149" s="159" t="s">
        <v>152</v>
      </c>
      <c r="H149" s="160">
        <v>3.149</v>
      </c>
      <c r="I149" s="161"/>
      <c r="J149" s="162">
        <f t="shared" si="5"/>
        <v>0</v>
      </c>
      <c r="K149" s="163"/>
      <c r="L149" s="21"/>
      <c r="M149" s="164"/>
      <c r="N149" s="126" t="s">
        <v>39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148</v>
      </c>
      <c r="AT149" s="167" t="s">
        <v>144</v>
      </c>
      <c r="AU149" s="167" t="s">
        <v>126</v>
      </c>
      <c r="AY149" s="7" t="s">
        <v>142</v>
      </c>
      <c r="BE149" s="88">
        <f t="shared" si="9"/>
        <v>0</v>
      </c>
      <c r="BF149" s="88">
        <f t="shared" si="10"/>
        <v>0</v>
      </c>
      <c r="BG149" s="88">
        <f t="shared" si="11"/>
        <v>0</v>
      </c>
      <c r="BH149" s="88">
        <f t="shared" si="12"/>
        <v>0</v>
      </c>
      <c r="BI149" s="88">
        <f t="shared" si="13"/>
        <v>0</v>
      </c>
      <c r="BJ149" s="7" t="s">
        <v>126</v>
      </c>
      <c r="BK149" s="88">
        <f t="shared" si="14"/>
        <v>0</v>
      </c>
      <c r="BL149" s="7" t="s">
        <v>148</v>
      </c>
      <c r="BM149" s="167" t="s">
        <v>623</v>
      </c>
    </row>
    <row r="150" spans="2:65" s="20" customFormat="1" ht="33" customHeight="1">
      <c r="B150" s="127"/>
      <c r="C150" s="156" t="s">
        <v>166</v>
      </c>
      <c r="D150" s="156" t="s">
        <v>144</v>
      </c>
      <c r="E150" s="157" t="s">
        <v>624</v>
      </c>
      <c r="F150" s="158" t="s">
        <v>625</v>
      </c>
      <c r="G150" s="159" t="s">
        <v>152</v>
      </c>
      <c r="H150" s="160">
        <v>3.149</v>
      </c>
      <c r="I150" s="161"/>
      <c r="J150" s="162">
        <f t="shared" si="5"/>
        <v>0</v>
      </c>
      <c r="K150" s="163"/>
      <c r="L150" s="21"/>
      <c r="M150" s="164"/>
      <c r="N150" s="126" t="s">
        <v>39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148</v>
      </c>
      <c r="AT150" s="167" t="s">
        <v>144</v>
      </c>
      <c r="AU150" s="167" t="s">
        <v>126</v>
      </c>
      <c r="AY150" s="7" t="s">
        <v>142</v>
      </c>
      <c r="BE150" s="88">
        <f t="shared" si="9"/>
        <v>0</v>
      </c>
      <c r="BF150" s="88">
        <f t="shared" si="10"/>
        <v>0</v>
      </c>
      <c r="BG150" s="88">
        <f t="shared" si="11"/>
        <v>0</v>
      </c>
      <c r="BH150" s="88">
        <f t="shared" si="12"/>
        <v>0</v>
      </c>
      <c r="BI150" s="88">
        <f t="shared" si="13"/>
        <v>0</v>
      </c>
      <c r="BJ150" s="7" t="s">
        <v>126</v>
      </c>
      <c r="BK150" s="88">
        <f t="shared" si="14"/>
        <v>0</v>
      </c>
      <c r="BL150" s="7" t="s">
        <v>148</v>
      </c>
      <c r="BM150" s="167" t="s">
        <v>626</v>
      </c>
    </row>
    <row r="151" spans="2:65" s="20" customFormat="1" ht="24.2" customHeight="1">
      <c r="B151" s="127"/>
      <c r="C151" s="156" t="s">
        <v>182</v>
      </c>
      <c r="D151" s="156" t="s">
        <v>144</v>
      </c>
      <c r="E151" s="157" t="s">
        <v>506</v>
      </c>
      <c r="F151" s="158" t="s">
        <v>627</v>
      </c>
      <c r="G151" s="159" t="s">
        <v>152</v>
      </c>
      <c r="H151" s="160">
        <v>69.093000000000004</v>
      </c>
      <c r="I151" s="161"/>
      <c r="J151" s="162">
        <f t="shared" si="5"/>
        <v>0</v>
      </c>
      <c r="K151" s="163"/>
      <c r="L151" s="21"/>
      <c r="M151" s="164"/>
      <c r="N151" s="126" t="s">
        <v>39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148</v>
      </c>
      <c r="AT151" s="167" t="s">
        <v>144</v>
      </c>
      <c r="AU151" s="167" t="s">
        <v>126</v>
      </c>
      <c r="AY151" s="7" t="s">
        <v>142</v>
      </c>
      <c r="BE151" s="88">
        <f t="shared" si="9"/>
        <v>0</v>
      </c>
      <c r="BF151" s="88">
        <f t="shared" si="10"/>
        <v>0</v>
      </c>
      <c r="BG151" s="88">
        <f t="shared" si="11"/>
        <v>0</v>
      </c>
      <c r="BH151" s="88">
        <f t="shared" si="12"/>
        <v>0</v>
      </c>
      <c r="BI151" s="88">
        <f t="shared" si="13"/>
        <v>0</v>
      </c>
      <c r="BJ151" s="7" t="s">
        <v>126</v>
      </c>
      <c r="BK151" s="88">
        <f t="shared" si="14"/>
        <v>0</v>
      </c>
      <c r="BL151" s="7" t="s">
        <v>148</v>
      </c>
      <c r="BM151" s="167" t="s">
        <v>628</v>
      </c>
    </row>
    <row r="152" spans="2:65" s="20" customFormat="1" ht="24.2" customHeight="1">
      <c r="B152" s="127"/>
      <c r="C152" s="156" t="s">
        <v>170</v>
      </c>
      <c r="D152" s="156" t="s">
        <v>144</v>
      </c>
      <c r="E152" s="157" t="s">
        <v>629</v>
      </c>
      <c r="F152" s="158" t="s">
        <v>630</v>
      </c>
      <c r="G152" s="159" t="s">
        <v>152</v>
      </c>
      <c r="H152" s="160">
        <v>31.69</v>
      </c>
      <c r="I152" s="161"/>
      <c r="J152" s="162">
        <f t="shared" si="5"/>
        <v>0</v>
      </c>
      <c r="K152" s="163"/>
      <c r="L152" s="21"/>
      <c r="M152" s="164"/>
      <c r="N152" s="126" t="s">
        <v>39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148</v>
      </c>
      <c r="AT152" s="167" t="s">
        <v>144</v>
      </c>
      <c r="AU152" s="167" t="s">
        <v>126</v>
      </c>
      <c r="AY152" s="7" t="s">
        <v>142</v>
      </c>
      <c r="BE152" s="88">
        <f t="shared" si="9"/>
        <v>0</v>
      </c>
      <c r="BF152" s="88">
        <f t="shared" si="10"/>
        <v>0</v>
      </c>
      <c r="BG152" s="88">
        <f t="shared" si="11"/>
        <v>0</v>
      </c>
      <c r="BH152" s="88">
        <f t="shared" si="12"/>
        <v>0</v>
      </c>
      <c r="BI152" s="88">
        <f t="shared" si="13"/>
        <v>0</v>
      </c>
      <c r="BJ152" s="7" t="s">
        <v>126</v>
      </c>
      <c r="BK152" s="88">
        <f t="shared" si="14"/>
        <v>0</v>
      </c>
      <c r="BL152" s="7" t="s">
        <v>148</v>
      </c>
      <c r="BM152" s="167" t="s">
        <v>631</v>
      </c>
    </row>
    <row r="153" spans="2:65" s="20" customFormat="1" ht="16.5" customHeight="1">
      <c r="B153" s="127"/>
      <c r="C153" s="156" t="s">
        <v>190</v>
      </c>
      <c r="D153" s="156" t="s">
        <v>144</v>
      </c>
      <c r="E153" s="157" t="s">
        <v>632</v>
      </c>
      <c r="F153" s="158" t="s">
        <v>633</v>
      </c>
      <c r="G153" s="159" t="s">
        <v>152</v>
      </c>
      <c r="H153" s="160">
        <v>31.69</v>
      </c>
      <c r="I153" s="161"/>
      <c r="J153" s="162">
        <f t="shared" si="5"/>
        <v>0</v>
      </c>
      <c r="K153" s="163"/>
      <c r="L153" s="21"/>
      <c r="M153" s="164"/>
      <c r="N153" s="126" t="s">
        <v>39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148</v>
      </c>
      <c r="AT153" s="167" t="s">
        <v>144</v>
      </c>
      <c r="AU153" s="167" t="s">
        <v>126</v>
      </c>
      <c r="AY153" s="7" t="s">
        <v>142</v>
      </c>
      <c r="BE153" s="88">
        <f t="shared" si="9"/>
        <v>0</v>
      </c>
      <c r="BF153" s="88">
        <f t="shared" si="10"/>
        <v>0</v>
      </c>
      <c r="BG153" s="88">
        <f t="shared" si="11"/>
        <v>0</v>
      </c>
      <c r="BH153" s="88">
        <f t="shared" si="12"/>
        <v>0</v>
      </c>
      <c r="BI153" s="88">
        <f t="shared" si="13"/>
        <v>0</v>
      </c>
      <c r="BJ153" s="7" t="s">
        <v>126</v>
      </c>
      <c r="BK153" s="88">
        <f t="shared" si="14"/>
        <v>0</v>
      </c>
      <c r="BL153" s="7" t="s">
        <v>148</v>
      </c>
      <c r="BM153" s="167" t="s">
        <v>634</v>
      </c>
    </row>
    <row r="154" spans="2:65" s="143" customFormat="1" ht="22.9" customHeight="1">
      <c r="B154" s="144"/>
      <c r="D154" s="145" t="s">
        <v>72</v>
      </c>
      <c r="E154" s="154" t="s">
        <v>148</v>
      </c>
      <c r="F154" s="154" t="s">
        <v>235</v>
      </c>
      <c r="I154" s="147"/>
      <c r="J154" s="155">
        <f>BK154</f>
        <v>0</v>
      </c>
      <c r="L154" s="144"/>
      <c r="M154" s="149"/>
      <c r="P154" s="150">
        <f>SUM(P155:P158)</f>
        <v>0</v>
      </c>
      <c r="R154" s="150">
        <f>SUM(R155:R158)</f>
        <v>16.626679999999997</v>
      </c>
      <c r="T154" s="151">
        <f>SUM(T155:T158)</f>
        <v>0</v>
      </c>
      <c r="AR154" s="145" t="s">
        <v>81</v>
      </c>
      <c r="AT154" s="152" t="s">
        <v>72</v>
      </c>
      <c r="AU154" s="152" t="s">
        <v>81</v>
      </c>
      <c r="AY154" s="145" t="s">
        <v>142</v>
      </c>
      <c r="BK154" s="153">
        <f>SUM(BK155:BK158)</f>
        <v>0</v>
      </c>
    </row>
    <row r="155" spans="2:65" s="20" customFormat="1" ht="33" customHeight="1">
      <c r="B155" s="127"/>
      <c r="C155" s="156" t="s">
        <v>194</v>
      </c>
      <c r="D155" s="156" t="s">
        <v>144</v>
      </c>
      <c r="E155" s="157" t="s">
        <v>635</v>
      </c>
      <c r="F155" s="158" t="s">
        <v>510</v>
      </c>
      <c r="G155" s="159" t="s">
        <v>152</v>
      </c>
      <c r="H155" s="160">
        <v>1.4</v>
      </c>
      <c r="I155" s="161"/>
      <c r="J155" s="162">
        <f>ROUND(I155*H155,2)</f>
        <v>0</v>
      </c>
      <c r="K155" s="163"/>
      <c r="L155" s="21"/>
      <c r="M155" s="164"/>
      <c r="N155" s="126" t="s">
        <v>39</v>
      </c>
      <c r="P155" s="165">
        <f>O155*H155</f>
        <v>0</v>
      </c>
      <c r="Q155" s="165">
        <v>1.8907799999999999</v>
      </c>
      <c r="R155" s="165">
        <f>Q155*H155</f>
        <v>2.6470919999999998</v>
      </c>
      <c r="S155" s="165">
        <v>0</v>
      </c>
      <c r="T155" s="166">
        <f>S155*H155</f>
        <v>0</v>
      </c>
      <c r="AR155" s="167" t="s">
        <v>148</v>
      </c>
      <c r="AT155" s="167" t="s">
        <v>144</v>
      </c>
      <c r="AU155" s="167" t="s">
        <v>126</v>
      </c>
      <c r="AY155" s="7" t="s">
        <v>142</v>
      </c>
      <c r="BE155" s="88">
        <f>IF(N155="základná",J155,0)</f>
        <v>0</v>
      </c>
      <c r="BF155" s="88">
        <f>IF(N155="znížená",J155,0)</f>
        <v>0</v>
      </c>
      <c r="BG155" s="88">
        <f>IF(N155="zákl. prenesená",J155,0)</f>
        <v>0</v>
      </c>
      <c r="BH155" s="88">
        <f>IF(N155="zníž. prenesená",J155,0)</f>
        <v>0</v>
      </c>
      <c r="BI155" s="88">
        <f>IF(N155="nulová",J155,0)</f>
        <v>0</v>
      </c>
      <c r="BJ155" s="7" t="s">
        <v>126</v>
      </c>
      <c r="BK155" s="88">
        <f>ROUND(I155*H155,2)</f>
        <v>0</v>
      </c>
      <c r="BL155" s="7" t="s">
        <v>148</v>
      </c>
      <c r="BM155" s="167" t="s">
        <v>636</v>
      </c>
    </row>
    <row r="156" spans="2:65" s="20" customFormat="1" ht="33" customHeight="1">
      <c r="B156" s="127"/>
      <c r="C156" s="156" t="s">
        <v>198</v>
      </c>
      <c r="D156" s="156" t="s">
        <v>144</v>
      </c>
      <c r="E156" s="157" t="s">
        <v>637</v>
      </c>
      <c r="F156" s="158" t="s">
        <v>638</v>
      </c>
      <c r="G156" s="159" t="s">
        <v>515</v>
      </c>
      <c r="H156" s="160">
        <v>14</v>
      </c>
      <c r="I156" s="161"/>
      <c r="J156" s="162">
        <f>ROUND(I156*H156,2)</f>
        <v>0</v>
      </c>
      <c r="K156" s="163"/>
      <c r="L156" s="21"/>
      <c r="M156" s="164"/>
      <c r="N156" s="126" t="s">
        <v>39</v>
      </c>
      <c r="P156" s="165">
        <f>O156*H156</f>
        <v>0</v>
      </c>
      <c r="Q156" s="165">
        <v>1.65E-3</v>
      </c>
      <c r="R156" s="165">
        <f>Q156*H156</f>
        <v>2.3099999999999999E-2</v>
      </c>
      <c r="S156" s="165">
        <v>0</v>
      </c>
      <c r="T156" s="166">
        <f>S156*H156</f>
        <v>0</v>
      </c>
      <c r="AR156" s="167" t="s">
        <v>148</v>
      </c>
      <c r="AT156" s="167" t="s">
        <v>144</v>
      </c>
      <c r="AU156" s="167" t="s">
        <v>126</v>
      </c>
      <c r="AY156" s="7" t="s">
        <v>142</v>
      </c>
      <c r="BE156" s="88">
        <f>IF(N156="základná",J156,0)</f>
        <v>0</v>
      </c>
      <c r="BF156" s="88">
        <f>IF(N156="znížená",J156,0)</f>
        <v>0</v>
      </c>
      <c r="BG156" s="88">
        <f>IF(N156="zákl. prenesená",J156,0)</f>
        <v>0</v>
      </c>
      <c r="BH156" s="88">
        <f>IF(N156="zníž. prenesená",J156,0)</f>
        <v>0</v>
      </c>
      <c r="BI156" s="88">
        <f>IF(N156="nulová",J156,0)</f>
        <v>0</v>
      </c>
      <c r="BJ156" s="7" t="s">
        <v>126</v>
      </c>
      <c r="BK156" s="88">
        <f>ROUND(I156*H156,2)</f>
        <v>0</v>
      </c>
      <c r="BL156" s="7" t="s">
        <v>148</v>
      </c>
      <c r="BM156" s="167" t="s">
        <v>639</v>
      </c>
    </row>
    <row r="157" spans="2:65" s="20" customFormat="1" ht="16.5" customHeight="1">
      <c r="B157" s="127"/>
      <c r="C157" s="156" t="s">
        <v>203</v>
      </c>
      <c r="D157" s="156" t="s">
        <v>144</v>
      </c>
      <c r="E157" s="157" t="s">
        <v>640</v>
      </c>
      <c r="F157" s="158" t="s">
        <v>641</v>
      </c>
      <c r="G157" s="159" t="s">
        <v>152</v>
      </c>
      <c r="H157" s="160">
        <v>5.6</v>
      </c>
      <c r="I157" s="161"/>
      <c r="J157" s="162">
        <f>ROUND(I157*H157,2)</f>
        <v>0</v>
      </c>
      <c r="K157" s="163"/>
      <c r="L157" s="21"/>
      <c r="M157" s="164"/>
      <c r="N157" s="126" t="s">
        <v>39</v>
      </c>
      <c r="P157" s="165">
        <f>O157*H157</f>
        <v>0</v>
      </c>
      <c r="Q157" s="165">
        <v>2.4737499999999999</v>
      </c>
      <c r="R157" s="165">
        <f>Q157*H157</f>
        <v>13.852999999999998</v>
      </c>
      <c r="S157" s="165">
        <v>0</v>
      </c>
      <c r="T157" s="166">
        <f>S157*H157</f>
        <v>0</v>
      </c>
      <c r="AR157" s="167" t="s">
        <v>148</v>
      </c>
      <c r="AT157" s="167" t="s">
        <v>144</v>
      </c>
      <c r="AU157" s="167" t="s">
        <v>126</v>
      </c>
      <c r="AY157" s="7" t="s">
        <v>142</v>
      </c>
      <c r="BE157" s="88">
        <f>IF(N157="základná",J157,0)</f>
        <v>0</v>
      </c>
      <c r="BF157" s="88">
        <f>IF(N157="znížená",J157,0)</f>
        <v>0</v>
      </c>
      <c r="BG157" s="88">
        <f>IF(N157="zákl. prenesená",J157,0)</f>
        <v>0</v>
      </c>
      <c r="BH157" s="88">
        <f>IF(N157="zníž. prenesená",J157,0)</f>
        <v>0</v>
      </c>
      <c r="BI157" s="88">
        <f>IF(N157="nulová",J157,0)</f>
        <v>0</v>
      </c>
      <c r="BJ157" s="7" t="s">
        <v>126</v>
      </c>
      <c r="BK157" s="88">
        <f>ROUND(I157*H157,2)</f>
        <v>0</v>
      </c>
      <c r="BL157" s="7" t="s">
        <v>148</v>
      </c>
      <c r="BM157" s="167" t="s">
        <v>642</v>
      </c>
    </row>
    <row r="158" spans="2:65" s="20" customFormat="1" ht="33" customHeight="1">
      <c r="B158" s="127"/>
      <c r="C158" s="156" t="s">
        <v>207</v>
      </c>
      <c r="D158" s="156" t="s">
        <v>144</v>
      </c>
      <c r="E158" s="157" t="s">
        <v>643</v>
      </c>
      <c r="F158" s="158" t="s">
        <v>644</v>
      </c>
      <c r="G158" s="159" t="s">
        <v>147</v>
      </c>
      <c r="H158" s="160">
        <v>22.4</v>
      </c>
      <c r="I158" s="161"/>
      <c r="J158" s="162">
        <f>ROUND(I158*H158,2)</f>
        <v>0</v>
      </c>
      <c r="K158" s="163"/>
      <c r="L158" s="21"/>
      <c r="M158" s="164"/>
      <c r="N158" s="126" t="s">
        <v>39</v>
      </c>
      <c r="P158" s="165">
        <f>O158*H158</f>
        <v>0</v>
      </c>
      <c r="Q158" s="165">
        <v>4.62E-3</v>
      </c>
      <c r="R158" s="165">
        <f>Q158*H158</f>
        <v>0.103488</v>
      </c>
      <c r="S158" s="165">
        <v>0</v>
      </c>
      <c r="T158" s="166">
        <f>S158*H158</f>
        <v>0</v>
      </c>
      <c r="AR158" s="167" t="s">
        <v>148</v>
      </c>
      <c r="AT158" s="167" t="s">
        <v>144</v>
      </c>
      <c r="AU158" s="167" t="s">
        <v>126</v>
      </c>
      <c r="AY158" s="7" t="s">
        <v>142</v>
      </c>
      <c r="BE158" s="88">
        <f>IF(N158="základná",J158,0)</f>
        <v>0</v>
      </c>
      <c r="BF158" s="88">
        <f>IF(N158="znížená",J158,0)</f>
        <v>0</v>
      </c>
      <c r="BG158" s="88">
        <f>IF(N158="zákl. prenesená",J158,0)</f>
        <v>0</v>
      </c>
      <c r="BH158" s="88">
        <f>IF(N158="zníž. prenesená",J158,0)</f>
        <v>0</v>
      </c>
      <c r="BI158" s="88">
        <f>IF(N158="nulová",J158,0)</f>
        <v>0</v>
      </c>
      <c r="BJ158" s="7" t="s">
        <v>126</v>
      </c>
      <c r="BK158" s="88">
        <f>ROUND(I158*H158,2)</f>
        <v>0</v>
      </c>
      <c r="BL158" s="7" t="s">
        <v>148</v>
      </c>
      <c r="BM158" s="167" t="s">
        <v>645</v>
      </c>
    </row>
    <row r="159" spans="2:65" s="143" customFormat="1" ht="22.9" customHeight="1">
      <c r="B159" s="144"/>
      <c r="D159" s="145" t="s">
        <v>72</v>
      </c>
      <c r="E159" s="154" t="s">
        <v>163</v>
      </c>
      <c r="F159" s="154" t="s">
        <v>512</v>
      </c>
      <c r="I159" s="147"/>
      <c r="J159" s="155">
        <f>BK159</f>
        <v>0</v>
      </c>
      <c r="L159" s="144"/>
      <c r="M159" s="149"/>
      <c r="P159" s="150">
        <f>SUM(P160:P161)</f>
        <v>0</v>
      </c>
      <c r="R159" s="150">
        <f>SUM(R160:R161)</f>
        <v>0.40396199999999999</v>
      </c>
      <c r="T159" s="151">
        <f>SUM(T160:T161)</f>
        <v>0</v>
      </c>
      <c r="AR159" s="145" t="s">
        <v>81</v>
      </c>
      <c r="AT159" s="152" t="s">
        <v>72</v>
      </c>
      <c r="AU159" s="152" t="s">
        <v>81</v>
      </c>
      <c r="AY159" s="145" t="s">
        <v>142</v>
      </c>
      <c r="BK159" s="153">
        <f>SUM(BK160:BK161)</f>
        <v>0</v>
      </c>
    </row>
    <row r="160" spans="2:65" s="20" customFormat="1" ht="16.5" customHeight="1">
      <c r="B160" s="127"/>
      <c r="C160" s="156" t="s">
        <v>211</v>
      </c>
      <c r="D160" s="156" t="s">
        <v>144</v>
      </c>
      <c r="E160" s="157" t="s">
        <v>646</v>
      </c>
      <c r="F160" s="158" t="s">
        <v>647</v>
      </c>
      <c r="G160" s="159" t="s">
        <v>515</v>
      </c>
      <c r="H160" s="160">
        <v>3</v>
      </c>
      <c r="I160" s="161"/>
      <c r="J160" s="162">
        <f>ROUND(I160*H160,2)</f>
        <v>0</v>
      </c>
      <c r="K160" s="163"/>
      <c r="L160" s="21"/>
      <c r="M160" s="164"/>
      <c r="N160" s="126" t="s">
        <v>39</v>
      </c>
      <c r="P160" s="165">
        <f>O160*H160</f>
        <v>0</v>
      </c>
      <c r="Q160" s="165">
        <v>0.118654</v>
      </c>
      <c r="R160" s="165">
        <f>Q160*H160</f>
        <v>0.355962</v>
      </c>
      <c r="S160" s="165">
        <v>0</v>
      </c>
      <c r="T160" s="166">
        <f>S160*H160</f>
        <v>0</v>
      </c>
      <c r="AR160" s="167" t="s">
        <v>148</v>
      </c>
      <c r="AT160" s="167" t="s">
        <v>144</v>
      </c>
      <c r="AU160" s="167" t="s">
        <v>126</v>
      </c>
      <c r="AY160" s="7" t="s">
        <v>142</v>
      </c>
      <c r="BE160" s="88">
        <f>IF(N160="základná",J160,0)</f>
        <v>0</v>
      </c>
      <c r="BF160" s="88">
        <f>IF(N160="znížená",J160,0)</f>
        <v>0</v>
      </c>
      <c r="BG160" s="88">
        <f>IF(N160="zákl. prenesená",J160,0)</f>
        <v>0</v>
      </c>
      <c r="BH160" s="88">
        <f>IF(N160="zníž. prenesená",J160,0)</f>
        <v>0</v>
      </c>
      <c r="BI160" s="88">
        <f>IF(N160="nulová",J160,0)</f>
        <v>0</v>
      </c>
      <c r="BJ160" s="7" t="s">
        <v>126</v>
      </c>
      <c r="BK160" s="88">
        <f>ROUND(I160*H160,2)</f>
        <v>0</v>
      </c>
      <c r="BL160" s="7" t="s">
        <v>148</v>
      </c>
      <c r="BM160" s="167" t="s">
        <v>648</v>
      </c>
    </row>
    <row r="161" spans="2:65" s="20" customFormat="1" ht="16.5" customHeight="1">
      <c r="B161" s="127"/>
      <c r="C161" s="168" t="s">
        <v>215</v>
      </c>
      <c r="D161" s="168" t="s">
        <v>305</v>
      </c>
      <c r="E161" s="169" t="s">
        <v>649</v>
      </c>
      <c r="F161" s="170" t="s">
        <v>650</v>
      </c>
      <c r="G161" s="171" t="s">
        <v>651</v>
      </c>
      <c r="H161" s="172">
        <v>3</v>
      </c>
      <c r="I161" s="173"/>
      <c r="J161" s="174">
        <f>ROUND(I161*H161,2)</f>
        <v>0</v>
      </c>
      <c r="K161" s="175"/>
      <c r="L161" s="176"/>
      <c r="M161" s="177"/>
      <c r="N161" s="178" t="s">
        <v>39</v>
      </c>
      <c r="P161" s="165">
        <f>O161*H161</f>
        <v>0</v>
      </c>
      <c r="Q161" s="165">
        <v>1.6E-2</v>
      </c>
      <c r="R161" s="165">
        <f>Q161*H161</f>
        <v>4.8000000000000001E-2</v>
      </c>
      <c r="S161" s="165">
        <v>0</v>
      </c>
      <c r="T161" s="166">
        <f>S161*H161</f>
        <v>0</v>
      </c>
      <c r="AR161" s="167" t="s">
        <v>163</v>
      </c>
      <c r="AT161" s="167" t="s">
        <v>305</v>
      </c>
      <c r="AU161" s="167" t="s">
        <v>126</v>
      </c>
      <c r="AY161" s="7" t="s">
        <v>142</v>
      </c>
      <c r="BE161" s="88">
        <f>IF(N161="základná",J161,0)</f>
        <v>0</v>
      </c>
      <c r="BF161" s="88">
        <f>IF(N161="znížená",J161,0)</f>
        <v>0</v>
      </c>
      <c r="BG161" s="88">
        <f>IF(N161="zákl. prenesená",J161,0)</f>
        <v>0</v>
      </c>
      <c r="BH161" s="88">
        <f>IF(N161="zníž. prenesená",J161,0)</f>
        <v>0</v>
      </c>
      <c r="BI161" s="88">
        <f>IF(N161="nulová",J161,0)</f>
        <v>0</v>
      </c>
      <c r="BJ161" s="7" t="s">
        <v>126</v>
      </c>
      <c r="BK161" s="88">
        <f>ROUND(I161*H161,2)</f>
        <v>0</v>
      </c>
      <c r="BL161" s="7" t="s">
        <v>148</v>
      </c>
      <c r="BM161" s="167" t="s">
        <v>652</v>
      </c>
    </row>
    <row r="162" spans="2:65" s="143" customFormat="1" ht="22.9" customHeight="1">
      <c r="B162" s="144"/>
      <c r="D162" s="145" t="s">
        <v>72</v>
      </c>
      <c r="E162" s="154" t="s">
        <v>327</v>
      </c>
      <c r="F162" s="154" t="s">
        <v>328</v>
      </c>
      <c r="I162" s="147"/>
      <c r="J162" s="155">
        <f>BK162</f>
        <v>0</v>
      </c>
      <c r="L162" s="144"/>
      <c r="M162" s="149"/>
      <c r="P162" s="150">
        <f>P163</f>
        <v>0</v>
      </c>
      <c r="R162" s="150">
        <f>R163</f>
        <v>0</v>
      </c>
      <c r="T162" s="151">
        <f>T163</f>
        <v>0</v>
      </c>
      <c r="AR162" s="145" t="s">
        <v>81</v>
      </c>
      <c r="AT162" s="152" t="s">
        <v>72</v>
      </c>
      <c r="AU162" s="152" t="s">
        <v>81</v>
      </c>
      <c r="AY162" s="145" t="s">
        <v>142</v>
      </c>
      <c r="BK162" s="153">
        <f>BK163</f>
        <v>0</v>
      </c>
    </row>
    <row r="163" spans="2:65" s="20" customFormat="1" ht="24.2" customHeight="1">
      <c r="B163" s="127"/>
      <c r="C163" s="156" t="s">
        <v>220</v>
      </c>
      <c r="D163" s="156" t="s">
        <v>144</v>
      </c>
      <c r="E163" s="157" t="s">
        <v>653</v>
      </c>
      <c r="F163" s="158" t="s">
        <v>654</v>
      </c>
      <c r="G163" s="159" t="s">
        <v>218</v>
      </c>
      <c r="H163" s="160">
        <v>17.062000000000001</v>
      </c>
      <c r="I163" s="161"/>
      <c r="J163" s="162">
        <f>ROUND(I163*H163,2)</f>
        <v>0</v>
      </c>
      <c r="K163" s="163"/>
      <c r="L163" s="21"/>
      <c r="M163" s="164"/>
      <c r="N163" s="126" t="s">
        <v>39</v>
      </c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AR163" s="167" t="s">
        <v>148</v>
      </c>
      <c r="AT163" s="167" t="s">
        <v>144</v>
      </c>
      <c r="AU163" s="167" t="s">
        <v>126</v>
      </c>
      <c r="AY163" s="7" t="s">
        <v>142</v>
      </c>
      <c r="BE163" s="88">
        <f>IF(N163="základná",J163,0)</f>
        <v>0</v>
      </c>
      <c r="BF163" s="88">
        <f>IF(N163="znížená",J163,0)</f>
        <v>0</v>
      </c>
      <c r="BG163" s="88">
        <f>IF(N163="zákl. prenesená",J163,0)</f>
        <v>0</v>
      </c>
      <c r="BH163" s="88">
        <f>IF(N163="zníž. prenesená",J163,0)</f>
        <v>0</v>
      </c>
      <c r="BI163" s="88">
        <f>IF(N163="nulová",J163,0)</f>
        <v>0</v>
      </c>
      <c r="BJ163" s="7" t="s">
        <v>126</v>
      </c>
      <c r="BK163" s="88">
        <f>ROUND(I163*H163,2)</f>
        <v>0</v>
      </c>
      <c r="BL163" s="7" t="s">
        <v>148</v>
      </c>
      <c r="BM163" s="167" t="s">
        <v>655</v>
      </c>
    </row>
    <row r="164" spans="2:65" s="143" customFormat="1" ht="25.9" customHeight="1">
      <c r="B164" s="144"/>
      <c r="D164" s="145" t="s">
        <v>72</v>
      </c>
      <c r="E164" s="146" t="s">
        <v>333</v>
      </c>
      <c r="F164" s="146" t="s">
        <v>334</v>
      </c>
      <c r="I164" s="147"/>
      <c r="J164" s="148">
        <f>BK164</f>
        <v>0</v>
      </c>
      <c r="L164" s="144"/>
      <c r="M164" s="149"/>
      <c r="P164" s="150">
        <f>P165+P176</f>
        <v>0</v>
      </c>
      <c r="R164" s="150">
        <f>R165+R176</f>
        <v>2.5377354999999997E-2</v>
      </c>
      <c r="T164" s="151">
        <f>T165+T176</f>
        <v>0.10929999999999999</v>
      </c>
      <c r="AR164" s="145" t="s">
        <v>126</v>
      </c>
      <c r="AT164" s="152" t="s">
        <v>72</v>
      </c>
      <c r="AU164" s="152" t="s">
        <v>73</v>
      </c>
      <c r="AY164" s="145" t="s">
        <v>142</v>
      </c>
      <c r="BK164" s="153">
        <f>BK165+BK176</f>
        <v>0</v>
      </c>
    </row>
    <row r="165" spans="2:65" s="143" customFormat="1" ht="22.9" customHeight="1">
      <c r="B165" s="144"/>
      <c r="D165" s="145" t="s">
        <v>72</v>
      </c>
      <c r="E165" s="154" t="s">
        <v>656</v>
      </c>
      <c r="F165" s="154" t="s">
        <v>657</v>
      </c>
      <c r="I165" s="147"/>
      <c r="J165" s="155">
        <f>BK165</f>
        <v>0</v>
      </c>
      <c r="L165" s="144"/>
      <c r="M165" s="149"/>
      <c r="P165" s="150">
        <f>SUM(P166:P175)</f>
        <v>0</v>
      </c>
      <c r="R165" s="150">
        <f>SUM(R166:R175)</f>
        <v>2.4888154999999999E-2</v>
      </c>
      <c r="T165" s="151">
        <f>SUM(T166:T175)</f>
        <v>0.10929999999999999</v>
      </c>
      <c r="AR165" s="145" t="s">
        <v>126</v>
      </c>
      <c r="AT165" s="152" t="s">
        <v>72</v>
      </c>
      <c r="AU165" s="152" t="s">
        <v>81</v>
      </c>
      <c r="AY165" s="145" t="s">
        <v>142</v>
      </c>
      <c r="BK165" s="153">
        <f>SUM(BK166:BK175)</f>
        <v>0</v>
      </c>
    </row>
    <row r="166" spans="2:65" s="20" customFormat="1" ht="24.2" customHeight="1">
      <c r="B166" s="127"/>
      <c r="C166" s="156" t="s">
        <v>224</v>
      </c>
      <c r="D166" s="156" t="s">
        <v>144</v>
      </c>
      <c r="E166" s="157" t="s">
        <v>658</v>
      </c>
      <c r="F166" s="158" t="s">
        <v>659</v>
      </c>
      <c r="G166" s="159" t="s">
        <v>267</v>
      </c>
      <c r="H166" s="160">
        <v>5</v>
      </c>
      <c r="I166" s="161"/>
      <c r="J166" s="162">
        <f t="shared" ref="J166:J175" si="15">ROUND(I166*H166,2)</f>
        <v>0</v>
      </c>
      <c r="K166" s="163"/>
      <c r="L166" s="21"/>
      <c r="M166" s="164"/>
      <c r="N166" s="126" t="s">
        <v>39</v>
      </c>
      <c r="P166" s="165">
        <f t="shared" ref="P166:P175" si="16">O166*H166</f>
        <v>0</v>
      </c>
      <c r="Q166" s="165">
        <v>2.74091E-3</v>
      </c>
      <c r="R166" s="165">
        <f t="shared" ref="R166:R175" si="17">Q166*H166</f>
        <v>1.3704549999999999E-2</v>
      </c>
      <c r="S166" s="165">
        <v>0</v>
      </c>
      <c r="T166" s="166">
        <f t="shared" ref="T166:T175" si="18">S166*H166</f>
        <v>0</v>
      </c>
      <c r="AR166" s="167" t="s">
        <v>203</v>
      </c>
      <c r="AT166" s="167" t="s">
        <v>144</v>
      </c>
      <c r="AU166" s="167" t="s">
        <v>126</v>
      </c>
      <c r="AY166" s="7" t="s">
        <v>142</v>
      </c>
      <c r="BE166" s="88">
        <f t="shared" ref="BE166:BE175" si="19">IF(N166="základná",J166,0)</f>
        <v>0</v>
      </c>
      <c r="BF166" s="88">
        <f t="shared" ref="BF166:BF175" si="20">IF(N166="znížená",J166,0)</f>
        <v>0</v>
      </c>
      <c r="BG166" s="88">
        <f t="shared" ref="BG166:BG175" si="21">IF(N166="zákl. prenesená",J166,0)</f>
        <v>0</v>
      </c>
      <c r="BH166" s="88">
        <f t="shared" ref="BH166:BH175" si="22">IF(N166="zníž. prenesená",J166,0)</f>
        <v>0</v>
      </c>
      <c r="BI166" s="88">
        <f t="shared" ref="BI166:BI175" si="23">IF(N166="nulová",J166,0)</f>
        <v>0</v>
      </c>
      <c r="BJ166" s="7" t="s">
        <v>126</v>
      </c>
      <c r="BK166" s="88">
        <f t="shared" ref="BK166:BK175" si="24">ROUND(I166*H166,2)</f>
        <v>0</v>
      </c>
      <c r="BL166" s="7" t="s">
        <v>203</v>
      </c>
      <c r="BM166" s="167" t="s">
        <v>660</v>
      </c>
    </row>
    <row r="167" spans="2:65" s="20" customFormat="1" ht="24.2" customHeight="1">
      <c r="B167" s="127"/>
      <c r="C167" s="156" t="s">
        <v>228</v>
      </c>
      <c r="D167" s="156" t="s">
        <v>144</v>
      </c>
      <c r="E167" s="157" t="s">
        <v>661</v>
      </c>
      <c r="F167" s="158" t="s">
        <v>662</v>
      </c>
      <c r="G167" s="159" t="s">
        <v>267</v>
      </c>
      <c r="H167" s="160">
        <v>36</v>
      </c>
      <c r="I167" s="161"/>
      <c r="J167" s="162">
        <f t="shared" si="15"/>
        <v>0</v>
      </c>
      <c r="K167" s="163"/>
      <c r="L167" s="21"/>
      <c r="M167" s="164"/>
      <c r="N167" s="126" t="s">
        <v>39</v>
      </c>
      <c r="P167" s="165">
        <f t="shared" si="16"/>
        <v>0</v>
      </c>
      <c r="Q167" s="165">
        <v>1.1346E-4</v>
      </c>
      <c r="R167" s="165">
        <f t="shared" si="17"/>
        <v>4.0845600000000001E-3</v>
      </c>
      <c r="S167" s="165">
        <v>2.15E-3</v>
      </c>
      <c r="T167" s="166">
        <f t="shared" si="18"/>
        <v>7.7399999999999997E-2</v>
      </c>
      <c r="AR167" s="167" t="s">
        <v>203</v>
      </c>
      <c r="AT167" s="167" t="s">
        <v>144</v>
      </c>
      <c r="AU167" s="167" t="s">
        <v>126</v>
      </c>
      <c r="AY167" s="7" t="s">
        <v>142</v>
      </c>
      <c r="BE167" s="88">
        <f t="shared" si="19"/>
        <v>0</v>
      </c>
      <c r="BF167" s="88">
        <f t="shared" si="20"/>
        <v>0</v>
      </c>
      <c r="BG167" s="88">
        <f t="shared" si="21"/>
        <v>0</v>
      </c>
      <c r="BH167" s="88">
        <f t="shared" si="22"/>
        <v>0</v>
      </c>
      <c r="BI167" s="88">
        <f t="shared" si="23"/>
        <v>0</v>
      </c>
      <c r="BJ167" s="7" t="s">
        <v>126</v>
      </c>
      <c r="BK167" s="88">
        <f t="shared" si="24"/>
        <v>0</v>
      </c>
      <c r="BL167" s="7" t="s">
        <v>203</v>
      </c>
      <c r="BM167" s="167" t="s">
        <v>663</v>
      </c>
    </row>
    <row r="168" spans="2:65" s="20" customFormat="1" ht="24.2" customHeight="1">
      <c r="B168" s="127"/>
      <c r="C168" s="156" t="s">
        <v>6</v>
      </c>
      <c r="D168" s="156" t="s">
        <v>144</v>
      </c>
      <c r="E168" s="157" t="s">
        <v>664</v>
      </c>
      <c r="F168" s="158" t="s">
        <v>665</v>
      </c>
      <c r="G168" s="159" t="s">
        <v>267</v>
      </c>
      <c r="H168" s="160">
        <v>1.5</v>
      </c>
      <c r="I168" s="161"/>
      <c r="J168" s="162">
        <f t="shared" si="15"/>
        <v>0</v>
      </c>
      <c r="K168" s="163"/>
      <c r="L168" s="21"/>
      <c r="M168" s="164"/>
      <c r="N168" s="126" t="s">
        <v>39</v>
      </c>
      <c r="P168" s="165">
        <f t="shared" si="16"/>
        <v>0</v>
      </c>
      <c r="Q168" s="165">
        <v>4.2888300000000004E-3</v>
      </c>
      <c r="R168" s="165">
        <f t="shared" si="17"/>
        <v>6.4332450000000006E-3</v>
      </c>
      <c r="S168" s="165">
        <v>0</v>
      </c>
      <c r="T168" s="166">
        <f t="shared" si="18"/>
        <v>0</v>
      </c>
      <c r="AR168" s="167" t="s">
        <v>203</v>
      </c>
      <c r="AT168" s="167" t="s">
        <v>144</v>
      </c>
      <c r="AU168" s="167" t="s">
        <v>126</v>
      </c>
      <c r="AY168" s="7" t="s">
        <v>142</v>
      </c>
      <c r="BE168" s="88">
        <f t="shared" si="19"/>
        <v>0</v>
      </c>
      <c r="BF168" s="88">
        <f t="shared" si="20"/>
        <v>0</v>
      </c>
      <c r="BG168" s="88">
        <f t="shared" si="21"/>
        <v>0</v>
      </c>
      <c r="BH168" s="88">
        <f t="shared" si="22"/>
        <v>0</v>
      </c>
      <c r="BI168" s="88">
        <f t="shared" si="23"/>
        <v>0</v>
      </c>
      <c r="BJ168" s="7" t="s">
        <v>126</v>
      </c>
      <c r="BK168" s="88">
        <f t="shared" si="24"/>
        <v>0</v>
      </c>
      <c r="BL168" s="7" t="s">
        <v>203</v>
      </c>
      <c r="BM168" s="167" t="s">
        <v>666</v>
      </c>
    </row>
    <row r="169" spans="2:65" s="20" customFormat="1" ht="24.2" customHeight="1">
      <c r="B169" s="127"/>
      <c r="C169" s="156" t="s">
        <v>193</v>
      </c>
      <c r="D169" s="156" t="s">
        <v>144</v>
      </c>
      <c r="E169" s="157" t="s">
        <v>667</v>
      </c>
      <c r="F169" s="158" t="s">
        <v>668</v>
      </c>
      <c r="G169" s="159" t="s">
        <v>515</v>
      </c>
      <c r="H169" s="160">
        <v>4</v>
      </c>
      <c r="I169" s="161"/>
      <c r="J169" s="162">
        <f t="shared" si="15"/>
        <v>0</v>
      </c>
      <c r="K169" s="163"/>
      <c r="L169" s="21"/>
      <c r="M169" s="164"/>
      <c r="N169" s="126" t="s">
        <v>39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203</v>
      </c>
      <c r="AT169" s="167" t="s">
        <v>144</v>
      </c>
      <c r="AU169" s="167" t="s">
        <v>126</v>
      </c>
      <c r="AY169" s="7" t="s">
        <v>142</v>
      </c>
      <c r="BE169" s="88">
        <f t="shared" si="19"/>
        <v>0</v>
      </c>
      <c r="BF169" s="88">
        <f t="shared" si="20"/>
        <v>0</v>
      </c>
      <c r="BG169" s="88">
        <f t="shared" si="21"/>
        <v>0</v>
      </c>
      <c r="BH169" s="88">
        <f t="shared" si="22"/>
        <v>0</v>
      </c>
      <c r="BI169" s="88">
        <f t="shared" si="23"/>
        <v>0</v>
      </c>
      <c r="BJ169" s="7" t="s">
        <v>126</v>
      </c>
      <c r="BK169" s="88">
        <f t="shared" si="24"/>
        <v>0</v>
      </c>
      <c r="BL169" s="7" t="s">
        <v>203</v>
      </c>
      <c r="BM169" s="167" t="s">
        <v>669</v>
      </c>
    </row>
    <row r="170" spans="2:65" s="20" customFormat="1" ht="24.2" customHeight="1">
      <c r="B170" s="127"/>
      <c r="C170" s="156" t="s">
        <v>241</v>
      </c>
      <c r="D170" s="156" t="s">
        <v>144</v>
      </c>
      <c r="E170" s="157" t="s">
        <v>670</v>
      </c>
      <c r="F170" s="158" t="s">
        <v>671</v>
      </c>
      <c r="G170" s="159" t="s">
        <v>267</v>
      </c>
      <c r="H170" s="160">
        <v>100</v>
      </c>
      <c r="I170" s="161"/>
      <c r="J170" s="162">
        <f t="shared" si="15"/>
        <v>0</v>
      </c>
      <c r="K170" s="163"/>
      <c r="L170" s="21"/>
      <c r="M170" s="164"/>
      <c r="N170" s="126" t="s">
        <v>39</v>
      </c>
      <c r="P170" s="165">
        <f t="shared" si="16"/>
        <v>0</v>
      </c>
      <c r="Q170" s="165">
        <v>0</v>
      </c>
      <c r="R170" s="165">
        <f t="shared" si="17"/>
        <v>0</v>
      </c>
      <c r="S170" s="165">
        <v>0</v>
      </c>
      <c r="T170" s="166">
        <f t="shared" si="18"/>
        <v>0</v>
      </c>
      <c r="AR170" s="167" t="s">
        <v>203</v>
      </c>
      <c r="AT170" s="167" t="s">
        <v>144</v>
      </c>
      <c r="AU170" s="167" t="s">
        <v>126</v>
      </c>
      <c r="AY170" s="7" t="s">
        <v>142</v>
      </c>
      <c r="BE170" s="88">
        <f t="shared" si="19"/>
        <v>0</v>
      </c>
      <c r="BF170" s="88">
        <f t="shared" si="20"/>
        <v>0</v>
      </c>
      <c r="BG170" s="88">
        <f t="shared" si="21"/>
        <v>0</v>
      </c>
      <c r="BH170" s="88">
        <f t="shared" si="22"/>
        <v>0</v>
      </c>
      <c r="BI170" s="88">
        <f t="shared" si="23"/>
        <v>0</v>
      </c>
      <c r="BJ170" s="7" t="s">
        <v>126</v>
      </c>
      <c r="BK170" s="88">
        <f t="shared" si="24"/>
        <v>0</v>
      </c>
      <c r="BL170" s="7" t="s">
        <v>203</v>
      </c>
      <c r="BM170" s="167" t="s">
        <v>672</v>
      </c>
    </row>
    <row r="171" spans="2:65" s="20" customFormat="1" ht="24.2" customHeight="1">
      <c r="B171" s="127"/>
      <c r="C171" s="156" t="s">
        <v>197</v>
      </c>
      <c r="D171" s="156" t="s">
        <v>144</v>
      </c>
      <c r="E171" s="157" t="s">
        <v>673</v>
      </c>
      <c r="F171" s="158" t="s">
        <v>674</v>
      </c>
      <c r="G171" s="159" t="s">
        <v>675</v>
      </c>
      <c r="H171" s="160">
        <v>1</v>
      </c>
      <c r="I171" s="161"/>
      <c r="J171" s="162">
        <f t="shared" si="15"/>
        <v>0</v>
      </c>
      <c r="K171" s="163"/>
      <c r="L171" s="21"/>
      <c r="M171" s="164"/>
      <c r="N171" s="126" t="s">
        <v>39</v>
      </c>
      <c r="P171" s="165">
        <f t="shared" si="16"/>
        <v>0</v>
      </c>
      <c r="Q171" s="165">
        <v>0</v>
      </c>
      <c r="R171" s="165">
        <f t="shared" si="17"/>
        <v>0</v>
      </c>
      <c r="S171" s="165">
        <v>3.1899999999999998E-2</v>
      </c>
      <c r="T171" s="166">
        <f t="shared" si="18"/>
        <v>3.1899999999999998E-2</v>
      </c>
      <c r="AR171" s="167" t="s">
        <v>203</v>
      </c>
      <c r="AT171" s="167" t="s">
        <v>144</v>
      </c>
      <c r="AU171" s="167" t="s">
        <v>126</v>
      </c>
      <c r="AY171" s="7" t="s">
        <v>142</v>
      </c>
      <c r="BE171" s="88">
        <f t="shared" si="19"/>
        <v>0</v>
      </c>
      <c r="BF171" s="88">
        <f t="shared" si="20"/>
        <v>0</v>
      </c>
      <c r="BG171" s="88">
        <f t="shared" si="21"/>
        <v>0</v>
      </c>
      <c r="BH171" s="88">
        <f t="shared" si="22"/>
        <v>0</v>
      </c>
      <c r="BI171" s="88">
        <f t="shared" si="23"/>
        <v>0</v>
      </c>
      <c r="BJ171" s="7" t="s">
        <v>126</v>
      </c>
      <c r="BK171" s="88">
        <f t="shared" si="24"/>
        <v>0</v>
      </c>
      <c r="BL171" s="7" t="s">
        <v>203</v>
      </c>
      <c r="BM171" s="167" t="s">
        <v>676</v>
      </c>
    </row>
    <row r="172" spans="2:65" s="20" customFormat="1" ht="16.5" customHeight="1">
      <c r="B172" s="127"/>
      <c r="C172" s="156" t="s">
        <v>248</v>
      </c>
      <c r="D172" s="156" t="s">
        <v>144</v>
      </c>
      <c r="E172" s="157" t="s">
        <v>677</v>
      </c>
      <c r="F172" s="158" t="s">
        <v>678</v>
      </c>
      <c r="G172" s="159" t="s">
        <v>515</v>
      </c>
      <c r="H172" s="160">
        <v>2</v>
      </c>
      <c r="I172" s="161"/>
      <c r="J172" s="162">
        <f t="shared" si="15"/>
        <v>0</v>
      </c>
      <c r="K172" s="163"/>
      <c r="L172" s="21"/>
      <c r="M172" s="164"/>
      <c r="N172" s="126" t="s">
        <v>39</v>
      </c>
      <c r="P172" s="165">
        <f t="shared" si="16"/>
        <v>0</v>
      </c>
      <c r="Q172" s="165">
        <v>7.9000000000000006E-6</v>
      </c>
      <c r="R172" s="165">
        <f t="shared" si="17"/>
        <v>1.5800000000000001E-5</v>
      </c>
      <c r="S172" s="165">
        <v>0</v>
      </c>
      <c r="T172" s="166">
        <f t="shared" si="18"/>
        <v>0</v>
      </c>
      <c r="AR172" s="167" t="s">
        <v>203</v>
      </c>
      <c r="AT172" s="167" t="s">
        <v>144</v>
      </c>
      <c r="AU172" s="167" t="s">
        <v>126</v>
      </c>
      <c r="AY172" s="7" t="s">
        <v>142</v>
      </c>
      <c r="BE172" s="88">
        <f t="shared" si="19"/>
        <v>0</v>
      </c>
      <c r="BF172" s="88">
        <f t="shared" si="20"/>
        <v>0</v>
      </c>
      <c r="BG172" s="88">
        <f t="shared" si="21"/>
        <v>0</v>
      </c>
      <c r="BH172" s="88">
        <f t="shared" si="22"/>
        <v>0</v>
      </c>
      <c r="BI172" s="88">
        <f t="shared" si="23"/>
        <v>0</v>
      </c>
      <c r="BJ172" s="7" t="s">
        <v>126</v>
      </c>
      <c r="BK172" s="88">
        <f t="shared" si="24"/>
        <v>0</v>
      </c>
      <c r="BL172" s="7" t="s">
        <v>203</v>
      </c>
      <c r="BM172" s="167" t="s">
        <v>679</v>
      </c>
    </row>
    <row r="173" spans="2:65" s="20" customFormat="1" ht="33" customHeight="1">
      <c r="B173" s="127"/>
      <c r="C173" s="168" t="s">
        <v>201</v>
      </c>
      <c r="D173" s="168" t="s">
        <v>305</v>
      </c>
      <c r="E173" s="169" t="s">
        <v>680</v>
      </c>
      <c r="F173" s="170" t="s">
        <v>681</v>
      </c>
      <c r="G173" s="171" t="s">
        <v>515</v>
      </c>
      <c r="H173" s="172">
        <v>2</v>
      </c>
      <c r="I173" s="173"/>
      <c r="J173" s="174">
        <f t="shared" si="15"/>
        <v>0</v>
      </c>
      <c r="K173" s="175"/>
      <c r="L173" s="176"/>
      <c r="M173" s="177"/>
      <c r="N173" s="178" t="s">
        <v>39</v>
      </c>
      <c r="P173" s="165">
        <f t="shared" si="16"/>
        <v>0</v>
      </c>
      <c r="Q173" s="165">
        <v>3.1E-4</v>
      </c>
      <c r="R173" s="165">
        <f t="shared" si="17"/>
        <v>6.2E-4</v>
      </c>
      <c r="S173" s="165">
        <v>0</v>
      </c>
      <c r="T173" s="166">
        <f t="shared" si="18"/>
        <v>0</v>
      </c>
      <c r="AR173" s="167" t="s">
        <v>269</v>
      </c>
      <c r="AT173" s="167" t="s">
        <v>305</v>
      </c>
      <c r="AU173" s="167" t="s">
        <v>126</v>
      </c>
      <c r="AY173" s="7" t="s">
        <v>142</v>
      </c>
      <c r="BE173" s="88">
        <f t="shared" si="19"/>
        <v>0</v>
      </c>
      <c r="BF173" s="88">
        <f t="shared" si="20"/>
        <v>0</v>
      </c>
      <c r="BG173" s="88">
        <f t="shared" si="21"/>
        <v>0</v>
      </c>
      <c r="BH173" s="88">
        <f t="shared" si="22"/>
        <v>0</v>
      </c>
      <c r="BI173" s="88">
        <f t="shared" si="23"/>
        <v>0</v>
      </c>
      <c r="BJ173" s="7" t="s">
        <v>126</v>
      </c>
      <c r="BK173" s="88">
        <f t="shared" si="24"/>
        <v>0</v>
      </c>
      <c r="BL173" s="7" t="s">
        <v>203</v>
      </c>
      <c r="BM173" s="167" t="s">
        <v>682</v>
      </c>
    </row>
    <row r="174" spans="2:65" s="20" customFormat="1" ht="24.2" customHeight="1">
      <c r="B174" s="127"/>
      <c r="C174" s="156" t="s">
        <v>256</v>
      </c>
      <c r="D174" s="156" t="s">
        <v>144</v>
      </c>
      <c r="E174" s="157" t="s">
        <v>683</v>
      </c>
      <c r="F174" s="158" t="s">
        <v>684</v>
      </c>
      <c r="G174" s="159" t="s">
        <v>675</v>
      </c>
      <c r="H174" s="160">
        <v>1</v>
      </c>
      <c r="I174" s="161"/>
      <c r="J174" s="162">
        <f t="shared" si="15"/>
        <v>0</v>
      </c>
      <c r="K174" s="163"/>
      <c r="L174" s="21"/>
      <c r="M174" s="164"/>
      <c r="N174" s="126" t="s">
        <v>39</v>
      </c>
      <c r="P174" s="165">
        <f t="shared" si="16"/>
        <v>0</v>
      </c>
      <c r="Q174" s="165">
        <v>3.0000000000000001E-5</v>
      </c>
      <c r="R174" s="165">
        <f t="shared" si="17"/>
        <v>3.0000000000000001E-5</v>
      </c>
      <c r="S174" s="165">
        <v>0</v>
      </c>
      <c r="T174" s="166">
        <f t="shared" si="18"/>
        <v>0</v>
      </c>
      <c r="AR174" s="167" t="s">
        <v>203</v>
      </c>
      <c r="AT174" s="167" t="s">
        <v>144</v>
      </c>
      <c r="AU174" s="167" t="s">
        <v>126</v>
      </c>
      <c r="AY174" s="7" t="s">
        <v>142</v>
      </c>
      <c r="BE174" s="88">
        <f t="shared" si="19"/>
        <v>0</v>
      </c>
      <c r="BF174" s="88">
        <f t="shared" si="20"/>
        <v>0</v>
      </c>
      <c r="BG174" s="88">
        <f t="shared" si="21"/>
        <v>0</v>
      </c>
      <c r="BH174" s="88">
        <f t="shared" si="22"/>
        <v>0</v>
      </c>
      <c r="BI174" s="88">
        <f t="shared" si="23"/>
        <v>0</v>
      </c>
      <c r="BJ174" s="7" t="s">
        <v>126</v>
      </c>
      <c r="BK174" s="88">
        <f t="shared" si="24"/>
        <v>0</v>
      </c>
      <c r="BL174" s="7" t="s">
        <v>203</v>
      </c>
      <c r="BM174" s="167" t="s">
        <v>685</v>
      </c>
    </row>
    <row r="175" spans="2:65" s="20" customFormat="1" ht="24.2" customHeight="1">
      <c r="B175" s="127"/>
      <c r="C175" s="156" t="s">
        <v>260</v>
      </c>
      <c r="D175" s="156" t="s">
        <v>144</v>
      </c>
      <c r="E175" s="157" t="s">
        <v>686</v>
      </c>
      <c r="F175" s="158" t="s">
        <v>687</v>
      </c>
      <c r="G175" s="159" t="s">
        <v>218</v>
      </c>
      <c r="H175" s="160">
        <v>2.5000000000000001E-2</v>
      </c>
      <c r="I175" s="161"/>
      <c r="J175" s="162">
        <f t="shared" si="15"/>
        <v>0</v>
      </c>
      <c r="K175" s="163"/>
      <c r="L175" s="21"/>
      <c r="M175" s="164"/>
      <c r="N175" s="126" t="s">
        <v>39</v>
      </c>
      <c r="P175" s="165">
        <f t="shared" si="16"/>
        <v>0</v>
      </c>
      <c r="Q175" s="165">
        <v>0</v>
      </c>
      <c r="R175" s="165">
        <f t="shared" si="17"/>
        <v>0</v>
      </c>
      <c r="S175" s="165">
        <v>0</v>
      </c>
      <c r="T175" s="166">
        <f t="shared" si="18"/>
        <v>0</v>
      </c>
      <c r="AR175" s="167" t="s">
        <v>203</v>
      </c>
      <c r="AT175" s="167" t="s">
        <v>144</v>
      </c>
      <c r="AU175" s="167" t="s">
        <v>126</v>
      </c>
      <c r="AY175" s="7" t="s">
        <v>142</v>
      </c>
      <c r="BE175" s="88">
        <f t="shared" si="19"/>
        <v>0</v>
      </c>
      <c r="BF175" s="88">
        <f t="shared" si="20"/>
        <v>0</v>
      </c>
      <c r="BG175" s="88">
        <f t="shared" si="21"/>
        <v>0</v>
      </c>
      <c r="BH175" s="88">
        <f t="shared" si="22"/>
        <v>0</v>
      </c>
      <c r="BI175" s="88">
        <f t="shared" si="23"/>
        <v>0</v>
      </c>
      <c r="BJ175" s="7" t="s">
        <v>126</v>
      </c>
      <c r="BK175" s="88">
        <f t="shared" si="24"/>
        <v>0</v>
      </c>
      <c r="BL175" s="7" t="s">
        <v>203</v>
      </c>
      <c r="BM175" s="167" t="s">
        <v>688</v>
      </c>
    </row>
    <row r="176" spans="2:65" s="143" customFormat="1" ht="22.9" customHeight="1">
      <c r="B176" s="144"/>
      <c r="D176" s="145" t="s">
        <v>72</v>
      </c>
      <c r="E176" s="154" t="s">
        <v>689</v>
      </c>
      <c r="F176" s="154" t="s">
        <v>690</v>
      </c>
      <c r="I176" s="147"/>
      <c r="J176" s="155">
        <f>BK176</f>
        <v>0</v>
      </c>
      <c r="L176" s="144"/>
      <c r="M176" s="149"/>
      <c r="P176" s="150">
        <f>P177</f>
        <v>0</v>
      </c>
      <c r="R176" s="150">
        <f>R177</f>
        <v>4.8919999999999996E-4</v>
      </c>
      <c r="T176" s="151">
        <f>T177</f>
        <v>0</v>
      </c>
      <c r="AR176" s="145" t="s">
        <v>126</v>
      </c>
      <c r="AT176" s="152" t="s">
        <v>72</v>
      </c>
      <c r="AU176" s="152" t="s">
        <v>81</v>
      </c>
      <c r="AY176" s="145" t="s">
        <v>142</v>
      </c>
      <c r="BK176" s="153">
        <f>BK177</f>
        <v>0</v>
      </c>
    </row>
    <row r="177" spans="2:65" s="20" customFormat="1" ht="33" customHeight="1">
      <c r="B177" s="127"/>
      <c r="C177" s="156" t="s">
        <v>264</v>
      </c>
      <c r="D177" s="156" t="s">
        <v>144</v>
      </c>
      <c r="E177" s="157" t="s">
        <v>691</v>
      </c>
      <c r="F177" s="158" t="s">
        <v>692</v>
      </c>
      <c r="G177" s="159" t="s">
        <v>267</v>
      </c>
      <c r="H177" s="160">
        <v>5</v>
      </c>
      <c r="I177" s="161"/>
      <c r="J177" s="162">
        <f>ROUND(I177*H177,2)</f>
        <v>0</v>
      </c>
      <c r="K177" s="163"/>
      <c r="L177" s="21"/>
      <c r="M177" s="164"/>
      <c r="N177" s="126" t="s">
        <v>39</v>
      </c>
      <c r="P177" s="165">
        <f>O177*H177</f>
        <v>0</v>
      </c>
      <c r="Q177" s="165">
        <v>9.7839999999999998E-5</v>
      </c>
      <c r="R177" s="165">
        <f>Q177*H177</f>
        <v>4.8919999999999996E-4</v>
      </c>
      <c r="S177" s="165">
        <v>0</v>
      </c>
      <c r="T177" s="166">
        <f>S177*H177</f>
        <v>0</v>
      </c>
      <c r="AR177" s="167" t="s">
        <v>203</v>
      </c>
      <c r="AT177" s="167" t="s">
        <v>144</v>
      </c>
      <c r="AU177" s="167" t="s">
        <v>126</v>
      </c>
      <c r="AY177" s="7" t="s">
        <v>142</v>
      </c>
      <c r="BE177" s="88">
        <f>IF(N177="základná",J177,0)</f>
        <v>0</v>
      </c>
      <c r="BF177" s="88">
        <f>IF(N177="znížená",J177,0)</f>
        <v>0</v>
      </c>
      <c r="BG177" s="88">
        <f>IF(N177="zákl. prenesená",J177,0)</f>
        <v>0</v>
      </c>
      <c r="BH177" s="88">
        <f>IF(N177="zníž. prenesená",J177,0)</f>
        <v>0</v>
      </c>
      <c r="BI177" s="88">
        <f>IF(N177="nulová",J177,0)</f>
        <v>0</v>
      </c>
      <c r="BJ177" s="7" t="s">
        <v>126</v>
      </c>
      <c r="BK177" s="88">
        <f>ROUND(I177*H177,2)</f>
        <v>0</v>
      </c>
      <c r="BL177" s="7" t="s">
        <v>203</v>
      </c>
      <c r="BM177" s="167" t="s">
        <v>693</v>
      </c>
    </row>
    <row r="178" spans="2:65" s="143" customFormat="1" ht="25.9" customHeight="1">
      <c r="B178" s="144"/>
      <c r="D178" s="145" t="s">
        <v>72</v>
      </c>
      <c r="E178" s="146" t="s">
        <v>305</v>
      </c>
      <c r="F178" s="146" t="s">
        <v>694</v>
      </c>
      <c r="I178" s="147"/>
      <c r="J178" s="148">
        <f>BK178</f>
        <v>0</v>
      </c>
      <c r="L178" s="144"/>
      <c r="M178" s="149"/>
      <c r="P178" s="150">
        <f>P179+P182+P198</f>
        <v>0</v>
      </c>
      <c r="R178" s="150">
        <f>R179+R182+R198</f>
        <v>0.23648404434</v>
      </c>
      <c r="T178" s="151">
        <f>T179+T182+T198</f>
        <v>0</v>
      </c>
      <c r="AR178" s="145" t="s">
        <v>154</v>
      </c>
      <c r="AT178" s="152" t="s">
        <v>72</v>
      </c>
      <c r="AU178" s="152" t="s">
        <v>73</v>
      </c>
      <c r="AY178" s="145" t="s">
        <v>142</v>
      </c>
      <c r="BK178" s="153">
        <f>BK179+BK182+BK198</f>
        <v>0</v>
      </c>
    </row>
    <row r="179" spans="2:65" s="143" customFormat="1" ht="22.9" customHeight="1">
      <c r="B179" s="144"/>
      <c r="D179" s="145" t="s">
        <v>72</v>
      </c>
      <c r="E179" s="154" t="s">
        <v>695</v>
      </c>
      <c r="F179" s="154" t="s">
        <v>696</v>
      </c>
      <c r="I179" s="147"/>
      <c r="J179" s="155">
        <f>BK179</f>
        <v>0</v>
      </c>
      <c r="L179" s="144"/>
      <c r="M179" s="149"/>
      <c r="P179" s="150">
        <f>SUM(P180:P181)</f>
        <v>0</v>
      </c>
      <c r="R179" s="150">
        <f>SUM(R180:R181)</f>
        <v>0</v>
      </c>
      <c r="T179" s="151">
        <f>SUM(T180:T181)</f>
        <v>0</v>
      </c>
      <c r="AR179" s="145" t="s">
        <v>154</v>
      </c>
      <c r="AT179" s="152" t="s">
        <v>72</v>
      </c>
      <c r="AU179" s="152" t="s">
        <v>81</v>
      </c>
      <c r="AY179" s="145" t="s">
        <v>142</v>
      </c>
      <c r="BK179" s="153">
        <f>SUM(BK180:BK181)</f>
        <v>0</v>
      </c>
    </row>
    <row r="180" spans="2:65" s="20" customFormat="1" ht="16.5" customHeight="1">
      <c r="B180" s="127"/>
      <c r="C180" s="156" t="s">
        <v>269</v>
      </c>
      <c r="D180" s="156" t="s">
        <v>144</v>
      </c>
      <c r="E180" s="157" t="s">
        <v>697</v>
      </c>
      <c r="F180" s="158" t="s">
        <v>698</v>
      </c>
      <c r="G180" s="159" t="s">
        <v>267</v>
      </c>
      <c r="H180" s="160">
        <v>50</v>
      </c>
      <c r="I180" s="161"/>
      <c r="J180" s="162">
        <f>ROUND(I180*H180,2)</f>
        <v>0</v>
      </c>
      <c r="K180" s="163"/>
      <c r="L180" s="21"/>
      <c r="M180" s="164"/>
      <c r="N180" s="126" t="s">
        <v>39</v>
      </c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AR180" s="167" t="s">
        <v>276</v>
      </c>
      <c r="AT180" s="167" t="s">
        <v>144</v>
      </c>
      <c r="AU180" s="167" t="s">
        <v>126</v>
      </c>
      <c r="AY180" s="7" t="s">
        <v>142</v>
      </c>
      <c r="BE180" s="88">
        <f>IF(N180="základná",J180,0)</f>
        <v>0</v>
      </c>
      <c r="BF180" s="88">
        <f>IF(N180="znížená",J180,0)</f>
        <v>0</v>
      </c>
      <c r="BG180" s="88">
        <f>IF(N180="zákl. prenesená",J180,0)</f>
        <v>0</v>
      </c>
      <c r="BH180" s="88">
        <f>IF(N180="zníž. prenesená",J180,0)</f>
        <v>0</v>
      </c>
      <c r="BI180" s="88">
        <f>IF(N180="nulová",J180,0)</f>
        <v>0</v>
      </c>
      <c r="BJ180" s="7" t="s">
        <v>126</v>
      </c>
      <c r="BK180" s="88">
        <f>ROUND(I180*H180,2)</f>
        <v>0</v>
      </c>
      <c r="BL180" s="7" t="s">
        <v>276</v>
      </c>
      <c r="BM180" s="167" t="s">
        <v>699</v>
      </c>
    </row>
    <row r="181" spans="2:65" s="20" customFormat="1" ht="16.5" customHeight="1">
      <c r="B181" s="127"/>
      <c r="C181" s="168" t="s">
        <v>273</v>
      </c>
      <c r="D181" s="168" t="s">
        <v>305</v>
      </c>
      <c r="E181" s="169" t="s">
        <v>700</v>
      </c>
      <c r="F181" s="170" t="s">
        <v>701</v>
      </c>
      <c r="G181" s="171" t="s">
        <v>267</v>
      </c>
      <c r="H181" s="172">
        <v>52.5</v>
      </c>
      <c r="I181" s="173"/>
      <c r="J181" s="174">
        <f>ROUND(I181*H181,2)</f>
        <v>0</v>
      </c>
      <c r="K181" s="175"/>
      <c r="L181" s="176"/>
      <c r="M181" s="177"/>
      <c r="N181" s="178" t="s">
        <v>39</v>
      </c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AR181" s="167" t="s">
        <v>702</v>
      </c>
      <c r="AT181" s="167" t="s">
        <v>305</v>
      </c>
      <c r="AU181" s="167" t="s">
        <v>126</v>
      </c>
      <c r="AY181" s="7" t="s">
        <v>142</v>
      </c>
      <c r="BE181" s="88">
        <f>IF(N181="základná",J181,0)</f>
        <v>0</v>
      </c>
      <c r="BF181" s="88">
        <f>IF(N181="znížená",J181,0)</f>
        <v>0</v>
      </c>
      <c r="BG181" s="88">
        <f>IF(N181="zákl. prenesená",J181,0)</f>
        <v>0</v>
      </c>
      <c r="BH181" s="88">
        <f>IF(N181="zníž. prenesená",J181,0)</f>
        <v>0</v>
      </c>
      <c r="BI181" s="88">
        <f>IF(N181="nulová",J181,0)</f>
        <v>0</v>
      </c>
      <c r="BJ181" s="7" t="s">
        <v>126</v>
      </c>
      <c r="BK181" s="88">
        <f>ROUND(I181*H181,2)</f>
        <v>0</v>
      </c>
      <c r="BL181" s="7" t="s">
        <v>702</v>
      </c>
      <c r="BM181" s="167" t="s">
        <v>703</v>
      </c>
    </row>
    <row r="182" spans="2:65" s="143" customFormat="1" ht="22.9" customHeight="1">
      <c r="B182" s="144"/>
      <c r="D182" s="145" t="s">
        <v>72</v>
      </c>
      <c r="E182" s="154" t="s">
        <v>704</v>
      </c>
      <c r="F182" s="154" t="s">
        <v>705</v>
      </c>
      <c r="I182" s="147"/>
      <c r="J182" s="155">
        <f>BK182</f>
        <v>0</v>
      </c>
      <c r="L182" s="144"/>
      <c r="M182" s="149"/>
      <c r="P182" s="150">
        <f>SUM(P183:P197)</f>
        <v>0</v>
      </c>
      <c r="R182" s="150">
        <f>SUM(R183:R197)</f>
        <v>0.23648404434</v>
      </c>
      <c r="T182" s="151">
        <f>SUM(T183:T197)</f>
        <v>0</v>
      </c>
      <c r="AR182" s="145" t="s">
        <v>154</v>
      </c>
      <c r="AT182" s="152" t="s">
        <v>72</v>
      </c>
      <c r="AU182" s="152" t="s">
        <v>81</v>
      </c>
      <c r="AY182" s="145" t="s">
        <v>142</v>
      </c>
      <c r="BK182" s="153">
        <f>SUM(BK183:BK197)</f>
        <v>0</v>
      </c>
    </row>
    <row r="183" spans="2:65" s="20" customFormat="1" ht="16.5" customHeight="1">
      <c r="B183" s="127"/>
      <c r="C183" s="156" t="s">
        <v>277</v>
      </c>
      <c r="D183" s="156" t="s">
        <v>144</v>
      </c>
      <c r="E183" s="157" t="s">
        <v>706</v>
      </c>
      <c r="F183" s="158" t="s">
        <v>707</v>
      </c>
      <c r="G183" s="159" t="s">
        <v>267</v>
      </c>
      <c r="H183" s="160">
        <v>9.4</v>
      </c>
      <c r="I183" s="161"/>
      <c r="J183" s="162">
        <f t="shared" ref="J183:J197" si="25">ROUND(I183*H183,2)</f>
        <v>0</v>
      </c>
      <c r="K183" s="163"/>
      <c r="L183" s="21"/>
      <c r="M183" s="164"/>
      <c r="N183" s="126" t="s">
        <v>39</v>
      </c>
      <c r="P183" s="165">
        <f t="shared" ref="P183:P197" si="26">O183*H183</f>
        <v>0</v>
      </c>
      <c r="Q183" s="165">
        <v>1.011475E-2</v>
      </c>
      <c r="R183" s="165">
        <f t="shared" ref="R183:R197" si="27">Q183*H183</f>
        <v>9.5078650000000015E-2</v>
      </c>
      <c r="S183" s="165">
        <v>0</v>
      </c>
      <c r="T183" s="166">
        <f t="shared" ref="T183:T197" si="28">S183*H183</f>
        <v>0</v>
      </c>
      <c r="AR183" s="167" t="s">
        <v>276</v>
      </c>
      <c r="AT183" s="167" t="s">
        <v>144</v>
      </c>
      <c r="AU183" s="167" t="s">
        <v>126</v>
      </c>
      <c r="AY183" s="7" t="s">
        <v>142</v>
      </c>
      <c r="BE183" s="88">
        <f t="shared" ref="BE183:BE197" si="29">IF(N183="základná",J183,0)</f>
        <v>0</v>
      </c>
      <c r="BF183" s="88">
        <f t="shared" ref="BF183:BF197" si="30">IF(N183="znížená",J183,0)</f>
        <v>0</v>
      </c>
      <c r="BG183" s="88">
        <f t="shared" ref="BG183:BG197" si="31">IF(N183="zákl. prenesená",J183,0)</f>
        <v>0</v>
      </c>
      <c r="BH183" s="88">
        <f t="shared" ref="BH183:BH197" si="32">IF(N183="zníž. prenesená",J183,0)</f>
        <v>0</v>
      </c>
      <c r="BI183" s="88">
        <f t="shared" ref="BI183:BI197" si="33">IF(N183="nulová",J183,0)</f>
        <v>0</v>
      </c>
      <c r="BJ183" s="7" t="s">
        <v>126</v>
      </c>
      <c r="BK183" s="88">
        <f t="shared" ref="BK183:BK197" si="34">ROUND(I183*H183,2)</f>
        <v>0</v>
      </c>
      <c r="BL183" s="7" t="s">
        <v>276</v>
      </c>
      <c r="BM183" s="167" t="s">
        <v>708</v>
      </c>
    </row>
    <row r="184" spans="2:65" s="20" customFormat="1" ht="21.75" customHeight="1">
      <c r="B184" s="127"/>
      <c r="C184" s="168" t="s">
        <v>281</v>
      </c>
      <c r="D184" s="168" t="s">
        <v>305</v>
      </c>
      <c r="E184" s="169" t="s">
        <v>709</v>
      </c>
      <c r="F184" s="170" t="s">
        <v>710</v>
      </c>
      <c r="G184" s="171" t="s">
        <v>267</v>
      </c>
      <c r="H184" s="172">
        <v>9.4</v>
      </c>
      <c r="I184" s="173"/>
      <c r="J184" s="174">
        <f t="shared" si="25"/>
        <v>0</v>
      </c>
      <c r="K184" s="175"/>
      <c r="L184" s="176"/>
      <c r="M184" s="177"/>
      <c r="N184" s="178" t="s">
        <v>39</v>
      </c>
      <c r="P184" s="165">
        <f t="shared" si="26"/>
        <v>0</v>
      </c>
      <c r="Q184" s="165">
        <v>1.6900000000000001E-3</v>
      </c>
      <c r="R184" s="165">
        <f t="shared" si="27"/>
        <v>1.5886000000000001E-2</v>
      </c>
      <c r="S184" s="165">
        <v>0</v>
      </c>
      <c r="T184" s="166">
        <f t="shared" si="28"/>
        <v>0</v>
      </c>
      <c r="AR184" s="167" t="s">
        <v>702</v>
      </c>
      <c r="AT184" s="167" t="s">
        <v>305</v>
      </c>
      <c r="AU184" s="167" t="s">
        <v>126</v>
      </c>
      <c r="AY184" s="7" t="s">
        <v>142</v>
      </c>
      <c r="BE184" s="88">
        <f t="shared" si="29"/>
        <v>0</v>
      </c>
      <c r="BF184" s="88">
        <f t="shared" si="30"/>
        <v>0</v>
      </c>
      <c r="BG184" s="88">
        <f t="shared" si="31"/>
        <v>0</v>
      </c>
      <c r="BH184" s="88">
        <f t="shared" si="32"/>
        <v>0</v>
      </c>
      <c r="BI184" s="88">
        <f t="shared" si="33"/>
        <v>0</v>
      </c>
      <c r="BJ184" s="7" t="s">
        <v>126</v>
      </c>
      <c r="BK184" s="88">
        <f t="shared" si="34"/>
        <v>0</v>
      </c>
      <c r="BL184" s="7" t="s">
        <v>702</v>
      </c>
      <c r="BM184" s="167" t="s">
        <v>711</v>
      </c>
    </row>
    <row r="185" spans="2:65" s="20" customFormat="1" ht="16.5" customHeight="1">
      <c r="B185" s="127"/>
      <c r="C185" s="156" t="s">
        <v>219</v>
      </c>
      <c r="D185" s="156" t="s">
        <v>144</v>
      </c>
      <c r="E185" s="157" t="s">
        <v>712</v>
      </c>
      <c r="F185" s="158" t="s">
        <v>713</v>
      </c>
      <c r="G185" s="159" t="s">
        <v>267</v>
      </c>
      <c r="H185" s="160">
        <v>9.66</v>
      </c>
      <c r="I185" s="161"/>
      <c r="J185" s="162">
        <f t="shared" si="25"/>
        <v>0</v>
      </c>
      <c r="K185" s="163"/>
      <c r="L185" s="21"/>
      <c r="M185" s="164"/>
      <c r="N185" s="126" t="s">
        <v>39</v>
      </c>
      <c r="P185" s="165">
        <f t="shared" si="26"/>
        <v>0</v>
      </c>
      <c r="Q185" s="165">
        <v>1.0461899E-2</v>
      </c>
      <c r="R185" s="165">
        <f t="shared" si="27"/>
        <v>0.10106194434</v>
      </c>
      <c r="S185" s="165">
        <v>0</v>
      </c>
      <c r="T185" s="166">
        <f t="shared" si="28"/>
        <v>0</v>
      </c>
      <c r="AR185" s="167" t="s">
        <v>276</v>
      </c>
      <c r="AT185" s="167" t="s">
        <v>144</v>
      </c>
      <c r="AU185" s="167" t="s">
        <v>126</v>
      </c>
      <c r="AY185" s="7" t="s">
        <v>142</v>
      </c>
      <c r="BE185" s="88">
        <f t="shared" si="29"/>
        <v>0</v>
      </c>
      <c r="BF185" s="88">
        <f t="shared" si="30"/>
        <v>0</v>
      </c>
      <c r="BG185" s="88">
        <f t="shared" si="31"/>
        <v>0</v>
      </c>
      <c r="BH185" s="88">
        <f t="shared" si="32"/>
        <v>0</v>
      </c>
      <c r="BI185" s="88">
        <f t="shared" si="33"/>
        <v>0</v>
      </c>
      <c r="BJ185" s="7" t="s">
        <v>126</v>
      </c>
      <c r="BK185" s="88">
        <f t="shared" si="34"/>
        <v>0</v>
      </c>
      <c r="BL185" s="7" t="s">
        <v>276</v>
      </c>
      <c r="BM185" s="167" t="s">
        <v>714</v>
      </c>
    </row>
    <row r="186" spans="2:65" s="20" customFormat="1" ht="21.75" customHeight="1">
      <c r="B186" s="127"/>
      <c r="C186" s="168" t="s">
        <v>288</v>
      </c>
      <c r="D186" s="168" t="s">
        <v>305</v>
      </c>
      <c r="E186" s="169" t="s">
        <v>715</v>
      </c>
      <c r="F186" s="170" t="s">
        <v>716</v>
      </c>
      <c r="G186" s="171" t="s">
        <v>267</v>
      </c>
      <c r="H186" s="172">
        <v>9.66</v>
      </c>
      <c r="I186" s="173"/>
      <c r="J186" s="174">
        <f t="shared" si="25"/>
        <v>0</v>
      </c>
      <c r="K186" s="175"/>
      <c r="L186" s="176"/>
      <c r="M186" s="177"/>
      <c r="N186" s="178" t="s">
        <v>39</v>
      </c>
      <c r="P186" s="165">
        <f t="shared" si="26"/>
        <v>0</v>
      </c>
      <c r="Q186" s="165">
        <v>2.5000000000000001E-3</v>
      </c>
      <c r="R186" s="165">
        <f t="shared" si="27"/>
        <v>2.4150000000000001E-2</v>
      </c>
      <c r="S186" s="165">
        <v>0</v>
      </c>
      <c r="T186" s="166">
        <f t="shared" si="28"/>
        <v>0</v>
      </c>
      <c r="AR186" s="167" t="s">
        <v>717</v>
      </c>
      <c r="AT186" s="167" t="s">
        <v>305</v>
      </c>
      <c r="AU186" s="167" t="s">
        <v>126</v>
      </c>
      <c r="AY186" s="7" t="s">
        <v>142</v>
      </c>
      <c r="BE186" s="88">
        <f t="shared" si="29"/>
        <v>0</v>
      </c>
      <c r="BF186" s="88">
        <f t="shared" si="30"/>
        <v>0</v>
      </c>
      <c r="BG186" s="88">
        <f t="shared" si="31"/>
        <v>0</v>
      </c>
      <c r="BH186" s="88">
        <f t="shared" si="32"/>
        <v>0</v>
      </c>
      <c r="BI186" s="88">
        <f t="shared" si="33"/>
        <v>0</v>
      </c>
      <c r="BJ186" s="7" t="s">
        <v>126</v>
      </c>
      <c r="BK186" s="88">
        <f t="shared" si="34"/>
        <v>0</v>
      </c>
      <c r="BL186" s="7" t="s">
        <v>276</v>
      </c>
      <c r="BM186" s="167" t="s">
        <v>718</v>
      </c>
    </row>
    <row r="187" spans="2:65" s="20" customFormat="1" ht="16.5" customHeight="1">
      <c r="B187" s="127"/>
      <c r="C187" s="156" t="s">
        <v>292</v>
      </c>
      <c r="D187" s="156" t="s">
        <v>144</v>
      </c>
      <c r="E187" s="157" t="s">
        <v>719</v>
      </c>
      <c r="F187" s="158" t="s">
        <v>720</v>
      </c>
      <c r="G187" s="159" t="s">
        <v>515</v>
      </c>
      <c r="H187" s="160">
        <v>3</v>
      </c>
      <c r="I187" s="161"/>
      <c r="J187" s="162">
        <f t="shared" si="25"/>
        <v>0</v>
      </c>
      <c r="K187" s="163"/>
      <c r="L187" s="21"/>
      <c r="M187" s="164"/>
      <c r="N187" s="126" t="s">
        <v>39</v>
      </c>
      <c r="P187" s="165">
        <f t="shared" si="26"/>
        <v>0</v>
      </c>
      <c r="Q187" s="165">
        <v>0</v>
      </c>
      <c r="R187" s="165">
        <f t="shared" si="27"/>
        <v>0</v>
      </c>
      <c r="S187" s="165">
        <v>0</v>
      </c>
      <c r="T187" s="166">
        <f t="shared" si="28"/>
        <v>0</v>
      </c>
      <c r="AR187" s="167" t="s">
        <v>276</v>
      </c>
      <c r="AT187" s="167" t="s">
        <v>144</v>
      </c>
      <c r="AU187" s="167" t="s">
        <v>126</v>
      </c>
      <c r="AY187" s="7" t="s">
        <v>142</v>
      </c>
      <c r="BE187" s="88">
        <f t="shared" si="29"/>
        <v>0</v>
      </c>
      <c r="BF187" s="88">
        <f t="shared" si="30"/>
        <v>0</v>
      </c>
      <c r="BG187" s="88">
        <f t="shared" si="31"/>
        <v>0</v>
      </c>
      <c r="BH187" s="88">
        <f t="shared" si="32"/>
        <v>0</v>
      </c>
      <c r="BI187" s="88">
        <f t="shared" si="33"/>
        <v>0</v>
      </c>
      <c r="BJ187" s="7" t="s">
        <v>126</v>
      </c>
      <c r="BK187" s="88">
        <f t="shared" si="34"/>
        <v>0</v>
      </c>
      <c r="BL187" s="7" t="s">
        <v>276</v>
      </c>
      <c r="BM187" s="167" t="s">
        <v>721</v>
      </c>
    </row>
    <row r="188" spans="2:65" s="20" customFormat="1" ht="21.75" customHeight="1">
      <c r="B188" s="127"/>
      <c r="C188" s="156" t="s">
        <v>296</v>
      </c>
      <c r="D188" s="156" t="s">
        <v>144</v>
      </c>
      <c r="E188" s="157" t="s">
        <v>722</v>
      </c>
      <c r="F188" s="158" t="s">
        <v>723</v>
      </c>
      <c r="G188" s="159" t="s">
        <v>267</v>
      </c>
      <c r="H188" s="160">
        <v>55</v>
      </c>
      <c r="I188" s="161"/>
      <c r="J188" s="162">
        <f t="shared" si="25"/>
        <v>0</v>
      </c>
      <c r="K188" s="163"/>
      <c r="L188" s="21"/>
      <c r="M188" s="164"/>
      <c r="N188" s="126" t="s">
        <v>39</v>
      </c>
      <c r="P188" s="165">
        <f t="shared" si="26"/>
        <v>0</v>
      </c>
      <c r="Q188" s="165">
        <v>0</v>
      </c>
      <c r="R188" s="165">
        <f t="shared" si="27"/>
        <v>0</v>
      </c>
      <c r="S188" s="165">
        <v>0</v>
      </c>
      <c r="T188" s="166">
        <f t="shared" si="28"/>
        <v>0</v>
      </c>
      <c r="AR188" s="167" t="s">
        <v>276</v>
      </c>
      <c r="AT188" s="167" t="s">
        <v>144</v>
      </c>
      <c r="AU188" s="167" t="s">
        <v>126</v>
      </c>
      <c r="AY188" s="7" t="s">
        <v>142</v>
      </c>
      <c r="BE188" s="88">
        <f t="shared" si="29"/>
        <v>0</v>
      </c>
      <c r="BF188" s="88">
        <f t="shared" si="30"/>
        <v>0</v>
      </c>
      <c r="BG188" s="88">
        <f t="shared" si="31"/>
        <v>0</v>
      </c>
      <c r="BH188" s="88">
        <f t="shared" si="32"/>
        <v>0</v>
      </c>
      <c r="BI188" s="88">
        <f t="shared" si="33"/>
        <v>0</v>
      </c>
      <c r="BJ188" s="7" t="s">
        <v>126</v>
      </c>
      <c r="BK188" s="88">
        <f t="shared" si="34"/>
        <v>0</v>
      </c>
      <c r="BL188" s="7" t="s">
        <v>276</v>
      </c>
      <c r="BM188" s="167" t="s">
        <v>724</v>
      </c>
    </row>
    <row r="189" spans="2:65" s="20" customFormat="1" ht="16.5" customHeight="1">
      <c r="B189" s="127"/>
      <c r="C189" s="156" t="s">
        <v>227</v>
      </c>
      <c r="D189" s="156" t="s">
        <v>144</v>
      </c>
      <c r="E189" s="157" t="s">
        <v>725</v>
      </c>
      <c r="F189" s="158" t="s">
        <v>726</v>
      </c>
      <c r="G189" s="159" t="s">
        <v>267</v>
      </c>
      <c r="H189" s="160">
        <v>50</v>
      </c>
      <c r="I189" s="161"/>
      <c r="J189" s="162">
        <f t="shared" si="25"/>
        <v>0</v>
      </c>
      <c r="K189" s="163"/>
      <c r="L189" s="21"/>
      <c r="M189" s="164"/>
      <c r="N189" s="126" t="s">
        <v>39</v>
      </c>
      <c r="P189" s="165">
        <f t="shared" si="26"/>
        <v>0</v>
      </c>
      <c r="Q189" s="165">
        <v>0</v>
      </c>
      <c r="R189" s="165">
        <f t="shared" si="27"/>
        <v>0</v>
      </c>
      <c r="S189" s="165">
        <v>0</v>
      </c>
      <c r="T189" s="166">
        <f t="shared" si="28"/>
        <v>0</v>
      </c>
      <c r="AR189" s="167" t="s">
        <v>276</v>
      </c>
      <c r="AT189" s="167" t="s">
        <v>144</v>
      </c>
      <c r="AU189" s="167" t="s">
        <v>126</v>
      </c>
      <c r="AY189" s="7" t="s">
        <v>142</v>
      </c>
      <c r="BE189" s="88">
        <f t="shared" si="29"/>
        <v>0</v>
      </c>
      <c r="BF189" s="88">
        <f t="shared" si="30"/>
        <v>0</v>
      </c>
      <c r="BG189" s="88">
        <f t="shared" si="31"/>
        <v>0</v>
      </c>
      <c r="BH189" s="88">
        <f t="shared" si="32"/>
        <v>0</v>
      </c>
      <c r="BI189" s="88">
        <f t="shared" si="33"/>
        <v>0</v>
      </c>
      <c r="BJ189" s="7" t="s">
        <v>126</v>
      </c>
      <c r="BK189" s="88">
        <f t="shared" si="34"/>
        <v>0</v>
      </c>
      <c r="BL189" s="7" t="s">
        <v>276</v>
      </c>
      <c r="BM189" s="167" t="s">
        <v>727</v>
      </c>
    </row>
    <row r="190" spans="2:65" s="20" customFormat="1" ht="24.2" customHeight="1">
      <c r="B190" s="127"/>
      <c r="C190" s="156" t="s">
        <v>304</v>
      </c>
      <c r="D190" s="156" t="s">
        <v>144</v>
      </c>
      <c r="E190" s="157" t="s">
        <v>728</v>
      </c>
      <c r="F190" s="158" t="s">
        <v>729</v>
      </c>
      <c r="G190" s="159" t="s">
        <v>730</v>
      </c>
      <c r="H190" s="160">
        <v>1</v>
      </c>
      <c r="I190" s="161"/>
      <c r="J190" s="162">
        <f t="shared" si="25"/>
        <v>0</v>
      </c>
      <c r="K190" s="163"/>
      <c r="L190" s="21"/>
      <c r="M190" s="164"/>
      <c r="N190" s="126" t="s">
        <v>39</v>
      </c>
      <c r="P190" s="165">
        <f t="shared" si="26"/>
        <v>0</v>
      </c>
      <c r="Q190" s="165">
        <v>0</v>
      </c>
      <c r="R190" s="165">
        <f t="shared" si="27"/>
        <v>0</v>
      </c>
      <c r="S190" s="165">
        <v>0</v>
      </c>
      <c r="T190" s="166">
        <f t="shared" si="28"/>
        <v>0</v>
      </c>
      <c r="AR190" s="167" t="s">
        <v>276</v>
      </c>
      <c r="AT190" s="167" t="s">
        <v>144</v>
      </c>
      <c r="AU190" s="167" t="s">
        <v>126</v>
      </c>
      <c r="AY190" s="7" t="s">
        <v>142</v>
      </c>
      <c r="BE190" s="88">
        <f t="shared" si="29"/>
        <v>0</v>
      </c>
      <c r="BF190" s="88">
        <f t="shared" si="30"/>
        <v>0</v>
      </c>
      <c r="BG190" s="88">
        <f t="shared" si="31"/>
        <v>0</v>
      </c>
      <c r="BH190" s="88">
        <f t="shared" si="32"/>
        <v>0</v>
      </c>
      <c r="BI190" s="88">
        <f t="shared" si="33"/>
        <v>0</v>
      </c>
      <c r="BJ190" s="7" t="s">
        <v>126</v>
      </c>
      <c r="BK190" s="88">
        <f t="shared" si="34"/>
        <v>0</v>
      </c>
      <c r="BL190" s="7" t="s">
        <v>276</v>
      </c>
      <c r="BM190" s="167" t="s">
        <v>731</v>
      </c>
    </row>
    <row r="191" spans="2:65" s="20" customFormat="1" ht="21.75" customHeight="1">
      <c r="B191" s="127"/>
      <c r="C191" s="156" t="s">
        <v>231</v>
      </c>
      <c r="D191" s="156" t="s">
        <v>144</v>
      </c>
      <c r="E191" s="157" t="s">
        <v>732</v>
      </c>
      <c r="F191" s="158" t="s">
        <v>733</v>
      </c>
      <c r="G191" s="159" t="s">
        <v>267</v>
      </c>
      <c r="H191" s="160">
        <v>5</v>
      </c>
      <c r="I191" s="161"/>
      <c r="J191" s="162">
        <f t="shared" si="25"/>
        <v>0</v>
      </c>
      <c r="K191" s="163"/>
      <c r="L191" s="21"/>
      <c r="M191" s="164"/>
      <c r="N191" s="126" t="s">
        <v>39</v>
      </c>
      <c r="P191" s="165">
        <f t="shared" si="26"/>
        <v>0</v>
      </c>
      <c r="Q191" s="165">
        <v>6.1489999999999996E-5</v>
      </c>
      <c r="R191" s="165">
        <f t="shared" si="27"/>
        <v>3.0744999999999997E-4</v>
      </c>
      <c r="S191" s="165">
        <v>0</v>
      </c>
      <c r="T191" s="166">
        <f t="shared" si="28"/>
        <v>0</v>
      </c>
      <c r="AR191" s="167" t="s">
        <v>276</v>
      </c>
      <c r="AT191" s="167" t="s">
        <v>144</v>
      </c>
      <c r="AU191" s="167" t="s">
        <v>126</v>
      </c>
      <c r="AY191" s="7" t="s">
        <v>142</v>
      </c>
      <c r="BE191" s="88">
        <f t="shared" si="29"/>
        <v>0</v>
      </c>
      <c r="BF191" s="88">
        <f t="shared" si="30"/>
        <v>0</v>
      </c>
      <c r="BG191" s="88">
        <f t="shared" si="31"/>
        <v>0</v>
      </c>
      <c r="BH191" s="88">
        <f t="shared" si="32"/>
        <v>0</v>
      </c>
      <c r="BI191" s="88">
        <f t="shared" si="33"/>
        <v>0</v>
      </c>
      <c r="BJ191" s="7" t="s">
        <v>126</v>
      </c>
      <c r="BK191" s="88">
        <f t="shared" si="34"/>
        <v>0</v>
      </c>
      <c r="BL191" s="7" t="s">
        <v>276</v>
      </c>
      <c r="BM191" s="167" t="s">
        <v>734</v>
      </c>
    </row>
    <row r="192" spans="2:65" s="20" customFormat="1" ht="16.5" customHeight="1">
      <c r="B192" s="127"/>
      <c r="C192" s="168" t="s">
        <v>312</v>
      </c>
      <c r="D192" s="168" t="s">
        <v>305</v>
      </c>
      <c r="E192" s="169" t="s">
        <v>735</v>
      </c>
      <c r="F192" s="170" t="s">
        <v>736</v>
      </c>
      <c r="G192" s="171" t="s">
        <v>515</v>
      </c>
      <c r="H192" s="172">
        <v>6</v>
      </c>
      <c r="I192" s="173"/>
      <c r="J192" s="174">
        <f t="shared" si="25"/>
        <v>0</v>
      </c>
      <c r="K192" s="175"/>
      <c r="L192" s="176"/>
      <c r="M192" s="177"/>
      <c r="N192" s="178" t="s">
        <v>39</v>
      </c>
      <c r="P192" s="165">
        <f t="shared" si="26"/>
        <v>0</v>
      </c>
      <c r="Q192" s="165">
        <v>0</v>
      </c>
      <c r="R192" s="165">
        <f t="shared" si="27"/>
        <v>0</v>
      </c>
      <c r="S192" s="165">
        <v>0</v>
      </c>
      <c r="T192" s="166">
        <f t="shared" si="28"/>
        <v>0</v>
      </c>
      <c r="AR192" s="167" t="s">
        <v>702</v>
      </c>
      <c r="AT192" s="167" t="s">
        <v>305</v>
      </c>
      <c r="AU192" s="167" t="s">
        <v>126</v>
      </c>
      <c r="AY192" s="7" t="s">
        <v>142</v>
      </c>
      <c r="BE192" s="88">
        <f t="shared" si="29"/>
        <v>0</v>
      </c>
      <c r="BF192" s="88">
        <f t="shared" si="30"/>
        <v>0</v>
      </c>
      <c r="BG192" s="88">
        <f t="shared" si="31"/>
        <v>0</v>
      </c>
      <c r="BH192" s="88">
        <f t="shared" si="32"/>
        <v>0</v>
      </c>
      <c r="BI192" s="88">
        <f t="shared" si="33"/>
        <v>0</v>
      </c>
      <c r="BJ192" s="7" t="s">
        <v>126</v>
      </c>
      <c r="BK192" s="88">
        <f t="shared" si="34"/>
        <v>0</v>
      </c>
      <c r="BL192" s="7" t="s">
        <v>702</v>
      </c>
      <c r="BM192" s="167" t="s">
        <v>737</v>
      </c>
    </row>
    <row r="193" spans="2:65" s="20" customFormat="1" ht="16.5" customHeight="1">
      <c r="B193" s="127"/>
      <c r="C193" s="168" t="s">
        <v>234</v>
      </c>
      <c r="D193" s="168" t="s">
        <v>305</v>
      </c>
      <c r="E193" s="169" t="s">
        <v>738</v>
      </c>
      <c r="F193" s="170" t="s">
        <v>739</v>
      </c>
      <c r="G193" s="171" t="s">
        <v>515</v>
      </c>
      <c r="H193" s="172">
        <v>12</v>
      </c>
      <c r="I193" s="173"/>
      <c r="J193" s="174">
        <f t="shared" si="25"/>
        <v>0</v>
      </c>
      <c r="K193" s="175"/>
      <c r="L193" s="176"/>
      <c r="M193" s="177"/>
      <c r="N193" s="178" t="s">
        <v>39</v>
      </c>
      <c r="P193" s="165">
        <f t="shared" si="26"/>
        <v>0</v>
      </c>
      <c r="Q193" s="165">
        <v>0</v>
      </c>
      <c r="R193" s="165">
        <f t="shared" si="27"/>
        <v>0</v>
      </c>
      <c r="S193" s="165">
        <v>0</v>
      </c>
      <c r="T193" s="166">
        <f t="shared" si="28"/>
        <v>0</v>
      </c>
      <c r="AR193" s="167" t="s">
        <v>702</v>
      </c>
      <c r="AT193" s="167" t="s">
        <v>305</v>
      </c>
      <c r="AU193" s="167" t="s">
        <v>126</v>
      </c>
      <c r="AY193" s="7" t="s">
        <v>142</v>
      </c>
      <c r="BE193" s="88">
        <f t="shared" si="29"/>
        <v>0</v>
      </c>
      <c r="BF193" s="88">
        <f t="shared" si="30"/>
        <v>0</v>
      </c>
      <c r="BG193" s="88">
        <f t="shared" si="31"/>
        <v>0</v>
      </c>
      <c r="BH193" s="88">
        <f t="shared" si="32"/>
        <v>0</v>
      </c>
      <c r="BI193" s="88">
        <f t="shared" si="33"/>
        <v>0</v>
      </c>
      <c r="BJ193" s="7" t="s">
        <v>126</v>
      </c>
      <c r="BK193" s="88">
        <f t="shared" si="34"/>
        <v>0</v>
      </c>
      <c r="BL193" s="7" t="s">
        <v>702</v>
      </c>
      <c r="BM193" s="167" t="s">
        <v>740</v>
      </c>
    </row>
    <row r="194" spans="2:65" s="20" customFormat="1" ht="16.5" customHeight="1">
      <c r="B194" s="127"/>
      <c r="C194" s="168" t="s">
        <v>319</v>
      </c>
      <c r="D194" s="168" t="s">
        <v>305</v>
      </c>
      <c r="E194" s="169" t="s">
        <v>741</v>
      </c>
      <c r="F194" s="170" t="s">
        <v>742</v>
      </c>
      <c r="G194" s="171" t="s">
        <v>515</v>
      </c>
      <c r="H194" s="172">
        <v>8</v>
      </c>
      <c r="I194" s="173"/>
      <c r="J194" s="174">
        <f t="shared" si="25"/>
        <v>0</v>
      </c>
      <c r="K194" s="175"/>
      <c r="L194" s="176"/>
      <c r="M194" s="177"/>
      <c r="N194" s="178" t="s">
        <v>39</v>
      </c>
      <c r="P194" s="165">
        <f t="shared" si="26"/>
        <v>0</v>
      </c>
      <c r="Q194" s="165">
        <v>0</v>
      </c>
      <c r="R194" s="165">
        <f t="shared" si="27"/>
        <v>0</v>
      </c>
      <c r="S194" s="165">
        <v>0</v>
      </c>
      <c r="T194" s="166">
        <f t="shared" si="28"/>
        <v>0</v>
      </c>
      <c r="AR194" s="167" t="s">
        <v>702</v>
      </c>
      <c r="AT194" s="167" t="s">
        <v>305</v>
      </c>
      <c r="AU194" s="167" t="s">
        <v>126</v>
      </c>
      <c r="AY194" s="7" t="s">
        <v>142</v>
      </c>
      <c r="BE194" s="88">
        <f t="shared" si="29"/>
        <v>0</v>
      </c>
      <c r="BF194" s="88">
        <f t="shared" si="30"/>
        <v>0</v>
      </c>
      <c r="BG194" s="88">
        <f t="shared" si="31"/>
        <v>0</v>
      </c>
      <c r="BH194" s="88">
        <f t="shared" si="32"/>
        <v>0</v>
      </c>
      <c r="BI194" s="88">
        <f t="shared" si="33"/>
        <v>0</v>
      </c>
      <c r="BJ194" s="7" t="s">
        <v>126</v>
      </c>
      <c r="BK194" s="88">
        <f t="shared" si="34"/>
        <v>0</v>
      </c>
      <c r="BL194" s="7" t="s">
        <v>702</v>
      </c>
      <c r="BM194" s="167" t="s">
        <v>743</v>
      </c>
    </row>
    <row r="195" spans="2:65" s="20" customFormat="1" ht="16.5" customHeight="1">
      <c r="B195" s="127"/>
      <c r="C195" s="156" t="s">
        <v>323</v>
      </c>
      <c r="D195" s="156" t="s">
        <v>144</v>
      </c>
      <c r="E195" s="157" t="s">
        <v>741</v>
      </c>
      <c r="F195" s="158" t="s">
        <v>744</v>
      </c>
      <c r="G195" s="159" t="s">
        <v>745</v>
      </c>
      <c r="H195" s="160">
        <v>1</v>
      </c>
      <c r="I195" s="161"/>
      <c r="J195" s="162">
        <f t="shared" si="25"/>
        <v>0</v>
      </c>
      <c r="K195" s="163"/>
      <c r="L195" s="21"/>
      <c r="M195" s="164"/>
      <c r="N195" s="126" t="s">
        <v>39</v>
      </c>
      <c r="P195" s="165">
        <f t="shared" si="26"/>
        <v>0</v>
      </c>
      <c r="Q195" s="165">
        <v>0</v>
      </c>
      <c r="R195" s="165">
        <f t="shared" si="27"/>
        <v>0</v>
      </c>
      <c r="S195" s="165">
        <v>0</v>
      </c>
      <c r="T195" s="166">
        <f t="shared" si="28"/>
        <v>0</v>
      </c>
      <c r="AR195" s="167" t="s">
        <v>148</v>
      </c>
      <c r="AT195" s="167" t="s">
        <v>144</v>
      </c>
      <c r="AU195" s="167" t="s">
        <v>126</v>
      </c>
      <c r="AY195" s="7" t="s">
        <v>142</v>
      </c>
      <c r="BE195" s="88">
        <f t="shared" si="29"/>
        <v>0</v>
      </c>
      <c r="BF195" s="88">
        <f t="shared" si="30"/>
        <v>0</v>
      </c>
      <c r="BG195" s="88">
        <f t="shared" si="31"/>
        <v>0</v>
      </c>
      <c r="BH195" s="88">
        <f t="shared" si="32"/>
        <v>0</v>
      </c>
      <c r="BI195" s="88">
        <f t="shared" si="33"/>
        <v>0</v>
      </c>
      <c r="BJ195" s="7" t="s">
        <v>126</v>
      </c>
      <c r="BK195" s="88">
        <f t="shared" si="34"/>
        <v>0</v>
      </c>
      <c r="BL195" s="7" t="s">
        <v>148</v>
      </c>
      <c r="BM195" s="167" t="s">
        <v>746</v>
      </c>
    </row>
    <row r="196" spans="2:65" s="20" customFormat="1" ht="16.5" customHeight="1">
      <c r="B196" s="127"/>
      <c r="C196" s="156" t="s">
        <v>329</v>
      </c>
      <c r="D196" s="156" t="s">
        <v>144</v>
      </c>
      <c r="E196" s="157" t="s">
        <v>747</v>
      </c>
      <c r="F196" s="158" t="s">
        <v>748</v>
      </c>
      <c r="G196" s="159" t="s">
        <v>745</v>
      </c>
      <c r="H196" s="160">
        <v>1</v>
      </c>
      <c r="I196" s="161"/>
      <c r="J196" s="162">
        <f t="shared" si="25"/>
        <v>0</v>
      </c>
      <c r="K196" s="163"/>
      <c r="L196" s="21"/>
      <c r="M196" s="164"/>
      <c r="N196" s="126" t="s">
        <v>39</v>
      </c>
      <c r="P196" s="165">
        <f t="shared" si="26"/>
        <v>0</v>
      </c>
      <c r="Q196" s="165">
        <v>0</v>
      </c>
      <c r="R196" s="165">
        <f t="shared" si="27"/>
        <v>0</v>
      </c>
      <c r="S196" s="165">
        <v>0</v>
      </c>
      <c r="T196" s="166">
        <f t="shared" si="28"/>
        <v>0</v>
      </c>
      <c r="AR196" s="167" t="s">
        <v>148</v>
      </c>
      <c r="AT196" s="167" t="s">
        <v>144</v>
      </c>
      <c r="AU196" s="167" t="s">
        <v>126</v>
      </c>
      <c r="AY196" s="7" t="s">
        <v>142</v>
      </c>
      <c r="BE196" s="88">
        <f t="shared" si="29"/>
        <v>0</v>
      </c>
      <c r="BF196" s="88">
        <f t="shared" si="30"/>
        <v>0</v>
      </c>
      <c r="BG196" s="88">
        <f t="shared" si="31"/>
        <v>0</v>
      </c>
      <c r="BH196" s="88">
        <f t="shared" si="32"/>
        <v>0</v>
      </c>
      <c r="BI196" s="88">
        <f t="shared" si="33"/>
        <v>0</v>
      </c>
      <c r="BJ196" s="7" t="s">
        <v>126</v>
      </c>
      <c r="BK196" s="88">
        <f t="shared" si="34"/>
        <v>0</v>
      </c>
      <c r="BL196" s="7" t="s">
        <v>148</v>
      </c>
      <c r="BM196" s="167" t="s">
        <v>749</v>
      </c>
    </row>
    <row r="197" spans="2:65" s="20" customFormat="1" ht="21.75" customHeight="1">
      <c r="B197" s="127"/>
      <c r="C197" s="156" t="s">
        <v>337</v>
      </c>
      <c r="D197" s="156" t="s">
        <v>144</v>
      </c>
      <c r="E197" s="157" t="s">
        <v>750</v>
      </c>
      <c r="F197" s="158" t="s">
        <v>751</v>
      </c>
      <c r="G197" s="159" t="s">
        <v>752</v>
      </c>
      <c r="H197" s="160">
        <v>16</v>
      </c>
      <c r="I197" s="161"/>
      <c r="J197" s="162">
        <f t="shared" si="25"/>
        <v>0</v>
      </c>
      <c r="K197" s="163"/>
      <c r="L197" s="21"/>
      <c r="M197" s="164"/>
      <c r="N197" s="126" t="s">
        <v>39</v>
      </c>
      <c r="P197" s="165">
        <f t="shared" si="26"/>
        <v>0</v>
      </c>
      <c r="Q197" s="165">
        <v>0</v>
      </c>
      <c r="R197" s="165">
        <f t="shared" si="27"/>
        <v>0</v>
      </c>
      <c r="S197" s="165">
        <v>0</v>
      </c>
      <c r="T197" s="166">
        <f t="shared" si="28"/>
        <v>0</v>
      </c>
      <c r="AR197" s="167" t="s">
        <v>148</v>
      </c>
      <c r="AT197" s="167" t="s">
        <v>144</v>
      </c>
      <c r="AU197" s="167" t="s">
        <v>126</v>
      </c>
      <c r="AY197" s="7" t="s">
        <v>142</v>
      </c>
      <c r="BE197" s="88">
        <f t="shared" si="29"/>
        <v>0</v>
      </c>
      <c r="BF197" s="88">
        <f t="shared" si="30"/>
        <v>0</v>
      </c>
      <c r="BG197" s="88">
        <f t="shared" si="31"/>
        <v>0</v>
      </c>
      <c r="BH197" s="88">
        <f t="shared" si="32"/>
        <v>0</v>
      </c>
      <c r="BI197" s="88">
        <f t="shared" si="33"/>
        <v>0</v>
      </c>
      <c r="BJ197" s="7" t="s">
        <v>126</v>
      </c>
      <c r="BK197" s="88">
        <f t="shared" si="34"/>
        <v>0</v>
      </c>
      <c r="BL197" s="7" t="s">
        <v>148</v>
      </c>
      <c r="BM197" s="167" t="s">
        <v>753</v>
      </c>
    </row>
    <row r="198" spans="2:65" s="143" customFormat="1" ht="22.9" customHeight="1">
      <c r="B198" s="144"/>
      <c r="D198" s="145" t="s">
        <v>72</v>
      </c>
      <c r="E198" s="154" t="s">
        <v>754</v>
      </c>
      <c r="F198" s="154" t="s">
        <v>755</v>
      </c>
      <c r="I198" s="147"/>
      <c r="J198" s="155">
        <f>BK198</f>
        <v>0</v>
      </c>
      <c r="L198" s="144"/>
      <c r="M198" s="149"/>
      <c r="P198" s="150">
        <f>SUM(P199:P201)</f>
        <v>0</v>
      </c>
      <c r="R198" s="150">
        <f>SUM(R199:R201)</f>
        <v>0</v>
      </c>
      <c r="T198" s="151">
        <f>SUM(T199:T201)</f>
        <v>0</v>
      </c>
      <c r="AR198" s="145" t="s">
        <v>154</v>
      </c>
      <c r="AT198" s="152" t="s">
        <v>72</v>
      </c>
      <c r="AU198" s="152" t="s">
        <v>81</v>
      </c>
      <c r="AY198" s="145" t="s">
        <v>142</v>
      </c>
      <c r="BK198" s="153">
        <f>SUM(BK199:BK201)</f>
        <v>0</v>
      </c>
    </row>
    <row r="199" spans="2:65" s="20" customFormat="1" ht="24.2" customHeight="1">
      <c r="B199" s="127"/>
      <c r="C199" s="156" t="s">
        <v>341</v>
      </c>
      <c r="D199" s="156" t="s">
        <v>144</v>
      </c>
      <c r="E199" s="157" t="s">
        <v>756</v>
      </c>
      <c r="F199" s="158" t="s">
        <v>757</v>
      </c>
      <c r="G199" s="159" t="s">
        <v>267</v>
      </c>
      <c r="H199" s="160">
        <v>50</v>
      </c>
      <c r="I199" s="161"/>
      <c r="J199" s="162">
        <f>ROUND(I199*H199,2)</f>
        <v>0</v>
      </c>
      <c r="K199" s="163"/>
      <c r="L199" s="21"/>
      <c r="M199" s="164"/>
      <c r="N199" s="126" t="s">
        <v>39</v>
      </c>
      <c r="P199" s="165">
        <f>O199*H199</f>
        <v>0</v>
      </c>
      <c r="Q199" s="165">
        <v>0</v>
      </c>
      <c r="R199" s="165">
        <f>Q199*H199</f>
        <v>0</v>
      </c>
      <c r="S199" s="165">
        <v>0</v>
      </c>
      <c r="T199" s="166">
        <f>S199*H199</f>
        <v>0</v>
      </c>
      <c r="AR199" s="167" t="s">
        <v>276</v>
      </c>
      <c r="AT199" s="167" t="s">
        <v>144</v>
      </c>
      <c r="AU199" s="167" t="s">
        <v>126</v>
      </c>
      <c r="AY199" s="7" t="s">
        <v>142</v>
      </c>
      <c r="BE199" s="88">
        <f>IF(N199="základná",J199,0)</f>
        <v>0</v>
      </c>
      <c r="BF199" s="88">
        <f>IF(N199="znížená",J199,0)</f>
        <v>0</v>
      </c>
      <c r="BG199" s="88">
        <f>IF(N199="zákl. prenesená",J199,0)</f>
        <v>0</v>
      </c>
      <c r="BH199" s="88">
        <f>IF(N199="zníž. prenesená",J199,0)</f>
        <v>0</v>
      </c>
      <c r="BI199" s="88">
        <f>IF(N199="nulová",J199,0)</f>
        <v>0</v>
      </c>
      <c r="BJ199" s="7" t="s">
        <v>126</v>
      </c>
      <c r="BK199" s="88">
        <f>ROUND(I199*H199,2)</f>
        <v>0</v>
      </c>
      <c r="BL199" s="7" t="s">
        <v>276</v>
      </c>
      <c r="BM199" s="167" t="s">
        <v>758</v>
      </c>
    </row>
    <row r="200" spans="2:65" s="20" customFormat="1" ht="16.5" customHeight="1">
      <c r="B200" s="127"/>
      <c r="C200" s="168" t="s">
        <v>345</v>
      </c>
      <c r="D200" s="168" t="s">
        <v>305</v>
      </c>
      <c r="E200" s="169" t="s">
        <v>759</v>
      </c>
      <c r="F200" s="170" t="s">
        <v>760</v>
      </c>
      <c r="G200" s="171" t="s">
        <v>267</v>
      </c>
      <c r="H200" s="172">
        <v>50</v>
      </c>
      <c r="I200" s="173"/>
      <c r="J200" s="174">
        <f>ROUND(I200*H200,2)</f>
        <v>0</v>
      </c>
      <c r="K200" s="175"/>
      <c r="L200" s="176"/>
      <c r="M200" s="177"/>
      <c r="N200" s="178" t="s">
        <v>39</v>
      </c>
      <c r="P200" s="165">
        <f>O200*H200</f>
        <v>0</v>
      </c>
      <c r="Q200" s="165">
        <v>0</v>
      </c>
      <c r="R200" s="165">
        <f>Q200*H200</f>
        <v>0</v>
      </c>
      <c r="S200" s="165">
        <v>0</v>
      </c>
      <c r="T200" s="166">
        <f>S200*H200</f>
        <v>0</v>
      </c>
      <c r="AR200" s="167" t="s">
        <v>702</v>
      </c>
      <c r="AT200" s="167" t="s">
        <v>305</v>
      </c>
      <c r="AU200" s="167" t="s">
        <v>126</v>
      </c>
      <c r="AY200" s="7" t="s">
        <v>142</v>
      </c>
      <c r="BE200" s="88">
        <f>IF(N200="základná",J200,0)</f>
        <v>0</v>
      </c>
      <c r="BF200" s="88">
        <f>IF(N200="znížená",J200,0)</f>
        <v>0</v>
      </c>
      <c r="BG200" s="88">
        <f>IF(N200="zákl. prenesená",J200,0)</f>
        <v>0</v>
      </c>
      <c r="BH200" s="88">
        <f>IF(N200="zníž. prenesená",J200,0)</f>
        <v>0</v>
      </c>
      <c r="BI200" s="88">
        <f>IF(N200="nulová",J200,0)</f>
        <v>0</v>
      </c>
      <c r="BJ200" s="7" t="s">
        <v>126</v>
      </c>
      <c r="BK200" s="88">
        <f>ROUND(I200*H200,2)</f>
        <v>0</v>
      </c>
      <c r="BL200" s="7" t="s">
        <v>702</v>
      </c>
      <c r="BM200" s="167" t="s">
        <v>761</v>
      </c>
    </row>
    <row r="201" spans="2:65" s="20" customFormat="1" ht="16.5" customHeight="1">
      <c r="B201" s="127"/>
      <c r="C201" s="156" t="s">
        <v>349</v>
      </c>
      <c r="D201" s="156" t="s">
        <v>144</v>
      </c>
      <c r="E201" s="157" t="s">
        <v>762</v>
      </c>
      <c r="F201" s="158" t="s">
        <v>763</v>
      </c>
      <c r="G201" s="159" t="s">
        <v>367</v>
      </c>
      <c r="H201" s="179"/>
      <c r="I201" s="161"/>
      <c r="J201" s="162">
        <f>ROUND(I201*H201,2)</f>
        <v>0</v>
      </c>
      <c r="K201" s="163"/>
      <c r="L201" s="21"/>
      <c r="M201" s="180"/>
      <c r="N201" s="181" t="s">
        <v>39</v>
      </c>
      <c r="O201" s="182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AR201" s="167" t="s">
        <v>276</v>
      </c>
      <c r="AT201" s="167" t="s">
        <v>144</v>
      </c>
      <c r="AU201" s="167" t="s">
        <v>126</v>
      </c>
      <c r="AY201" s="7" t="s">
        <v>142</v>
      </c>
      <c r="BE201" s="88">
        <f>IF(N201="základná",J201,0)</f>
        <v>0</v>
      </c>
      <c r="BF201" s="88">
        <f>IF(N201="znížená",J201,0)</f>
        <v>0</v>
      </c>
      <c r="BG201" s="88">
        <f>IF(N201="zákl. prenesená",J201,0)</f>
        <v>0</v>
      </c>
      <c r="BH201" s="88">
        <f>IF(N201="zníž. prenesená",J201,0)</f>
        <v>0</v>
      </c>
      <c r="BI201" s="88">
        <f>IF(N201="nulová",J201,0)</f>
        <v>0</v>
      </c>
      <c r="BJ201" s="7" t="s">
        <v>126</v>
      </c>
      <c r="BK201" s="88">
        <f>ROUND(I201*H201,2)</f>
        <v>0</v>
      </c>
      <c r="BL201" s="7" t="s">
        <v>276</v>
      </c>
      <c r="BM201" s="167" t="s">
        <v>764</v>
      </c>
    </row>
    <row r="202" spans="2:65" s="20" customFormat="1" ht="36.75" customHeight="1">
      <c r="B202" s="127"/>
      <c r="C202" s="225" t="s">
        <v>473</v>
      </c>
      <c r="D202" s="225"/>
      <c r="E202" s="225"/>
      <c r="F202" s="225"/>
      <c r="G202" s="225"/>
      <c r="H202" s="225"/>
      <c r="I202" s="225"/>
      <c r="J202" s="186"/>
      <c r="K202" s="128"/>
      <c r="L202" s="21"/>
      <c r="M202" s="187"/>
      <c r="N202" s="126"/>
      <c r="P202" s="165"/>
      <c r="Q202" s="165"/>
      <c r="R202" s="165"/>
      <c r="S202" s="165"/>
      <c r="T202" s="165"/>
      <c r="AR202" s="167"/>
      <c r="AT202" s="167"/>
      <c r="AU202" s="167"/>
      <c r="AY202" s="7"/>
      <c r="BE202" s="88"/>
      <c r="BF202" s="88"/>
      <c r="BG202" s="88"/>
      <c r="BH202" s="88"/>
      <c r="BI202" s="88"/>
      <c r="BJ202" s="7"/>
      <c r="BK202" s="88"/>
      <c r="BL202" s="7"/>
      <c r="BM202" s="167"/>
    </row>
    <row r="203" spans="2:65" s="20" customFormat="1" ht="41.25" customHeight="1">
      <c r="B203" s="127"/>
      <c r="C203" s="224" t="s">
        <v>474</v>
      </c>
      <c r="D203" s="224"/>
      <c r="E203" s="224"/>
      <c r="F203" s="224"/>
      <c r="G203" s="224"/>
      <c r="H203" s="224"/>
      <c r="I203" s="224"/>
      <c r="J203" s="186"/>
      <c r="K203" s="128"/>
      <c r="L203" s="21"/>
      <c r="M203" s="187"/>
      <c r="N203" s="126"/>
      <c r="P203" s="165"/>
      <c r="Q203" s="165"/>
      <c r="R203" s="165"/>
      <c r="S203" s="165"/>
      <c r="T203" s="165"/>
      <c r="AR203" s="167"/>
      <c r="AT203" s="167"/>
      <c r="AU203" s="167"/>
      <c r="AY203" s="7"/>
      <c r="BE203" s="88"/>
      <c r="BF203" s="88"/>
      <c r="BG203" s="88"/>
      <c r="BH203" s="88"/>
      <c r="BI203" s="88"/>
      <c r="BJ203" s="7"/>
      <c r="BK203" s="88"/>
      <c r="BL203" s="7"/>
      <c r="BM203" s="167"/>
    </row>
    <row r="204" spans="2:65" s="20" customFormat="1" ht="36" customHeight="1">
      <c r="B204" s="127"/>
      <c r="C204" s="224" t="s">
        <v>475</v>
      </c>
      <c r="D204" s="224"/>
      <c r="E204" s="224"/>
      <c r="F204" s="224"/>
      <c r="G204" s="224"/>
      <c r="H204" s="224"/>
      <c r="I204" s="224"/>
      <c r="J204" s="186"/>
      <c r="K204" s="128"/>
      <c r="L204" s="21"/>
      <c r="M204" s="187"/>
      <c r="N204" s="126"/>
      <c r="P204" s="165"/>
      <c r="Q204" s="165"/>
      <c r="R204" s="165"/>
      <c r="S204" s="165"/>
      <c r="T204" s="165"/>
      <c r="AR204" s="167"/>
      <c r="AT204" s="167"/>
      <c r="AU204" s="167"/>
      <c r="AY204" s="7"/>
      <c r="BE204" s="88"/>
      <c r="BF204" s="88"/>
      <c r="BG204" s="88"/>
      <c r="BH204" s="88"/>
      <c r="BI204" s="88"/>
      <c r="BJ204" s="7"/>
      <c r="BK204" s="88"/>
      <c r="BL204" s="7"/>
      <c r="BM204" s="167"/>
    </row>
    <row r="205" spans="2:65" s="20" customFormat="1" ht="33.75" customHeight="1">
      <c r="B205" s="127"/>
      <c r="C205" s="224" t="s">
        <v>476</v>
      </c>
      <c r="D205" s="224"/>
      <c r="E205" s="224"/>
      <c r="F205" s="224"/>
      <c r="G205" s="224"/>
      <c r="H205" s="224"/>
      <c r="I205" s="224"/>
      <c r="J205" s="186"/>
      <c r="K205" s="128"/>
      <c r="L205" s="21"/>
      <c r="M205" s="187"/>
      <c r="N205" s="126"/>
      <c r="P205" s="165"/>
      <c r="Q205" s="165"/>
      <c r="R205" s="165"/>
      <c r="S205" s="165"/>
      <c r="T205" s="165"/>
      <c r="AR205" s="167"/>
      <c r="AT205" s="167"/>
      <c r="AU205" s="167"/>
      <c r="AY205" s="7"/>
      <c r="BE205" s="88"/>
      <c r="BF205" s="88"/>
      <c r="BG205" s="88"/>
      <c r="BH205" s="88"/>
      <c r="BI205" s="88"/>
      <c r="BJ205" s="7"/>
      <c r="BK205" s="88"/>
      <c r="BL205" s="7"/>
      <c r="BM205" s="167"/>
    </row>
    <row r="206" spans="2:65" s="20" customFormat="1" ht="42.75" customHeight="1">
      <c r="B206" s="127"/>
      <c r="C206" s="224" t="s">
        <v>477</v>
      </c>
      <c r="D206" s="224"/>
      <c r="E206" s="224"/>
      <c r="F206" s="224"/>
      <c r="G206" s="224"/>
      <c r="H206" s="224"/>
      <c r="I206" s="224"/>
      <c r="J206" s="186"/>
      <c r="K206" s="128"/>
      <c r="L206" s="21"/>
      <c r="M206" s="187"/>
      <c r="N206" s="126"/>
      <c r="P206" s="165"/>
      <c r="Q206" s="165"/>
      <c r="R206" s="165"/>
      <c r="S206" s="165"/>
      <c r="T206" s="165"/>
      <c r="AR206" s="167"/>
      <c r="AT206" s="167"/>
      <c r="AU206" s="167"/>
      <c r="AY206" s="7"/>
      <c r="BE206" s="88"/>
      <c r="BF206" s="88"/>
      <c r="BG206" s="88"/>
      <c r="BH206" s="88"/>
      <c r="BI206" s="88"/>
      <c r="BJ206" s="7"/>
      <c r="BK206" s="88"/>
      <c r="BL206" s="7"/>
      <c r="BM206" s="167"/>
    </row>
    <row r="207" spans="2:65" s="20" customFormat="1" ht="81" customHeight="1">
      <c r="B207" s="127"/>
      <c r="C207" s="226" t="s">
        <v>956</v>
      </c>
      <c r="D207" s="226"/>
      <c r="E207" s="226"/>
      <c r="F207" s="226"/>
      <c r="G207" s="226"/>
      <c r="H207" s="226"/>
      <c r="I207" s="226"/>
      <c r="J207" s="186"/>
      <c r="K207" s="128"/>
      <c r="L207" s="21"/>
      <c r="M207" s="187"/>
      <c r="N207" s="126"/>
      <c r="P207" s="165"/>
      <c r="Q207" s="165"/>
      <c r="R207" s="165"/>
      <c r="S207" s="165"/>
      <c r="T207" s="165"/>
      <c r="AR207" s="167"/>
      <c r="AT207" s="167"/>
      <c r="AU207" s="167"/>
      <c r="AY207" s="7"/>
      <c r="BE207" s="88"/>
      <c r="BF207" s="88"/>
      <c r="BG207" s="88"/>
      <c r="BH207" s="88"/>
      <c r="BI207" s="88"/>
      <c r="BJ207" s="7"/>
      <c r="BK207" s="88"/>
      <c r="BL207" s="7"/>
      <c r="BM207" s="167"/>
    </row>
    <row r="208" spans="2:65" s="20" customFormat="1" ht="26.25" customHeight="1">
      <c r="B208" s="127"/>
      <c r="C208" s="225" t="s">
        <v>955</v>
      </c>
      <c r="D208" s="225"/>
      <c r="E208" s="225"/>
      <c r="F208" s="225"/>
      <c r="G208" s="225"/>
      <c r="H208" s="225"/>
      <c r="I208" s="225"/>
      <c r="J208" s="186"/>
      <c r="K208" s="128"/>
      <c r="L208" s="21"/>
      <c r="M208" s="187"/>
      <c r="N208" s="126"/>
      <c r="P208" s="165"/>
      <c r="Q208" s="165"/>
      <c r="R208" s="165"/>
      <c r="S208" s="165"/>
      <c r="T208" s="165"/>
      <c r="AR208" s="167"/>
      <c r="AT208" s="167"/>
      <c r="AU208" s="167"/>
      <c r="AY208" s="7"/>
      <c r="BE208" s="88"/>
      <c r="BF208" s="88"/>
      <c r="BG208" s="88"/>
      <c r="BH208" s="88"/>
      <c r="BI208" s="88"/>
      <c r="BJ208" s="7"/>
      <c r="BK208" s="88"/>
      <c r="BL208" s="7"/>
      <c r="BM208" s="167"/>
    </row>
    <row r="209" spans="2:12" s="20" customFormat="1" ht="6.95" customHeight="1">
      <c r="B209" s="36"/>
      <c r="C209" s="37"/>
      <c r="D209" s="37"/>
      <c r="E209" s="37"/>
      <c r="F209" s="37"/>
      <c r="G209" s="37"/>
      <c r="H209" s="37"/>
      <c r="I209" s="37"/>
      <c r="J209" s="37"/>
      <c r="K209" s="37"/>
      <c r="L209" s="21"/>
    </row>
    <row r="210" spans="2:12" ht="36.950000000000003" customHeight="1"/>
    <row r="211" spans="2:12" ht="36.950000000000003" customHeight="1"/>
    <row r="212" spans="2:12" ht="36.950000000000003" customHeight="1"/>
    <row r="213" spans="2:12" ht="36.950000000000003" customHeight="1"/>
    <row r="214" spans="2:12" ht="36.950000000000003" customHeight="1"/>
    <row r="215" spans="2:12" ht="36.950000000000003" customHeight="1"/>
    <row r="216" spans="2:12" ht="36.950000000000003" customHeight="1"/>
    <row r="217" spans="2:12" ht="36.950000000000003" customHeight="1"/>
    <row r="218" spans="2:12" ht="36.950000000000003" customHeight="1"/>
    <row r="219" spans="2:12" ht="36.950000000000003" customHeight="1"/>
    <row r="220" spans="2:12" ht="36.950000000000003" customHeight="1"/>
  </sheetData>
  <autoFilter ref="C137:K201" xr:uid="{00000000-0009-0000-0000-000003000000}"/>
  <mergeCells count="21">
    <mergeCell ref="C204:I204"/>
    <mergeCell ref="C205:I205"/>
    <mergeCell ref="C206:I206"/>
    <mergeCell ref="C207:I207"/>
    <mergeCell ref="C208:I208"/>
    <mergeCell ref="D115:F115"/>
    <mergeCell ref="D116:F116"/>
    <mergeCell ref="E128:H128"/>
    <mergeCell ref="E130:H130"/>
    <mergeCell ref="C203:I203"/>
    <mergeCell ref="C202:I202"/>
    <mergeCell ref="E85:H85"/>
    <mergeCell ref="E87:H87"/>
    <mergeCell ref="D112:F112"/>
    <mergeCell ref="D113:F113"/>
    <mergeCell ref="D114:F114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3"/>
  <sheetViews>
    <sheetView showGridLines="0" zoomScale="70" zoomScaleNormal="70" zoomScalePageLayoutView="95" workbookViewId="0">
      <selection activeCell="C110" sqref="C110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0" t="s">
        <v>4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7" t="s">
        <v>91</v>
      </c>
    </row>
    <row r="3" spans="2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73</v>
      </c>
    </row>
    <row r="4" spans="2:46" ht="24.95" customHeight="1">
      <c r="B4" s="10"/>
      <c r="D4" s="11" t="s">
        <v>102</v>
      </c>
      <c r="L4" s="10"/>
      <c r="M4" s="95" t="s">
        <v>8</v>
      </c>
      <c r="AT4" s="7" t="s">
        <v>2</v>
      </c>
    </row>
    <row r="5" spans="2:46" ht="6.95" customHeight="1">
      <c r="B5" s="10"/>
      <c r="L5" s="10"/>
    </row>
    <row r="6" spans="2:46" ht="12" customHeight="1">
      <c r="B6" s="10"/>
      <c r="D6" s="16" t="s">
        <v>12</v>
      </c>
      <c r="L6" s="10"/>
    </row>
    <row r="7" spans="2:46" ht="16.5" customHeight="1">
      <c r="B7" s="10"/>
      <c r="E7" s="222" t="str">
        <f>'Rekapitulácia stavby'!K6</f>
        <v>Rekonštrukcia farmy Terezov - Objekt SO.27 - spojovacia chodba</v>
      </c>
      <c r="F7" s="222"/>
      <c r="G7" s="222"/>
      <c r="H7" s="222"/>
      <c r="L7" s="10"/>
    </row>
    <row r="8" spans="2:46" s="20" customFormat="1" ht="12" customHeight="1">
      <c r="B8" s="21"/>
      <c r="D8" s="16" t="s">
        <v>103</v>
      </c>
      <c r="L8" s="21"/>
    </row>
    <row r="9" spans="2:46" s="20" customFormat="1" ht="16.5" customHeight="1">
      <c r="B9" s="21"/>
      <c r="E9" s="205" t="s">
        <v>765</v>
      </c>
      <c r="F9" s="205"/>
      <c r="G9" s="205"/>
      <c r="H9" s="205"/>
      <c r="L9" s="21"/>
    </row>
    <row r="10" spans="2:46" s="20" customFormat="1">
      <c r="B10" s="21"/>
      <c r="L10" s="21"/>
    </row>
    <row r="11" spans="2:46" s="20" customFormat="1" ht="12" customHeight="1">
      <c r="B11" s="21"/>
      <c r="D11" s="16" t="s">
        <v>14</v>
      </c>
      <c r="F11" s="5"/>
      <c r="I11" s="16" t="s">
        <v>15</v>
      </c>
      <c r="J11" s="5"/>
      <c r="L11" s="21"/>
    </row>
    <row r="12" spans="2:46" s="20" customFormat="1" ht="12" customHeight="1">
      <c r="B12" s="21"/>
      <c r="D12" s="16" t="s">
        <v>16</v>
      </c>
      <c r="F12" s="5" t="s">
        <v>17</v>
      </c>
      <c r="I12" s="16" t="s">
        <v>18</v>
      </c>
      <c r="J12" s="46">
        <v>45672</v>
      </c>
      <c r="L12" s="21"/>
    </row>
    <row r="13" spans="2:46" s="20" customFormat="1" ht="10.9" customHeight="1">
      <c r="B13" s="21"/>
      <c r="L13" s="21"/>
    </row>
    <row r="14" spans="2:46" s="20" customFormat="1" ht="12" customHeight="1">
      <c r="B14" s="21"/>
      <c r="D14" s="16" t="s">
        <v>19</v>
      </c>
      <c r="I14" s="16" t="s">
        <v>20</v>
      </c>
      <c r="J14" s="5"/>
      <c r="L14" s="21"/>
    </row>
    <row r="15" spans="2:46" s="20" customFormat="1" ht="18" customHeight="1">
      <c r="B15" s="21"/>
      <c r="E15" s="5" t="s">
        <v>21</v>
      </c>
      <c r="I15" s="16" t="s">
        <v>22</v>
      </c>
      <c r="J15" s="5"/>
      <c r="L15" s="21"/>
    </row>
    <row r="16" spans="2:46" s="20" customFormat="1" ht="6.95" customHeight="1">
      <c r="B16" s="21"/>
      <c r="L16" s="21"/>
    </row>
    <row r="17" spans="2:12" s="20" customFormat="1" ht="12" customHeight="1">
      <c r="B17" s="21"/>
      <c r="D17" s="16" t="s">
        <v>23</v>
      </c>
      <c r="I17" s="16" t="s">
        <v>20</v>
      </c>
      <c r="J17" s="17" t="str">
        <f>'Rekapitulácia stavby'!AN13</f>
        <v>Vyplň údaj</v>
      </c>
      <c r="L17" s="21"/>
    </row>
    <row r="18" spans="2:12" s="20" customFormat="1" ht="18" customHeight="1">
      <c r="B18" s="21"/>
      <c r="E18" s="223" t="str">
        <f>'Rekapitulácia stavby'!E14</f>
        <v>Vyplň údaj</v>
      </c>
      <c r="F18" s="223"/>
      <c r="G18" s="223"/>
      <c r="H18" s="223"/>
      <c r="I18" s="16" t="s">
        <v>22</v>
      </c>
      <c r="J18" s="17" t="str">
        <f>'Rekapitulácia stavby'!AN14</f>
        <v>Vyplň údaj</v>
      </c>
      <c r="L18" s="21"/>
    </row>
    <row r="19" spans="2:12" s="20" customFormat="1" ht="6.95" customHeight="1">
      <c r="B19" s="21"/>
      <c r="L19" s="21"/>
    </row>
    <row r="20" spans="2:12" s="20" customFormat="1" ht="12" customHeight="1">
      <c r="B20" s="21"/>
      <c r="D20" s="16" t="s">
        <v>25</v>
      </c>
      <c r="I20" s="16" t="s">
        <v>20</v>
      </c>
      <c r="J20" s="5"/>
      <c r="L20" s="21"/>
    </row>
    <row r="21" spans="2:12" s="20" customFormat="1" ht="18" customHeight="1">
      <c r="B21" s="21"/>
      <c r="E21" s="5" t="s">
        <v>26</v>
      </c>
      <c r="I21" s="16" t="s">
        <v>22</v>
      </c>
      <c r="J21" s="5"/>
      <c r="L21" s="21"/>
    </row>
    <row r="22" spans="2:12" s="20" customFormat="1" ht="6.95" customHeight="1">
      <c r="B22" s="21"/>
      <c r="L22" s="21"/>
    </row>
    <row r="23" spans="2:12" s="20" customFormat="1" ht="12" customHeight="1">
      <c r="B23" s="21"/>
      <c r="D23" s="16" t="s">
        <v>28</v>
      </c>
      <c r="I23" s="16" t="s">
        <v>20</v>
      </c>
      <c r="J23" s="5"/>
      <c r="L23" s="21"/>
    </row>
    <row r="24" spans="2:12" s="20" customFormat="1" ht="18" customHeight="1">
      <c r="B24" s="21"/>
      <c r="E24" s="5" t="s">
        <v>29</v>
      </c>
      <c r="I24" s="16" t="s">
        <v>22</v>
      </c>
      <c r="J24" s="5"/>
      <c r="L24" s="21"/>
    </row>
    <row r="25" spans="2:12" s="20" customFormat="1" ht="6.95" customHeight="1">
      <c r="B25" s="21"/>
      <c r="L25" s="21"/>
    </row>
    <row r="26" spans="2:12" s="20" customFormat="1" ht="12" customHeight="1">
      <c r="B26" s="21"/>
      <c r="D26" s="16" t="s">
        <v>30</v>
      </c>
      <c r="L26" s="21"/>
    </row>
    <row r="27" spans="2:12" s="96" customFormat="1" ht="16.5" customHeight="1">
      <c r="B27" s="97"/>
      <c r="E27" s="195"/>
      <c r="F27" s="195"/>
      <c r="G27" s="195"/>
      <c r="H27" s="195"/>
      <c r="L27" s="97"/>
    </row>
    <row r="28" spans="2:12" s="20" customFormat="1" ht="6.95" customHeight="1">
      <c r="B28" s="21"/>
      <c r="L28" s="21"/>
    </row>
    <row r="29" spans="2:12" s="20" customFormat="1" ht="6.95" customHeight="1">
      <c r="B29" s="21"/>
      <c r="D29" s="47"/>
      <c r="E29" s="47"/>
      <c r="F29" s="47"/>
      <c r="G29" s="47"/>
      <c r="H29" s="47"/>
      <c r="I29" s="47"/>
      <c r="J29" s="47"/>
      <c r="K29" s="47"/>
      <c r="L29" s="21"/>
    </row>
    <row r="30" spans="2:12" s="20" customFormat="1" ht="14.45" customHeight="1">
      <c r="B30" s="21"/>
      <c r="D30" s="5" t="s">
        <v>105</v>
      </c>
      <c r="J30" s="2">
        <f>J96</f>
        <v>0</v>
      </c>
      <c r="L30" s="21"/>
    </row>
    <row r="31" spans="2:12" s="20" customFormat="1" ht="14.45" customHeight="1">
      <c r="B31" s="21"/>
      <c r="D31" s="19" t="s">
        <v>97</v>
      </c>
      <c r="J31" s="2">
        <f>J101</f>
        <v>0</v>
      </c>
      <c r="L31" s="21"/>
    </row>
    <row r="32" spans="2:12" s="20" customFormat="1" ht="25.5" customHeight="1">
      <c r="B32" s="21"/>
      <c r="D32" s="98" t="s">
        <v>33</v>
      </c>
      <c r="J32" s="60">
        <f>ROUND(J30 + J31, 2)</f>
        <v>0</v>
      </c>
      <c r="L32" s="21"/>
    </row>
    <row r="33" spans="2:12" s="20" customFormat="1" ht="6.95" customHeight="1">
      <c r="B33" s="21"/>
      <c r="D33" s="47"/>
      <c r="E33" s="47"/>
      <c r="F33" s="47"/>
      <c r="G33" s="47"/>
      <c r="H33" s="47"/>
      <c r="I33" s="47"/>
      <c r="J33" s="47"/>
      <c r="K33" s="47"/>
      <c r="L33" s="21"/>
    </row>
    <row r="34" spans="2:12" s="20" customFormat="1" ht="14.45" customHeight="1">
      <c r="B34" s="21"/>
      <c r="F34" s="1" t="s">
        <v>35</v>
      </c>
      <c r="I34" s="1" t="s">
        <v>34</v>
      </c>
      <c r="J34" s="1" t="s">
        <v>36</v>
      </c>
      <c r="L34" s="21"/>
    </row>
    <row r="35" spans="2:12" s="20" customFormat="1" ht="14.45" customHeight="1">
      <c r="B35" s="21"/>
      <c r="D35" s="99" t="s">
        <v>37</v>
      </c>
      <c r="E35" s="26" t="s">
        <v>38</v>
      </c>
      <c r="F35" s="100">
        <f>ROUND((SUM(BE101:BE108) + SUM(BE128:BE197)),  2)</f>
        <v>0</v>
      </c>
      <c r="G35" s="101"/>
      <c r="H35" s="101"/>
      <c r="I35" s="102">
        <v>0.23</v>
      </c>
      <c r="J35" s="100">
        <f>ROUND(((SUM(BE101:BE108) + SUM(BE128:BE197))*I35),  2)</f>
        <v>0</v>
      </c>
      <c r="L35" s="21"/>
    </row>
    <row r="36" spans="2:12" s="20" customFormat="1" ht="14.45" customHeight="1">
      <c r="B36" s="21"/>
      <c r="E36" s="26" t="s">
        <v>39</v>
      </c>
      <c r="F36" s="100">
        <f>ROUND((SUM(BF101:BF108) + SUM(BF128:BF197)),  2)</f>
        <v>0</v>
      </c>
      <c r="G36" s="101"/>
      <c r="H36" s="101"/>
      <c r="I36" s="102">
        <v>0.23</v>
      </c>
      <c r="J36" s="100">
        <f>ROUND(((SUM(BF101:BF108) + SUM(BF128:BF197))*I36),  2)</f>
        <v>0</v>
      </c>
      <c r="L36" s="21"/>
    </row>
    <row r="37" spans="2:12" s="20" customFormat="1" ht="14.45" hidden="1" customHeight="1">
      <c r="B37" s="21"/>
      <c r="E37" s="16" t="s">
        <v>40</v>
      </c>
      <c r="F37" s="103">
        <f>ROUND((SUM(BG101:BG108) + SUM(BG128:BG197)),  2)</f>
        <v>0</v>
      </c>
      <c r="I37" s="104">
        <v>0.23</v>
      </c>
      <c r="J37" s="103">
        <f>0</f>
        <v>0</v>
      </c>
      <c r="L37" s="21"/>
    </row>
    <row r="38" spans="2:12" s="20" customFormat="1" ht="14.45" hidden="1" customHeight="1">
      <c r="B38" s="21"/>
      <c r="E38" s="16" t="s">
        <v>41</v>
      </c>
      <c r="F38" s="103">
        <f>ROUND((SUM(BH101:BH108) + SUM(BH128:BH197)),  2)</f>
        <v>0</v>
      </c>
      <c r="I38" s="104">
        <v>0.23</v>
      </c>
      <c r="J38" s="103">
        <f>0</f>
        <v>0</v>
      </c>
      <c r="L38" s="21"/>
    </row>
    <row r="39" spans="2:12" s="20" customFormat="1" ht="14.45" hidden="1" customHeight="1">
      <c r="B39" s="21"/>
      <c r="E39" s="26" t="s">
        <v>42</v>
      </c>
      <c r="F39" s="100">
        <f>ROUND((SUM(BI101:BI108) + SUM(BI128:BI197)),  2)</f>
        <v>0</v>
      </c>
      <c r="G39" s="101"/>
      <c r="H39" s="101"/>
      <c r="I39" s="102">
        <v>0</v>
      </c>
      <c r="J39" s="100">
        <f>0</f>
        <v>0</v>
      </c>
      <c r="L39" s="21"/>
    </row>
    <row r="40" spans="2:12" s="20" customFormat="1" ht="6.95" customHeight="1">
      <c r="B40" s="21"/>
      <c r="L40" s="21"/>
    </row>
    <row r="41" spans="2:12" s="20" customFormat="1" ht="25.5" customHeight="1">
      <c r="B41" s="21"/>
      <c r="C41" s="93"/>
      <c r="D41" s="105" t="s">
        <v>43</v>
      </c>
      <c r="E41" s="50"/>
      <c r="F41" s="50"/>
      <c r="G41" s="106" t="s">
        <v>44</v>
      </c>
      <c r="H41" s="107" t="s">
        <v>45</v>
      </c>
      <c r="I41" s="50"/>
      <c r="J41" s="108">
        <f>SUM(J32:J39)</f>
        <v>0</v>
      </c>
      <c r="K41" s="109"/>
      <c r="L41" s="21"/>
    </row>
    <row r="42" spans="2:12" s="20" customFormat="1" ht="14.45" customHeight="1">
      <c r="B42" s="21"/>
      <c r="L42" s="21"/>
    </row>
    <row r="43" spans="2:12" ht="14.45" customHeight="1">
      <c r="B43" s="10"/>
      <c r="L43" s="10"/>
    </row>
    <row r="44" spans="2:12" ht="14.45" customHeight="1">
      <c r="B44" s="10"/>
      <c r="L44" s="10"/>
    </row>
    <row r="45" spans="2:12" ht="14.45" customHeight="1">
      <c r="B45" s="10"/>
      <c r="L45" s="10"/>
    </row>
    <row r="46" spans="2:12" ht="14.45" customHeight="1">
      <c r="B46" s="10"/>
      <c r="L46" s="10"/>
    </row>
    <row r="47" spans="2:12" ht="14.45" customHeight="1">
      <c r="B47" s="10"/>
      <c r="L47" s="10"/>
    </row>
    <row r="48" spans="2:12" ht="14.45" customHeight="1">
      <c r="B48" s="10"/>
      <c r="L48" s="10"/>
    </row>
    <row r="49" spans="2:12" ht="14.45" customHeight="1">
      <c r="B49" s="10"/>
      <c r="L49" s="10"/>
    </row>
    <row r="50" spans="2:12" s="20" customFormat="1" ht="14.45" customHeight="1">
      <c r="B50" s="21"/>
      <c r="D50" s="33" t="s">
        <v>46</v>
      </c>
      <c r="E50" s="34"/>
      <c r="F50" s="34"/>
      <c r="G50" s="33" t="s">
        <v>47</v>
      </c>
      <c r="H50" s="34"/>
      <c r="I50" s="34"/>
      <c r="J50" s="34"/>
      <c r="K50" s="34"/>
      <c r="L50" s="21"/>
    </row>
    <row r="51" spans="2:12">
      <c r="B51" s="10"/>
      <c r="L51" s="10"/>
    </row>
    <row r="52" spans="2:12">
      <c r="B52" s="10"/>
      <c r="L52" s="10"/>
    </row>
    <row r="53" spans="2:12">
      <c r="B53" s="10"/>
      <c r="L53" s="10"/>
    </row>
    <row r="54" spans="2:12">
      <c r="B54" s="10"/>
      <c r="L54" s="10"/>
    </row>
    <row r="55" spans="2:12">
      <c r="B55" s="10"/>
      <c r="L55" s="10"/>
    </row>
    <row r="56" spans="2:12">
      <c r="B56" s="10"/>
      <c r="L56" s="10"/>
    </row>
    <row r="57" spans="2:12">
      <c r="B57" s="10"/>
      <c r="L57" s="10"/>
    </row>
    <row r="58" spans="2:12">
      <c r="B58" s="10"/>
      <c r="L58" s="10"/>
    </row>
    <row r="59" spans="2:12">
      <c r="B59" s="10"/>
      <c r="L59" s="10"/>
    </row>
    <row r="60" spans="2:12">
      <c r="B60" s="10"/>
      <c r="L60" s="10"/>
    </row>
    <row r="61" spans="2:12" s="20" customFormat="1" ht="12.75">
      <c r="B61" s="21"/>
      <c r="D61" s="35" t="s">
        <v>48</v>
      </c>
      <c r="E61" s="23"/>
      <c r="F61" s="110" t="s">
        <v>49</v>
      </c>
      <c r="G61" s="35" t="s">
        <v>48</v>
      </c>
      <c r="H61" s="23"/>
      <c r="I61" s="23"/>
      <c r="J61" s="111" t="s">
        <v>49</v>
      </c>
      <c r="K61" s="23"/>
      <c r="L61" s="21"/>
    </row>
    <row r="62" spans="2:12">
      <c r="B62" s="10"/>
      <c r="L62" s="10"/>
    </row>
    <row r="63" spans="2:12">
      <c r="B63" s="10"/>
      <c r="L63" s="10"/>
    </row>
    <row r="64" spans="2:12">
      <c r="B64" s="10"/>
      <c r="L64" s="10"/>
    </row>
    <row r="65" spans="2:12" s="20" customFormat="1" ht="12.75">
      <c r="B65" s="21"/>
      <c r="D65" s="33" t="s">
        <v>50</v>
      </c>
      <c r="E65" s="34"/>
      <c r="F65" s="34"/>
      <c r="G65" s="33" t="s">
        <v>51</v>
      </c>
      <c r="H65" s="34"/>
      <c r="I65" s="34"/>
      <c r="J65" s="34"/>
      <c r="K65" s="34"/>
      <c r="L65" s="21"/>
    </row>
    <row r="66" spans="2:12">
      <c r="B66" s="10"/>
      <c r="L66" s="10"/>
    </row>
    <row r="67" spans="2:12">
      <c r="B67" s="10"/>
      <c r="L67" s="10"/>
    </row>
    <row r="68" spans="2:12">
      <c r="B68" s="10"/>
      <c r="L68" s="10"/>
    </row>
    <row r="69" spans="2:12">
      <c r="B69" s="10"/>
      <c r="L69" s="10"/>
    </row>
    <row r="70" spans="2:12">
      <c r="B70" s="10"/>
      <c r="L70" s="10"/>
    </row>
    <row r="71" spans="2:12">
      <c r="B71" s="10"/>
      <c r="L71" s="10"/>
    </row>
    <row r="72" spans="2:12">
      <c r="B72" s="10"/>
      <c r="L72" s="10"/>
    </row>
    <row r="73" spans="2:12">
      <c r="B73" s="10"/>
      <c r="L73" s="10"/>
    </row>
    <row r="74" spans="2:12">
      <c r="B74" s="10"/>
      <c r="L74" s="10"/>
    </row>
    <row r="75" spans="2:12">
      <c r="B75" s="10"/>
      <c r="L75" s="10"/>
    </row>
    <row r="76" spans="2:12" s="20" customFormat="1" ht="12.75">
      <c r="B76" s="21"/>
      <c r="D76" s="35" t="s">
        <v>48</v>
      </c>
      <c r="E76" s="23"/>
      <c r="F76" s="110" t="s">
        <v>49</v>
      </c>
      <c r="G76" s="35" t="s">
        <v>48</v>
      </c>
      <c r="H76" s="23"/>
      <c r="I76" s="23"/>
      <c r="J76" s="111" t="s">
        <v>49</v>
      </c>
      <c r="K76" s="23"/>
      <c r="L76" s="21"/>
    </row>
    <row r="77" spans="2:12" s="20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pans="2:47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pans="2:47" s="20" customFormat="1" ht="24.95" customHeight="1">
      <c r="B82" s="21"/>
      <c r="C82" s="11" t="s">
        <v>106</v>
      </c>
      <c r="L82" s="21"/>
    </row>
    <row r="83" spans="2:47" s="20" customFormat="1" ht="6.95" customHeight="1">
      <c r="B83" s="21"/>
      <c r="L83" s="21"/>
    </row>
    <row r="84" spans="2:47" s="20" customFormat="1" ht="12" customHeight="1">
      <c r="B84" s="21"/>
      <c r="C84" s="16" t="s">
        <v>12</v>
      </c>
      <c r="L84" s="21"/>
    </row>
    <row r="85" spans="2:47" s="20" customFormat="1" ht="16.5" customHeight="1">
      <c r="B85" s="21"/>
      <c r="E85" s="222" t="str">
        <f>E7</f>
        <v>Rekonštrukcia farmy Terezov - Objekt SO.27 - spojovacia chodba</v>
      </c>
      <c r="F85" s="222"/>
      <c r="G85" s="222"/>
      <c r="H85" s="222"/>
      <c r="L85" s="21"/>
    </row>
    <row r="86" spans="2:47" s="20" customFormat="1" ht="12" customHeight="1">
      <c r="B86" s="21"/>
      <c r="C86" s="16" t="s">
        <v>103</v>
      </c>
      <c r="L86" s="21"/>
    </row>
    <row r="87" spans="2:47" s="20" customFormat="1" ht="16.5" customHeight="1">
      <c r="B87" s="21"/>
      <c r="E87" s="205" t="str">
        <f>E9</f>
        <v>ele - Elektroinštalácia</v>
      </c>
      <c r="F87" s="205"/>
      <c r="G87" s="205"/>
      <c r="H87" s="205"/>
      <c r="L87" s="21"/>
    </row>
    <row r="88" spans="2:47" s="20" customFormat="1" ht="6.95" customHeight="1">
      <c r="B88" s="21"/>
      <c r="L88" s="21"/>
    </row>
    <row r="89" spans="2:47" s="20" customFormat="1" ht="12" customHeight="1">
      <c r="B89" s="21"/>
      <c r="C89" s="16" t="s">
        <v>16</v>
      </c>
      <c r="F89" s="5" t="str">
        <f>F12</f>
        <v>Farma Terezov okr. Hlohovec</v>
      </c>
      <c r="I89" s="16" t="s">
        <v>18</v>
      </c>
      <c r="J89" s="46">
        <f>IF(J12="","",J12)</f>
        <v>45672</v>
      </c>
      <c r="L89" s="21"/>
    </row>
    <row r="90" spans="2:47" s="20" customFormat="1" ht="6.95" customHeight="1">
      <c r="B90" s="21"/>
      <c r="L90" s="21"/>
    </row>
    <row r="91" spans="2:47" s="20" customFormat="1" ht="15.2" customHeight="1">
      <c r="B91" s="21"/>
      <c r="C91" s="16" t="s">
        <v>19</v>
      </c>
      <c r="F91" s="5" t="str">
        <f>E15</f>
        <v>PD Kútniky s. r. o.</v>
      </c>
      <c r="I91" s="16" t="s">
        <v>25</v>
      </c>
      <c r="J91" s="3" t="str">
        <f>E21</f>
        <v xml:space="preserve">Ing.arch. Žalman, CSc </v>
      </c>
      <c r="L91" s="21"/>
    </row>
    <row r="92" spans="2:47" s="20" customFormat="1" ht="15.2" customHeight="1">
      <c r="B92" s="21"/>
      <c r="C92" s="16" t="s">
        <v>23</v>
      </c>
      <c r="F92" s="5" t="str">
        <f>IF(E18="","",E18)</f>
        <v>Vyplň údaj</v>
      </c>
      <c r="I92" s="16" t="s">
        <v>28</v>
      </c>
      <c r="J92" s="3" t="str">
        <f>E24</f>
        <v>Rosoft s.r.o.</v>
      </c>
      <c r="L92" s="21"/>
    </row>
    <row r="93" spans="2:47" s="20" customFormat="1" ht="10.35" customHeight="1">
      <c r="B93" s="21"/>
      <c r="L93" s="21"/>
    </row>
    <row r="94" spans="2:47" s="20" customFormat="1" ht="29.25" customHeight="1">
      <c r="B94" s="21"/>
      <c r="C94" s="112" t="s">
        <v>107</v>
      </c>
      <c r="D94" s="93"/>
      <c r="E94" s="93"/>
      <c r="F94" s="93"/>
      <c r="G94" s="93"/>
      <c r="H94" s="93"/>
      <c r="I94" s="93"/>
      <c r="J94" s="113" t="s">
        <v>108</v>
      </c>
      <c r="K94" s="93"/>
      <c r="L94" s="21"/>
    </row>
    <row r="95" spans="2:47" s="20" customFormat="1" ht="10.35" customHeight="1">
      <c r="B95" s="21"/>
      <c r="L95" s="21"/>
    </row>
    <row r="96" spans="2:47" s="20" customFormat="1" ht="22.9" customHeight="1">
      <c r="B96" s="21"/>
      <c r="C96" s="114" t="s">
        <v>109</v>
      </c>
      <c r="J96" s="60">
        <f>J128</f>
        <v>0</v>
      </c>
      <c r="L96" s="21"/>
      <c r="AU96" s="7" t="s">
        <v>110</v>
      </c>
    </row>
    <row r="97" spans="2:65" s="115" customFormat="1" ht="24.95" customHeight="1">
      <c r="B97" s="116"/>
      <c r="D97" s="117" t="s">
        <v>599</v>
      </c>
      <c r="E97" s="118"/>
      <c r="F97" s="118"/>
      <c r="G97" s="118"/>
      <c r="H97" s="118"/>
      <c r="I97" s="118"/>
      <c r="J97" s="119">
        <f>J129</f>
        <v>0</v>
      </c>
      <c r="L97" s="116"/>
    </row>
    <row r="98" spans="2:65" s="120" customFormat="1" ht="19.899999999999999" customHeight="1">
      <c r="B98" s="121"/>
      <c r="D98" s="122" t="s">
        <v>600</v>
      </c>
      <c r="E98" s="123"/>
      <c r="F98" s="123"/>
      <c r="G98" s="123"/>
      <c r="H98" s="123"/>
      <c r="I98" s="123"/>
      <c r="J98" s="124">
        <f>J130</f>
        <v>0</v>
      </c>
      <c r="L98" s="121"/>
    </row>
    <row r="99" spans="2:65" s="20" customFormat="1" ht="21.95" customHeight="1">
      <c r="B99" s="21"/>
      <c r="L99" s="21"/>
    </row>
    <row r="100" spans="2:65" s="20" customFormat="1" ht="6.95" customHeight="1">
      <c r="B100" s="21"/>
      <c r="L100" s="21"/>
    </row>
    <row r="101" spans="2:65" s="20" customFormat="1" ht="29.25" customHeight="1">
      <c r="B101" s="21"/>
      <c r="C101" s="114"/>
      <c r="J101" s="125"/>
      <c r="L101" s="21"/>
      <c r="N101" s="126" t="s">
        <v>37</v>
      </c>
    </row>
    <row r="102" spans="2:65" s="20" customFormat="1" ht="18" hidden="1" customHeight="1">
      <c r="B102" s="127"/>
      <c r="C102" s="128"/>
      <c r="D102" s="220"/>
      <c r="E102" s="220"/>
      <c r="F102" s="220"/>
      <c r="G102" s="128"/>
      <c r="H102" s="128"/>
      <c r="I102" s="128"/>
      <c r="J102" s="84"/>
      <c r="K102" s="128"/>
      <c r="L102" s="127"/>
      <c r="M102" s="128"/>
      <c r="N102" s="129" t="s">
        <v>39</v>
      </c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30" t="s">
        <v>125</v>
      </c>
      <c r="AZ102" s="128"/>
      <c r="BA102" s="128"/>
      <c r="BB102" s="128"/>
      <c r="BC102" s="128"/>
      <c r="BD102" s="128"/>
      <c r="BE102" s="131">
        <f t="shared" ref="BE102:BE107" si="0">IF(N102="základná",J102,0)</f>
        <v>0</v>
      </c>
      <c r="BF102" s="131">
        <f t="shared" ref="BF102:BF107" si="1">IF(N102="znížená",J102,0)</f>
        <v>0</v>
      </c>
      <c r="BG102" s="131">
        <f t="shared" ref="BG102:BG107" si="2">IF(N102="zákl. prenesená",J102,0)</f>
        <v>0</v>
      </c>
      <c r="BH102" s="131">
        <f t="shared" ref="BH102:BH107" si="3">IF(N102="zníž. prenesená",J102,0)</f>
        <v>0</v>
      </c>
      <c r="BI102" s="131">
        <f t="shared" ref="BI102:BI107" si="4">IF(N102="nulová",J102,0)</f>
        <v>0</v>
      </c>
      <c r="BJ102" s="130" t="s">
        <v>126</v>
      </c>
      <c r="BK102" s="128"/>
      <c r="BL102" s="128"/>
      <c r="BM102" s="128"/>
    </row>
    <row r="103" spans="2:65" s="20" customFormat="1" ht="18" hidden="1" customHeight="1">
      <c r="B103" s="127"/>
      <c r="C103" s="128"/>
      <c r="D103" s="220"/>
      <c r="E103" s="220"/>
      <c r="F103" s="220"/>
      <c r="G103" s="128"/>
      <c r="H103" s="128"/>
      <c r="I103" s="128"/>
      <c r="J103" s="84"/>
      <c r="K103" s="128"/>
      <c r="L103" s="127"/>
      <c r="M103" s="128"/>
      <c r="N103" s="129" t="s">
        <v>39</v>
      </c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30" t="s">
        <v>125</v>
      </c>
      <c r="AZ103" s="128"/>
      <c r="BA103" s="128"/>
      <c r="BB103" s="128"/>
      <c r="BC103" s="128"/>
      <c r="BD103" s="128"/>
      <c r="BE103" s="131">
        <f t="shared" si="0"/>
        <v>0</v>
      </c>
      <c r="BF103" s="131">
        <f t="shared" si="1"/>
        <v>0</v>
      </c>
      <c r="BG103" s="131">
        <f t="shared" si="2"/>
        <v>0</v>
      </c>
      <c r="BH103" s="131">
        <f t="shared" si="3"/>
        <v>0</v>
      </c>
      <c r="BI103" s="131">
        <f t="shared" si="4"/>
        <v>0</v>
      </c>
      <c r="BJ103" s="130" t="s">
        <v>126</v>
      </c>
      <c r="BK103" s="128"/>
      <c r="BL103" s="128"/>
      <c r="BM103" s="128"/>
    </row>
    <row r="104" spans="2:65" s="20" customFormat="1" ht="18" hidden="1" customHeight="1">
      <c r="B104" s="127"/>
      <c r="C104" s="128"/>
      <c r="D104" s="220"/>
      <c r="E104" s="220"/>
      <c r="F104" s="220"/>
      <c r="G104" s="128"/>
      <c r="H104" s="128"/>
      <c r="I104" s="128"/>
      <c r="J104" s="84"/>
      <c r="K104" s="128"/>
      <c r="L104" s="127"/>
      <c r="M104" s="128"/>
      <c r="N104" s="129" t="s">
        <v>39</v>
      </c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30" t="s">
        <v>125</v>
      </c>
      <c r="AZ104" s="128"/>
      <c r="BA104" s="128"/>
      <c r="BB104" s="128"/>
      <c r="BC104" s="128"/>
      <c r="BD104" s="128"/>
      <c r="BE104" s="131">
        <f t="shared" si="0"/>
        <v>0</v>
      </c>
      <c r="BF104" s="131">
        <f t="shared" si="1"/>
        <v>0</v>
      </c>
      <c r="BG104" s="131">
        <f t="shared" si="2"/>
        <v>0</v>
      </c>
      <c r="BH104" s="131">
        <f t="shared" si="3"/>
        <v>0</v>
      </c>
      <c r="BI104" s="131">
        <f t="shared" si="4"/>
        <v>0</v>
      </c>
      <c r="BJ104" s="130" t="s">
        <v>126</v>
      </c>
      <c r="BK104" s="128"/>
      <c r="BL104" s="128"/>
      <c r="BM104" s="128"/>
    </row>
    <row r="105" spans="2:65" s="20" customFormat="1" ht="18" hidden="1" customHeight="1">
      <c r="B105" s="127"/>
      <c r="C105" s="128"/>
      <c r="D105" s="220"/>
      <c r="E105" s="220"/>
      <c r="F105" s="220"/>
      <c r="G105" s="128"/>
      <c r="H105" s="128"/>
      <c r="I105" s="128"/>
      <c r="J105" s="84"/>
      <c r="K105" s="128"/>
      <c r="L105" s="127"/>
      <c r="M105" s="128"/>
      <c r="N105" s="129" t="s">
        <v>39</v>
      </c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30" t="s">
        <v>125</v>
      </c>
      <c r="AZ105" s="128"/>
      <c r="BA105" s="128"/>
      <c r="BB105" s="128"/>
      <c r="BC105" s="128"/>
      <c r="BD105" s="128"/>
      <c r="BE105" s="131">
        <f t="shared" si="0"/>
        <v>0</v>
      </c>
      <c r="BF105" s="131">
        <f t="shared" si="1"/>
        <v>0</v>
      </c>
      <c r="BG105" s="131">
        <f t="shared" si="2"/>
        <v>0</v>
      </c>
      <c r="BH105" s="131">
        <f t="shared" si="3"/>
        <v>0</v>
      </c>
      <c r="BI105" s="131">
        <f t="shared" si="4"/>
        <v>0</v>
      </c>
      <c r="BJ105" s="130" t="s">
        <v>126</v>
      </c>
      <c r="BK105" s="128"/>
      <c r="BL105" s="128"/>
      <c r="BM105" s="128"/>
    </row>
    <row r="106" spans="2:65" s="20" customFormat="1" ht="18" hidden="1" customHeight="1">
      <c r="B106" s="127"/>
      <c r="C106" s="128"/>
      <c r="D106" s="220"/>
      <c r="E106" s="220"/>
      <c r="F106" s="220"/>
      <c r="G106" s="128"/>
      <c r="H106" s="128"/>
      <c r="I106" s="128"/>
      <c r="J106" s="84"/>
      <c r="K106" s="128"/>
      <c r="L106" s="127"/>
      <c r="M106" s="128"/>
      <c r="N106" s="129" t="s">
        <v>39</v>
      </c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30" t="s">
        <v>125</v>
      </c>
      <c r="AZ106" s="128"/>
      <c r="BA106" s="128"/>
      <c r="BB106" s="128"/>
      <c r="BC106" s="128"/>
      <c r="BD106" s="128"/>
      <c r="BE106" s="131">
        <f t="shared" si="0"/>
        <v>0</v>
      </c>
      <c r="BF106" s="131">
        <f t="shared" si="1"/>
        <v>0</v>
      </c>
      <c r="BG106" s="131">
        <f t="shared" si="2"/>
        <v>0</v>
      </c>
      <c r="BH106" s="131">
        <f t="shared" si="3"/>
        <v>0</v>
      </c>
      <c r="BI106" s="131">
        <f t="shared" si="4"/>
        <v>0</v>
      </c>
      <c r="BJ106" s="130" t="s">
        <v>126</v>
      </c>
      <c r="BK106" s="128"/>
      <c r="BL106" s="128"/>
      <c r="BM106" s="128"/>
    </row>
    <row r="107" spans="2:65" s="20" customFormat="1" ht="18" hidden="1" customHeight="1">
      <c r="B107" s="127"/>
      <c r="C107" s="128"/>
      <c r="D107" s="132"/>
      <c r="E107" s="128"/>
      <c r="F107" s="128"/>
      <c r="G107" s="128"/>
      <c r="H107" s="128"/>
      <c r="I107" s="128"/>
      <c r="J107" s="84"/>
      <c r="K107" s="128"/>
      <c r="L107" s="127"/>
      <c r="M107" s="128"/>
      <c r="N107" s="129" t="s">
        <v>39</v>
      </c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30" t="s">
        <v>127</v>
      </c>
      <c r="AZ107" s="128"/>
      <c r="BA107" s="128"/>
      <c r="BB107" s="128"/>
      <c r="BC107" s="128"/>
      <c r="BD107" s="128"/>
      <c r="BE107" s="131">
        <f t="shared" si="0"/>
        <v>0</v>
      </c>
      <c r="BF107" s="131">
        <f t="shared" si="1"/>
        <v>0</v>
      </c>
      <c r="BG107" s="131">
        <f t="shared" si="2"/>
        <v>0</v>
      </c>
      <c r="BH107" s="131">
        <f t="shared" si="3"/>
        <v>0</v>
      </c>
      <c r="BI107" s="131">
        <f t="shared" si="4"/>
        <v>0</v>
      </c>
      <c r="BJ107" s="130" t="s">
        <v>126</v>
      </c>
      <c r="BK107" s="128"/>
      <c r="BL107" s="128"/>
      <c r="BM107" s="128"/>
    </row>
    <row r="108" spans="2:65" s="20" customFormat="1">
      <c r="B108" s="21"/>
      <c r="L108" s="21"/>
    </row>
    <row r="109" spans="2:65" s="20" customFormat="1" ht="29.25" customHeight="1">
      <c r="B109" s="21"/>
      <c r="C109" s="92" t="s">
        <v>958</v>
      </c>
      <c r="D109" s="93"/>
      <c r="E109" s="93"/>
      <c r="F109" s="93"/>
      <c r="G109" s="93"/>
      <c r="H109" s="93"/>
      <c r="I109" s="93"/>
      <c r="J109" s="94">
        <f>ROUND(J96+J101,2)</f>
        <v>0</v>
      </c>
      <c r="K109" s="93"/>
      <c r="L109" s="21"/>
    </row>
    <row r="110" spans="2:65" s="20" customFormat="1" ht="6.95" customHeight="1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21"/>
    </row>
    <row r="114" spans="2:63" s="20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21"/>
    </row>
    <row r="115" spans="2:63" s="20" customFormat="1" ht="24.95" customHeight="1">
      <c r="B115" s="21"/>
      <c r="C115" s="11" t="s">
        <v>128</v>
      </c>
      <c r="L115" s="21"/>
    </row>
    <row r="116" spans="2:63" s="20" customFormat="1" ht="6.95" customHeight="1">
      <c r="B116" s="21"/>
      <c r="L116" s="21"/>
    </row>
    <row r="117" spans="2:63" s="20" customFormat="1" ht="12" customHeight="1">
      <c r="B117" s="21"/>
      <c r="C117" s="16" t="s">
        <v>12</v>
      </c>
      <c r="L117" s="21"/>
    </row>
    <row r="118" spans="2:63" s="20" customFormat="1" ht="16.5" customHeight="1">
      <c r="B118" s="21"/>
      <c r="E118" s="222" t="str">
        <f>E7</f>
        <v>Rekonštrukcia farmy Terezov - Objekt SO.27 - spojovacia chodba</v>
      </c>
      <c r="F118" s="222"/>
      <c r="G118" s="222"/>
      <c r="H118" s="222"/>
      <c r="L118" s="21"/>
    </row>
    <row r="119" spans="2:63" s="20" customFormat="1" ht="12" customHeight="1">
      <c r="B119" s="21"/>
      <c r="C119" s="16" t="s">
        <v>103</v>
      </c>
      <c r="L119" s="21"/>
    </row>
    <row r="120" spans="2:63" s="20" customFormat="1" ht="16.5" customHeight="1">
      <c r="B120" s="21"/>
      <c r="E120" s="205" t="str">
        <f>E9</f>
        <v>ele - Elektroinštalácia</v>
      </c>
      <c r="F120" s="205"/>
      <c r="G120" s="205"/>
      <c r="H120" s="205"/>
      <c r="L120" s="21"/>
    </row>
    <row r="121" spans="2:63" s="20" customFormat="1" ht="6.95" customHeight="1">
      <c r="B121" s="21"/>
      <c r="L121" s="21"/>
    </row>
    <row r="122" spans="2:63" s="20" customFormat="1" ht="12" customHeight="1">
      <c r="B122" s="21"/>
      <c r="C122" s="16" t="s">
        <v>16</v>
      </c>
      <c r="F122" s="5" t="str">
        <f>F12</f>
        <v>Farma Terezov okr. Hlohovec</v>
      </c>
      <c r="I122" s="16" t="s">
        <v>18</v>
      </c>
      <c r="J122" s="46">
        <f>IF(J12="","",J12)</f>
        <v>45672</v>
      </c>
      <c r="L122" s="21"/>
    </row>
    <row r="123" spans="2:63" s="20" customFormat="1" ht="6.95" customHeight="1">
      <c r="B123" s="21"/>
      <c r="L123" s="21"/>
    </row>
    <row r="124" spans="2:63" s="20" customFormat="1" ht="15.2" customHeight="1">
      <c r="B124" s="21"/>
      <c r="C124" s="16" t="s">
        <v>19</v>
      </c>
      <c r="F124" s="5" t="str">
        <f>E15</f>
        <v>PD Kútniky s. r. o.</v>
      </c>
      <c r="I124" s="16" t="s">
        <v>25</v>
      </c>
      <c r="J124" s="3" t="str">
        <f>E21</f>
        <v xml:space="preserve">Ing.arch. Žalman, CSc </v>
      </c>
      <c r="L124" s="21"/>
    </row>
    <row r="125" spans="2:63" s="20" customFormat="1" ht="15.2" customHeight="1">
      <c r="B125" s="21"/>
      <c r="C125" s="16" t="s">
        <v>23</v>
      </c>
      <c r="F125" s="5" t="str">
        <f>IF(E18="","",E18)</f>
        <v>Vyplň údaj</v>
      </c>
      <c r="I125" s="16" t="s">
        <v>28</v>
      </c>
      <c r="J125" s="3" t="str">
        <f>E24</f>
        <v>Rosoft s.r.o.</v>
      </c>
      <c r="L125" s="21"/>
    </row>
    <row r="126" spans="2:63" s="20" customFormat="1" ht="10.35" customHeight="1">
      <c r="B126" s="21"/>
      <c r="L126" s="21"/>
    </row>
    <row r="127" spans="2:63" s="133" customFormat="1" ht="29.25" customHeight="1">
      <c r="B127" s="134"/>
      <c r="C127" s="135" t="s">
        <v>129</v>
      </c>
      <c r="D127" s="136" t="s">
        <v>58</v>
      </c>
      <c r="E127" s="136" t="s">
        <v>54</v>
      </c>
      <c r="F127" s="136" t="s">
        <v>55</v>
      </c>
      <c r="G127" s="136" t="s">
        <v>130</v>
      </c>
      <c r="H127" s="136" t="s">
        <v>131</v>
      </c>
      <c r="I127" s="136" t="s">
        <v>132</v>
      </c>
      <c r="J127" s="137" t="s">
        <v>108</v>
      </c>
      <c r="K127" s="138" t="s">
        <v>133</v>
      </c>
      <c r="L127" s="134"/>
      <c r="M127" s="52"/>
      <c r="N127" s="53" t="s">
        <v>37</v>
      </c>
      <c r="O127" s="53" t="s">
        <v>134</v>
      </c>
      <c r="P127" s="53" t="s">
        <v>135</v>
      </c>
      <c r="Q127" s="53" t="s">
        <v>136</v>
      </c>
      <c r="R127" s="53" t="s">
        <v>137</v>
      </c>
      <c r="S127" s="53" t="s">
        <v>138</v>
      </c>
      <c r="T127" s="54" t="s">
        <v>139</v>
      </c>
    </row>
    <row r="128" spans="2:63" s="20" customFormat="1" ht="22.9" customHeight="1">
      <c r="B128" s="21"/>
      <c r="C128" s="58" t="s">
        <v>105</v>
      </c>
      <c r="J128" s="139">
        <f>BK128</f>
        <v>0</v>
      </c>
      <c r="L128" s="21"/>
      <c r="M128" s="55"/>
      <c r="N128" s="47"/>
      <c r="O128" s="47"/>
      <c r="P128" s="140">
        <f>P129</f>
        <v>0</v>
      </c>
      <c r="Q128" s="47"/>
      <c r="R128" s="140">
        <f>R129</f>
        <v>0</v>
      </c>
      <c r="S128" s="47"/>
      <c r="T128" s="141">
        <f>T129</f>
        <v>0</v>
      </c>
      <c r="AT128" s="7" t="s">
        <v>72</v>
      </c>
      <c r="AU128" s="7" t="s">
        <v>110</v>
      </c>
      <c r="BK128" s="142">
        <f>BK129</f>
        <v>0</v>
      </c>
    </row>
    <row r="129" spans="2:65" s="143" customFormat="1" ht="25.9" customHeight="1">
      <c r="B129" s="144"/>
      <c r="D129" s="145" t="s">
        <v>72</v>
      </c>
      <c r="E129" s="146" t="s">
        <v>305</v>
      </c>
      <c r="F129" s="146" t="s">
        <v>694</v>
      </c>
      <c r="I129" s="147"/>
      <c r="J129" s="148">
        <f>BK129</f>
        <v>0</v>
      </c>
      <c r="L129" s="144"/>
      <c r="M129" s="149"/>
      <c r="P129" s="150">
        <f>P130</f>
        <v>0</v>
      </c>
      <c r="R129" s="150">
        <f>R130</f>
        <v>0</v>
      </c>
      <c r="T129" s="151">
        <f>T130</f>
        <v>0</v>
      </c>
      <c r="AR129" s="145" t="s">
        <v>154</v>
      </c>
      <c r="AT129" s="152" t="s">
        <v>72</v>
      </c>
      <c r="AU129" s="152" t="s">
        <v>73</v>
      </c>
      <c r="AY129" s="145" t="s">
        <v>142</v>
      </c>
      <c r="BK129" s="153">
        <f>BK130</f>
        <v>0</v>
      </c>
    </row>
    <row r="130" spans="2:65" s="143" customFormat="1" ht="22.9" customHeight="1">
      <c r="B130" s="144"/>
      <c r="D130" s="145" t="s">
        <v>72</v>
      </c>
      <c r="E130" s="154" t="s">
        <v>695</v>
      </c>
      <c r="F130" s="154" t="s">
        <v>696</v>
      </c>
      <c r="I130" s="147"/>
      <c r="J130" s="155">
        <f>BK130</f>
        <v>0</v>
      </c>
      <c r="L130" s="144"/>
      <c r="M130" s="149"/>
      <c r="P130" s="150">
        <f>SUM(P131:P197)</f>
        <v>0</v>
      </c>
      <c r="R130" s="150">
        <f>SUM(R131:R197)</f>
        <v>0</v>
      </c>
      <c r="T130" s="151">
        <f>SUM(T131:T197)</f>
        <v>0</v>
      </c>
      <c r="AR130" s="145" t="s">
        <v>154</v>
      </c>
      <c r="AT130" s="152" t="s">
        <v>72</v>
      </c>
      <c r="AU130" s="152" t="s">
        <v>81</v>
      </c>
      <c r="AY130" s="145" t="s">
        <v>142</v>
      </c>
      <c r="BK130" s="153">
        <f>SUM(BK131:BK197)</f>
        <v>0</v>
      </c>
    </row>
    <row r="131" spans="2:65" s="20" customFormat="1" ht="16.5" customHeight="1">
      <c r="B131" s="127"/>
      <c r="C131" s="156" t="s">
        <v>81</v>
      </c>
      <c r="D131" s="156" t="s">
        <v>144</v>
      </c>
      <c r="E131" s="157" t="s">
        <v>766</v>
      </c>
      <c r="F131" s="158" t="s">
        <v>767</v>
      </c>
      <c r="G131" s="159" t="s">
        <v>267</v>
      </c>
      <c r="H131" s="160">
        <v>470</v>
      </c>
      <c r="I131" s="161"/>
      <c r="J131" s="162">
        <f t="shared" ref="J131:J162" si="5">ROUND(I131*H131,2)</f>
        <v>0</v>
      </c>
      <c r="K131" s="163"/>
      <c r="L131" s="21"/>
      <c r="M131" s="164"/>
      <c r="N131" s="126" t="s">
        <v>39</v>
      </c>
      <c r="P131" s="165">
        <f t="shared" ref="P131:P162" si="6">O131*H131</f>
        <v>0</v>
      </c>
      <c r="Q131" s="165">
        <v>0</v>
      </c>
      <c r="R131" s="165">
        <f t="shared" ref="R131:R162" si="7">Q131*H131</f>
        <v>0</v>
      </c>
      <c r="S131" s="165">
        <v>0</v>
      </c>
      <c r="T131" s="166">
        <f t="shared" ref="T131:T162" si="8">S131*H131</f>
        <v>0</v>
      </c>
      <c r="AR131" s="167" t="s">
        <v>276</v>
      </c>
      <c r="AT131" s="167" t="s">
        <v>144</v>
      </c>
      <c r="AU131" s="167" t="s">
        <v>126</v>
      </c>
      <c r="AY131" s="7" t="s">
        <v>142</v>
      </c>
      <c r="BE131" s="88">
        <f t="shared" ref="BE131:BE162" si="9">IF(N131="základná",J131,0)</f>
        <v>0</v>
      </c>
      <c r="BF131" s="88">
        <f t="shared" ref="BF131:BF162" si="10">IF(N131="znížená",J131,0)</f>
        <v>0</v>
      </c>
      <c r="BG131" s="88">
        <f t="shared" ref="BG131:BG162" si="11">IF(N131="zákl. prenesená",J131,0)</f>
        <v>0</v>
      </c>
      <c r="BH131" s="88">
        <f t="shared" ref="BH131:BH162" si="12">IF(N131="zníž. prenesená",J131,0)</f>
        <v>0</v>
      </c>
      <c r="BI131" s="88">
        <f t="shared" ref="BI131:BI162" si="13">IF(N131="nulová",J131,0)</f>
        <v>0</v>
      </c>
      <c r="BJ131" s="7" t="s">
        <v>126</v>
      </c>
      <c r="BK131" s="88">
        <f t="shared" ref="BK131:BK162" si="14">ROUND(I131*H131,2)</f>
        <v>0</v>
      </c>
      <c r="BL131" s="7" t="s">
        <v>276</v>
      </c>
      <c r="BM131" s="167" t="s">
        <v>126</v>
      </c>
    </row>
    <row r="132" spans="2:65" s="20" customFormat="1" ht="16.5" customHeight="1">
      <c r="B132" s="127"/>
      <c r="C132" s="168" t="s">
        <v>126</v>
      </c>
      <c r="D132" s="168" t="s">
        <v>305</v>
      </c>
      <c r="E132" s="169" t="s">
        <v>768</v>
      </c>
      <c r="F132" s="170" t="s">
        <v>767</v>
      </c>
      <c r="G132" s="171" t="s">
        <v>267</v>
      </c>
      <c r="H132" s="172">
        <v>470</v>
      </c>
      <c r="I132" s="173"/>
      <c r="J132" s="174">
        <f t="shared" si="5"/>
        <v>0</v>
      </c>
      <c r="K132" s="175"/>
      <c r="L132" s="176"/>
      <c r="M132" s="177"/>
      <c r="N132" s="178" t="s">
        <v>39</v>
      </c>
      <c r="P132" s="165">
        <f t="shared" si="6"/>
        <v>0</v>
      </c>
      <c r="Q132" s="165">
        <v>0</v>
      </c>
      <c r="R132" s="165">
        <f t="shared" si="7"/>
        <v>0</v>
      </c>
      <c r="S132" s="165">
        <v>0</v>
      </c>
      <c r="T132" s="166">
        <f t="shared" si="8"/>
        <v>0</v>
      </c>
      <c r="AR132" s="167" t="s">
        <v>717</v>
      </c>
      <c r="AT132" s="167" t="s">
        <v>305</v>
      </c>
      <c r="AU132" s="167" t="s">
        <v>126</v>
      </c>
      <c r="AY132" s="7" t="s">
        <v>142</v>
      </c>
      <c r="BE132" s="88">
        <f t="shared" si="9"/>
        <v>0</v>
      </c>
      <c r="BF132" s="88">
        <f t="shared" si="10"/>
        <v>0</v>
      </c>
      <c r="BG132" s="88">
        <f t="shared" si="11"/>
        <v>0</v>
      </c>
      <c r="BH132" s="88">
        <f t="shared" si="12"/>
        <v>0</v>
      </c>
      <c r="BI132" s="88">
        <f t="shared" si="13"/>
        <v>0</v>
      </c>
      <c r="BJ132" s="7" t="s">
        <v>126</v>
      </c>
      <c r="BK132" s="88">
        <f t="shared" si="14"/>
        <v>0</v>
      </c>
      <c r="BL132" s="7" t="s">
        <v>276</v>
      </c>
      <c r="BM132" s="167" t="s">
        <v>148</v>
      </c>
    </row>
    <row r="133" spans="2:65" s="20" customFormat="1" ht="16.5" customHeight="1">
      <c r="B133" s="127"/>
      <c r="C133" s="156" t="s">
        <v>154</v>
      </c>
      <c r="D133" s="156" t="s">
        <v>144</v>
      </c>
      <c r="E133" s="157" t="s">
        <v>769</v>
      </c>
      <c r="F133" s="158" t="s">
        <v>770</v>
      </c>
      <c r="G133" s="159" t="s">
        <v>267</v>
      </c>
      <c r="H133" s="160">
        <v>1050</v>
      </c>
      <c r="I133" s="161"/>
      <c r="J133" s="162">
        <f t="shared" si="5"/>
        <v>0</v>
      </c>
      <c r="K133" s="163"/>
      <c r="L133" s="21"/>
      <c r="M133" s="164"/>
      <c r="N133" s="126" t="s">
        <v>39</v>
      </c>
      <c r="P133" s="165">
        <f t="shared" si="6"/>
        <v>0</v>
      </c>
      <c r="Q133" s="165">
        <v>0</v>
      </c>
      <c r="R133" s="165">
        <f t="shared" si="7"/>
        <v>0</v>
      </c>
      <c r="S133" s="165">
        <v>0</v>
      </c>
      <c r="T133" s="166">
        <f t="shared" si="8"/>
        <v>0</v>
      </c>
      <c r="AR133" s="167" t="s">
        <v>276</v>
      </c>
      <c r="AT133" s="167" t="s">
        <v>144</v>
      </c>
      <c r="AU133" s="167" t="s">
        <v>126</v>
      </c>
      <c r="AY133" s="7" t="s">
        <v>142</v>
      </c>
      <c r="BE133" s="88">
        <f t="shared" si="9"/>
        <v>0</v>
      </c>
      <c r="BF133" s="88">
        <f t="shared" si="10"/>
        <v>0</v>
      </c>
      <c r="BG133" s="88">
        <f t="shared" si="11"/>
        <v>0</v>
      </c>
      <c r="BH133" s="88">
        <f t="shared" si="12"/>
        <v>0</v>
      </c>
      <c r="BI133" s="88">
        <f t="shared" si="13"/>
        <v>0</v>
      </c>
      <c r="BJ133" s="7" t="s">
        <v>126</v>
      </c>
      <c r="BK133" s="88">
        <f t="shared" si="14"/>
        <v>0</v>
      </c>
      <c r="BL133" s="7" t="s">
        <v>276</v>
      </c>
      <c r="BM133" s="167" t="s">
        <v>159</v>
      </c>
    </row>
    <row r="134" spans="2:65" s="20" customFormat="1" ht="16.5" customHeight="1">
      <c r="B134" s="127"/>
      <c r="C134" s="168" t="s">
        <v>148</v>
      </c>
      <c r="D134" s="168" t="s">
        <v>305</v>
      </c>
      <c r="E134" s="169" t="s">
        <v>771</v>
      </c>
      <c r="F134" s="170" t="s">
        <v>770</v>
      </c>
      <c r="G134" s="171" t="s">
        <v>267</v>
      </c>
      <c r="H134" s="172">
        <v>1050</v>
      </c>
      <c r="I134" s="173"/>
      <c r="J134" s="174">
        <f t="shared" si="5"/>
        <v>0</v>
      </c>
      <c r="K134" s="175"/>
      <c r="L134" s="176"/>
      <c r="M134" s="177"/>
      <c r="N134" s="178" t="s">
        <v>39</v>
      </c>
      <c r="P134" s="165">
        <f t="shared" si="6"/>
        <v>0</v>
      </c>
      <c r="Q134" s="165">
        <v>0</v>
      </c>
      <c r="R134" s="165">
        <f t="shared" si="7"/>
        <v>0</v>
      </c>
      <c r="S134" s="165">
        <v>0</v>
      </c>
      <c r="T134" s="166">
        <f t="shared" si="8"/>
        <v>0</v>
      </c>
      <c r="AR134" s="167" t="s">
        <v>717</v>
      </c>
      <c r="AT134" s="167" t="s">
        <v>305</v>
      </c>
      <c r="AU134" s="167" t="s">
        <v>126</v>
      </c>
      <c r="AY134" s="7" t="s">
        <v>142</v>
      </c>
      <c r="BE134" s="88">
        <f t="shared" si="9"/>
        <v>0</v>
      </c>
      <c r="BF134" s="88">
        <f t="shared" si="10"/>
        <v>0</v>
      </c>
      <c r="BG134" s="88">
        <f t="shared" si="11"/>
        <v>0</v>
      </c>
      <c r="BH134" s="88">
        <f t="shared" si="12"/>
        <v>0</v>
      </c>
      <c r="BI134" s="88">
        <f t="shared" si="13"/>
        <v>0</v>
      </c>
      <c r="BJ134" s="7" t="s">
        <v>126</v>
      </c>
      <c r="BK134" s="88">
        <f t="shared" si="14"/>
        <v>0</v>
      </c>
      <c r="BL134" s="7" t="s">
        <v>276</v>
      </c>
      <c r="BM134" s="167" t="s">
        <v>163</v>
      </c>
    </row>
    <row r="135" spans="2:65" s="20" customFormat="1" ht="16.5" customHeight="1">
      <c r="B135" s="127"/>
      <c r="C135" s="156" t="s">
        <v>160</v>
      </c>
      <c r="D135" s="156" t="s">
        <v>144</v>
      </c>
      <c r="E135" s="157" t="s">
        <v>772</v>
      </c>
      <c r="F135" s="158" t="s">
        <v>773</v>
      </c>
      <c r="G135" s="159" t="s">
        <v>267</v>
      </c>
      <c r="H135" s="160">
        <v>660</v>
      </c>
      <c r="I135" s="161"/>
      <c r="J135" s="162">
        <f t="shared" si="5"/>
        <v>0</v>
      </c>
      <c r="K135" s="163"/>
      <c r="L135" s="21"/>
      <c r="M135" s="164"/>
      <c r="N135" s="126" t="s">
        <v>39</v>
      </c>
      <c r="P135" s="165">
        <f t="shared" si="6"/>
        <v>0</v>
      </c>
      <c r="Q135" s="165">
        <v>0</v>
      </c>
      <c r="R135" s="165">
        <f t="shared" si="7"/>
        <v>0</v>
      </c>
      <c r="S135" s="165">
        <v>0</v>
      </c>
      <c r="T135" s="166">
        <f t="shared" si="8"/>
        <v>0</v>
      </c>
      <c r="AR135" s="167" t="s">
        <v>276</v>
      </c>
      <c r="AT135" s="167" t="s">
        <v>144</v>
      </c>
      <c r="AU135" s="167" t="s">
        <v>126</v>
      </c>
      <c r="AY135" s="7" t="s">
        <v>142</v>
      </c>
      <c r="BE135" s="88">
        <f t="shared" si="9"/>
        <v>0</v>
      </c>
      <c r="BF135" s="88">
        <f t="shared" si="10"/>
        <v>0</v>
      </c>
      <c r="BG135" s="88">
        <f t="shared" si="11"/>
        <v>0</v>
      </c>
      <c r="BH135" s="88">
        <f t="shared" si="12"/>
        <v>0</v>
      </c>
      <c r="BI135" s="88">
        <f t="shared" si="13"/>
        <v>0</v>
      </c>
      <c r="BJ135" s="7" t="s">
        <v>126</v>
      </c>
      <c r="BK135" s="88">
        <f t="shared" si="14"/>
        <v>0</v>
      </c>
      <c r="BL135" s="7" t="s">
        <v>276</v>
      </c>
      <c r="BM135" s="167" t="s">
        <v>166</v>
      </c>
    </row>
    <row r="136" spans="2:65" s="20" customFormat="1" ht="16.5" customHeight="1">
      <c r="B136" s="127"/>
      <c r="C136" s="168" t="s">
        <v>159</v>
      </c>
      <c r="D136" s="168" t="s">
        <v>305</v>
      </c>
      <c r="E136" s="169" t="s">
        <v>774</v>
      </c>
      <c r="F136" s="170" t="s">
        <v>773</v>
      </c>
      <c r="G136" s="171" t="s">
        <v>267</v>
      </c>
      <c r="H136" s="172">
        <v>660</v>
      </c>
      <c r="I136" s="173"/>
      <c r="J136" s="174">
        <f t="shared" si="5"/>
        <v>0</v>
      </c>
      <c r="K136" s="175"/>
      <c r="L136" s="176"/>
      <c r="M136" s="177"/>
      <c r="N136" s="178" t="s">
        <v>39</v>
      </c>
      <c r="P136" s="165">
        <f t="shared" si="6"/>
        <v>0</v>
      </c>
      <c r="Q136" s="165">
        <v>0</v>
      </c>
      <c r="R136" s="165">
        <f t="shared" si="7"/>
        <v>0</v>
      </c>
      <c r="S136" s="165">
        <v>0</v>
      </c>
      <c r="T136" s="166">
        <f t="shared" si="8"/>
        <v>0</v>
      </c>
      <c r="AR136" s="167" t="s">
        <v>717</v>
      </c>
      <c r="AT136" s="167" t="s">
        <v>305</v>
      </c>
      <c r="AU136" s="167" t="s">
        <v>126</v>
      </c>
      <c r="AY136" s="7" t="s">
        <v>142</v>
      </c>
      <c r="BE136" s="88">
        <f t="shared" si="9"/>
        <v>0</v>
      </c>
      <c r="BF136" s="88">
        <f t="shared" si="10"/>
        <v>0</v>
      </c>
      <c r="BG136" s="88">
        <f t="shared" si="11"/>
        <v>0</v>
      </c>
      <c r="BH136" s="88">
        <f t="shared" si="12"/>
        <v>0</v>
      </c>
      <c r="BI136" s="88">
        <f t="shared" si="13"/>
        <v>0</v>
      </c>
      <c r="BJ136" s="7" t="s">
        <v>126</v>
      </c>
      <c r="BK136" s="88">
        <f t="shared" si="14"/>
        <v>0</v>
      </c>
      <c r="BL136" s="7" t="s">
        <v>276</v>
      </c>
      <c r="BM136" s="167" t="s">
        <v>170</v>
      </c>
    </row>
    <row r="137" spans="2:65" s="20" customFormat="1" ht="16.5" customHeight="1">
      <c r="B137" s="127"/>
      <c r="C137" s="156" t="s">
        <v>167</v>
      </c>
      <c r="D137" s="156" t="s">
        <v>144</v>
      </c>
      <c r="E137" s="157" t="s">
        <v>775</v>
      </c>
      <c r="F137" s="158" t="s">
        <v>776</v>
      </c>
      <c r="G137" s="159" t="s">
        <v>267</v>
      </c>
      <c r="H137" s="160">
        <v>580</v>
      </c>
      <c r="I137" s="161"/>
      <c r="J137" s="162">
        <f t="shared" si="5"/>
        <v>0</v>
      </c>
      <c r="K137" s="163"/>
      <c r="L137" s="21"/>
      <c r="M137" s="164"/>
      <c r="N137" s="126" t="s">
        <v>39</v>
      </c>
      <c r="P137" s="165">
        <f t="shared" si="6"/>
        <v>0</v>
      </c>
      <c r="Q137" s="165">
        <v>0</v>
      </c>
      <c r="R137" s="165">
        <f t="shared" si="7"/>
        <v>0</v>
      </c>
      <c r="S137" s="165">
        <v>0</v>
      </c>
      <c r="T137" s="166">
        <f t="shared" si="8"/>
        <v>0</v>
      </c>
      <c r="AR137" s="167" t="s">
        <v>276</v>
      </c>
      <c r="AT137" s="167" t="s">
        <v>144</v>
      </c>
      <c r="AU137" s="167" t="s">
        <v>126</v>
      </c>
      <c r="AY137" s="7" t="s">
        <v>142</v>
      </c>
      <c r="BE137" s="88">
        <f t="shared" si="9"/>
        <v>0</v>
      </c>
      <c r="BF137" s="88">
        <f t="shared" si="10"/>
        <v>0</v>
      </c>
      <c r="BG137" s="88">
        <f t="shared" si="11"/>
        <v>0</v>
      </c>
      <c r="BH137" s="88">
        <f t="shared" si="12"/>
        <v>0</v>
      </c>
      <c r="BI137" s="88">
        <f t="shared" si="13"/>
        <v>0</v>
      </c>
      <c r="BJ137" s="7" t="s">
        <v>126</v>
      </c>
      <c r="BK137" s="88">
        <f t="shared" si="14"/>
        <v>0</v>
      </c>
      <c r="BL137" s="7" t="s">
        <v>276</v>
      </c>
      <c r="BM137" s="167" t="s">
        <v>194</v>
      </c>
    </row>
    <row r="138" spans="2:65" s="20" customFormat="1" ht="16.5" customHeight="1">
      <c r="B138" s="127"/>
      <c r="C138" s="168" t="s">
        <v>163</v>
      </c>
      <c r="D138" s="168" t="s">
        <v>305</v>
      </c>
      <c r="E138" s="169" t="s">
        <v>777</v>
      </c>
      <c r="F138" s="170" t="s">
        <v>776</v>
      </c>
      <c r="G138" s="171" t="s">
        <v>267</v>
      </c>
      <c r="H138" s="172">
        <v>580</v>
      </c>
      <c r="I138" s="173"/>
      <c r="J138" s="174">
        <f t="shared" si="5"/>
        <v>0</v>
      </c>
      <c r="K138" s="175"/>
      <c r="L138" s="176"/>
      <c r="M138" s="177"/>
      <c r="N138" s="178" t="s">
        <v>39</v>
      </c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AR138" s="167" t="s">
        <v>717</v>
      </c>
      <c r="AT138" s="167" t="s">
        <v>305</v>
      </c>
      <c r="AU138" s="167" t="s">
        <v>126</v>
      </c>
      <c r="AY138" s="7" t="s">
        <v>142</v>
      </c>
      <c r="BE138" s="88">
        <f t="shared" si="9"/>
        <v>0</v>
      </c>
      <c r="BF138" s="88">
        <f t="shared" si="10"/>
        <v>0</v>
      </c>
      <c r="BG138" s="88">
        <f t="shared" si="11"/>
        <v>0</v>
      </c>
      <c r="BH138" s="88">
        <f t="shared" si="12"/>
        <v>0</v>
      </c>
      <c r="BI138" s="88">
        <f t="shared" si="13"/>
        <v>0</v>
      </c>
      <c r="BJ138" s="7" t="s">
        <v>126</v>
      </c>
      <c r="BK138" s="88">
        <f t="shared" si="14"/>
        <v>0</v>
      </c>
      <c r="BL138" s="7" t="s">
        <v>276</v>
      </c>
      <c r="BM138" s="167" t="s">
        <v>203</v>
      </c>
    </row>
    <row r="139" spans="2:65" s="20" customFormat="1" ht="16.5" customHeight="1">
      <c r="B139" s="127"/>
      <c r="C139" s="156" t="s">
        <v>174</v>
      </c>
      <c r="D139" s="156" t="s">
        <v>144</v>
      </c>
      <c r="E139" s="157" t="s">
        <v>778</v>
      </c>
      <c r="F139" s="158" t="s">
        <v>779</v>
      </c>
      <c r="G139" s="159" t="s">
        <v>267</v>
      </c>
      <c r="H139" s="160">
        <v>30</v>
      </c>
      <c r="I139" s="161"/>
      <c r="J139" s="162">
        <f t="shared" si="5"/>
        <v>0</v>
      </c>
      <c r="K139" s="163"/>
      <c r="L139" s="21"/>
      <c r="M139" s="164"/>
      <c r="N139" s="126" t="s">
        <v>39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276</v>
      </c>
      <c r="AT139" s="167" t="s">
        <v>144</v>
      </c>
      <c r="AU139" s="167" t="s">
        <v>126</v>
      </c>
      <c r="AY139" s="7" t="s">
        <v>142</v>
      </c>
      <c r="BE139" s="88">
        <f t="shared" si="9"/>
        <v>0</v>
      </c>
      <c r="BF139" s="88">
        <f t="shared" si="10"/>
        <v>0</v>
      </c>
      <c r="BG139" s="88">
        <f t="shared" si="11"/>
        <v>0</v>
      </c>
      <c r="BH139" s="88">
        <f t="shared" si="12"/>
        <v>0</v>
      </c>
      <c r="BI139" s="88">
        <f t="shared" si="13"/>
        <v>0</v>
      </c>
      <c r="BJ139" s="7" t="s">
        <v>126</v>
      </c>
      <c r="BK139" s="88">
        <f t="shared" si="14"/>
        <v>0</v>
      </c>
      <c r="BL139" s="7" t="s">
        <v>276</v>
      </c>
      <c r="BM139" s="167" t="s">
        <v>211</v>
      </c>
    </row>
    <row r="140" spans="2:65" s="20" customFormat="1" ht="16.5" customHeight="1">
      <c r="B140" s="127"/>
      <c r="C140" s="168" t="s">
        <v>166</v>
      </c>
      <c r="D140" s="168" t="s">
        <v>305</v>
      </c>
      <c r="E140" s="169" t="s">
        <v>780</v>
      </c>
      <c r="F140" s="170" t="s">
        <v>779</v>
      </c>
      <c r="G140" s="171" t="s">
        <v>267</v>
      </c>
      <c r="H140" s="172">
        <v>30</v>
      </c>
      <c r="I140" s="173"/>
      <c r="J140" s="174">
        <f t="shared" si="5"/>
        <v>0</v>
      </c>
      <c r="K140" s="175"/>
      <c r="L140" s="176"/>
      <c r="M140" s="177"/>
      <c r="N140" s="178" t="s">
        <v>39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717</v>
      </c>
      <c r="AT140" s="167" t="s">
        <v>305</v>
      </c>
      <c r="AU140" s="167" t="s">
        <v>126</v>
      </c>
      <c r="AY140" s="7" t="s">
        <v>142</v>
      </c>
      <c r="BE140" s="88">
        <f t="shared" si="9"/>
        <v>0</v>
      </c>
      <c r="BF140" s="88">
        <f t="shared" si="10"/>
        <v>0</v>
      </c>
      <c r="BG140" s="88">
        <f t="shared" si="11"/>
        <v>0</v>
      </c>
      <c r="BH140" s="88">
        <f t="shared" si="12"/>
        <v>0</v>
      </c>
      <c r="BI140" s="88">
        <f t="shared" si="13"/>
        <v>0</v>
      </c>
      <c r="BJ140" s="7" t="s">
        <v>126</v>
      </c>
      <c r="BK140" s="88">
        <f t="shared" si="14"/>
        <v>0</v>
      </c>
      <c r="BL140" s="7" t="s">
        <v>276</v>
      </c>
      <c r="BM140" s="167" t="s">
        <v>220</v>
      </c>
    </row>
    <row r="141" spans="2:65" s="20" customFormat="1" ht="16.5" customHeight="1">
      <c r="B141" s="127"/>
      <c r="C141" s="156" t="s">
        <v>182</v>
      </c>
      <c r="D141" s="156" t="s">
        <v>144</v>
      </c>
      <c r="E141" s="157" t="s">
        <v>781</v>
      </c>
      <c r="F141" s="158" t="s">
        <v>782</v>
      </c>
      <c r="G141" s="159" t="s">
        <v>267</v>
      </c>
      <c r="H141" s="160">
        <v>500</v>
      </c>
      <c r="I141" s="161"/>
      <c r="J141" s="162">
        <f t="shared" si="5"/>
        <v>0</v>
      </c>
      <c r="K141" s="163"/>
      <c r="L141" s="21"/>
      <c r="M141" s="164"/>
      <c r="N141" s="126" t="s">
        <v>39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276</v>
      </c>
      <c r="AT141" s="167" t="s">
        <v>144</v>
      </c>
      <c r="AU141" s="167" t="s">
        <v>126</v>
      </c>
      <c r="AY141" s="7" t="s">
        <v>142</v>
      </c>
      <c r="BE141" s="88">
        <f t="shared" si="9"/>
        <v>0</v>
      </c>
      <c r="BF141" s="88">
        <f t="shared" si="10"/>
        <v>0</v>
      </c>
      <c r="BG141" s="88">
        <f t="shared" si="11"/>
        <v>0</v>
      </c>
      <c r="BH141" s="88">
        <f t="shared" si="12"/>
        <v>0</v>
      </c>
      <c r="BI141" s="88">
        <f t="shared" si="13"/>
        <v>0</v>
      </c>
      <c r="BJ141" s="7" t="s">
        <v>126</v>
      </c>
      <c r="BK141" s="88">
        <f t="shared" si="14"/>
        <v>0</v>
      </c>
      <c r="BL141" s="7" t="s">
        <v>276</v>
      </c>
      <c r="BM141" s="167" t="s">
        <v>228</v>
      </c>
    </row>
    <row r="142" spans="2:65" s="20" customFormat="1" ht="16.5" customHeight="1">
      <c r="B142" s="127"/>
      <c r="C142" s="168" t="s">
        <v>170</v>
      </c>
      <c r="D142" s="168" t="s">
        <v>305</v>
      </c>
      <c r="E142" s="169" t="s">
        <v>783</v>
      </c>
      <c r="F142" s="170" t="s">
        <v>782</v>
      </c>
      <c r="G142" s="171" t="s">
        <v>267</v>
      </c>
      <c r="H142" s="172">
        <v>500</v>
      </c>
      <c r="I142" s="173"/>
      <c r="J142" s="174">
        <f t="shared" si="5"/>
        <v>0</v>
      </c>
      <c r="K142" s="175"/>
      <c r="L142" s="176"/>
      <c r="M142" s="177"/>
      <c r="N142" s="178" t="s">
        <v>39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717</v>
      </c>
      <c r="AT142" s="167" t="s">
        <v>305</v>
      </c>
      <c r="AU142" s="167" t="s">
        <v>126</v>
      </c>
      <c r="AY142" s="7" t="s">
        <v>142</v>
      </c>
      <c r="BE142" s="88">
        <f t="shared" si="9"/>
        <v>0</v>
      </c>
      <c r="BF142" s="88">
        <f t="shared" si="10"/>
        <v>0</v>
      </c>
      <c r="BG142" s="88">
        <f t="shared" si="11"/>
        <v>0</v>
      </c>
      <c r="BH142" s="88">
        <f t="shared" si="12"/>
        <v>0</v>
      </c>
      <c r="BI142" s="88">
        <f t="shared" si="13"/>
        <v>0</v>
      </c>
      <c r="BJ142" s="7" t="s">
        <v>126</v>
      </c>
      <c r="BK142" s="88">
        <f t="shared" si="14"/>
        <v>0</v>
      </c>
      <c r="BL142" s="7" t="s">
        <v>276</v>
      </c>
      <c r="BM142" s="167" t="s">
        <v>193</v>
      </c>
    </row>
    <row r="143" spans="2:65" s="20" customFormat="1" ht="16.5" customHeight="1">
      <c r="B143" s="127"/>
      <c r="C143" s="156" t="s">
        <v>190</v>
      </c>
      <c r="D143" s="156" t="s">
        <v>144</v>
      </c>
      <c r="E143" s="157" t="s">
        <v>784</v>
      </c>
      <c r="F143" s="158" t="s">
        <v>785</v>
      </c>
      <c r="G143" s="159" t="s">
        <v>267</v>
      </c>
      <c r="H143" s="160">
        <v>100</v>
      </c>
      <c r="I143" s="161"/>
      <c r="J143" s="162">
        <f t="shared" si="5"/>
        <v>0</v>
      </c>
      <c r="K143" s="163"/>
      <c r="L143" s="21"/>
      <c r="M143" s="164"/>
      <c r="N143" s="126" t="s">
        <v>39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276</v>
      </c>
      <c r="AT143" s="167" t="s">
        <v>144</v>
      </c>
      <c r="AU143" s="167" t="s">
        <v>126</v>
      </c>
      <c r="AY143" s="7" t="s">
        <v>142</v>
      </c>
      <c r="BE143" s="88">
        <f t="shared" si="9"/>
        <v>0</v>
      </c>
      <c r="BF143" s="88">
        <f t="shared" si="10"/>
        <v>0</v>
      </c>
      <c r="BG143" s="88">
        <f t="shared" si="11"/>
        <v>0</v>
      </c>
      <c r="BH143" s="88">
        <f t="shared" si="12"/>
        <v>0</v>
      </c>
      <c r="BI143" s="88">
        <f t="shared" si="13"/>
        <v>0</v>
      </c>
      <c r="BJ143" s="7" t="s">
        <v>126</v>
      </c>
      <c r="BK143" s="88">
        <f t="shared" si="14"/>
        <v>0</v>
      </c>
      <c r="BL143" s="7" t="s">
        <v>276</v>
      </c>
      <c r="BM143" s="167" t="s">
        <v>197</v>
      </c>
    </row>
    <row r="144" spans="2:65" s="20" customFormat="1" ht="16.5" customHeight="1">
      <c r="B144" s="127"/>
      <c r="C144" s="168" t="s">
        <v>194</v>
      </c>
      <c r="D144" s="168" t="s">
        <v>305</v>
      </c>
      <c r="E144" s="169" t="s">
        <v>786</v>
      </c>
      <c r="F144" s="170" t="s">
        <v>785</v>
      </c>
      <c r="G144" s="171" t="s">
        <v>267</v>
      </c>
      <c r="H144" s="172">
        <v>100</v>
      </c>
      <c r="I144" s="173"/>
      <c r="J144" s="174">
        <f t="shared" si="5"/>
        <v>0</v>
      </c>
      <c r="K144" s="175"/>
      <c r="L144" s="176"/>
      <c r="M144" s="177"/>
      <c r="N144" s="178" t="s">
        <v>39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717</v>
      </c>
      <c r="AT144" s="167" t="s">
        <v>305</v>
      </c>
      <c r="AU144" s="167" t="s">
        <v>126</v>
      </c>
      <c r="AY144" s="7" t="s">
        <v>142</v>
      </c>
      <c r="BE144" s="88">
        <f t="shared" si="9"/>
        <v>0</v>
      </c>
      <c r="BF144" s="88">
        <f t="shared" si="10"/>
        <v>0</v>
      </c>
      <c r="BG144" s="88">
        <f t="shared" si="11"/>
        <v>0</v>
      </c>
      <c r="BH144" s="88">
        <f t="shared" si="12"/>
        <v>0</v>
      </c>
      <c r="BI144" s="88">
        <f t="shared" si="13"/>
        <v>0</v>
      </c>
      <c r="BJ144" s="7" t="s">
        <v>126</v>
      </c>
      <c r="BK144" s="88">
        <f t="shared" si="14"/>
        <v>0</v>
      </c>
      <c r="BL144" s="7" t="s">
        <v>276</v>
      </c>
      <c r="BM144" s="167" t="s">
        <v>201</v>
      </c>
    </row>
    <row r="145" spans="2:65" s="20" customFormat="1" ht="16.5" customHeight="1">
      <c r="B145" s="127"/>
      <c r="C145" s="156" t="s">
        <v>198</v>
      </c>
      <c r="D145" s="156" t="s">
        <v>144</v>
      </c>
      <c r="E145" s="157" t="s">
        <v>787</v>
      </c>
      <c r="F145" s="158" t="s">
        <v>788</v>
      </c>
      <c r="G145" s="159" t="s">
        <v>515</v>
      </c>
      <c r="H145" s="160">
        <v>525</v>
      </c>
      <c r="I145" s="161"/>
      <c r="J145" s="162">
        <f t="shared" si="5"/>
        <v>0</v>
      </c>
      <c r="K145" s="163"/>
      <c r="L145" s="21"/>
      <c r="M145" s="164"/>
      <c r="N145" s="126" t="s">
        <v>39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276</v>
      </c>
      <c r="AT145" s="167" t="s">
        <v>144</v>
      </c>
      <c r="AU145" s="167" t="s">
        <v>126</v>
      </c>
      <c r="AY145" s="7" t="s">
        <v>142</v>
      </c>
      <c r="BE145" s="88">
        <f t="shared" si="9"/>
        <v>0</v>
      </c>
      <c r="BF145" s="88">
        <f t="shared" si="10"/>
        <v>0</v>
      </c>
      <c r="BG145" s="88">
        <f t="shared" si="11"/>
        <v>0</v>
      </c>
      <c r="BH145" s="88">
        <f t="shared" si="12"/>
        <v>0</v>
      </c>
      <c r="BI145" s="88">
        <f t="shared" si="13"/>
        <v>0</v>
      </c>
      <c r="BJ145" s="7" t="s">
        <v>126</v>
      </c>
      <c r="BK145" s="88">
        <f t="shared" si="14"/>
        <v>0</v>
      </c>
      <c r="BL145" s="7" t="s">
        <v>276</v>
      </c>
      <c r="BM145" s="167" t="s">
        <v>260</v>
      </c>
    </row>
    <row r="146" spans="2:65" s="20" customFormat="1" ht="16.5" customHeight="1">
      <c r="B146" s="127"/>
      <c r="C146" s="168" t="s">
        <v>203</v>
      </c>
      <c r="D146" s="168" t="s">
        <v>305</v>
      </c>
      <c r="E146" s="169" t="s">
        <v>789</v>
      </c>
      <c r="F146" s="170" t="s">
        <v>788</v>
      </c>
      <c r="G146" s="171" t="s">
        <v>515</v>
      </c>
      <c r="H146" s="172">
        <v>525</v>
      </c>
      <c r="I146" s="173"/>
      <c r="J146" s="174">
        <f t="shared" si="5"/>
        <v>0</v>
      </c>
      <c r="K146" s="175"/>
      <c r="L146" s="176"/>
      <c r="M146" s="177"/>
      <c r="N146" s="178" t="s">
        <v>39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717</v>
      </c>
      <c r="AT146" s="167" t="s">
        <v>305</v>
      </c>
      <c r="AU146" s="167" t="s">
        <v>126</v>
      </c>
      <c r="AY146" s="7" t="s">
        <v>142</v>
      </c>
      <c r="BE146" s="88">
        <f t="shared" si="9"/>
        <v>0</v>
      </c>
      <c r="BF146" s="88">
        <f t="shared" si="10"/>
        <v>0</v>
      </c>
      <c r="BG146" s="88">
        <f t="shared" si="11"/>
        <v>0</v>
      </c>
      <c r="BH146" s="88">
        <f t="shared" si="12"/>
        <v>0</v>
      </c>
      <c r="BI146" s="88">
        <f t="shared" si="13"/>
        <v>0</v>
      </c>
      <c r="BJ146" s="7" t="s">
        <v>126</v>
      </c>
      <c r="BK146" s="88">
        <f t="shared" si="14"/>
        <v>0</v>
      </c>
      <c r="BL146" s="7" t="s">
        <v>276</v>
      </c>
      <c r="BM146" s="167" t="s">
        <v>269</v>
      </c>
    </row>
    <row r="147" spans="2:65" s="20" customFormat="1" ht="16.5" customHeight="1">
      <c r="B147" s="127"/>
      <c r="C147" s="156" t="s">
        <v>207</v>
      </c>
      <c r="D147" s="156" t="s">
        <v>144</v>
      </c>
      <c r="E147" s="157" t="s">
        <v>790</v>
      </c>
      <c r="F147" s="158" t="s">
        <v>791</v>
      </c>
      <c r="G147" s="159" t="s">
        <v>515</v>
      </c>
      <c r="H147" s="160">
        <v>1200</v>
      </c>
      <c r="I147" s="161"/>
      <c r="J147" s="162">
        <f t="shared" si="5"/>
        <v>0</v>
      </c>
      <c r="K147" s="163"/>
      <c r="L147" s="21"/>
      <c r="M147" s="164"/>
      <c r="N147" s="126" t="s">
        <v>39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276</v>
      </c>
      <c r="AT147" s="167" t="s">
        <v>144</v>
      </c>
      <c r="AU147" s="167" t="s">
        <v>126</v>
      </c>
      <c r="AY147" s="7" t="s">
        <v>142</v>
      </c>
      <c r="BE147" s="88">
        <f t="shared" si="9"/>
        <v>0</v>
      </c>
      <c r="BF147" s="88">
        <f t="shared" si="10"/>
        <v>0</v>
      </c>
      <c r="BG147" s="88">
        <f t="shared" si="11"/>
        <v>0</v>
      </c>
      <c r="BH147" s="88">
        <f t="shared" si="12"/>
        <v>0</v>
      </c>
      <c r="BI147" s="88">
        <f t="shared" si="13"/>
        <v>0</v>
      </c>
      <c r="BJ147" s="7" t="s">
        <v>126</v>
      </c>
      <c r="BK147" s="88">
        <f t="shared" si="14"/>
        <v>0</v>
      </c>
      <c r="BL147" s="7" t="s">
        <v>276</v>
      </c>
      <c r="BM147" s="167" t="s">
        <v>277</v>
      </c>
    </row>
    <row r="148" spans="2:65" s="20" customFormat="1" ht="16.5" customHeight="1">
      <c r="B148" s="127"/>
      <c r="C148" s="168" t="s">
        <v>211</v>
      </c>
      <c r="D148" s="168" t="s">
        <v>305</v>
      </c>
      <c r="E148" s="169" t="s">
        <v>792</v>
      </c>
      <c r="F148" s="170" t="s">
        <v>791</v>
      </c>
      <c r="G148" s="171" t="s">
        <v>515</v>
      </c>
      <c r="H148" s="172">
        <v>1200</v>
      </c>
      <c r="I148" s="173"/>
      <c r="J148" s="174">
        <f t="shared" si="5"/>
        <v>0</v>
      </c>
      <c r="K148" s="175"/>
      <c r="L148" s="176"/>
      <c r="M148" s="177"/>
      <c r="N148" s="178" t="s">
        <v>39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717</v>
      </c>
      <c r="AT148" s="167" t="s">
        <v>305</v>
      </c>
      <c r="AU148" s="167" t="s">
        <v>126</v>
      </c>
      <c r="AY148" s="7" t="s">
        <v>142</v>
      </c>
      <c r="BE148" s="88">
        <f t="shared" si="9"/>
        <v>0</v>
      </c>
      <c r="BF148" s="88">
        <f t="shared" si="10"/>
        <v>0</v>
      </c>
      <c r="BG148" s="88">
        <f t="shared" si="11"/>
        <v>0</v>
      </c>
      <c r="BH148" s="88">
        <f t="shared" si="12"/>
        <v>0</v>
      </c>
      <c r="BI148" s="88">
        <f t="shared" si="13"/>
        <v>0</v>
      </c>
      <c r="BJ148" s="7" t="s">
        <v>126</v>
      </c>
      <c r="BK148" s="88">
        <f t="shared" si="14"/>
        <v>0</v>
      </c>
      <c r="BL148" s="7" t="s">
        <v>276</v>
      </c>
      <c r="BM148" s="167" t="s">
        <v>219</v>
      </c>
    </row>
    <row r="149" spans="2:65" s="20" customFormat="1" ht="16.5" customHeight="1">
      <c r="B149" s="127"/>
      <c r="C149" s="156" t="s">
        <v>215</v>
      </c>
      <c r="D149" s="156" t="s">
        <v>144</v>
      </c>
      <c r="E149" s="157" t="s">
        <v>793</v>
      </c>
      <c r="F149" s="158" t="s">
        <v>794</v>
      </c>
      <c r="G149" s="159" t="s">
        <v>515</v>
      </c>
      <c r="H149" s="160">
        <v>165</v>
      </c>
      <c r="I149" s="161"/>
      <c r="J149" s="162">
        <f t="shared" si="5"/>
        <v>0</v>
      </c>
      <c r="K149" s="163"/>
      <c r="L149" s="21"/>
      <c r="M149" s="164"/>
      <c r="N149" s="126" t="s">
        <v>39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276</v>
      </c>
      <c r="AT149" s="167" t="s">
        <v>144</v>
      </c>
      <c r="AU149" s="167" t="s">
        <v>126</v>
      </c>
      <c r="AY149" s="7" t="s">
        <v>142</v>
      </c>
      <c r="BE149" s="88">
        <f t="shared" si="9"/>
        <v>0</v>
      </c>
      <c r="BF149" s="88">
        <f t="shared" si="10"/>
        <v>0</v>
      </c>
      <c r="BG149" s="88">
        <f t="shared" si="11"/>
        <v>0</v>
      </c>
      <c r="BH149" s="88">
        <f t="shared" si="12"/>
        <v>0</v>
      </c>
      <c r="BI149" s="88">
        <f t="shared" si="13"/>
        <v>0</v>
      </c>
      <c r="BJ149" s="7" t="s">
        <v>126</v>
      </c>
      <c r="BK149" s="88">
        <f t="shared" si="14"/>
        <v>0</v>
      </c>
      <c r="BL149" s="7" t="s">
        <v>276</v>
      </c>
      <c r="BM149" s="167" t="s">
        <v>292</v>
      </c>
    </row>
    <row r="150" spans="2:65" s="20" customFormat="1" ht="16.5" customHeight="1">
      <c r="B150" s="127"/>
      <c r="C150" s="168" t="s">
        <v>220</v>
      </c>
      <c r="D150" s="168" t="s">
        <v>305</v>
      </c>
      <c r="E150" s="169" t="s">
        <v>795</v>
      </c>
      <c r="F150" s="170" t="s">
        <v>794</v>
      </c>
      <c r="G150" s="171" t="s">
        <v>515</v>
      </c>
      <c r="H150" s="172">
        <v>165</v>
      </c>
      <c r="I150" s="173"/>
      <c r="J150" s="174">
        <f t="shared" si="5"/>
        <v>0</v>
      </c>
      <c r="K150" s="175"/>
      <c r="L150" s="176"/>
      <c r="M150" s="177"/>
      <c r="N150" s="178" t="s">
        <v>39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717</v>
      </c>
      <c r="AT150" s="167" t="s">
        <v>305</v>
      </c>
      <c r="AU150" s="167" t="s">
        <v>126</v>
      </c>
      <c r="AY150" s="7" t="s">
        <v>142</v>
      </c>
      <c r="BE150" s="88">
        <f t="shared" si="9"/>
        <v>0</v>
      </c>
      <c r="BF150" s="88">
        <f t="shared" si="10"/>
        <v>0</v>
      </c>
      <c r="BG150" s="88">
        <f t="shared" si="11"/>
        <v>0</v>
      </c>
      <c r="BH150" s="88">
        <f t="shared" si="12"/>
        <v>0</v>
      </c>
      <c r="BI150" s="88">
        <f t="shared" si="13"/>
        <v>0</v>
      </c>
      <c r="BJ150" s="7" t="s">
        <v>126</v>
      </c>
      <c r="BK150" s="88">
        <f t="shared" si="14"/>
        <v>0</v>
      </c>
      <c r="BL150" s="7" t="s">
        <v>276</v>
      </c>
      <c r="BM150" s="167" t="s">
        <v>227</v>
      </c>
    </row>
    <row r="151" spans="2:65" s="20" customFormat="1" ht="16.5" customHeight="1">
      <c r="B151" s="127"/>
      <c r="C151" s="156" t="s">
        <v>224</v>
      </c>
      <c r="D151" s="156" t="s">
        <v>144</v>
      </c>
      <c r="E151" s="157" t="s">
        <v>796</v>
      </c>
      <c r="F151" s="158" t="s">
        <v>797</v>
      </c>
      <c r="G151" s="159" t="s">
        <v>267</v>
      </c>
      <c r="H151" s="160">
        <v>105</v>
      </c>
      <c r="I151" s="161"/>
      <c r="J151" s="162">
        <f t="shared" si="5"/>
        <v>0</v>
      </c>
      <c r="K151" s="163"/>
      <c r="L151" s="21"/>
      <c r="M151" s="164"/>
      <c r="N151" s="126" t="s">
        <v>39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276</v>
      </c>
      <c r="AT151" s="167" t="s">
        <v>144</v>
      </c>
      <c r="AU151" s="167" t="s">
        <v>126</v>
      </c>
      <c r="AY151" s="7" t="s">
        <v>142</v>
      </c>
      <c r="BE151" s="88">
        <f t="shared" si="9"/>
        <v>0</v>
      </c>
      <c r="BF151" s="88">
        <f t="shared" si="10"/>
        <v>0</v>
      </c>
      <c r="BG151" s="88">
        <f t="shared" si="11"/>
        <v>0</v>
      </c>
      <c r="BH151" s="88">
        <f t="shared" si="12"/>
        <v>0</v>
      </c>
      <c r="BI151" s="88">
        <f t="shared" si="13"/>
        <v>0</v>
      </c>
      <c r="BJ151" s="7" t="s">
        <v>126</v>
      </c>
      <c r="BK151" s="88">
        <f t="shared" si="14"/>
        <v>0</v>
      </c>
      <c r="BL151" s="7" t="s">
        <v>276</v>
      </c>
      <c r="BM151" s="167" t="s">
        <v>231</v>
      </c>
    </row>
    <row r="152" spans="2:65" s="20" customFormat="1" ht="16.5" customHeight="1">
      <c r="B152" s="127"/>
      <c r="C152" s="168" t="s">
        <v>228</v>
      </c>
      <c r="D152" s="168" t="s">
        <v>305</v>
      </c>
      <c r="E152" s="169" t="s">
        <v>798</v>
      </c>
      <c r="F152" s="170" t="s">
        <v>797</v>
      </c>
      <c r="G152" s="171" t="s">
        <v>267</v>
      </c>
      <c r="H152" s="172">
        <v>105</v>
      </c>
      <c r="I152" s="173"/>
      <c r="J152" s="174">
        <f t="shared" si="5"/>
        <v>0</v>
      </c>
      <c r="K152" s="175"/>
      <c r="L152" s="176"/>
      <c r="M152" s="177"/>
      <c r="N152" s="178" t="s">
        <v>39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717</v>
      </c>
      <c r="AT152" s="167" t="s">
        <v>305</v>
      </c>
      <c r="AU152" s="167" t="s">
        <v>126</v>
      </c>
      <c r="AY152" s="7" t="s">
        <v>142</v>
      </c>
      <c r="BE152" s="88">
        <f t="shared" si="9"/>
        <v>0</v>
      </c>
      <c r="BF152" s="88">
        <f t="shared" si="10"/>
        <v>0</v>
      </c>
      <c r="BG152" s="88">
        <f t="shared" si="11"/>
        <v>0</v>
      </c>
      <c r="BH152" s="88">
        <f t="shared" si="12"/>
        <v>0</v>
      </c>
      <c r="BI152" s="88">
        <f t="shared" si="13"/>
        <v>0</v>
      </c>
      <c r="BJ152" s="7" t="s">
        <v>126</v>
      </c>
      <c r="BK152" s="88">
        <f t="shared" si="14"/>
        <v>0</v>
      </c>
      <c r="BL152" s="7" t="s">
        <v>276</v>
      </c>
      <c r="BM152" s="167" t="s">
        <v>234</v>
      </c>
    </row>
    <row r="153" spans="2:65" s="20" customFormat="1" ht="16.5" customHeight="1">
      <c r="B153" s="127"/>
      <c r="C153" s="156" t="s">
        <v>6</v>
      </c>
      <c r="D153" s="156" t="s">
        <v>144</v>
      </c>
      <c r="E153" s="157" t="s">
        <v>799</v>
      </c>
      <c r="F153" s="158" t="s">
        <v>800</v>
      </c>
      <c r="G153" s="159" t="s">
        <v>267</v>
      </c>
      <c r="H153" s="160">
        <v>240</v>
      </c>
      <c r="I153" s="161"/>
      <c r="J153" s="162">
        <f t="shared" si="5"/>
        <v>0</v>
      </c>
      <c r="K153" s="163"/>
      <c r="L153" s="21"/>
      <c r="M153" s="164"/>
      <c r="N153" s="126" t="s">
        <v>39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276</v>
      </c>
      <c r="AT153" s="167" t="s">
        <v>144</v>
      </c>
      <c r="AU153" s="167" t="s">
        <v>126</v>
      </c>
      <c r="AY153" s="7" t="s">
        <v>142</v>
      </c>
      <c r="BE153" s="88">
        <f t="shared" si="9"/>
        <v>0</v>
      </c>
      <c r="BF153" s="88">
        <f t="shared" si="10"/>
        <v>0</v>
      </c>
      <c r="BG153" s="88">
        <f t="shared" si="11"/>
        <v>0</v>
      </c>
      <c r="BH153" s="88">
        <f t="shared" si="12"/>
        <v>0</v>
      </c>
      <c r="BI153" s="88">
        <f t="shared" si="13"/>
        <v>0</v>
      </c>
      <c r="BJ153" s="7" t="s">
        <v>126</v>
      </c>
      <c r="BK153" s="88">
        <f t="shared" si="14"/>
        <v>0</v>
      </c>
      <c r="BL153" s="7" t="s">
        <v>276</v>
      </c>
      <c r="BM153" s="167" t="s">
        <v>323</v>
      </c>
    </row>
    <row r="154" spans="2:65" s="20" customFormat="1" ht="16.5" customHeight="1">
      <c r="B154" s="127"/>
      <c r="C154" s="168" t="s">
        <v>193</v>
      </c>
      <c r="D154" s="168" t="s">
        <v>305</v>
      </c>
      <c r="E154" s="169" t="s">
        <v>801</v>
      </c>
      <c r="F154" s="170" t="s">
        <v>800</v>
      </c>
      <c r="G154" s="171" t="s">
        <v>267</v>
      </c>
      <c r="H154" s="172">
        <v>240</v>
      </c>
      <c r="I154" s="173"/>
      <c r="J154" s="174">
        <f t="shared" si="5"/>
        <v>0</v>
      </c>
      <c r="K154" s="175"/>
      <c r="L154" s="176"/>
      <c r="M154" s="177"/>
      <c r="N154" s="178" t="s">
        <v>39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717</v>
      </c>
      <c r="AT154" s="167" t="s">
        <v>305</v>
      </c>
      <c r="AU154" s="167" t="s">
        <v>126</v>
      </c>
      <c r="AY154" s="7" t="s">
        <v>142</v>
      </c>
      <c r="BE154" s="88">
        <f t="shared" si="9"/>
        <v>0</v>
      </c>
      <c r="BF154" s="88">
        <f t="shared" si="10"/>
        <v>0</v>
      </c>
      <c r="BG154" s="88">
        <f t="shared" si="11"/>
        <v>0</v>
      </c>
      <c r="BH154" s="88">
        <f t="shared" si="12"/>
        <v>0</v>
      </c>
      <c r="BI154" s="88">
        <f t="shared" si="13"/>
        <v>0</v>
      </c>
      <c r="BJ154" s="7" t="s">
        <v>126</v>
      </c>
      <c r="BK154" s="88">
        <f t="shared" si="14"/>
        <v>0</v>
      </c>
      <c r="BL154" s="7" t="s">
        <v>276</v>
      </c>
      <c r="BM154" s="167" t="s">
        <v>337</v>
      </c>
    </row>
    <row r="155" spans="2:65" s="20" customFormat="1" ht="16.5" customHeight="1">
      <c r="B155" s="127"/>
      <c r="C155" s="156" t="s">
        <v>241</v>
      </c>
      <c r="D155" s="156" t="s">
        <v>144</v>
      </c>
      <c r="E155" s="157" t="s">
        <v>802</v>
      </c>
      <c r="F155" s="158" t="s">
        <v>803</v>
      </c>
      <c r="G155" s="159" t="s">
        <v>267</v>
      </c>
      <c r="H155" s="160">
        <v>33</v>
      </c>
      <c r="I155" s="161"/>
      <c r="J155" s="162">
        <f t="shared" si="5"/>
        <v>0</v>
      </c>
      <c r="K155" s="163"/>
      <c r="L155" s="21"/>
      <c r="M155" s="164"/>
      <c r="N155" s="126" t="s">
        <v>39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276</v>
      </c>
      <c r="AT155" s="167" t="s">
        <v>144</v>
      </c>
      <c r="AU155" s="167" t="s">
        <v>126</v>
      </c>
      <c r="AY155" s="7" t="s">
        <v>142</v>
      </c>
      <c r="BE155" s="88">
        <f t="shared" si="9"/>
        <v>0</v>
      </c>
      <c r="BF155" s="88">
        <f t="shared" si="10"/>
        <v>0</v>
      </c>
      <c r="BG155" s="88">
        <f t="shared" si="11"/>
        <v>0</v>
      </c>
      <c r="BH155" s="88">
        <f t="shared" si="12"/>
        <v>0</v>
      </c>
      <c r="BI155" s="88">
        <f t="shared" si="13"/>
        <v>0</v>
      </c>
      <c r="BJ155" s="7" t="s">
        <v>126</v>
      </c>
      <c r="BK155" s="88">
        <f t="shared" si="14"/>
        <v>0</v>
      </c>
      <c r="BL155" s="7" t="s">
        <v>276</v>
      </c>
      <c r="BM155" s="167" t="s">
        <v>345</v>
      </c>
    </row>
    <row r="156" spans="2:65" s="20" customFormat="1" ht="16.5" customHeight="1">
      <c r="B156" s="127"/>
      <c r="C156" s="168" t="s">
        <v>197</v>
      </c>
      <c r="D156" s="168" t="s">
        <v>305</v>
      </c>
      <c r="E156" s="169" t="s">
        <v>804</v>
      </c>
      <c r="F156" s="170" t="s">
        <v>803</v>
      </c>
      <c r="G156" s="171" t="s">
        <v>267</v>
      </c>
      <c r="H156" s="172">
        <v>33</v>
      </c>
      <c r="I156" s="173"/>
      <c r="J156" s="174">
        <f t="shared" si="5"/>
        <v>0</v>
      </c>
      <c r="K156" s="175"/>
      <c r="L156" s="176"/>
      <c r="M156" s="177"/>
      <c r="N156" s="178" t="s">
        <v>39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717</v>
      </c>
      <c r="AT156" s="167" t="s">
        <v>305</v>
      </c>
      <c r="AU156" s="167" t="s">
        <v>126</v>
      </c>
      <c r="AY156" s="7" t="s">
        <v>142</v>
      </c>
      <c r="BE156" s="88">
        <f t="shared" si="9"/>
        <v>0</v>
      </c>
      <c r="BF156" s="88">
        <f t="shared" si="10"/>
        <v>0</v>
      </c>
      <c r="BG156" s="88">
        <f t="shared" si="11"/>
        <v>0</v>
      </c>
      <c r="BH156" s="88">
        <f t="shared" si="12"/>
        <v>0</v>
      </c>
      <c r="BI156" s="88">
        <f t="shared" si="13"/>
        <v>0</v>
      </c>
      <c r="BJ156" s="7" t="s">
        <v>126</v>
      </c>
      <c r="BK156" s="88">
        <f t="shared" si="14"/>
        <v>0</v>
      </c>
      <c r="BL156" s="7" t="s">
        <v>276</v>
      </c>
      <c r="BM156" s="167" t="s">
        <v>251</v>
      </c>
    </row>
    <row r="157" spans="2:65" s="20" customFormat="1" ht="16.5" customHeight="1">
      <c r="B157" s="127"/>
      <c r="C157" s="156" t="s">
        <v>248</v>
      </c>
      <c r="D157" s="156" t="s">
        <v>144</v>
      </c>
      <c r="E157" s="157" t="s">
        <v>805</v>
      </c>
      <c r="F157" s="158" t="s">
        <v>806</v>
      </c>
      <c r="G157" s="159" t="s">
        <v>267</v>
      </c>
      <c r="H157" s="160">
        <v>210</v>
      </c>
      <c r="I157" s="161"/>
      <c r="J157" s="162">
        <f t="shared" si="5"/>
        <v>0</v>
      </c>
      <c r="K157" s="163"/>
      <c r="L157" s="21"/>
      <c r="M157" s="164"/>
      <c r="N157" s="126" t="s">
        <v>39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276</v>
      </c>
      <c r="AT157" s="167" t="s">
        <v>144</v>
      </c>
      <c r="AU157" s="167" t="s">
        <v>126</v>
      </c>
      <c r="AY157" s="7" t="s">
        <v>142</v>
      </c>
      <c r="BE157" s="88">
        <f t="shared" si="9"/>
        <v>0</v>
      </c>
      <c r="BF157" s="88">
        <f t="shared" si="10"/>
        <v>0</v>
      </c>
      <c r="BG157" s="88">
        <f t="shared" si="11"/>
        <v>0</v>
      </c>
      <c r="BH157" s="88">
        <f t="shared" si="12"/>
        <v>0</v>
      </c>
      <c r="BI157" s="88">
        <f t="shared" si="13"/>
        <v>0</v>
      </c>
      <c r="BJ157" s="7" t="s">
        <v>126</v>
      </c>
      <c r="BK157" s="88">
        <f t="shared" si="14"/>
        <v>0</v>
      </c>
      <c r="BL157" s="7" t="s">
        <v>276</v>
      </c>
      <c r="BM157" s="167" t="s">
        <v>360</v>
      </c>
    </row>
    <row r="158" spans="2:65" s="20" customFormat="1" ht="16.5" customHeight="1">
      <c r="B158" s="127"/>
      <c r="C158" s="168" t="s">
        <v>201</v>
      </c>
      <c r="D158" s="168" t="s">
        <v>305</v>
      </c>
      <c r="E158" s="169" t="s">
        <v>807</v>
      </c>
      <c r="F158" s="170" t="s">
        <v>806</v>
      </c>
      <c r="G158" s="171" t="s">
        <v>267</v>
      </c>
      <c r="H158" s="172">
        <v>210</v>
      </c>
      <c r="I158" s="173"/>
      <c r="J158" s="174">
        <f t="shared" si="5"/>
        <v>0</v>
      </c>
      <c r="K158" s="175"/>
      <c r="L158" s="176"/>
      <c r="M158" s="177"/>
      <c r="N158" s="178" t="s">
        <v>39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717</v>
      </c>
      <c r="AT158" s="167" t="s">
        <v>305</v>
      </c>
      <c r="AU158" s="167" t="s">
        <v>126</v>
      </c>
      <c r="AY158" s="7" t="s">
        <v>142</v>
      </c>
      <c r="BE158" s="88">
        <f t="shared" si="9"/>
        <v>0</v>
      </c>
      <c r="BF158" s="88">
        <f t="shared" si="10"/>
        <v>0</v>
      </c>
      <c r="BG158" s="88">
        <f t="shared" si="11"/>
        <v>0</v>
      </c>
      <c r="BH158" s="88">
        <f t="shared" si="12"/>
        <v>0</v>
      </c>
      <c r="BI158" s="88">
        <f t="shared" si="13"/>
        <v>0</v>
      </c>
      <c r="BJ158" s="7" t="s">
        <v>126</v>
      </c>
      <c r="BK158" s="88">
        <f t="shared" si="14"/>
        <v>0</v>
      </c>
      <c r="BL158" s="7" t="s">
        <v>276</v>
      </c>
      <c r="BM158" s="167" t="s">
        <v>371</v>
      </c>
    </row>
    <row r="159" spans="2:65" s="20" customFormat="1" ht="16.5" customHeight="1">
      <c r="B159" s="127"/>
      <c r="C159" s="156" t="s">
        <v>256</v>
      </c>
      <c r="D159" s="156" t="s">
        <v>144</v>
      </c>
      <c r="E159" s="157" t="s">
        <v>808</v>
      </c>
      <c r="F159" s="158" t="s">
        <v>809</v>
      </c>
      <c r="G159" s="159" t="s">
        <v>515</v>
      </c>
      <c r="H159" s="160">
        <v>226</v>
      </c>
      <c r="I159" s="161"/>
      <c r="J159" s="162">
        <f t="shared" si="5"/>
        <v>0</v>
      </c>
      <c r="K159" s="163"/>
      <c r="L159" s="21"/>
      <c r="M159" s="164"/>
      <c r="N159" s="126" t="s">
        <v>39</v>
      </c>
      <c r="P159" s="165">
        <f t="shared" si="6"/>
        <v>0</v>
      </c>
      <c r="Q159" s="165">
        <v>0</v>
      </c>
      <c r="R159" s="165">
        <f t="shared" si="7"/>
        <v>0</v>
      </c>
      <c r="S159" s="165">
        <v>0</v>
      </c>
      <c r="T159" s="166">
        <f t="shared" si="8"/>
        <v>0</v>
      </c>
      <c r="AR159" s="167" t="s">
        <v>276</v>
      </c>
      <c r="AT159" s="167" t="s">
        <v>144</v>
      </c>
      <c r="AU159" s="167" t="s">
        <v>126</v>
      </c>
      <c r="AY159" s="7" t="s">
        <v>142</v>
      </c>
      <c r="BE159" s="88">
        <f t="shared" si="9"/>
        <v>0</v>
      </c>
      <c r="BF159" s="88">
        <f t="shared" si="10"/>
        <v>0</v>
      </c>
      <c r="BG159" s="88">
        <f t="shared" si="11"/>
        <v>0</v>
      </c>
      <c r="BH159" s="88">
        <f t="shared" si="12"/>
        <v>0</v>
      </c>
      <c r="BI159" s="88">
        <f t="shared" si="13"/>
        <v>0</v>
      </c>
      <c r="BJ159" s="7" t="s">
        <v>126</v>
      </c>
      <c r="BK159" s="88">
        <f t="shared" si="14"/>
        <v>0</v>
      </c>
      <c r="BL159" s="7" t="s">
        <v>276</v>
      </c>
      <c r="BM159" s="167" t="s">
        <v>379</v>
      </c>
    </row>
    <row r="160" spans="2:65" s="20" customFormat="1" ht="16.5" customHeight="1">
      <c r="B160" s="127"/>
      <c r="C160" s="168" t="s">
        <v>260</v>
      </c>
      <c r="D160" s="168" t="s">
        <v>305</v>
      </c>
      <c r="E160" s="169" t="s">
        <v>810</v>
      </c>
      <c r="F160" s="170" t="s">
        <v>809</v>
      </c>
      <c r="G160" s="171" t="s">
        <v>515</v>
      </c>
      <c r="H160" s="172">
        <v>226</v>
      </c>
      <c r="I160" s="173"/>
      <c r="J160" s="174">
        <f t="shared" si="5"/>
        <v>0</v>
      </c>
      <c r="K160" s="175"/>
      <c r="L160" s="176"/>
      <c r="M160" s="177"/>
      <c r="N160" s="178" t="s">
        <v>39</v>
      </c>
      <c r="P160" s="165">
        <f t="shared" si="6"/>
        <v>0</v>
      </c>
      <c r="Q160" s="165">
        <v>0</v>
      </c>
      <c r="R160" s="165">
        <f t="shared" si="7"/>
        <v>0</v>
      </c>
      <c r="S160" s="165">
        <v>0</v>
      </c>
      <c r="T160" s="166">
        <f t="shared" si="8"/>
        <v>0</v>
      </c>
      <c r="AR160" s="167" t="s">
        <v>717</v>
      </c>
      <c r="AT160" s="167" t="s">
        <v>305</v>
      </c>
      <c r="AU160" s="167" t="s">
        <v>126</v>
      </c>
      <c r="AY160" s="7" t="s">
        <v>142</v>
      </c>
      <c r="BE160" s="88">
        <f t="shared" si="9"/>
        <v>0</v>
      </c>
      <c r="BF160" s="88">
        <f t="shared" si="10"/>
        <v>0</v>
      </c>
      <c r="BG160" s="88">
        <f t="shared" si="11"/>
        <v>0</v>
      </c>
      <c r="BH160" s="88">
        <f t="shared" si="12"/>
        <v>0</v>
      </c>
      <c r="BI160" s="88">
        <f t="shared" si="13"/>
        <v>0</v>
      </c>
      <c r="BJ160" s="7" t="s">
        <v>126</v>
      </c>
      <c r="BK160" s="88">
        <f t="shared" si="14"/>
        <v>0</v>
      </c>
      <c r="BL160" s="7" t="s">
        <v>276</v>
      </c>
      <c r="BM160" s="167" t="s">
        <v>268</v>
      </c>
    </row>
    <row r="161" spans="2:65" s="20" customFormat="1" ht="16.5" customHeight="1">
      <c r="B161" s="127"/>
      <c r="C161" s="156" t="s">
        <v>264</v>
      </c>
      <c r="D161" s="156" t="s">
        <v>144</v>
      </c>
      <c r="E161" s="157" t="s">
        <v>811</v>
      </c>
      <c r="F161" s="158" t="s">
        <v>812</v>
      </c>
      <c r="G161" s="159" t="s">
        <v>515</v>
      </c>
      <c r="H161" s="160">
        <v>70</v>
      </c>
      <c r="I161" s="161"/>
      <c r="J161" s="162">
        <f t="shared" si="5"/>
        <v>0</v>
      </c>
      <c r="K161" s="163"/>
      <c r="L161" s="21"/>
      <c r="M161" s="164"/>
      <c r="N161" s="126" t="s">
        <v>39</v>
      </c>
      <c r="P161" s="165">
        <f t="shared" si="6"/>
        <v>0</v>
      </c>
      <c r="Q161" s="165">
        <v>0</v>
      </c>
      <c r="R161" s="165">
        <f t="shared" si="7"/>
        <v>0</v>
      </c>
      <c r="S161" s="165">
        <v>0</v>
      </c>
      <c r="T161" s="166">
        <f t="shared" si="8"/>
        <v>0</v>
      </c>
      <c r="AR161" s="167" t="s">
        <v>276</v>
      </c>
      <c r="AT161" s="167" t="s">
        <v>144</v>
      </c>
      <c r="AU161" s="167" t="s">
        <v>126</v>
      </c>
      <c r="AY161" s="7" t="s">
        <v>142</v>
      </c>
      <c r="BE161" s="88">
        <f t="shared" si="9"/>
        <v>0</v>
      </c>
      <c r="BF161" s="88">
        <f t="shared" si="10"/>
        <v>0</v>
      </c>
      <c r="BG161" s="88">
        <f t="shared" si="11"/>
        <v>0</v>
      </c>
      <c r="BH161" s="88">
        <f t="shared" si="12"/>
        <v>0</v>
      </c>
      <c r="BI161" s="88">
        <f t="shared" si="13"/>
        <v>0</v>
      </c>
      <c r="BJ161" s="7" t="s">
        <v>126</v>
      </c>
      <c r="BK161" s="88">
        <f t="shared" si="14"/>
        <v>0</v>
      </c>
      <c r="BL161" s="7" t="s">
        <v>276</v>
      </c>
      <c r="BM161" s="167" t="s">
        <v>272</v>
      </c>
    </row>
    <row r="162" spans="2:65" s="20" customFormat="1" ht="16.5" customHeight="1">
      <c r="B162" s="127"/>
      <c r="C162" s="168" t="s">
        <v>269</v>
      </c>
      <c r="D162" s="168" t="s">
        <v>305</v>
      </c>
      <c r="E162" s="169" t="s">
        <v>813</v>
      </c>
      <c r="F162" s="170" t="s">
        <v>812</v>
      </c>
      <c r="G162" s="171" t="s">
        <v>515</v>
      </c>
      <c r="H162" s="172">
        <v>70</v>
      </c>
      <c r="I162" s="173"/>
      <c r="J162" s="174">
        <f t="shared" si="5"/>
        <v>0</v>
      </c>
      <c r="K162" s="175"/>
      <c r="L162" s="176"/>
      <c r="M162" s="177"/>
      <c r="N162" s="178" t="s">
        <v>39</v>
      </c>
      <c r="P162" s="165">
        <f t="shared" si="6"/>
        <v>0</v>
      </c>
      <c r="Q162" s="165">
        <v>0</v>
      </c>
      <c r="R162" s="165">
        <f t="shared" si="7"/>
        <v>0</v>
      </c>
      <c r="S162" s="165">
        <v>0</v>
      </c>
      <c r="T162" s="166">
        <f t="shared" si="8"/>
        <v>0</v>
      </c>
      <c r="AR162" s="167" t="s">
        <v>717</v>
      </c>
      <c r="AT162" s="167" t="s">
        <v>305</v>
      </c>
      <c r="AU162" s="167" t="s">
        <v>126</v>
      </c>
      <c r="AY162" s="7" t="s">
        <v>142</v>
      </c>
      <c r="BE162" s="88">
        <f t="shared" si="9"/>
        <v>0</v>
      </c>
      <c r="BF162" s="88">
        <f t="shared" si="10"/>
        <v>0</v>
      </c>
      <c r="BG162" s="88">
        <f t="shared" si="11"/>
        <v>0</v>
      </c>
      <c r="BH162" s="88">
        <f t="shared" si="12"/>
        <v>0</v>
      </c>
      <c r="BI162" s="88">
        <f t="shared" si="13"/>
        <v>0</v>
      </c>
      <c r="BJ162" s="7" t="s">
        <v>126</v>
      </c>
      <c r="BK162" s="88">
        <f t="shared" si="14"/>
        <v>0</v>
      </c>
      <c r="BL162" s="7" t="s">
        <v>276</v>
      </c>
      <c r="BM162" s="167" t="s">
        <v>276</v>
      </c>
    </row>
    <row r="163" spans="2:65" s="20" customFormat="1" ht="16.5" customHeight="1">
      <c r="B163" s="127"/>
      <c r="C163" s="156" t="s">
        <v>273</v>
      </c>
      <c r="D163" s="156" t="s">
        <v>144</v>
      </c>
      <c r="E163" s="157" t="s">
        <v>814</v>
      </c>
      <c r="F163" s="158" t="s">
        <v>815</v>
      </c>
      <c r="G163" s="159" t="s">
        <v>515</v>
      </c>
      <c r="H163" s="160">
        <v>16</v>
      </c>
      <c r="I163" s="161"/>
      <c r="J163" s="162">
        <f t="shared" ref="J163:J194" si="15">ROUND(I163*H163,2)</f>
        <v>0</v>
      </c>
      <c r="K163" s="163"/>
      <c r="L163" s="21"/>
      <c r="M163" s="164"/>
      <c r="N163" s="126" t="s">
        <v>39</v>
      </c>
      <c r="P163" s="165">
        <f t="shared" ref="P163:P194" si="16">O163*H163</f>
        <v>0</v>
      </c>
      <c r="Q163" s="165">
        <v>0</v>
      </c>
      <c r="R163" s="165">
        <f t="shared" ref="R163:R194" si="17">Q163*H163</f>
        <v>0</v>
      </c>
      <c r="S163" s="165">
        <v>0</v>
      </c>
      <c r="T163" s="166">
        <f t="shared" ref="T163:T194" si="18">S163*H163</f>
        <v>0</v>
      </c>
      <c r="AR163" s="167" t="s">
        <v>276</v>
      </c>
      <c r="AT163" s="167" t="s">
        <v>144</v>
      </c>
      <c r="AU163" s="167" t="s">
        <v>126</v>
      </c>
      <c r="AY163" s="7" t="s">
        <v>142</v>
      </c>
      <c r="BE163" s="88">
        <f t="shared" ref="BE163:BE197" si="19">IF(N163="základná",J163,0)</f>
        <v>0</v>
      </c>
      <c r="BF163" s="88">
        <f t="shared" ref="BF163:BF197" si="20">IF(N163="znížená",J163,0)</f>
        <v>0</v>
      </c>
      <c r="BG163" s="88">
        <f t="shared" ref="BG163:BG197" si="21">IF(N163="zákl. prenesená",J163,0)</f>
        <v>0</v>
      </c>
      <c r="BH163" s="88">
        <f t="shared" ref="BH163:BH197" si="22">IF(N163="zníž. prenesená",J163,0)</f>
        <v>0</v>
      </c>
      <c r="BI163" s="88">
        <f t="shared" ref="BI163:BI197" si="23">IF(N163="nulová",J163,0)</f>
        <v>0</v>
      </c>
      <c r="BJ163" s="7" t="s">
        <v>126</v>
      </c>
      <c r="BK163" s="88">
        <f t="shared" ref="BK163:BK197" si="24">ROUND(I163*H163,2)</f>
        <v>0</v>
      </c>
      <c r="BL163" s="7" t="s">
        <v>276</v>
      </c>
      <c r="BM163" s="167" t="s">
        <v>284</v>
      </c>
    </row>
    <row r="164" spans="2:65" s="20" customFormat="1" ht="16.5" customHeight="1">
      <c r="B164" s="127"/>
      <c r="C164" s="168" t="s">
        <v>277</v>
      </c>
      <c r="D164" s="168" t="s">
        <v>305</v>
      </c>
      <c r="E164" s="169" t="s">
        <v>816</v>
      </c>
      <c r="F164" s="170" t="s">
        <v>815</v>
      </c>
      <c r="G164" s="171" t="s">
        <v>515</v>
      </c>
      <c r="H164" s="172">
        <v>16</v>
      </c>
      <c r="I164" s="173"/>
      <c r="J164" s="174">
        <f t="shared" si="15"/>
        <v>0</v>
      </c>
      <c r="K164" s="175"/>
      <c r="L164" s="176"/>
      <c r="M164" s="177"/>
      <c r="N164" s="178" t="s">
        <v>39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717</v>
      </c>
      <c r="AT164" s="167" t="s">
        <v>305</v>
      </c>
      <c r="AU164" s="167" t="s">
        <v>126</v>
      </c>
      <c r="AY164" s="7" t="s">
        <v>142</v>
      </c>
      <c r="BE164" s="88">
        <f t="shared" si="19"/>
        <v>0</v>
      </c>
      <c r="BF164" s="88">
        <f t="shared" si="20"/>
        <v>0</v>
      </c>
      <c r="BG164" s="88">
        <f t="shared" si="21"/>
        <v>0</v>
      </c>
      <c r="BH164" s="88">
        <f t="shared" si="22"/>
        <v>0</v>
      </c>
      <c r="BI164" s="88">
        <f t="shared" si="23"/>
        <v>0</v>
      </c>
      <c r="BJ164" s="7" t="s">
        <v>126</v>
      </c>
      <c r="BK164" s="88">
        <f t="shared" si="24"/>
        <v>0</v>
      </c>
      <c r="BL164" s="7" t="s">
        <v>276</v>
      </c>
      <c r="BM164" s="167" t="s">
        <v>287</v>
      </c>
    </row>
    <row r="165" spans="2:65" s="20" customFormat="1" ht="24.2" customHeight="1">
      <c r="B165" s="127"/>
      <c r="C165" s="156" t="s">
        <v>281</v>
      </c>
      <c r="D165" s="156" t="s">
        <v>144</v>
      </c>
      <c r="E165" s="157" t="s">
        <v>817</v>
      </c>
      <c r="F165" s="158" t="s">
        <v>818</v>
      </c>
      <c r="G165" s="159" t="s">
        <v>515</v>
      </c>
      <c r="H165" s="160">
        <v>10</v>
      </c>
      <c r="I165" s="161"/>
      <c r="J165" s="162">
        <f t="shared" si="15"/>
        <v>0</v>
      </c>
      <c r="K165" s="163"/>
      <c r="L165" s="21"/>
      <c r="M165" s="164"/>
      <c r="N165" s="126" t="s">
        <v>39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276</v>
      </c>
      <c r="AT165" s="167" t="s">
        <v>144</v>
      </c>
      <c r="AU165" s="167" t="s">
        <v>126</v>
      </c>
      <c r="AY165" s="7" t="s">
        <v>142</v>
      </c>
      <c r="BE165" s="88">
        <f t="shared" si="19"/>
        <v>0</v>
      </c>
      <c r="BF165" s="88">
        <f t="shared" si="20"/>
        <v>0</v>
      </c>
      <c r="BG165" s="88">
        <f t="shared" si="21"/>
        <v>0</v>
      </c>
      <c r="BH165" s="88">
        <f t="shared" si="22"/>
        <v>0</v>
      </c>
      <c r="BI165" s="88">
        <f t="shared" si="23"/>
        <v>0</v>
      </c>
      <c r="BJ165" s="7" t="s">
        <v>126</v>
      </c>
      <c r="BK165" s="88">
        <f t="shared" si="24"/>
        <v>0</v>
      </c>
      <c r="BL165" s="7" t="s">
        <v>276</v>
      </c>
      <c r="BM165" s="167" t="s">
        <v>291</v>
      </c>
    </row>
    <row r="166" spans="2:65" s="20" customFormat="1" ht="24.2" customHeight="1">
      <c r="B166" s="127"/>
      <c r="C166" s="168" t="s">
        <v>219</v>
      </c>
      <c r="D166" s="168" t="s">
        <v>305</v>
      </c>
      <c r="E166" s="169" t="s">
        <v>819</v>
      </c>
      <c r="F166" s="170" t="s">
        <v>818</v>
      </c>
      <c r="G166" s="171" t="s">
        <v>515</v>
      </c>
      <c r="H166" s="172">
        <v>10</v>
      </c>
      <c r="I166" s="173"/>
      <c r="J166" s="174">
        <f t="shared" si="15"/>
        <v>0</v>
      </c>
      <c r="K166" s="175"/>
      <c r="L166" s="176"/>
      <c r="M166" s="177"/>
      <c r="N166" s="178" t="s">
        <v>39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717</v>
      </c>
      <c r="AT166" s="167" t="s">
        <v>305</v>
      </c>
      <c r="AU166" s="167" t="s">
        <v>126</v>
      </c>
      <c r="AY166" s="7" t="s">
        <v>142</v>
      </c>
      <c r="BE166" s="88">
        <f t="shared" si="19"/>
        <v>0</v>
      </c>
      <c r="BF166" s="88">
        <f t="shared" si="20"/>
        <v>0</v>
      </c>
      <c r="BG166" s="88">
        <f t="shared" si="21"/>
        <v>0</v>
      </c>
      <c r="BH166" s="88">
        <f t="shared" si="22"/>
        <v>0</v>
      </c>
      <c r="BI166" s="88">
        <f t="shared" si="23"/>
        <v>0</v>
      </c>
      <c r="BJ166" s="7" t="s">
        <v>126</v>
      </c>
      <c r="BK166" s="88">
        <f t="shared" si="24"/>
        <v>0</v>
      </c>
      <c r="BL166" s="7" t="s">
        <v>276</v>
      </c>
      <c r="BM166" s="167" t="s">
        <v>431</v>
      </c>
    </row>
    <row r="167" spans="2:65" s="20" customFormat="1" ht="33" customHeight="1">
      <c r="B167" s="127"/>
      <c r="C167" s="156" t="s">
        <v>288</v>
      </c>
      <c r="D167" s="156" t="s">
        <v>144</v>
      </c>
      <c r="E167" s="157" t="s">
        <v>820</v>
      </c>
      <c r="F167" s="158" t="s">
        <v>821</v>
      </c>
      <c r="G167" s="159" t="s">
        <v>515</v>
      </c>
      <c r="H167" s="160">
        <v>77</v>
      </c>
      <c r="I167" s="161"/>
      <c r="J167" s="162">
        <f t="shared" si="15"/>
        <v>0</v>
      </c>
      <c r="K167" s="163"/>
      <c r="L167" s="21"/>
      <c r="M167" s="164"/>
      <c r="N167" s="126" t="s">
        <v>39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276</v>
      </c>
      <c r="AT167" s="167" t="s">
        <v>144</v>
      </c>
      <c r="AU167" s="167" t="s">
        <v>126</v>
      </c>
      <c r="AY167" s="7" t="s">
        <v>142</v>
      </c>
      <c r="BE167" s="88">
        <f t="shared" si="19"/>
        <v>0</v>
      </c>
      <c r="BF167" s="88">
        <f t="shared" si="20"/>
        <v>0</v>
      </c>
      <c r="BG167" s="88">
        <f t="shared" si="21"/>
        <v>0</v>
      </c>
      <c r="BH167" s="88">
        <f t="shared" si="22"/>
        <v>0</v>
      </c>
      <c r="BI167" s="88">
        <f t="shared" si="23"/>
        <v>0</v>
      </c>
      <c r="BJ167" s="7" t="s">
        <v>126</v>
      </c>
      <c r="BK167" s="88">
        <f t="shared" si="24"/>
        <v>0</v>
      </c>
      <c r="BL167" s="7" t="s">
        <v>276</v>
      </c>
      <c r="BM167" s="167" t="s">
        <v>439</v>
      </c>
    </row>
    <row r="168" spans="2:65" s="20" customFormat="1" ht="33" customHeight="1">
      <c r="B168" s="127"/>
      <c r="C168" s="168" t="s">
        <v>292</v>
      </c>
      <c r="D168" s="168" t="s">
        <v>305</v>
      </c>
      <c r="E168" s="169" t="s">
        <v>822</v>
      </c>
      <c r="F168" s="170" t="s">
        <v>821</v>
      </c>
      <c r="G168" s="171" t="s">
        <v>515</v>
      </c>
      <c r="H168" s="172">
        <v>77</v>
      </c>
      <c r="I168" s="173"/>
      <c r="J168" s="174">
        <f t="shared" si="15"/>
        <v>0</v>
      </c>
      <c r="K168" s="175"/>
      <c r="L168" s="176"/>
      <c r="M168" s="177"/>
      <c r="N168" s="178" t="s">
        <v>39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717</v>
      </c>
      <c r="AT168" s="167" t="s">
        <v>305</v>
      </c>
      <c r="AU168" s="167" t="s">
        <v>126</v>
      </c>
      <c r="AY168" s="7" t="s">
        <v>142</v>
      </c>
      <c r="BE168" s="88">
        <f t="shared" si="19"/>
        <v>0</v>
      </c>
      <c r="BF168" s="88">
        <f t="shared" si="20"/>
        <v>0</v>
      </c>
      <c r="BG168" s="88">
        <f t="shared" si="21"/>
        <v>0</v>
      </c>
      <c r="BH168" s="88">
        <f t="shared" si="22"/>
        <v>0</v>
      </c>
      <c r="BI168" s="88">
        <f t="shared" si="23"/>
        <v>0</v>
      </c>
      <c r="BJ168" s="7" t="s">
        <v>126</v>
      </c>
      <c r="BK168" s="88">
        <f t="shared" si="24"/>
        <v>0</v>
      </c>
      <c r="BL168" s="7" t="s">
        <v>276</v>
      </c>
      <c r="BM168" s="167" t="s">
        <v>447</v>
      </c>
    </row>
    <row r="169" spans="2:65" s="20" customFormat="1" ht="24.2" customHeight="1">
      <c r="B169" s="127"/>
      <c r="C169" s="156" t="s">
        <v>296</v>
      </c>
      <c r="D169" s="156" t="s">
        <v>144</v>
      </c>
      <c r="E169" s="157" t="s">
        <v>823</v>
      </c>
      <c r="F169" s="158" t="s">
        <v>824</v>
      </c>
      <c r="G169" s="159" t="s">
        <v>515</v>
      </c>
      <c r="H169" s="160">
        <v>12</v>
      </c>
      <c r="I169" s="161"/>
      <c r="J169" s="162">
        <f t="shared" si="15"/>
        <v>0</v>
      </c>
      <c r="K169" s="163"/>
      <c r="L169" s="21"/>
      <c r="M169" s="164"/>
      <c r="N169" s="126" t="s">
        <v>39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276</v>
      </c>
      <c r="AT169" s="167" t="s">
        <v>144</v>
      </c>
      <c r="AU169" s="167" t="s">
        <v>126</v>
      </c>
      <c r="AY169" s="7" t="s">
        <v>142</v>
      </c>
      <c r="BE169" s="88">
        <f t="shared" si="19"/>
        <v>0</v>
      </c>
      <c r="BF169" s="88">
        <f t="shared" si="20"/>
        <v>0</v>
      </c>
      <c r="BG169" s="88">
        <f t="shared" si="21"/>
        <v>0</v>
      </c>
      <c r="BH169" s="88">
        <f t="shared" si="22"/>
        <v>0</v>
      </c>
      <c r="BI169" s="88">
        <f t="shared" si="23"/>
        <v>0</v>
      </c>
      <c r="BJ169" s="7" t="s">
        <v>126</v>
      </c>
      <c r="BK169" s="88">
        <f t="shared" si="24"/>
        <v>0</v>
      </c>
      <c r="BL169" s="7" t="s">
        <v>276</v>
      </c>
      <c r="BM169" s="167" t="s">
        <v>455</v>
      </c>
    </row>
    <row r="170" spans="2:65" s="20" customFormat="1" ht="24.2" customHeight="1">
      <c r="B170" s="127"/>
      <c r="C170" s="168" t="s">
        <v>227</v>
      </c>
      <c r="D170" s="168" t="s">
        <v>305</v>
      </c>
      <c r="E170" s="169" t="s">
        <v>825</v>
      </c>
      <c r="F170" s="170" t="s">
        <v>824</v>
      </c>
      <c r="G170" s="171" t="s">
        <v>515</v>
      </c>
      <c r="H170" s="172">
        <v>12</v>
      </c>
      <c r="I170" s="173"/>
      <c r="J170" s="174">
        <f t="shared" si="15"/>
        <v>0</v>
      </c>
      <c r="K170" s="175"/>
      <c r="L170" s="176"/>
      <c r="M170" s="177"/>
      <c r="N170" s="178" t="s">
        <v>39</v>
      </c>
      <c r="P170" s="165">
        <f t="shared" si="16"/>
        <v>0</v>
      </c>
      <c r="Q170" s="165">
        <v>0</v>
      </c>
      <c r="R170" s="165">
        <f t="shared" si="17"/>
        <v>0</v>
      </c>
      <c r="S170" s="165">
        <v>0</v>
      </c>
      <c r="T170" s="166">
        <f t="shared" si="18"/>
        <v>0</v>
      </c>
      <c r="AR170" s="167" t="s">
        <v>717</v>
      </c>
      <c r="AT170" s="167" t="s">
        <v>305</v>
      </c>
      <c r="AU170" s="167" t="s">
        <v>126</v>
      </c>
      <c r="AY170" s="7" t="s">
        <v>142</v>
      </c>
      <c r="BE170" s="88">
        <f t="shared" si="19"/>
        <v>0</v>
      </c>
      <c r="BF170" s="88">
        <f t="shared" si="20"/>
        <v>0</v>
      </c>
      <c r="BG170" s="88">
        <f t="shared" si="21"/>
        <v>0</v>
      </c>
      <c r="BH170" s="88">
        <f t="shared" si="22"/>
        <v>0</v>
      </c>
      <c r="BI170" s="88">
        <f t="shared" si="23"/>
        <v>0</v>
      </c>
      <c r="BJ170" s="7" t="s">
        <v>126</v>
      </c>
      <c r="BK170" s="88">
        <f t="shared" si="24"/>
        <v>0</v>
      </c>
      <c r="BL170" s="7" t="s">
        <v>276</v>
      </c>
      <c r="BM170" s="167" t="s">
        <v>465</v>
      </c>
    </row>
    <row r="171" spans="2:65" s="20" customFormat="1" ht="16.5" customHeight="1">
      <c r="B171" s="127"/>
      <c r="C171" s="156" t="s">
        <v>304</v>
      </c>
      <c r="D171" s="156" t="s">
        <v>144</v>
      </c>
      <c r="E171" s="157" t="s">
        <v>826</v>
      </c>
      <c r="F171" s="158" t="s">
        <v>827</v>
      </c>
      <c r="G171" s="159" t="s">
        <v>515</v>
      </c>
      <c r="H171" s="160">
        <v>1</v>
      </c>
      <c r="I171" s="161"/>
      <c r="J171" s="162">
        <f t="shared" si="15"/>
        <v>0</v>
      </c>
      <c r="K171" s="163"/>
      <c r="L171" s="21"/>
      <c r="M171" s="164"/>
      <c r="N171" s="126" t="s">
        <v>39</v>
      </c>
      <c r="P171" s="165">
        <f t="shared" si="16"/>
        <v>0</v>
      </c>
      <c r="Q171" s="165">
        <v>0</v>
      </c>
      <c r="R171" s="165">
        <f t="shared" si="17"/>
        <v>0</v>
      </c>
      <c r="S171" s="165">
        <v>0</v>
      </c>
      <c r="T171" s="166">
        <f t="shared" si="18"/>
        <v>0</v>
      </c>
      <c r="AR171" s="167" t="s">
        <v>276</v>
      </c>
      <c r="AT171" s="167" t="s">
        <v>144</v>
      </c>
      <c r="AU171" s="167" t="s">
        <v>126</v>
      </c>
      <c r="AY171" s="7" t="s">
        <v>142</v>
      </c>
      <c r="BE171" s="88">
        <f t="shared" si="19"/>
        <v>0</v>
      </c>
      <c r="BF171" s="88">
        <f t="shared" si="20"/>
        <v>0</v>
      </c>
      <c r="BG171" s="88">
        <f t="shared" si="21"/>
        <v>0</v>
      </c>
      <c r="BH171" s="88">
        <f t="shared" si="22"/>
        <v>0</v>
      </c>
      <c r="BI171" s="88">
        <f t="shared" si="23"/>
        <v>0</v>
      </c>
      <c r="BJ171" s="7" t="s">
        <v>126</v>
      </c>
      <c r="BK171" s="88">
        <f t="shared" si="24"/>
        <v>0</v>
      </c>
      <c r="BL171" s="7" t="s">
        <v>276</v>
      </c>
      <c r="BM171" s="167" t="s">
        <v>315</v>
      </c>
    </row>
    <row r="172" spans="2:65" s="20" customFormat="1" ht="16.5" customHeight="1">
      <c r="B172" s="127"/>
      <c r="C172" s="168" t="s">
        <v>231</v>
      </c>
      <c r="D172" s="168" t="s">
        <v>305</v>
      </c>
      <c r="E172" s="169" t="s">
        <v>828</v>
      </c>
      <c r="F172" s="170" t="s">
        <v>827</v>
      </c>
      <c r="G172" s="171" t="s">
        <v>515</v>
      </c>
      <c r="H172" s="172">
        <v>1</v>
      </c>
      <c r="I172" s="173"/>
      <c r="J172" s="174">
        <f t="shared" si="15"/>
        <v>0</v>
      </c>
      <c r="K172" s="175"/>
      <c r="L172" s="176"/>
      <c r="M172" s="177"/>
      <c r="N172" s="178" t="s">
        <v>39</v>
      </c>
      <c r="P172" s="165">
        <f t="shared" si="16"/>
        <v>0</v>
      </c>
      <c r="Q172" s="165">
        <v>0</v>
      </c>
      <c r="R172" s="165">
        <f t="shared" si="17"/>
        <v>0</v>
      </c>
      <c r="S172" s="165">
        <v>0</v>
      </c>
      <c r="T172" s="166">
        <f t="shared" si="18"/>
        <v>0</v>
      </c>
      <c r="AR172" s="167" t="s">
        <v>717</v>
      </c>
      <c r="AT172" s="167" t="s">
        <v>305</v>
      </c>
      <c r="AU172" s="167" t="s">
        <v>126</v>
      </c>
      <c r="AY172" s="7" t="s">
        <v>142</v>
      </c>
      <c r="BE172" s="88">
        <f t="shared" si="19"/>
        <v>0</v>
      </c>
      <c r="BF172" s="88">
        <f t="shared" si="20"/>
        <v>0</v>
      </c>
      <c r="BG172" s="88">
        <f t="shared" si="21"/>
        <v>0</v>
      </c>
      <c r="BH172" s="88">
        <f t="shared" si="22"/>
        <v>0</v>
      </c>
      <c r="BI172" s="88">
        <f t="shared" si="23"/>
        <v>0</v>
      </c>
      <c r="BJ172" s="7" t="s">
        <v>126</v>
      </c>
      <c r="BK172" s="88">
        <f t="shared" si="24"/>
        <v>0</v>
      </c>
      <c r="BL172" s="7" t="s">
        <v>276</v>
      </c>
      <c r="BM172" s="167" t="s">
        <v>829</v>
      </c>
    </row>
    <row r="173" spans="2:65" s="20" customFormat="1" ht="16.5" customHeight="1">
      <c r="B173" s="127"/>
      <c r="C173" s="156" t="s">
        <v>312</v>
      </c>
      <c r="D173" s="156" t="s">
        <v>144</v>
      </c>
      <c r="E173" s="157" t="s">
        <v>830</v>
      </c>
      <c r="F173" s="158" t="s">
        <v>831</v>
      </c>
      <c r="G173" s="159" t="s">
        <v>515</v>
      </c>
      <c r="H173" s="160">
        <v>1</v>
      </c>
      <c r="I173" s="161"/>
      <c r="J173" s="162">
        <f t="shared" si="15"/>
        <v>0</v>
      </c>
      <c r="K173" s="163"/>
      <c r="L173" s="21"/>
      <c r="M173" s="164"/>
      <c r="N173" s="126" t="s">
        <v>39</v>
      </c>
      <c r="P173" s="165">
        <f t="shared" si="16"/>
        <v>0</v>
      </c>
      <c r="Q173" s="165">
        <v>0</v>
      </c>
      <c r="R173" s="165">
        <f t="shared" si="17"/>
        <v>0</v>
      </c>
      <c r="S173" s="165">
        <v>0</v>
      </c>
      <c r="T173" s="166">
        <f t="shared" si="18"/>
        <v>0</v>
      </c>
      <c r="AR173" s="167" t="s">
        <v>276</v>
      </c>
      <c r="AT173" s="167" t="s">
        <v>144</v>
      </c>
      <c r="AU173" s="167" t="s">
        <v>126</v>
      </c>
      <c r="AY173" s="7" t="s">
        <v>142</v>
      </c>
      <c r="BE173" s="88">
        <f t="shared" si="19"/>
        <v>0</v>
      </c>
      <c r="BF173" s="88">
        <f t="shared" si="20"/>
        <v>0</v>
      </c>
      <c r="BG173" s="88">
        <f t="shared" si="21"/>
        <v>0</v>
      </c>
      <c r="BH173" s="88">
        <f t="shared" si="22"/>
        <v>0</v>
      </c>
      <c r="BI173" s="88">
        <f t="shared" si="23"/>
        <v>0</v>
      </c>
      <c r="BJ173" s="7" t="s">
        <v>126</v>
      </c>
      <c r="BK173" s="88">
        <f t="shared" si="24"/>
        <v>0</v>
      </c>
      <c r="BL173" s="7" t="s">
        <v>276</v>
      </c>
      <c r="BM173" s="167" t="s">
        <v>332</v>
      </c>
    </row>
    <row r="174" spans="2:65" s="20" customFormat="1" ht="16.5" customHeight="1">
      <c r="B174" s="127"/>
      <c r="C174" s="168" t="s">
        <v>234</v>
      </c>
      <c r="D174" s="168" t="s">
        <v>305</v>
      </c>
      <c r="E174" s="169" t="s">
        <v>832</v>
      </c>
      <c r="F174" s="170" t="s">
        <v>831</v>
      </c>
      <c r="G174" s="171" t="s">
        <v>515</v>
      </c>
      <c r="H174" s="172">
        <v>1</v>
      </c>
      <c r="I174" s="173"/>
      <c r="J174" s="174">
        <f t="shared" si="15"/>
        <v>0</v>
      </c>
      <c r="K174" s="175"/>
      <c r="L174" s="176"/>
      <c r="M174" s="177"/>
      <c r="N174" s="178" t="s">
        <v>39</v>
      </c>
      <c r="P174" s="165">
        <f t="shared" si="16"/>
        <v>0</v>
      </c>
      <c r="Q174" s="165">
        <v>0</v>
      </c>
      <c r="R174" s="165">
        <f t="shared" si="17"/>
        <v>0</v>
      </c>
      <c r="S174" s="165">
        <v>0</v>
      </c>
      <c r="T174" s="166">
        <f t="shared" si="18"/>
        <v>0</v>
      </c>
      <c r="AR174" s="167" t="s">
        <v>717</v>
      </c>
      <c r="AT174" s="167" t="s">
        <v>305</v>
      </c>
      <c r="AU174" s="167" t="s">
        <v>126</v>
      </c>
      <c r="AY174" s="7" t="s">
        <v>142</v>
      </c>
      <c r="BE174" s="88">
        <f t="shared" si="19"/>
        <v>0</v>
      </c>
      <c r="BF174" s="88">
        <f t="shared" si="20"/>
        <v>0</v>
      </c>
      <c r="BG174" s="88">
        <f t="shared" si="21"/>
        <v>0</v>
      </c>
      <c r="BH174" s="88">
        <f t="shared" si="22"/>
        <v>0</v>
      </c>
      <c r="BI174" s="88">
        <f t="shared" si="23"/>
        <v>0</v>
      </c>
      <c r="BJ174" s="7" t="s">
        <v>126</v>
      </c>
      <c r="BK174" s="88">
        <f t="shared" si="24"/>
        <v>0</v>
      </c>
      <c r="BL174" s="7" t="s">
        <v>276</v>
      </c>
      <c r="BM174" s="167" t="s">
        <v>833</v>
      </c>
    </row>
    <row r="175" spans="2:65" s="20" customFormat="1" ht="16.5" customHeight="1">
      <c r="B175" s="127"/>
      <c r="C175" s="156" t="s">
        <v>319</v>
      </c>
      <c r="D175" s="156" t="s">
        <v>144</v>
      </c>
      <c r="E175" s="157" t="s">
        <v>834</v>
      </c>
      <c r="F175" s="158" t="s">
        <v>835</v>
      </c>
      <c r="G175" s="159" t="s">
        <v>515</v>
      </c>
      <c r="H175" s="160">
        <v>350</v>
      </c>
      <c r="I175" s="161"/>
      <c r="J175" s="162">
        <f t="shared" si="15"/>
        <v>0</v>
      </c>
      <c r="K175" s="163"/>
      <c r="L175" s="21"/>
      <c r="M175" s="164"/>
      <c r="N175" s="126" t="s">
        <v>39</v>
      </c>
      <c r="P175" s="165">
        <f t="shared" si="16"/>
        <v>0</v>
      </c>
      <c r="Q175" s="165">
        <v>0</v>
      </c>
      <c r="R175" s="165">
        <f t="shared" si="17"/>
        <v>0</v>
      </c>
      <c r="S175" s="165">
        <v>0</v>
      </c>
      <c r="T175" s="166">
        <f t="shared" si="18"/>
        <v>0</v>
      </c>
      <c r="AR175" s="167" t="s">
        <v>276</v>
      </c>
      <c r="AT175" s="167" t="s">
        <v>144</v>
      </c>
      <c r="AU175" s="167" t="s">
        <v>126</v>
      </c>
      <c r="AY175" s="7" t="s">
        <v>142</v>
      </c>
      <c r="BE175" s="88">
        <f t="shared" si="19"/>
        <v>0</v>
      </c>
      <c r="BF175" s="88">
        <f t="shared" si="20"/>
        <v>0</v>
      </c>
      <c r="BG175" s="88">
        <f t="shared" si="21"/>
        <v>0</v>
      </c>
      <c r="BH175" s="88">
        <f t="shared" si="22"/>
        <v>0</v>
      </c>
      <c r="BI175" s="88">
        <f t="shared" si="23"/>
        <v>0</v>
      </c>
      <c r="BJ175" s="7" t="s">
        <v>126</v>
      </c>
      <c r="BK175" s="88">
        <f t="shared" si="24"/>
        <v>0</v>
      </c>
      <c r="BL175" s="7" t="s">
        <v>276</v>
      </c>
      <c r="BM175" s="167" t="s">
        <v>344</v>
      </c>
    </row>
    <row r="176" spans="2:65" s="20" customFormat="1" ht="16.5" customHeight="1">
      <c r="B176" s="127"/>
      <c r="C176" s="168" t="s">
        <v>323</v>
      </c>
      <c r="D176" s="168" t="s">
        <v>305</v>
      </c>
      <c r="E176" s="169" t="s">
        <v>836</v>
      </c>
      <c r="F176" s="170" t="s">
        <v>835</v>
      </c>
      <c r="G176" s="171" t="s">
        <v>238</v>
      </c>
      <c r="H176" s="172">
        <v>90</v>
      </c>
      <c r="I176" s="173"/>
      <c r="J176" s="174">
        <f t="shared" si="15"/>
        <v>0</v>
      </c>
      <c r="K176" s="175"/>
      <c r="L176" s="176"/>
      <c r="M176" s="177"/>
      <c r="N176" s="178" t="s">
        <v>39</v>
      </c>
      <c r="P176" s="165">
        <f t="shared" si="16"/>
        <v>0</v>
      </c>
      <c r="Q176" s="165">
        <v>0</v>
      </c>
      <c r="R176" s="165">
        <f t="shared" si="17"/>
        <v>0</v>
      </c>
      <c r="S176" s="165">
        <v>0</v>
      </c>
      <c r="T176" s="166">
        <f t="shared" si="18"/>
        <v>0</v>
      </c>
      <c r="AR176" s="167" t="s">
        <v>717</v>
      </c>
      <c r="AT176" s="167" t="s">
        <v>305</v>
      </c>
      <c r="AU176" s="167" t="s">
        <v>126</v>
      </c>
      <c r="AY176" s="7" t="s">
        <v>142</v>
      </c>
      <c r="BE176" s="88">
        <f t="shared" si="19"/>
        <v>0</v>
      </c>
      <c r="BF176" s="88">
        <f t="shared" si="20"/>
        <v>0</v>
      </c>
      <c r="BG176" s="88">
        <f t="shared" si="21"/>
        <v>0</v>
      </c>
      <c r="BH176" s="88">
        <f t="shared" si="22"/>
        <v>0</v>
      </c>
      <c r="BI176" s="88">
        <f t="shared" si="23"/>
        <v>0</v>
      </c>
      <c r="BJ176" s="7" t="s">
        <v>126</v>
      </c>
      <c r="BK176" s="88">
        <f t="shared" si="24"/>
        <v>0</v>
      </c>
      <c r="BL176" s="7" t="s">
        <v>276</v>
      </c>
      <c r="BM176" s="167" t="s">
        <v>348</v>
      </c>
    </row>
    <row r="177" spans="2:65" s="20" customFormat="1" ht="16.5" customHeight="1">
      <c r="B177" s="127"/>
      <c r="C177" s="156" t="s">
        <v>329</v>
      </c>
      <c r="D177" s="156" t="s">
        <v>144</v>
      </c>
      <c r="E177" s="157" t="s">
        <v>837</v>
      </c>
      <c r="F177" s="158" t="s">
        <v>838</v>
      </c>
      <c r="G177" s="159" t="s">
        <v>515</v>
      </c>
      <c r="H177" s="160">
        <v>580</v>
      </c>
      <c r="I177" s="161"/>
      <c r="J177" s="162">
        <f t="shared" si="15"/>
        <v>0</v>
      </c>
      <c r="K177" s="163"/>
      <c r="L177" s="21"/>
      <c r="M177" s="164"/>
      <c r="N177" s="126" t="s">
        <v>39</v>
      </c>
      <c r="P177" s="165">
        <f t="shared" si="16"/>
        <v>0</v>
      </c>
      <c r="Q177" s="165">
        <v>0</v>
      </c>
      <c r="R177" s="165">
        <f t="shared" si="17"/>
        <v>0</v>
      </c>
      <c r="S177" s="165">
        <v>0</v>
      </c>
      <c r="T177" s="166">
        <f t="shared" si="18"/>
        <v>0</v>
      </c>
      <c r="AR177" s="167" t="s">
        <v>276</v>
      </c>
      <c r="AT177" s="167" t="s">
        <v>144</v>
      </c>
      <c r="AU177" s="167" t="s">
        <v>126</v>
      </c>
      <c r="AY177" s="7" t="s">
        <v>142</v>
      </c>
      <c r="BE177" s="88">
        <f t="shared" si="19"/>
        <v>0</v>
      </c>
      <c r="BF177" s="88">
        <f t="shared" si="20"/>
        <v>0</v>
      </c>
      <c r="BG177" s="88">
        <f t="shared" si="21"/>
        <v>0</v>
      </c>
      <c r="BH177" s="88">
        <f t="shared" si="22"/>
        <v>0</v>
      </c>
      <c r="BI177" s="88">
        <f t="shared" si="23"/>
        <v>0</v>
      </c>
      <c r="BJ177" s="7" t="s">
        <v>126</v>
      </c>
      <c r="BK177" s="88">
        <f t="shared" si="24"/>
        <v>0</v>
      </c>
      <c r="BL177" s="7" t="s">
        <v>276</v>
      </c>
      <c r="BM177" s="167" t="s">
        <v>839</v>
      </c>
    </row>
    <row r="178" spans="2:65" s="20" customFormat="1" ht="16.5" customHeight="1">
      <c r="B178" s="127"/>
      <c r="C178" s="168" t="s">
        <v>337</v>
      </c>
      <c r="D178" s="168" t="s">
        <v>305</v>
      </c>
      <c r="E178" s="169" t="s">
        <v>840</v>
      </c>
      <c r="F178" s="170" t="s">
        <v>838</v>
      </c>
      <c r="G178" s="171" t="s">
        <v>515</v>
      </c>
      <c r="H178" s="172">
        <v>580</v>
      </c>
      <c r="I178" s="173"/>
      <c r="J178" s="174">
        <f t="shared" si="15"/>
        <v>0</v>
      </c>
      <c r="K178" s="175"/>
      <c r="L178" s="176"/>
      <c r="M178" s="177"/>
      <c r="N178" s="178" t="s">
        <v>39</v>
      </c>
      <c r="P178" s="165">
        <f t="shared" si="16"/>
        <v>0</v>
      </c>
      <c r="Q178" s="165">
        <v>0</v>
      </c>
      <c r="R178" s="165">
        <f t="shared" si="17"/>
        <v>0</v>
      </c>
      <c r="S178" s="165">
        <v>0</v>
      </c>
      <c r="T178" s="166">
        <f t="shared" si="18"/>
        <v>0</v>
      </c>
      <c r="AR178" s="167" t="s">
        <v>717</v>
      </c>
      <c r="AT178" s="167" t="s">
        <v>305</v>
      </c>
      <c r="AU178" s="167" t="s">
        <v>126</v>
      </c>
      <c r="AY178" s="7" t="s">
        <v>142</v>
      </c>
      <c r="BE178" s="88">
        <f t="shared" si="19"/>
        <v>0</v>
      </c>
      <c r="BF178" s="88">
        <f t="shared" si="20"/>
        <v>0</v>
      </c>
      <c r="BG178" s="88">
        <f t="shared" si="21"/>
        <v>0</v>
      </c>
      <c r="BH178" s="88">
        <f t="shared" si="22"/>
        <v>0</v>
      </c>
      <c r="BI178" s="88">
        <f t="shared" si="23"/>
        <v>0</v>
      </c>
      <c r="BJ178" s="7" t="s">
        <v>126</v>
      </c>
      <c r="BK178" s="88">
        <f t="shared" si="24"/>
        <v>0</v>
      </c>
      <c r="BL178" s="7" t="s">
        <v>276</v>
      </c>
      <c r="BM178" s="167" t="s">
        <v>355</v>
      </c>
    </row>
    <row r="179" spans="2:65" s="20" customFormat="1" ht="16.5" customHeight="1">
      <c r="B179" s="127"/>
      <c r="C179" s="156" t="s">
        <v>341</v>
      </c>
      <c r="D179" s="156" t="s">
        <v>144</v>
      </c>
      <c r="E179" s="157" t="s">
        <v>841</v>
      </c>
      <c r="F179" s="158" t="s">
        <v>842</v>
      </c>
      <c r="G179" s="159" t="s">
        <v>515</v>
      </c>
      <c r="H179" s="160">
        <v>31</v>
      </c>
      <c r="I179" s="161"/>
      <c r="J179" s="162">
        <f t="shared" si="15"/>
        <v>0</v>
      </c>
      <c r="K179" s="163"/>
      <c r="L179" s="21"/>
      <c r="M179" s="164"/>
      <c r="N179" s="126" t="s">
        <v>39</v>
      </c>
      <c r="P179" s="165">
        <f t="shared" si="16"/>
        <v>0</v>
      </c>
      <c r="Q179" s="165">
        <v>0</v>
      </c>
      <c r="R179" s="165">
        <f t="shared" si="17"/>
        <v>0</v>
      </c>
      <c r="S179" s="165">
        <v>0</v>
      </c>
      <c r="T179" s="166">
        <f t="shared" si="18"/>
        <v>0</v>
      </c>
      <c r="AR179" s="167" t="s">
        <v>276</v>
      </c>
      <c r="AT179" s="167" t="s">
        <v>144</v>
      </c>
      <c r="AU179" s="167" t="s">
        <v>126</v>
      </c>
      <c r="AY179" s="7" t="s">
        <v>142</v>
      </c>
      <c r="BE179" s="88">
        <f t="shared" si="19"/>
        <v>0</v>
      </c>
      <c r="BF179" s="88">
        <f t="shared" si="20"/>
        <v>0</v>
      </c>
      <c r="BG179" s="88">
        <f t="shared" si="21"/>
        <v>0</v>
      </c>
      <c r="BH179" s="88">
        <f t="shared" si="22"/>
        <v>0</v>
      </c>
      <c r="BI179" s="88">
        <f t="shared" si="23"/>
        <v>0</v>
      </c>
      <c r="BJ179" s="7" t="s">
        <v>126</v>
      </c>
      <c r="BK179" s="88">
        <f t="shared" si="24"/>
        <v>0</v>
      </c>
      <c r="BL179" s="7" t="s">
        <v>276</v>
      </c>
      <c r="BM179" s="167" t="s">
        <v>359</v>
      </c>
    </row>
    <row r="180" spans="2:65" s="20" customFormat="1" ht="16.5" customHeight="1">
      <c r="B180" s="127"/>
      <c r="C180" s="168" t="s">
        <v>345</v>
      </c>
      <c r="D180" s="168" t="s">
        <v>305</v>
      </c>
      <c r="E180" s="169" t="s">
        <v>843</v>
      </c>
      <c r="F180" s="170" t="s">
        <v>842</v>
      </c>
      <c r="G180" s="171" t="s">
        <v>515</v>
      </c>
      <c r="H180" s="172">
        <v>31</v>
      </c>
      <c r="I180" s="173"/>
      <c r="J180" s="174">
        <f t="shared" si="15"/>
        <v>0</v>
      </c>
      <c r="K180" s="175"/>
      <c r="L180" s="176"/>
      <c r="M180" s="177"/>
      <c r="N180" s="178" t="s">
        <v>39</v>
      </c>
      <c r="P180" s="165">
        <f t="shared" si="16"/>
        <v>0</v>
      </c>
      <c r="Q180" s="165">
        <v>0</v>
      </c>
      <c r="R180" s="165">
        <f t="shared" si="17"/>
        <v>0</v>
      </c>
      <c r="S180" s="165">
        <v>0</v>
      </c>
      <c r="T180" s="166">
        <f t="shared" si="18"/>
        <v>0</v>
      </c>
      <c r="AR180" s="167" t="s">
        <v>717</v>
      </c>
      <c r="AT180" s="167" t="s">
        <v>305</v>
      </c>
      <c r="AU180" s="167" t="s">
        <v>126</v>
      </c>
      <c r="AY180" s="7" t="s">
        <v>142</v>
      </c>
      <c r="BE180" s="88">
        <f t="shared" si="19"/>
        <v>0</v>
      </c>
      <c r="BF180" s="88">
        <f t="shared" si="20"/>
        <v>0</v>
      </c>
      <c r="BG180" s="88">
        <f t="shared" si="21"/>
        <v>0</v>
      </c>
      <c r="BH180" s="88">
        <f t="shared" si="22"/>
        <v>0</v>
      </c>
      <c r="BI180" s="88">
        <f t="shared" si="23"/>
        <v>0</v>
      </c>
      <c r="BJ180" s="7" t="s">
        <v>126</v>
      </c>
      <c r="BK180" s="88">
        <f t="shared" si="24"/>
        <v>0</v>
      </c>
      <c r="BL180" s="7" t="s">
        <v>276</v>
      </c>
      <c r="BM180" s="167" t="s">
        <v>844</v>
      </c>
    </row>
    <row r="181" spans="2:65" s="20" customFormat="1" ht="16.5" customHeight="1">
      <c r="B181" s="127"/>
      <c r="C181" s="156" t="s">
        <v>349</v>
      </c>
      <c r="D181" s="156" t="s">
        <v>144</v>
      </c>
      <c r="E181" s="157" t="s">
        <v>845</v>
      </c>
      <c r="F181" s="158" t="s">
        <v>846</v>
      </c>
      <c r="G181" s="159" t="s">
        <v>515</v>
      </c>
      <c r="H181" s="160">
        <v>18</v>
      </c>
      <c r="I181" s="161"/>
      <c r="J181" s="162">
        <f t="shared" si="15"/>
        <v>0</v>
      </c>
      <c r="K181" s="163"/>
      <c r="L181" s="21"/>
      <c r="M181" s="164"/>
      <c r="N181" s="126" t="s">
        <v>39</v>
      </c>
      <c r="P181" s="165">
        <f t="shared" si="16"/>
        <v>0</v>
      </c>
      <c r="Q181" s="165">
        <v>0</v>
      </c>
      <c r="R181" s="165">
        <f t="shared" si="17"/>
        <v>0</v>
      </c>
      <c r="S181" s="165">
        <v>0</v>
      </c>
      <c r="T181" s="166">
        <f t="shared" si="18"/>
        <v>0</v>
      </c>
      <c r="AR181" s="167" t="s">
        <v>276</v>
      </c>
      <c r="AT181" s="167" t="s">
        <v>144</v>
      </c>
      <c r="AU181" s="167" t="s">
        <v>126</v>
      </c>
      <c r="AY181" s="7" t="s">
        <v>142</v>
      </c>
      <c r="BE181" s="88">
        <f t="shared" si="19"/>
        <v>0</v>
      </c>
      <c r="BF181" s="88">
        <f t="shared" si="20"/>
        <v>0</v>
      </c>
      <c r="BG181" s="88">
        <f t="shared" si="21"/>
        <v>0</v>
      </c>
      <c r="BH181" s="88">
        <f t="shared" si="22"/>
        <v>0</v>
      </c>
      <c r="BI181" s="88">
        <f t="shared" si="23"/>
        <v>0</v>
      </c>
      <c r="BJ181" s="7" t="s">
        <v>126</v>
      </c>
      <c r="BK181" s="88">
        <f t="shared" si="24"/>
        <v>0</v>
      </c>
      <c r="BL181" s="7" t="s">
        <v>276</v>
      </c>
      <c r="BM181" s="167" t="s">
        <v>847</v>
      </c>
    </row>
    <row r="182" spans="2:65" s="20" customFormat="1" ht="16.5" customHeight="1">
      <c r="B182" s="127"/>
      <c r="C182" s="168" t="s">
        <v>251</v>
      </c>
      <c r="D182" s="168" t="s">
        <v>305</v>
      </c>
      <c r="E182" s="169" t="s">
        <v>848</v>
      </c>
      <c r="F182" s="170" t="s">
        <v>846</v>
      </c>
      <c r="G182" s="171" t="s">
        <v>515</v>
      </c>
      <c r="H182" s="172">
        <v>18</v>
      </c>
      <c r="I182" s="173"/>
      <c r="J182" s="174">
        <f t="shared" si="15"/>
        <v>0</v>
      </c>
      <c r="K182" s="175"/>
      <c r="L182" s="176"/>
      <c r="M182" s="177"/>
      <c r="N182" s="178" t="s">
        <v>39</v>
      </c>
      <c r="P182" s="165">
        <f t="shared" si="16"/>
        <v>0</v>
      </c>
      <c r="Q182" s="165">
        <v>0</v>
      </c>
      <c r="R182" s="165">
        <f t="shared" si="17"/>
        <v>0</v>
      </c>
      <c r="S182" s="165">
        <v>0</v>
      </c>
      <c r="T182" s="166">
        <f t="shared" si="18"/>
        <v>0</v>
      </c>
      <c r="AR182" s="167" t="s">
        <v>717</v>
      </c>
      <c r="AT182" s="167" t="s">
        <v>305</v>
      </c>
      <c r="AU182" s="167" t="s">
        <v>126</v>
      </c>
      <c r="AY182" s="7" t="s">
        <v>142</v>
      </c>
      <c r="BE182" s="88">
        <f t="shared" si="19"/>
        <v>0</v>
      </c>
      <c r="BF182" s="88">
        <f t="shared" si="20"/>
        <v>0</v>
      </c>
      <c r="BG182" s="88">
        <f t="shared" si="21"/>
        <v>0</v>
      </c>
      <c r="BH182" s="88">
        <f t="shared" si="22"/>
        <v>0</v>
      </c>
      <c r="BI182" s="88">
        <f t="shared" si="23"/>
        <v>0</v>
      </c>
      <c r="BJ182" s="7" t="s">
        <v>126</v>
      </c>
      <c r="BK182" s="88">
        <f t="shared" si="24"/>
        <v>0</v>
      </c>
      <c r="BL182" s="7" t="s">
        <v>276</v>
      </c>
      <c r="BM182" s="167" t="s">
        <v>849</v>
      </c>
    </row>
    <row r="183" spans="2:65" s="20" customFormat="1" ht="16.5" customHeight="1">
      <c r="B183" s="127"/>
      <c r="C183" s="156" t="s">
        <v>356</v>
      </c>
      <c r="D183" s="156" t="s">
        <v>144</v>
      </c>
      <c r="E183" s="157" t="s">
        <v>850</v>
      </c>
      <c r="F183" s="158" t="s">
        <v>851</v>
      </c>
      <c r="G183" s="159" t="s">
        <v>515</v>
      </c>
      <c r="H183" s="160">
        <v>380</v>
      </c>
      <c r="I183" s="161"/>
      <c r="J183" s="162">
        <f t="shared" si="15"/>
        <v>0</v>
      </c>
      <c r="K183" s="163"/>
      <c r="L183" s="21"/>
      <c r="M183" s="164"/>
      <c r="N183" s="126" t="s">
        <v>39</v>
      </c>
      <c r="P183" s="165">
        <f t="shared" si="16"/>
        <v>0</v>
      </c>
      <c r="Q183" s="165">
        <v>0</v>
      </c>
      <c r="R183" s="165">
        <f t="shared" si="17"/>
        <v>0</v>
      </c>
      <c r="S183" s="165">
        <v>0</v>
      </c>
      <c r="T183" s="166">
        <f t="shared" si="18"/>
        <v>0</v>
      </c>
      <c r="AR183" s="167" t="s">
        <v>276</v>
      </c>
      <c r="AT183" s="167" t="s">
        <v>144</v>
      </c>
      <c r="AU183" s="167" t="s">
        <v>126</v>
      </c>
      <c r="AY183" s="7" t="s">
        <v>142</v>
      </c>
      <c r="BE183" s="88">
        <f t="shared" si="19"/>
        <v>0</v>
      </c>
      <c r="BF183" s="88">
        <f t="shared" si="20"/>
        <v>0</v>
      </c>
      <c r="BG183" s="88">
        <f t="shared" si="21"/>
        <v>0</v>
      </c>
      <c r="BH183" s="88">
        <f t="shared" si="22"/>
        <v>0</v>
      </c>
      <c r="BI183" s="88">
        <f t="shared" si="23"/>
        <v>0</v>
      </c>
      <c r="BJ183" s="7" t="s">
        <v>126</v>
      </c>
      <c r="BK183" s="88">
        <f t="shared" si="24"/>
        <v>0</v>
      </c>
      <c r="BL183" s="7" t="s">
        <v>276</v>
      </c>
      <c r="BM183" s="167" t="s">
        <v>852</v>
      </c>
    </row>
    <row r="184" spans="2:65" s="20" customFormat="1" ht="16.5" customHeight="1">
      <c r="B184" s="127"/>
      <c r="C184" s="168" t="s">
        <v>360</v>
      </c>
      <c r="D184" s="168" t="s">
        <v>305</v>
      </c>
      <c r="E184" s="169" t="s">
        <v>853</v>
      </c>
      <c r="F184" s="170" t="s">
        <v>851</v>
      </c>
      <c r="G184" s="171" t="s">
        <v>515</v>
      </c>
      <c r="H184" s="172">
        <v>380</v>
      </c>
      <c r="I184" s="173"/>
      <c r="J184" s="174">
        <f t="shared" si="15"/>
        <v>0</v>
      </c>
      <c r="K184" s="175"/>
      <c r="L184" s="176"/>
      <c r="M184" s="177"/>
      <c r="N184" s="178" t="s">
        <v>39</v>
      </c>
      <c r="P184" s="165">
        <f t="shared" si="16"/>
        <v>0</v>
      </c>
      <c r="Q184" s="165">
        <v>0</v>
      </c>
      <c r="R184" s="165">
        <f t="shared" si="17"/>
        <v>0</v>
      </c>
      <c r="S184" s="165">
        <v>0</v>
      </c>
      <c r="T184" s="166">
        <f t="shared" si="18"/>
        <v>0</v>
      </c>
      <c r="AR184" s="167" t="s">
        <v>717</v>
      </c>
      <c r="AT184" s="167" t="s">
        <v>305</v>
      </c>
      <c r="AU184" s="167" t="s">
        <v>126</v>
      </c>
      <c r="AY184" s="7" t="s">
        <v>142</v>
      </c>
      <c r="BE184" s="88">
        <f t="shared" si="19"/>
        <v>0</v>
      </c>
      <c r="BF184" s="88">
        <f t="shared" si="20"/>
        <v>0</v>
      </c>
      <c r="BG184" s="88">
        <f t="shared" si="21"/>
        <v>0</v>
      </c>
      <c r="BH184" s="88">
        <f t="shared" si="22"/>
        <v>0</v>
      </c>
      <c r="BI184" s="88">
        <f t="shared" si="23"/>
        <v>0</v>
      </c>
      <c r="BJ184" s="7" t="s">
        <v>126</v>
      </c>
      <c r="BK184" s="88">
        <f t="shared" si="24"/>
        <v>0</v>
      </c>
      <c r="BL184" s="7" t="s">
        <v>276</v>
      </c>
      <c r="BM184" s="167" t="s">
        <v>854</v>
      </c>
    </row>
    <row r="185" spans="2:65" s="20" customFormat="1" ht="16.5" customHeight="1">
      <c r="B185" s="127"/>
      <c r="C185" s="156" t="s">
        <v>364</v>
      </c>
      <c r="D185" s="156" t="s">
        <v>144</v>
      </c>
      <c r="E185" s="157" t="s">
        <v>855</v>
      </c>
      <c r="F185" s="158" t="s">
        <v>856</v>
      </c>
      <c r="G185" s="159" t="s">
        <v>515</v>
      </c>
      <c r="H185" s="160">
        <v>120</v>
      </c>
      <c r="I185" s="161"/>
      <c r="J185" s="162">
        <f t="shared" si="15"/>
        <v>0</v>
      </c>
      <c r="K185" s="163"/>
      <c r="L185" s="21"/>
      <c r="M185" s="164"/>
      <c r="N185" s="126" t="s">
        <v>39</v>
      </c>
      <c r="P185" s="165">
        <f t="shared" si="16"/>
        <v>0</v>
      </c>
      <c r="Q185" s="165">
        <v>0</v>
      </c>
      <c r="R185" s="165">
        <f t="shared" si="17"/>
        <v>0</v>
      </c>
      <c r="S185" s="165">
        <v>0</v>
      </c>
      <c r="T185" s="166">
        <f t="shared" si="18"/>
        <v>0</v>
      </c>
      <c r="AR185" s="167" t="s">
        <v>276</v>
      </c>
      <c r="AT185" s="167" t="s">
        <v>144</v>
      </c>
      <c r="AU185" s="167" t="s">
        <v>126</v>
      </c>
      <c r="AY185" s="7" t="s">
        <v>142</v>
      </c>
      <c r="BE185" s="88">
        <f t="shared" si="19"/>
        <v>0</v>
      </c>
      <c r="BF185" s="88">
        <f t="shared" si="20"/>
        <v>0</v>
      </c>
      <c r="BG185" s="88">
        <f t="shared" si="21"/>
        <v>0</v>
      </c>
      <c r="BH185" s="88">
        <f t="shared" si="22"/>
        <v>0</v>
      </c>
      <c r="BI185" s="88">
        <f t="shared" si="23"/>
        <v>0</v>
      </c>
      <c r="BJ185" s="7" t="s">
        <v>126</v>
      </c>
      <c r="BK185" s="88">
        <f t="shared" si="24"/>
        <v>0</v>
      </c>
      <c r="BL185" s="7" t="s">
        <v>276</v>
      </c>
      <c r="BM185" s="167" t="s">
        <v>857</v>
      </c>
    </row>
    <row r="186" spans="2:65" s="20" customFormat="1" ht="16.5" customHeight="1">
      <c r="B186" s="127"/>
      <c r="C186" s="168" t="s">
        <v>371</v>
      </c>
      <c r="D186" s="168" t="s">
        <v>305</v>
      </c>
      <c r="E186" s="169" t="s">
        <v>858</v>
      </c>
      <c r="F186" s="170" t="s">
        <v>856</v>
      </c>
      <c r="G186" s="171" t="s">
        <v>515</v>
      </c>
      <c r="H186" s="172">
        <v>120</v>
      </c>
      <c r="I186" s="173"/>
      <c r="J186" s="174">
        <f t="shared" si="15"/>
        <v>0</v>
      </c>
      <c r="K186" s="175"/>
      <c r="L186" s="176"/>
      <c r="M186" s="177"/>
      <c r="N186" s="178" t="s">
        <v>39</v>
      </c>
      <c r="P186" s="165">
        <f t="shared" si="16"/>
        <v>0</v>
      </c>
      <c r="Q186" s="165">
        <v>0</v>
      </c>
      <c r="R186" s="165">
        <f t="shared" si="17"/>
        <v>0</v>
      </c>
      <c r="S186" s="165">
        <v>0</v>
      </c>
      <c r="T186" s="166">
        <f t="shared" si="18"/>
        <v>0</v>
      </c>
      <c r="AR186" s="167" t="s">
        <v>717</v>
      </c>
      <c r="AT186" s="167" t="s">
        <v>305</v>
      </c>
      <c r="AU186" s="167" t="s">
        <v>126</v>
      </c>
      <c r="AY186" s="7" t="s">
        <v>142</v>
      </c>
      <c r="BE186" s="88">
        <f t="shared" si="19"/>
        <v>0</v>
      </c>
      <c r="BF186" s="88">
        <f t="shared" si="20"/>
        <v>0</v>
      </c>
      <c r="BG186" s="88">
        <f t="shared" si="21"/>
        <v>0</v>
      </c>
      <c r="BH186" s="88">
        <f t="shared" si="22"/>
        <v>0</v>
      </c>
      <c r="BI186" s="88">
        <f t="shared" si="23"/>
        <v>0</v>
      </c>
      <c r="BJ186" s="7" t="s">
        <v>126</v>
      </c>
      <c r="BK186" s="88">
        <f t="shared" si="24"/>
        <v>0</v>
      </c>
      <c r="BL186" s="7" t="s">
        <v>276</v>
      </c>
      <c r="BM186" s="167" t="s">
        <v>859</v>
      </c>
    </row>
    <row r="187" spans="2:65" s="20" customFormat="1" ht="16.5" customHeight="1">
      <c r="B187" s="127"/>
      <c r="C187" s="156" t="s">
        <v>375</v>
      </c>
      <c r="D187" s="156" t="s">
        <v>144</v>
      </c>
      <c r="E187" s="157" t="s">
        <v>860</v>
      </c>
      <c r="F187" s="158" t="s">
        <v>861</v>
      </c>
      <c r="G187" s="159" t="s">
        <v>515</v>
      </c>
      <c r="H187" s="160">
        <v>31</v>
      </c>
      <c r="I187" s="161"/>
      <c r="J187" s="162">
        <f t="shared" si="15"/>
        <v>0</v>
      </c>
      <c r="K187" s="163"/>
      <c r="L187" s="21"/>
      <c r="M187" s="164"/>
      <c r="N187" s="126" t="s">
        <v>39</v>
      </c>
      <c r="P187" s="165">
        <f t="shared" si="16"/>
        <v>0</v>
      </c>
      <c r="Q187" s="165">
        <v>0</v>
      </c>
      <c r="R187" s="165">
        <f t="shared" si="17"/>
        <v>0</v>
      </c>
      <c r="S187" s="165">
        <v>0</v>
      </c>
      <c r="T187" s="166">
        <f t="shared" si="18"/>
        <v>0</v>
      </c>
      <c r="AR187" s="167" t="s">
        <v>276</v>
      </c>
      <c r="AT187" s="167" t="s">
        <v>144</v>
      </c>
      <c r="AU187" s="167" t="s">
        <v>126</v>
      </c>
      <c r="AY187" s="7" t="s">
        <v>142</v>
      </c>
      <c r="BE187" s="88">
        <f t="shared" si="19"/>
        <v>0</v>
      </c>
      <c r="BF187" s="88">
        <f t="shared" si="20"/>
        <v>0</v>
      </c>
      <c r="BG187" s="88">
        <f t="shared" si="21"/>
        <v>0</v>
      </c>
      <c r="BH187" s="88">
        <f t="shared" si="22"/>
        <v>0</v>
      </c>
      <c r="BI187" s="88">
        <f t="shared" si="23"/>
        <v>0</v>
      </c>
      <c r="BJ187" s="7" t="s">
        <v>126</v>
      </c>
      <c r="BK187" s="88">
        <f t="shared" si="24"/>
        <v>0</v>
      </c>
      <c r="BL187" s="7" t="s">
        <v>276</v>
      </c>
      <c r="BM187" s="167" t="s">
        <v>862</v>
      </c>
    </row>
    <row r="188" spans="2:65" s="20" customFormat="1" ht="16.5" customHeight="1">
      <c r="B188" s="127"/>
      <c r="C188" s="168" t="s">
        <v>379</v>
      </c>
      <c r="D188" s="168" t="s">
        <v>305</v>
      </c>
      <c r="E188" s="169" t="s">
        <v>863</v>
      </c>
      <c r="F188" s="170" t="s">
        <v>861</v>
      </c>
      <c r="G188" s="171" t="s">
        <v>515</v>
      </c>
      <c r="H188" s="172">
        <v>31</v>
      </c>
      <c r="I188" s="173"/>
      <c r="J188" s="174">
        <f t="shared" si="15"/>
        <v>0</v>
      </c>
      <c r="K188" s="175"/>
      <c r="L188" s="176"/>
      <c r="M188" s="177"/>
      <c r="N188" s="178" t="s">
        <v>39</v>
      </c>
      <c r="P188" s="165">
        <f t="shared" si="16"/>
        <v>0</v>
      </c>
      <c r="Q188" s="165">
        <v>0</v>
      </c>
      <c r="R188" s="165">
        <f t="shared" si="17"/>
        <v>0</v>
      </c>
      <c r="S188" s="165">
        <v>0</v>
      </c>
      <c r="T188" s="166">
        <f t="shared" si="18"/>
        <v>0</v>
      </c>
      <c r="AR188" s="167" t="s">
        <v>717</v>
      </c>
      <c r="AT188" s="167" t="s">
        <v>305</v>
      </c>
      <c r="AU188" s="167" t="s">
        <v>126</v>
      </c>
      <c r="AY188" s="7" t="s">
        <v>142</v>
      </c>
      <c r="BE188" s="88">
        <f t="shared" si="19"/>
        <v>0</v>
      </c>
      <c r="BF188" s="88">
        <f t="shared" si="20"/>
        <v>0</v>
      </c>
      <c r="BG188" s="88">
        <f t="shared" si="21"/>
        <v>0</v>
      </c>
      <c r="BH188" s="88">
        <f t="shared" si="22"/>
        <v>0</v>
      </c>
      <c r="BI188" s="88">
        <f t="shared" si="23"/>
        <v>0</v>
      </c>
      <c r="BJ188" s="7" t="s">
        <v>126</v>
      </c>
      <c r="BK188" s="88">
        <f t="shared" si="24"/>
        <v>0</v>
      </c>
      <c r="BL188" s="7" t="s">
        <v>276</v>
      </c>
      <c r="BM188" s="167" t="s">
        <v>864</v>
      </c>
    </row>
    <row r="189" spans="2:65" s="20" customFormat="1" ht="16.5" customHeight="1">
      <c r="B189" s="127"/>
      <c r="C189" s="156" t="s">
        <v>383</v>
      </c>
      <c r="D189" s="156" t="s">
        <v>144</v>
      </c>
      <c r="E189" s="157" t="s">
        <v>865</v>
      </c>
      <c r="F189" s="158" t="s">
        <v>866</v>
      </c>
      <c r="G189" s="159" t="s">
        <v>515</v>
      </c>
      <c r="H189" s="160">
        <v>50</v>
      </c>
      <c r="I189" s="161"/>
      <c r="J189" s="162">
        <f t="shared" si="15"/>
        <v>0</v>
      </c>
      <c r="K189" s="163"/>
      <c r="L189" s="21"/>
      <c r="M189" s="164"/>
      <c r="N189" s="126" t="s">
        <v>39</v>
      </c>
      <c r="P189" s="165">
        <f t="shared" si="16"/>
        <v>0</v>
      </c>
      <c r="Q189" s="165">
        <v>0</v>
      </c>
      <c r="R189" s="165">
        <f t="shared" si="17"/>
        <v>0</v>
      </c>
      <c r="S189" s="165">
        <v>0</v>
      </c>
      <c r="T189" s="166">
        <f t="shared" si="18"/>
        <v>0</v>
      </c>
      <c r="AR189" s="167" t="s">
        <v>276</v>
      </c>
      <c r="AT189" s="167" t="s">
        <v>144</v>
      </c>
      <c r="AU189" s="167" t="s">
        <v>126</v>
      </c>
      <c r="AY189" s="7" t="s">
        <v>142</v>
      </c>
      <c r="BE189" s="88">
        <f t="shared" si="19"/>
        <v>0</v>
      </c>
      <c r="BF189" s="88">
        <f t="shared" si="20"/>
        <v>0</v>
      </c>
      <c r="BG189" s="88">
        <f t="shared" si="21"/>
        <v>0</v>
      </c>
      <c r="BH189" s="88">
        <f t="shared" si="22"/>
        <v>0</v>
      </c>
      <c r="BI189" s="88">
        <f t="shared" si="23"/>
        <v>0</v>
      </c>
      <c r="BJ189" s="7" t="s">
        <v>126</v>
      </c>
      <c r="BK189" s="88">
        <f t="shared" si="24"/>
        <v>0</v>
      </c>
      <c r="BL189" s="7" t="s">
        <v>276</v>
      </c>
      <c r="BM189" s="167" t="s">
        <v>867</v>
      </c>
    </row>
    <row r="190" spans="2:65" s="20" customFormat="1" ht="16.5" customHeight="1">
      <c r="B190" s="127"/>
      <c r="C190" s="168" t="s">
        <v>268</v>
      </c>
      <c r="D190" s="168" t="s">
        <v>305</v>
      </c>
      <c r="E190" s="169" t="s">
        <v>868</v>
      </c>
      <c r="F190" s="170" t="s">
        <v>866</v>
      </c>
      <c r="G190" s="171" t="s">
        <v>515</v>
      </c>
      <c r="H190" s="172">
        <v>50</v>
      </c>
      <c r="I190" s="173"/>
      <c r="J190" s="174">
        <f t="shared" si="15"/>
        <v>0</v>
      </c>
      <c r="K190" s="175"/>
      <c r="L190" s="176"/>
      <c r="M190" s="177"/>
      <c r="N190" s="178" t="s">
        <v>39</v>
      </c>
      <c r="P190" s="165">
        <f t="shared" si="16"/>
        <v>0</v>
      </c>
      <c r="Q190" s="165">
        <v>0</v>
      </c>
      <c r="R190" s="165">
        <f t="shared" si="17"/>
        <v>0</v>
      </c>
      <c r="S190" s="165">
        <v>0</v>
      </c>
      <c r="T190" s="166">
        <f t="shared" si="18"/>
        <v>0</v>
      </c>
      <c r="AR190" s="167" t="s">
        <v>717</v>
      </c>
      <c r="AT190" s="167" t="s">
        <v>305</v>
      </c>
      <c r="AU190" s="167" t="s">
        <v>126</v>
      </c>
      <c r="AY190" s="7" t="s">
        <v>142</v>
      </c>
      <c r="BE190" s="88">
        <f t="shared" si="19"/>
        <v>0</v>
      </c>
      <c r="BF190" s="88">
        <f t="shared" si="20"/>
        <v>0</v>
      </c>
      <c r="BG190" s="88">
        <f t="shared" si="21"/>
        <v>0</v>
      </c>
      <c r="BH190" s="88">
        <f t="shared" si="22"/>
        <v>0</v>
      </c>
      <c r="BI190" s="88">
        <f t="shared" si="23"/>
        <v>0</v>
      </c>
      <c r="BJ190" s="7" t="s">
        <v>126</v>
      </c>
      <c r="BK190" s="88">
        <f t="shared" si="24"/>
        <v>0</v>
      </c>
      <c r="BL190" s="7" t="s">
        <v>276</v>
      </c>
      <c r="BM190" s="167" t="s">
        <v>403</v>
      </c>
    </row>
    <row r="191" spans="2:65" s="20" customFormat="1" ht="16.5" customHeight="1">
      <c r="B191" s="127"/>
      <c r="C191" s="156" t="s">
        <v>390</v>
      </c>
      <c r="D191" s="156" t="s">
        <v>144</v>
      </c>
      <c r="E191" s="157" t="s">
        <v>869</v>
      </c>
      <c r="F191" s="158" t="s">
        <v>870</v>
      </c>
      <c r="G191" s="159" t="s">
        <v>515</v>
      </c>
      <c r="H191" s="160">
        <v>31</v>
      </c>
      <c r="I191" s="161"/>
      <c r="J191" s="162">
        <f t="shared" si="15"/>
        <v>0</v>
      </c>
      <c r="K191" s="163"/>
      <c r="L191" s="21"/>
      <c r="M191" s="164"/>
      <c r="N191" s="126" t="s">
        <v>39</v>
      </c>
      <c r="P191" s="165">
        <f t="shared" si="16"/>
        <v>0</v>
      </c>
      <c r="Q191" s="165">
        <v>0</v>
      </c>
      <c r="R191" s="165">
        <f t="shared" si="17"/>
        <v>0</v>
      </c>
      <c r="S191" s="165">
        <v>0</v>
      </c>
      <c r="T191" s="166">
        <f t="shared" si="18"/>
        <v>0</v>
      </c>
      <c r="AR191" s="167" t="s">
        <v>276</v>
      </c>
      <c r="AT191" s="167" t="s">
        <v>144</v>
      </c>
      <c r="AU191" s="167" t="s">
        <v>126</v>
      </c>
      <c r="AY191" s="7" t="s">
        <v>142</v>
      </c>
      <c r="BE191" s="88">
        <f t="shared" si="19"/>
        <v>0</v>
      </c>
      <c r="BF191" s="88">
        <f t="shared" si="20"/>
        <v>0</v>
      </c>
      <c r="BG191" s="88">
        <f t="shared" si="21"/>
        <v>0</v>
      </c>
      <c r="BH191" s="88">
        <f t="shared" si="22"/>
        <v>0</v>
      </c>
      <c r="BI191" s="88">
        <f t="shared" si="23"/>
        <v>0</v>
      </c>
      <c r="BJ191" s="7" t="s">
        <v>126</v>
      </c>
      <c r="BK191" s="88">
        <f t="shared" si="24"/>
        <v>0</v>
      </c>
      <c r="BL191" s="7" t="s">
        <v>276</v>
      </c>
      <c r="BM191" s="167" t="s">
        <v>871</v>
      </c>
    </row>
    <row r="192" spans="2:65" s="20" customFormat="1" ht="16.5" customHeight="1">
      <c r="B192" s="127"/>
      <c r="C192" s="168" t="s">
        <v>272</v>
      </c>
      <c r="D192" s="168" t="s">
        <v>305</v>
      </c>
      <c r="E192" s="169" t="s">
        <v>872</v>
      </c>
      <c r="F192" s="170" t="s">
        <v>870</v>
      </c>
      <c r="G192" s="171" t="s">
        <v>515</v>
      </c>
      <c r="H192" s="172">
        <v>31</v>
      </c>
      <c r="I192" s="173"/>
      <c r="J192" s="174">
        <f t="shared" si="15"/>
        <v>0</v>
      </c>
      <c r="K192" s="175"/>
      <c r="L192" s="176"/>
      <c r="M192" s="177"/>
      <c r="N192" s="178" t="s">
        <v>39</v>
      </c>
      <c r="P192" s="165">
        <f t="shared" si="16"/>
        <v>0</v>
      </c>
      <c r="Q192" s="165">
        <v>0</v>
      </c>
      <c r="R192" s="165">
        <f t="shared" si="17"/>
        <v>0</v>
      </c>
      <c r="S192" s="165">
        <v>0</v>
      </c>
      <c r="T192" s="166">
        <f t="shared" si="18"/>
        <v>0</v>
      </c>
      <c r="AR192" s="167" t="s">
        <v>717</v>
      </c>
      <c r="AT192" s="167" t="s">
        <v>305</v>
      </c>
      <c r="AU192" s="167" t="s">
        <v>126</v>
      </c>
      <c r="AY192" s="7" t="s">
        <v>142</v>
      </c>
      <c r="BE192" s="88">
        <f t="shared" si="19"/>
        <v>0</v>
      </c>
      <c r="BF192" s="88">
        <f t="shared" si="20"/>
        <v>0</v>
      </c>
      <c r="BG192" s="88">
        <f t="shared" si="21"/>
        <v>0</v>
      </c>
      <c r="BH192" s="88">
        <f t="shared" si="22"/>
        <v>0</v>
      </c>
      <c r="BI192" s="88">
        <f t="shared" si="23"/>
        <v>0</v>
      </c>
      <c r="BJ192" s="7" t="s">
        <v>126</v>
      </c>
      <c r="BK192" s="88">
        <f t="shared" si="24"/>
        <v>0</v>
      </c>
      <c r="BL192" s="7" t="s">
        <v>276</v>
      </c>
      <c r="BM192" s="167" t="s">
        <v>873</v>
      </c>
    </row>
    <row r="193" spans="2:65" s="20" customFormat="1" ht="16.5" customHeight="1">
      <c r="B193" s="127"/>
      <c r="C193" s="156" t="s">
        <v>397</v>
      </c>
      <c r="D193" s="156" t="s">
        <v>144</v>
      </c>
      <c r="E193" s="157" t="s">
        <v>874</v>
      </c>
      <c r="F193" s="158" t="s">
        <v>875</v>
      </c>
      <c r="G193" s="159" t="s">
        <v>367</v>
      </c>
      <c r="H193" s="179"/>
      <c r="I193" s="161"/>
      <c r="J193" s="162">
        <f t="shared" si="15"/>
        <v>0</v>
      </c>
      <c r="K193" s="163"/>
      <c r="L193" s="21"/>
      <c r="M193" s="164"/>
      <c r="N193" s="126" t="s">
        <v>39</v>
      </c>
      <c r="P193" s="165">
        <f t="shared" si="16"/>
        <v>0</v>
      </c>
      <c r="Q193" s="165">
        <v>0</v>
      </c>
      <c r="R193" s="165">
        <f t="shared" si="17"/>
        <v>0</v>
      </c>
      <c r="S193" s="165">
        <v>0</v>
      </c>
      <c r="T193" s="166">
        <f t="shared" si="18"/>
        <v>0</v>
      </c>
      <c r="AR193" s="167" t="s">
        <v>276</v>
      </c>
      <c r="AT193" s="167" t="s">
        <v>144</v>
      </c>
      <c r="AU193" s="167" t="s">
        <v>126</v>
      </c>
      <c r="AY193" s="7" t="s">
        <v>142</v>
      </c>
      <c r="BE193" s="88">
        <f t="shared" si="19"/>
        <v>0</v>
      </c>
      <c r="BF193" s="88">
        <f t="shared" si="20"/>
        <v>0</v>
      </c>
      <c r="BG193" s="88">
        <f t="shared" si="21"/>
        <v>0</v>
      </c>
      <c r="BH193" s="88">
        <f t="shared" si="22"/>
        <v>0</v>
      </c>
      <c r="BI193" s="88">
        <f t="shared" si="23"/>
        <v>0</v>
      </c>
      <c r="BJ193" s="7" t="s">
        <v>126</v>
      </c>
      <c r="BK193" s="88">
        <f t="shared" si="24"/>
        <v>0</v>
      </c>
      <c r="BL193" s="7" t="s">
        <v>276</v>
      </c>
      <c r="BM193" s="167" t="s">
        <v>876</v>
      </c>
    </row>
    <row r="194" spans="2:65" s="20" customFormat="1" ht="16.5" customHeight="1">
      <c r="B194" s="127"/>
      <c r="C194" s="168" t="s">
        <v>276</v>
      </c>
      <c r="D194" s="168" t="s">
        <v>305</v>
      </c>
      <c r="E194" s="169" t="s">
        <v>877</v>
      </c>
      <c r="F194" s="170" t="s">
        <v>878</v>
      </c>
      <c r="G194" s="171" t="s">
        <v>367</v>
      </c>
      <c r="H194" s="185"/>
      <c r="I194" s="173"/>
      <c r="J194" s="174">
        <f t="shared" si="15"/>
        <v>0</v>
      </c>
      <c r="K194" s="175"/>
      <c r="L194" s="176"/>
      <c r="M194" s="177"/>
      <c r="N194" s="178" t="s">
        <v>39</v>
      </c>
      <c r="P194" s="165">
        <f t="shared" si="16"/>
        <v>0</v>
      </c>
      <c r="Q194" s="165">
        <v>0</v>
      </c>
      <c r="R194" s="165">
        <f t="shared" si="17"/>
        <v>0</v>
      </c>
      <c r="S194" s="165">
        <v>0</v>
      </c>
      <c r="T194" s="166">
        <f t="shared" si="18"/>
        <v>0</v>
      </c>
      <c r="AR194" s="167" t="s">
        <v>717</v>
      </c>
      <c r="AT194" s="167" t="s">
        <v>305</v>
      </c>
      <c r="AU194" s="167" t="s">
        <v>126</v>
      </c>
      <c r="AY194" s="7" t="s">
        <v>142</v>
      </c>
      <c r="BE194" s="88">
        <f t="shared" si="19"/>
        <v>0</v>
      </c>
      <c r="BF194" s="88">
        <f t="shared" si="20"/>
        <v>0</v>
      </c>
      <c r="BG194" s="88">
        <f t="shared" si="21"/>
        <v>0</v>
      </c>
      <c r="BH194" s="88">
        <f t="shared" si="22"/>
        <v>0</v>
      </c>
      <c r="BI194" s="88">
        <f t="shared" si="23"/>
        <v>0</v>
      </c>
      <c r="BJ194" s="7" t="s">
        <v>126</v>
      </c>
      <c r="BK194" s="88">
        <f t="shared" si="24"/>
        <v>0</v>
      </c>
      <c r="BL194" s="7" t="s">
        <v>276</v>
      </c>
      <c r="BM194" s="167" t="s">
        <v>702</v>
      </c>
    </row>
    <row r="195" spans="2:65" s="20" customFormat="1" ht="24.2" customHeight="1">
      <c r="B195" s="127"/>
      <c r="C195" s="156" t="s">
        <v>404</v>
      </c>
      <c r="D195" s="156" t="s">
        <v>144</v>
      </c>
      <c r="E195" s="157" t="s">
        <v>879</v>
      </c>
      <c r="F195" s="158" t="s">
        <v>880</v>
      </c>
      <c r="G195" s="159" t="s">
        <v>515</v>
      </c>
      <c r="H195" s="160">
        <v>4</v>
      </c>
      <c r="I195" s="161"/>
      <c r="J195" s="162">
        <f t="shared" ref="J195:J197" si="25">ROUND(I195*H195,2)</f>
        <v>0</v>
      </c>
      <c r="K195" s="163"/>
      <c r="L195" s="21"/>
      <c r="M195" s="164"/>
      <c r="N195" s="126" t="s">
        <v>39</v>
      </c>
      <c r="P195" s="165">
        <f t="shared" ref="P195:P197" si="26">O195*H195</f>
        <v>0</v>
      </c>
      <c r="Q195" s="165">
        <v>0</v>
      </c>
      <c r="R195" s="165">
        <f t="shared" ref="R195:R197" si="27">Q195*H195</f>
        <v>0</v>
      </c>
      <c r="S195" s="165">
        <v>0</v>
      </c>
      <c r="T195" s="166">
        <f t="shared" ref="T195:T197" si="28">S195*H195</f>
        <v>0</v>
      </c>
      <c r="AR195" s="167" t="s">
        <v>276</v>
      </c>
      <c r="AT195" s="167" t="s">
        <v>144</v>
      </c>
      <c r="AU195" s="167" t="s">
        <v>126</v>
      </c>
      <c r="AY195" s="7" t="s">
        <v>142</v>
      </c>
      <c r="BE195" s="88">
        <f t="shared" si="19"/>
        <v>0</v>
      </c>
      <c r="BF195" s="88">
        <f t="shared" si="20"/>
        <v>0</v>
      </c>
      <c r="BG195" s="88">
        <f t="shared" si="21"/>
        <v>0</v>
      </c>
      <c r="BH195" s="88">
        <f t="shared" si="22"/>
        <v>0</v>
      </c>
      <c r="BI195" s="88">
        <f t="shared" si="23"/>
        <v>0</v>
      </c>
      <c r="BJ195" s="7" t="s">
        <v>126</v>
      </c>
      <c r="BK195" s="88">
        <f t="shared" si="24"/>
        <v>0</v>
      </c>
      <c r="BL195" s="7" t="s">
        <v>276</v>
      </c>
      <c r="BM195" s="167" t="s">
        <v>881</v>
      </c>
    </row>
    <row r="196" spans="2:65" s="20" customFormat="1" ht="24.2" customHeight="1">
      <c r="B196" s="127"/>
      <c r="C196" s="168" t="s">
        <v>284</v>
      </c>
      <c r="D196" s="168" t="s">
        <v>305</v>
      </c>
      <c r="E196" s="169" t="s">
        <v>882</v>
      </c>
      <c r="F196" s="170" t="s">
        <v>883</v>
      </c>
      <c r="G196" s="171" t="s">
        <v>515</v>
      </c>
      <c r="H196" s="172">
        <v>4</v>
      </c>
      <c r="I196" s="173"/>
      <c r="J196" s="174">
        <f t="shared" si="25"/>
        <v>0</v>
      </c>
      <c r="K196" s="175"/>
      <c r="L196" s="176"/>
      <c r="M196" s="177"/>
      <c r="N196" s="178" t="s">
        <v>39</v>
      </c>
      <c r="P196" s="165">
        <f t="shared" si="26"/>
        <v>0</v>
      </c>
      <c r="Q196" s="165">
        <v>0</v>
      </c>
      <c r="R196" s="165">
        <f t="shared" si="27"/>
        <v>0</v>
      </c>
      <c r="S196" s="165">
        <v>0</v>
      </c>
      <c r="T196" s="166">
        <f t="shared" si="28"/>
        <v>0</v>
      </c>
      <c r="AR196" s="167" t="s">
        <v>717</v>
      </c>
      <c r="AT196" s="167" t="s">
        <v>305</v>
      </c>
      <c r="AU196" s="167" t="s">
        <v>126</v>
      </c>
      <c r="AY196" s="7" t="s">
        <v>142</v>
      </c>
      <c r="BE196" s="88">
        <f t="shared" si="19"/>
        <v>0</v>
      </c>
      <c r="BF196" s="88">
        <f t="shared" si="20"/>
        <v>0</v>
      </c>
      <c r="BG196" s="88">
        <f t="shared" si="21"/>
        <v>0</v>
      </c>
      <c r="BH196" s="88">
        <f t="shared" si="22"/>
        <v>0</v>
      </c>
      <c r="BI196" s="88">
        <f t="shared" si="23"/>
        <v>0</v>
      </c>
      <c r="BJ196" s="7" t="s">
        <v>126</v>
      </c>
      <c r="BK196" s="88">
        <f t="shared" si="24"/>
        <v>0</v>
      </c>
      <c r="BL196" s="7" t="s">
        <v>276</v>
      </c>
      <c r="BM196" s="167" t="s">
        <v>884</v>
      </c>
    </row>
    <row r="197" spans="2:65" s="20" customFormat="1" ht="16.5" customHeight="1">
      <c r="B197" s="127"/>
      <c r="C197" s="156" t="s">
        <v>413</v>
      </c>
      <c r="D197" s="156" t="s">
        <v>144</v>
      </c>
      <c r="E197" s="157" t="s">
        <v>885</v>
      </c>
      <c r="F197" s="158" t="s">
        <v>886</v>
      </c>
      <c r="G197" s="159" t="s">
        <v>515</v>
      </c>
      <c r="H197" s="160">
        <v>1</v>
      </c>
      <c r="I197" s="161"/>
      <c r="J197" s="162">
        <f t="shared" si="25"/>
        <v>0</v>
      </c>
      <c r="K197" s="163"/>
      <c r="L197" s="21"/>
      <c r="M197" s="180"/>
      <c r="N197" s="181" t="s">
        <v>39</v>
      </c>
      <c r="O197" s="182"/>
      <c r="P197" s="183">
        <f t="shared" si="26"/>
        <v>0</v>
      </c>
      <c r="Q197" s="183">
        <v>0</v>
      </c>
      <c r="R197" s="183">
        <f t="shared" si="27"/>
        <v>0</v>
      </c>
      <c r="S197" s="183">
        <v>0</v>
      </c>
      <c r="T197" s="184">
        <f t="shared" si="28"/>
        <v>0</v>
      </c>
      <c r="AR197" s="167" t="s">
        <v>276</v>
      </c>
      <c r="AT197" s="167" t="s">
        <v>144</v>
      </c>
      <c r="AU197" s="167" t="s">
        <v>126</v>
      </c>
      <c r="AY197" s="7" t="s">
        <v>142</v>
      </c>
      <c r="BE197" s="88">
        <f t="shared" si="19"/>
        <v>0</v>
      </c>
      <c r="BF197" s="88">
        <f t="shared" si="20"/>
        <v>0</v>
      </c>
      <c r="BG197" s="88">
        <f t="shared" si="21"/>
        <v>0</v>
      </c>
      <c r="BH197" s="88">
        <f t="shared" si="22"/>
        <v>0</v>
      </c>
      <c r="BI197" s="88">
        <f t="shared" si="23"/>
        <v>0</v>
      </c>
      <c r="BJ197" s="7" t="s">
        <v>126</v>
      </c>
      <c r="BK197" s="88">
        <f t="shared" si="24"/>
        <v>0</v>
      </c>
      <c r="BL197" s="7" t="s">
        <v>276</v>
      </c>
      <c r="BM197" s="167" t="s">
        <v>887</v>
      </c>
    </row>
    <row r="198" spans="2:65" s="20" customFormat="1" ht="36.75" customHeight="1">
      <c r="B198" s="127"/>
      <c r="C198" s="225" t="s">
        <v>473</v>
      </c>
      <c r="D198" s="225"/>
      <c r="E198" s="225"/>
      <c r="F198" s="225"/>
      <c r="G198" s="225"/>
      <c r="H198" s="225"/>
      <c r="I198" s="225"/>
      <c r="J198" s="186"/>
      <c r="K198" s="128"/>
      <c r="L198" s="21"/>
      <c r="M198" s="187"/>
      <c r="N198" s="126"/>
      <c r="P198" s="165"/>
      <c r="Q198" s="165"/>
      <c r="R198" s="165"/>
      <c r="S198" s="165"/>
      <c r="T198" s="165"/>
      <c r="AR198" s="167"/>
      <c r="AT198" s="167"/>
      <c r="AU198" s="167"/>
      <c r="AY198" s="7"/>
      <c r="BE198" s="88"/>
      <c r="BF198" s="88"/>
      <c r="BG198" s="88"/>
      <c r="BH198" s="88"/>
      <c r="BI198" s="88"/>
      <c r="BJ198" s="7"/>
      <c r="BK198" s="88"/>
      <c r="BL198" s="7"/>
      <c r="BM198" s="167"/>
    </row>
    <row r="199" spans="2:65" s="20" customFormat="1" ht="41.25" customHeight="1">
      <c r="B199" s="127"/>
      <c r="C199" s="224" t="s">
        <v>474</v>
      </c>
      <c r="D199" s="224"/>
      <c r="E199" s="224"/>
      <c r="F199" s="224"/>
      <c r="G199" s="224"/>
      <c r="H199" s="224"/>
      <c r="I199" s="224"/>
      <c r="J199" s="186"/>
      <c r="K199" s="128"/>
      <c r="L199" s="21"/>
      <c r="M199" s="187"/>
      <c r="N199" s="126"/>
      <c r="P199" s="165"/>
      <c r="Q199" s="165"/>
      <c r="R199" s="165"/>
      <c r="S199" s="165"/>
      <c r="T199" s="165"/>
      <c r="AR199" s="167"/>
      <c r="AT199" s="167"/>
      <c r="AU199" s="167"/>
      <c r="AY199" s="7"/>
      <c r="BE199" s="88"/>
      <c r="BF199" s="88"/>
      <c r="BG199" s="88"/>
      <c r="BH199" s="88"/>
      <c r="BI199" s="88"/>
      <c r="BJ199" s="7"/>
      <c r="BK199" s="88"/>
      <c r="BL199" s="7"/>
      <c r="BM199" s="167"/>
    </row>
    <row r="200" spans="2:65" s="20" customFormat="1" ht="36" customHeight="1">
      <c r="B200" s="127"/>
      <c r="C200" s="224" t="s">
        <v>475</v>
      </c>
      <c r="D200" s="224"/>
      <c r="E200" s="224"/>
      <c r="F200" s="224"/>
      <c r="G200" s="224"/>
      <c r="H200" s="224"/>
      <c r="I200" s="224"/>
      <c r="J200" s="186"/>
      <c r="K200" s="128"/>
      <c r="L200" s="21"/>
      <c r="M200" s="187"/>
      <c r="N200" s="126"/>
      <c r="P200" s="165"/>
      <c r="Q200" s="165"/>
      <c r="R200" s="165"/>
      <c r="S200" s="165"/>
      <c r="T200" s="165"/>
      <c r="AR200" s="167"/>
      <c r="AT200" s="167"/>
      <c r="AU200" s="167"/>
      <c r="AY200" s="7"/>
      <c r="BE200" s="88"/>
      <c r="BF200" s="88"/>
      <c r="BG200" s="88"/>
      <c r="BH200" s="88"/>
      <c r="BI200" s="88"/>
      <c r="BJ200" s="7"/>
      <c r="BK200" s="88"/>
      <c r="BL200" s="7"/>
      <c r="BM200" s="167"/>
    </row>
    <row r="201" spans="2:65" s="20" customFormat="1" ht="33.75" customHeight="1">
      <c r="B201" s="127"/>
      <c r="C201" s="224" t="s">
        <v>476</v>
      </c>
      <c r="D201" s="224"/>
      <c r="E201" s="224"/>
      <c r="F201" s="224"/>
      <c r="G201" s="224"/>
      <c r="H201" s="224"/>
      <c r="I201" s="224"/>
      <c r="J201" s="186"/>
      <c r="K201" s="128"/>
      <c r="L201" s="21"/>
      <c r="M201" s="187"/>
      <c r="N201" s="126"/>
      <c r="P201" s="165"/>
      <c r="Q201" s="165"/>
      <c r="R201" s="165"/>
      <c r="S201" s="165"/>
      <c r="T201" s="165"/>
      <c r="AR201" s="167"/>
      <c r="AT201" s="167"/>
      <c r="AU201" s="167"/>
      <c r="AY201" s="7"/>
      <c r="BE201" s="88"/>
      <c r="BF201" s="88"/>
      <c r="BG201" s="88"/>
      <c r="BH201" s="88"/>
      <c r="BI201" s="88"/>
      <c r="BJ201" s="7"/>
      <c r="BK201" s="88"/>
      <c r="BL201" s="7"/>
      <c r="BM201" s="167"/>
    </row>
    <row r="202" spans="2:65" s="20" customFormat="1" ht="42.75" customHeight="1">
      <c r="B202" s="127"/>
      <c r="C202" s="224" t="s">
        <v>477</v>
      </c>
      <c r="D202" s="224"/>
      <c r="E202" s="224"/>
      <c r="F202" s="224"/>
      <c r="G202" s="224"/>
      <c r="H202" s="224"/>
      <c r="I202" s="224"/>
      <c r="J202" s="186"/>
      <c r="K202" s="128"/>
      <c r="L202" s="21"/>
      <c r="M202" s="187"/>
      <c r="N202" s="126"/>
      <c r="P202" s="165"/>
      <c r="Q202" s="165"/>
      <c r="R202" s="165"/>
      <c r="S202" s="165"/>
      <c r="T202" s="165"/>
      <c r="AR202" s="167"/>
      <c r="AT202" s="167"/>
      <c r="AU202" s="167"/>
      <c r="AY202" s="7"/>
      <c r="BE202" s="88"/>
      <c r="BF202" s="88"/>
      <c r="BG202" s="88"/>
      <c r="BH202" s="88"/>
      <c r="BI202" s="88"/>
      <c r="BJ202" s="7"/>
      <c r="BK202" s="88"/>
      <c r="BL202" s="7"/>
      <c r="BM202" s="167"/>
    </row>
    <row r="203" spans="2:65" s="20" customFormat="1" ht="81.75" customHeight="1">
      <c r="B203" s="127"/>
      <c r="C203" s="226" t="s">
        <v>956</v>
      </c>
      <c r="D203" s="226"/>
      <c r="E203" s="226"/>
      <c r="F203" s="226"/>
      <c r="G203" s="226"/>
      <c r="H203" s="226"/>
      <c r="I203" s="226"/>
      <c r="J203" s="186"/>
      <c r="K203" s="128"/>
      <c r="L203" s="21"/>
      <c r="M203" s="187"/>
      <c r="N203" s="126"/>
      <c r="P203" s="165"/>
      <c r="Q203" s="165"/>
      <c r="R203" s="165"/>
      <c r="S203" s="165"/>
      <c r="T203" s="165"/>
      <c r="AR203" s="167"/>
      <c r="AT203" s="167"/>
      <c r="AU203" s="167"/>
      <c r="AY203" s="7"/>
      <c r="BE203" s="88"/>
      <c r="BF203" s="88"/>
      <c r="BG203" s="88"/>
      <c r="BH203" s="88"/>
      <c r="BI203" s="88"/>
      <c r="BJ203" s="7"/>
      <c r="BK203" s="88"/>
      <c r="BL203" s="7"/>
      <c r="BM203" s="167"/>
    </row>
    <row r="204" spans="2:65" s="20" customFormat="1" ht="26.25" customHeight="1">
      <c r="B204" s="127"/>
      <c r="C204" s="225" t="s">
        <v>955</v>
      </c>
      <c r="D204" s="225"/>
      <c r="E204" s="225"/>
      <c r="F204" s="225"/>
      <c r="G204" s="225"/>
      <c r="H204" s="225"/>
      <c r="I204" s="225"/>
      <c r="J204" s="186"/>
      <c r="K204" s="128"/>
      <c r="L204" s="21"/>
      <c r="M204" s="187"/>
      <c r="N204" s="126"/>
      <c r="P204" s="165"/>
      <c r="Q204" s="165"/>
      <c r="R204" s="165"/>
      <c r="S204" s="165"/>
      <c r="T204" s="165"/>
      <c r="AR204" s="167"/>
      <c r="AT204" s="167"/>
      <c r="AU204" s="167"/>
      <c r="AY204" s="7"/>
      <c r="BE204" s="88"/>
      <c r="BF204" s="88"/>
      <c r="BG204" s="88"/>
      <c r="BH204" s="88"/>
      <c r="BI204" s="88"/>
      <c r="BJ204" s="7"/>
      <c r="BK204" s="88"/>
      <c r="BL204" s="7"/>
      <c r="BM204" s="167"/>
    </row>
    <row r="205" spans="2:65" s="20" customFormat="1" ht="6.95" customHeight="1">
      <c r="B205" s="36"/>
      <c r="C205" s="37"/>
      <c r="D205" s="37"/>
      <c r="E205" s="37"/>
      <c r="F205" s="37"/>
      <c r="G205" s="37"/>
      <c r="H205" s="37"/>
      <c r="I205" s="37"/>
      <c r="J205" s="37"/>
      <c r="K205" s="37"/>
      <c r="L205" s="21"/>
    </row>
    <row r="206" spans="2:65" ht="36.950000000000003" customHeight="1"/>
    <row r="207" spans="2:65" ht="36.950000000000003" customHeight="1"/>
    <row r="208" spans="2:65" ht="36.950000000000003" customHeight="1"/>
    <row r="209" ht="36.950000000000003" customHeight="1"/>
    <row r="210" ht="36.950000000000003" customHeight="1"/>
    <row r="211" ht="36.950000000000003" customHeight="1"/>
    <row r="212" ht="36.950000000000003" customHeight="1"/>
    <row r="213" ht="36.950000000000003" customHeight="1"/>
  </sheetData>
  <autoFilter ref="C127:K197" xr:uid="{00000000-0009-0000-0000-000004000000}"/>
  <mergeCells count="21">
    <mergeCell ref="C203:I203"/>
    <mergeCell ref="C204:I204"/>
    <mergeCell ref="D105:F105"/>
    <mergeCell ref="D106:F106"/>
    <mergeCell ref="E118:H118"/>
    <mergeCell ref="E120:H120"/>
    <mergeCell ref="C202:I202"/>
    <mergeCell ref="C198:I198"/>
    <mergeCell ref="C199:I199"/>
    <mergeCell ref="C200:I200"/>
    <mergeCell ref="C201:I201"/>
    <mergeCell ref="E85:H85"/>
    <mergeCell ref="E87:H87"/>
    <mergeCell ref="D102:F102"/>
    <mergeCell ref="D103:F103"/>
    <mergeCell ref="D104:F104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6"/>
  <sheetViews>
    <sheetView showGridLines="0" tabSelected="1" topLeftCell="A142" zoomScale="85" zoomScaleNormal="85" zoomScalePageLayoutView="95" workbookViewId="0">
      <selection activeCell="C117" sqref="C117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0" t="s">
        <v>4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7" t="s">
        <v>94</v>
      </c>
    </row>
    <row r="3" spans="2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73</v>
      </c>
    </row>
    <row r="4" spans="2:46" ht="24.95" customHeight="1">
      <c r="B4" s="10"/>
      <c r="D4" s="11" t="s">
        <v>102</v>
      </c>
      <c r="L4" s="10"/>
      <c r="M4" s="95" t="s">
        <v>8</v>
      </c>
      <c r="AT4" s="7" t="s">
        <v>2</v>
      </c>
    </row>
    <row r="5" spans="2:46" ht="6.95" customHeight="1">
      <c r="B5" s="10"/>
      <c r="L5" s="10"/>
    </row>
    <row r="6" spans="2:46" ht="12" customHeight="1">
      <c r="B6" s="10"/>
      <c r="D6" s="16" t="s">
        <v>12</v>
      </c>
      <c r="L6" s="10"/>
    </row>
    <row r="7" spans="2:46" ht="16.5" customHeight="1">
      <c r="B7" s="10"/>
      <c r="E7" s="222" t="str">
        <f>'Rekapitulácia stavby'!K6</f>
        <v>Rekonštrukcia farmy Terezov - Objekt SO.27 - spojovacia chodba</v>
      </c>
      <c r="F7" s="222"/>
      <c r="G7" s="222"/>
      <c r="H7" s="222"/>
      <c r="L7" s="10"/>
    </row>
    <row r="8" spans="2:46" s="20" customFormat="1" ht="12" customHeight="1">
      <c r="B8" s="21"/>
      <c r="D8" s="16" t="s">
        <v>103</v>
      </c>
      <c r="L8" s="21"/>
    </row>
    <row r="9" spans="2:46" s="20" customFormat="1" ht="16.5" customHeight="1">
      <c r="B9" s="21"/>
      <c r="E9" s="205" t="s">
        <v>888</v>
      </c>
      <c r="F9" s="205"/>
      <c r="G9" s="205"/>
      <c r="H9" s="205"/>
      <c r="L9" s="21"/>
    </row>
    <row r="10" spans="2:46" s="20" customFormat="1">
      <c r="B10" s="21"/>
      <c r="L10" s="21"/>
    </row>
    <row r="11" spans="2:46" s="20" customFormat="1" ht="12" customHeight="1">
      <c r="B11" s="21"/>
      <c r="D11" s="16" t="s">
        <v>14</v>
      </c>
      <c r="F11" s="5"/>
      <c r="I11" s="16" t="s">
        <v>15</v>
      </c>
      <c r="J11" s="5"/>
      <c r="L11" s="21"/>
    </row>
    <row r="12" spans="2:46" s="20" customFormat="1" ht="12" customHeight="1">
      <c r="B12" s="21"/>
      <c r="D12" s="16" t="s">
        <v>16</v>
      </c>
      <c r="F12" s="5" t="s">
        <v>17</v>
      </c>
      <c r="I12" s="16" t="s">
        <v>18</v>
      </c>
      <c r="J12" s="46">
        <f>'Rekapitulácia stavby'!AN8</f>
        <v>45672</v>
      </c>
      <c r="L12" s="21"/>
    </row>
    <row r="13" spans="2:46" s="20" customFormat="1" ht="10.9" customHeight="1">
      <c r="B13" s="21"/>
      <c r="L13" s="21"/>
    </row>
    <row r="14" spans="2:46" s="20" customFormat="1" ht="12" customHeight="1">
      <c r="B14" s="21"/>
      <c r="D14" s="16" t="s">
        <v>19</v>
      </c>
      <c r="I14" s="16" t="s">
        <v>20</v>
      </c>
      <c r="J14" s="5"/>
      <c r="L14" s="21"/>
    </row>
    <row r="15" spans="2:46" s="20" customFormat="1" ht="18" customHeight="1">
      <c r="B15" s="21"/>
      <c r="E15" s="5" t="s">
        <v>21</v>
      </c>
      <c r="I15" s="16" t="s">
        <v>22</v>
      </c>
      <c r="J15" s="5"/>
      <c r="L15" s="21"/>
    </row>
    <row r="16" spans="2:46" s="20" customFormat="1" ht="6.95" customHeight="1">
      <c r="B16" s="21"/>
      <c r="L16" s="21"/>
    </row>
    <row r="17" spans="2:12" s="20" customFormat="1" ht="12" customHeight="1">
      <c r="B17" s="21"/>
      <c r="D17" s="16" t="s">
        <v>23</v>
      </c>
      <c r="I17" s="16" t="s">
        <v>20</v>
      </c>
      <c r="J17" s="17" t="str">
        <f>'Rekapitulácia stavby'!AN13</f>
        <v>Vyplň údaj</v>
      </c>
      <c r="L17" s="21"/>
    </row>
    <row r="18" spans="2:12" s="20" customFormat="1" ht="18" customHeight="1">
      <c r="B18" s="21"/>
      <c r="E18" s="223" t="str">
        <f>'Rekapitulácia stavby'!E14</f>
        <v>Vyplň údaj</v>
      </c>
      <c r="F18" s="223"/>
      <c r="G18" s="223"/>
      <c r="H18" s="223"/>
      <c r="I18" s="16" t="s">
        <v>22</v>
      </c>
      <c r="J18" s="17" t="str">
        <f>'Rekapitulácia stavby'!AN14</f>
        <v>Vyplň údaj</v>
      </c>
      <c r="L18" s="21"/>
    </row>
    <row r="19" spans="2:12" s="20" customFormat="1" ht="6.95" customHeight="1">
      <c r="B19" s="21"/>
      <c r="L19" s="21"/>
    </row>
    <row r="20" spans="2:12" s="20" customFormat="1" ht="12" customHeight="1">
      <c r="B20" s="21"/>
      <c r="D20" s="16" t="s">
        <v>25</v>
      </c>
      <c r="I20" s="16" t="s">
        <v>20</v>
      </c>
      <c r="J20" s="5"/>
      <c r="L20" s="21"/>
    </row>
    <row r="21" spans="2:12" s="20" customFormat="1" ht="18" customHeight="1">
      <c r="B21" s="21"/>
      <c r="E21" s="5" t="s">
        <v>26</v>
      </c>
      <c r="I21" s="16" t="s">
        <v>22</v>
      </c>
      <c r="J21" s="5"/>
      <c r="L21" s="21"/>
    </row>
    <row r="22" spans="2:12" s="20" customFormat="1" ht="6.95" customHeight="1">
      <c r="B22" s="21"/>
      <c r="L22" s="21"/>
    </row>
    <row r="23" spans="2:12" s="20" customFormat="1" ht="12" customHeight="1">
      <c r="B23" s="21"/>
      <c r="D23" s="16" t="s">
        <v>28</v>
      </c>
      <c r="I23" s="16" t="s">
        <v>20</v>
      </c>
      <c r="J23" s="5"/>
      <c r="L23" s="21"/>
    </row>
    <row r="24" spans="2:12" s="20" customFormat="1" ht="18" customHeight="1">
      <c r="B24" s="21"/>
      <c r="E24" s="5" t="s">
        <v>29</v>
      </c>
      <c r="I24" s="16" t="s">
        <v>22</v>
      </c>
      <c r="J24" s="5"/>
      <c r="L24" s="21"/>
    </row>
    <row r="25" spans="2:12" s="20" customFormat="1" ht="6.95" customHeight="1">
      <c r="B25" s="21"/>
      <c r="L25" s="21"/>
    </row>
    <row r="26" spans="2:12" s="20" customFormat="1" ht="12" customHeight="1">
      <c r="B26" s="21"/>
      <c r="D26" s="16" t="s">
        <v>30</v>
      </c>
      <c r="L26" s="21"/>
    </row>
    <row r="27" spans="2:12" s="96" customFormat="1" ht="16.5" customHeight="1">
      <c r="B27" s="97"/>
      <c r="E27" s="195"/>
      <c r="F27" s="195"/>
      <c r="G27" s="195"/>
      <c r="H27" s="195"/>
      <c r="L27" s="97"/>
    </row>
    <row r="28" spans="2:12" s="20" customFormat="1" ht="6.95" customHeight="1">
      <c r="B28" s="21"/>
      <c r="L28" s="21"/>
    </row>
    <row r="29" spans="2:12" s="20" customFormat="1" ht="6.95" customHeight="1">
      <c r="B29" s="21"/>
      <c r="D29" s="47"/>
      <c r="E29" s="47"/>
      <c r="F29" s="47"/>
      <c r="G29" s="47"/>
      <c r="H29" s="47"/>
      <c r="I29" s="47"/>
      <c r="J29" s="47"/>
      <c r="K29" s="47"/>
      <c r="L29" s="21"/>
    </row>
    <row r="30" spans="2:12" s="20" customFormat="1" ht="14.45" customHeight="1">
      <c r="B30" s="21"/>
      <c r="D30" s="5" t="s">
        <v>105</v>
      </c>
      <c r="J30" s="2">
        <f>J96</f>
        <v>0</v>
      </c>
      <c r="L30" s="21"/>
    </row>
    <row r="31" spans="2:12" s="20" customFormat="1" ht="14.45" customHeight="1">
      <c r="B31" s="21"/>
      <c r="D31" s="19" t="s">
        <v>97</v>
      </c>
      <c r="J31" s="2">
        <f>J108</f>
        <v>0</v>
      </c>
      <c r="L31" s="21"/>
    </row>
    <row r="32" spans="2:12" s="20" customFormat="1" ht="25.5" customHeight="1">
      <c r="B32" s="21"/>
      <c r="D32" s="98" t="s">
        <v>33</v>
      </c>
      <c r="J32" s="60">
        <f>ROUND(J30 + J31, 2)</f>
        <v>0</v>
      </c>
      <c r="L32" s="21"/>
    </row>
    <row r="33" spans="2:12" s="20" customFormat="1" ht="6.95" customHeight="1">
      <c r="B33" s="21"/>
      <c r="D33" s="47"/>
      <c r="E33" s="47"/>
      <c r="F33" s="47"/>
      <c r="G33" s="47"/>
      <c r="H33" s="47"/>
      <c r="I33" s="47"/>
      <c r="J33" s="47"/>
      <c r="K33" s="47"/>
      <c r="L33" s="21"/>
    </row>
    <row r="34" spans="2:12" s="20" customFormat="1" ht="14.45" customHeight="1">
      <c r="B34" s="21"/>
      <c r="F34" s="1" t="s">
        <v>35</v>
      </c>
      <c r="I34" s="1" t="s">
        <v>34</v>
      </c>
      <c r="J34" s="1" t="s">
        <v>36</v>
      </c>
      <c r="L34" s="21"/>
    </row>
    <row r="35" spans="2:12" s="20" customFormat="1" ht="14.45" customHeight="1">
      <c r="B35" s="21"/>
      <c r="D35" s="99" t="s">
        <v>37</v>
      </c>
      <c r="E35" s="26" t="s">
        <v>38</v>
      </c>
      <c r="F35" s="100">
        <f>ROUND((SUM(BE108:BE115) + SUM(BE135:BE182)),  2)</f>
        <v>0</v>
      </c>
      <c r="G35" s="101"/>
      <c r="H35" s="101"/>
      <c r="I35" s="102">
        <v>0.23</v>
      </c>
      <c r="J35" s="100">
        <f>ROUND(((SUM(BE108:BE115) + SUM(BE135:BE182))*I35),  2)</f>
        <v>0</v>
      </c>
      <c r="L35" s="21"/>
    </row>
    <row r="36" spans="2:12" s="20" customFormat="1" ht="14.45" customHeight="1">
      <c r="B36" s="21"/>
      <c r="E36" s="26" t="s">
        <v>39</v>
      </c>
      <c r="F36" s="100">
        <f>ROUND((SUM(BF108:BF115) + SUM(BF135:BF182)),  2)</f>
        <v>0</v>
      </c>
      <c r="G36" s="101"/>
      <c r="H36" s="101"/>
      <c r="I36" s="102">
        <v>0.23</v>
      </c>
      <c r="J36" s="100">
        <f>ROUND(((SUM(BF108:BF115) + SUM(BF135:BF182))*I36),  2)</f>
        <v>0</v>
      </c>
      <c r="L36" s="21"/>
    </row>
    <row r="37" spans="2:12" s="20" customFormat="1" ht="14.45" hidden="1" customHeight="1">
      <c r="B37" s="21"/>
      <c r="E37" s="16" t="s">
        <v>40</v>
      </c>
      <c r="F37" s="103">
        <f>ROUND((SUM(BG108:BG115) + SUM(BG135:BG182)),  2)</f>
        <v>0</v>
      </c>
      <c r="I37" s="104">
        <v>0.23</v>
      </c>
      <c r="J37" s="103">
        <f>0</f>
        <v>0</v>
      </c>
      <c r="L37" s="21"/>
    </row>
    <row r="38" spans="2:12" s="20" customFormat="1" ht="14.45" hidden="1" customHeight="1">
      <c r="B38" s="21"/>
      <c r="E38" s="16" t="s">
        <v>41</v>
      </c>
      <c r="F38" s="103">
        <f>ROUND((SUM(BH108:BH115) + SUM(BH135:BH182)),  2)</f>
        <v>0</v>
      </c>
      <c r="I38" s="104">
        <v>0.23</v>
      </c>
      <c r="J38" s="103">
        <f>0</f>
        <v>0</v>
      </c>
      <c r="L38" s="21"/>
    </row>
    <row r="39" spans="2:12" s="20" customFormat="1" ht="14.45" hidden="1" customHeight="1">
      <c r="B39" s="21"/>
      <c r="E39" s="26" t="s">
        <v>42</v>
      </c>
      <c r="F39" s="100">
        <f>ROUND((SUM(BI108:BI115) + SUM(BI135:BI182)),  2)</f>
        <v>0</v>
      </c>
      <c r="G39" s="101"/>
      <c r="H39" s="101"/>
      <c r="I39" s="102">
        <v>0</v>
      </c>
      <c r="J39" s="100">
        <f>0</f>
        <v>0</v>
      </c>
      <c r="L39" s="21"/>
    </row>
    <row r="40" spans="2:12" s="20" customFormat="1" ht="6.95" customHeight="1">
      <c r="B40" s="21"/>
      <c r="L40" s="21"/>
    </row>
    <row r="41" spans="2:12" s="20" customFormat="1" ht="25.5" customHeight="1">
      <c r="B41" s="21"/>
      <c r="C41" s="93"/>
      <c r="D41" s="105" t="s">
        <v>43</v>
      </c>
      <c r="E41" s="50"/>
      <c r="F41" s="50"/>
      <c r="G41" s="106" t="s">
        <v>44</v>
      </c>
      <c r="H41" s="107" t="s">
        <v>45</v>
      </c>
      <c r="I41" s="50"/>
      <c r="J41" s="108">
        <f>SUM(J32:J39)</f>
        <v>0</v>
      </c>
      <c r="K41" s="109"/>
      <c r="L41" s="21"/>
    </row>
    <row r="42" spans="2:12" s="20" customFormat="1" ht="14.45" customHeight="1">
      <c r="B42" s="21"/>
      <c r="L42" s="21"/>
    </row>
    <row r="43" spans="2:12" ht="14.45" customHeight="1">
      <c r="B43" s="10"/>
      <c r="L43" s="10"/>
    </row>
    <row r="44" spans="2:12" ht="14.45" customHeight="1">
      <c r="B44" s="10"/>
      <c r="L44" s="10"/>
    </row>
    <row r="45" spans="2:12" ht="14.45" customHeight="1">
      <c r="B45" s="10"/>
      <c r="L45" s="10"/>
    </row>
    <row r="46" spans="2:12" ht="14.45" customHeight="1">
      <c r="B46" s="10"/>
      <c r="L46" s="10"/>
    </row>
    <row r="47" spans="2:12" ht="14.45" customHeight="1">
      <c r="B47" s="10"/>
      <c r="L47" s="10"/>
    </row>
    <row r="48" spans="2:12" ht="14.45" customHeight="1">
      <c r="B48" s="10"/>
      <c r="L48" s="10"/>
    </row>
    <row r="49" spans="2:12" ht="14.45" customHeight="1">
      <c r="B49" s="10"/>
      <c r="L49" s="10"/>
    </row>
    <row r="50" spans="2:12" s="20" customFormat="1" ht="14.45" customHeight="1">
      <c r="B50" s="21"/>
      <c r="D50" s="33" t="s">
        <v>46</v>
      </c>
      <c r="E50" s="34"/>
      <c r="F50" s="34"/>
      <c r="G50" s="33" t="s">
        <v>47</v>
      </c>
      <c r="H50" s="34"/>
      <c r="I50" s="34"/>
      <c r="J50" s="34"/>
      <c r="K50" s="34"/>
      <c r="L50" s="21"/>
    </row>
    <row r="51" spans="2:12">
      <c r="B51" s="10"/>
      <c r="L51" s="10"/>
    </row>
    <row r="52" spans="2:12">
      <c r="B52" s="10"/>
      <c r="L52" s="10"/>
    </row>
    <row r="53" spans="2:12">
      <c r="B53" s="10"/>
      <c r="L53" s="10"/>
    </row>
    <row r="54" spans="2:12">
      <c r="B54" s="10"/>
      <c r="L54" s="10"/>
    </row>
    <row r="55" spans="2:12">
      <c r="B55" s="10"/>
      <c r="L55" s="10"/>
    </row>
    <row r="56" spans="2:12">
      <c r="B56" s="10"/>
      <c r="L56" s="10"/>
    </row>
    <row r="57" spans="2:12">
      <c r="B57" s="10"/>
      <c r="L57" s="10"/>
    </row>
    <row r="58" spans="2:12">
      <c r="B58" s="10"/>
      <c r="L58" s="10"/>
    </row>
    <row r="59" spans="2:12">
      <c r="B59" s="10"/>
      <c r="L59" s="10"/>
    </row>
    <row r="60" spans="2:12">
      <c r="B60" s="10"/>
      <c r="L60" s="10"/>
    </row>
    <row r="61" spans="2:12" s="20" customFormat="1" ht="12.75">
      <c r="B61" s="21"/>
      <c r="D61" s="35" t="s">
        <v>48</v>
      </c>
      <c r="E61" s="23"/>
      <c r="F61" s="110" t="s">
        <v>49</v>
      </c>
      <c r="G61" s="35" t="s">
        <v>48</v>
      </c>
      <c r="H61" s="23"/>
      <c r="I61" s="23"/>
      <c r="J61" s="111" t="s">
        <v>49</v>
      </c>
      <c r="K61" s="23"/>
      <c r="L61" s="21"/>
    </row>
    <row r="62" spans="2:12">
      <c r="B62" s="10"/>
      <c r="L62" s="10"/>
    </row>
    <row r="63" spans="2:12">
      <c r="B63" s="10"/>
      <c r="L63" s="10"/>
    </row>
    <row r="64" spans="2:12">
      <c r="B64" s="10"/>
      <c r="L64" s="10"/>
    </row>
    <row r="65" spans="2:12" s="20" customFormat="1" ht="12.75">
      <c r="B65" s="21"/>
      <c r="D65" s="33" t="s">
        <v>50</v>
      </c>
      <c r="E65" s="34"/>
      <c r="F65" s="34"/>
      <c r="G65" s="33" t="s">
        <v>51</v>
      </c>
      <c r="H65" s="34"/>
      <c r="I65" s="34"/>
      <c r="J65" s="34"/>
      <c r="K65" s="34"/>
      <c r="L65" s="21"/>
    </row>
    <row r="66" spans="2:12">
      <c r="B66" s="10"/>
      <c r="L66" s="10"/>
    </row>
    <row r="67" spans="2:12">
      <c r="B67" s="10"/>
      <c r="L67" s="10"/>
    </row>
    <row r="68" spans="2:12">
      <c r="B68" s="10"/>
      <c r="L68" s="10"/>
    </row>
    <row r="69" spans="2:12">
      <c r="B69" s="10"/>
      <c r="L69" s="10"/>
    </row>
    <row r="70" spans="2:12">
      <c r="B70" s="10"/>
      <c r="L70" s="10"/>
    </row>
    <row r="71" spans="2:12">
      <c r="B71" s="10"/>
      <c r="L71" s="10"/>
    </row>
    <row r="72" spans="2:12">
      <c r="B72" s="10"/>
      <c r="L72" s="10"/>
    </row>
    <row r="73" spans="2:12">
      <c r="B73" s="10"/>
      <c r="L73" s="10"/>
    </row>
    <row r="74" spans="2:12">
      <c r="B74" s="10"/>
      <c r="L74" s="10"/>
    </row>
    <row r="75" spans="2:12">
      <c r="B75" s="10"/>
      <c r="L75" s="10"/>
    </row>
    <row r="76" spans="2:12" s="20" customFormat="1" ht="12.75">
      <c r="B76" s="21"/>
      <c r="D76" s="35" t="s">
        <v>48</v>
      </c>
      <c r="E76" s="23"/>
      <c r="F76" s="110" t="s">
        <v>49</v>
      </c>
      <c r="G76" s="35" t="s">
        <v>48</v>
      </c>
      <c r="H76" s="23"/>
      <c r="I76" s="23"/>
      <c r="J76" s="111" t="s">
        <v>49</v>
      </c>
      <c r="K76" s="23"/>
      <c r="L76" s="21"/>
    </row>
    <row r="77" spans="2:12" s="20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pans="2:47" s="20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pans="2:47" s="20" customFormat="1" ht="24.95" customHeight="1">
      <c r="B82" s="21"/>
      <c r="C82" s="11" t="s">
        <v>106</v>
      </c>
      <c r="L82" s="21"/>
    </row>
    <row r="83" spans="2:47" s="20" customFormat="1" ht="6.95" customHeight="1">
      <c r="B83" s="21"/>
      <c r="L83" s="21"/>
    </row>
    <row r="84" spans="2:47" s="20" customFormat="1" ht="12" customHeight="1">
      <c r="B84" s="21"/>
      <c r="C84" s="16" t="s">
        <v>12</v>
      </c>
      <c r="L84" s="21"/>
    </row>
    <row r="85" spans="2:47" s="20" customFormat="1" ht="16.5" customHeight="1">
      <c r="B85" s="21"/>
      <c r="E85" s="222" t="str">
        <f>E7</f>
        <v>Rekonštrukcia farmy Terezov - Objekt SO.27 - spojovacia chodba</v>
      </c>
      <c r="F85" s="222"/>
      <c r="G85" s="222"/>
      <c r="H85" s="222"/>
      <c r="L85" s="21"/>
    </row>
    <row r="86" spans="2:47" s="20" customFormat="1" ht="12" customHeight="1">
      <c r="B86" s="21"/>
      <c r="C86" s="16" t="s">
        <v>103</v>
      </c>
      <c r="L86" s="21"/>
    </row>
    <row r="87" spans="2:47" s="20" customFormat="1" ht="16.5" customHeight="1">
      <c r="B87" s="21"/>
      <c r="E87" s="205" t="str">
        <f>E9</f>
        <v>odvod - Odvodnenie obslužnej komunikácie</v>
      </c>
      <c r="F87" s="205"/>
      <c r="G87" s="205"/>
      <c r="H87" s="205"/>
      <c r="L87" s="21"/>
    </row>
    <row r="88" spans="2:47" s="20" customFormat="1" ht="6.95" customHeight="1">
      <c r="B88" s="21"/>
      <c r="L88" s="21"/>
    </row>
    <row r="89" spans="2:47" s="20" customFormat="1" ht="12" customHeight="1">
      <c r="B89" s="21"/>
      <c r="C89" s="16" t="s">
        <v>16</v>
      </c>
      <c r="F89" s="5" t="str">
        <f>F12</f>
        <v>Farma Terezov okr. Hlohovec</v>
      </c>
      <c r="I89" s="16" t="s">
        <v>18</v>
      </c>
      <c r="J89" s="46">
        <f>IF(J12="","",J12)</f>
        <v>45672</v>
      </c>
      <c r="L89" s="21"/>
    </row>
    <row r="90" spans="2:47" s="20" customFormat="1" ht="6.95" customHeight="1">
      <c r="B90" s="21"/>
      <c r="L90" s="21"/>
    </row>
    <row r="91" spans="2:47" s="20" customFormat="1" ht="15.2" customHeight="1">
      <c r="B91" s="21"/>
      <c r="C91" s="16" t="s">
        <v>19</v>
      </c>
      <c r="F91" s="5" t="str">
        <f>E15</f>
        <v>PD Kútniky s. r. o.</v>
      </c>
      <c r="I91" s="16" t="s">
        <v>25</v>
      </c>
      <c r="J91" s="3" t="str">
        <f>E21</f>
        <v xml:space="preserve">Ing.arch. Žalman, CSc </v>
      </c>
      <c r="L91" s="21"/>
    </row>
    <row r="92" spans="2:47" s="20" customFormat="1" ht="15.2" customHeight="1">
      <c r="B92" s="21"/>
      <c r="C92" s="16" t="s">
        <v>23</v>
      </c>
      <c r="F92" s="5" t="str">
        <f>IF(E18="","",E18)</f>
        <v>Vyplň údaj</v>
      </c>
      <c r="I92" s="16" t="s">
        <v>28</v>
      </c>
      <c r="J92" s="3" t="str">
        <f>E24</f>
        <v>Rosoft s.r.o.</v>
      </c>
      <c r="L92" s="21"/>
    </row>
    <row r="93" spans="2:47" s="20" customFormat="1" ht="10.35" customHeight="1">
      <c r="B93" s="21"/>
      <c r="L93" s="21"/>
    </row>
    <row r="94" spans="2:47" s="20" customFormat="1" ht="29.25" customHeight="1">
      <c r="B94" s="21"/>
      <c r="C94" s="112" t="s">
        <v>107</v>
      </c>
      <c r="D94" s="93"/>
      <c r="E94" s="93"/>
      <c r="F94" s="93"/>
      <c r="G94" s="93"/>
      <c r="H94" s="93"/>
      <c r="I94" s="93"/>
      <c r="J94" s="113" t="s">
        <v>108</v>
      </c>
      <c r="K94" s="93"/>
      <c r="L94" s="21"/>
    </row>
    <row r="95" spans="2:47" s="20" customFormat="1" ht="10.35" customHeight="1">
      <c r="B95" s="21"/>
      <c r="L95" s="21"/>
    </row>
    <row r="96" spans="2:47" s="20" customFormat="1" ht="22.9" customHeight="1">
      <c r="B96" s="21"/>
      <c r="C96" s="114" t="s">
        <v>109</v>
      </c>
      <c r="J96" s="60">
        <f>J135</f>
        <v>0</v>
      </c>
      <c r="L96" s="21"/>
      <c r="AU96" s="7" t="s">
        <v>110</v>
      </c>
    </row>
    <row r="97" spans="2:65" s="115" customFormat="1" ht="24.95" customHeight="1">
      <c r="B97" s="116"/>
      <c r="D97" s="117" t="s">
        <v>111</v>
      </c>
      <c r="E97" s="118"/>
      <c r="F97" s="118"/>
      <c r="G97" s="118"/>
      <c r="H97" s="118"/>
      <c r="I97" s="118"/>
      <c r="J97" s="119">
        <f>J136</f>
        <v>0</v>
      </c>
      <c r="L97" s="116"/>
    </row>
    <row r="98" spans="2:65" s="120" customFormat="1" ht="19.899999999999999" customHeight="1">
      <c r="B98" s="121"/>
      <c r="D98" s="122" t="s">
        <v>889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2:65" s="120" customFormat="1" ht="19.899999999999999" customHeight="1">
      <c r="B99" s="121"/>
      <c r="D99" s="122" t="s">
        <v>890</v>
      </c>
      <c r="E99" s="123"/>
      <c r="F99" s="123"/>
      <c r="G99" s="123"/>
      <c r="H99" s="123"/>
      <c r="I99" s="123"/>
      <c r="J99" s="124">
        <f>J148</f>
        <v>0</v>
      </c>
      <c r="L99" s="121"/>
    </row>
    <row r="100" spans="2:65" s="120" customFormat="1" ht="19.899999999999999" customHeight="1">
      <c r="B100" s="121"/>
      <c r="D100" s="122" t="s">
        <v>116</v>
      </c>
      <c r="E100" s="123"/>
      <c r="F100" s="123"/>
      <c r="G100" s="123"/>
      <c r="H100" s="123"/>
      <c r="I100" s="123"/>
      <c r="J100" s="124">
        <f>J152</f>
        <v>0</v>
      </c>
      <c r="L100" s="121"/>
    </row>
    <row r="101" spans="2:65" s="120" customFormat="1" ht="19.899999999999999" customHeight="1">
      <c r="B101" s="121"/>
      <c r="D101" s="122" t="s">
        <v>479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2:65" s="120" customFormat="1" ht="19.899999999999999" customHeight="1">
      <c r="B102" s="121"/>
      <c r="D102" s="122" t="s">
        <v>118</v>
      </c>
      <c r="E102" s="123"/>
      <c r="F102" s="123"/>
      <c r="G102" s="123"/>
      <c r="H102" s="123"/>
      <c r="I102" s="123"/>
      <c r="J102" s="124">
        <f>J172</f>
        <v>0</v>
      </c>
      <c r="L102" s="121"/>
    </row>
    <row r="103" spans="2:65" s="120" customFormat="1" ht="19.899999999999999" customHeight="1">
      <c r="B103" s="121"/>
      <c r="D103" s="122" t="s">
        <v>891</v>
      </c>
      <c r="E103" s="123"/>
      <c r="F103" s="123"/>
      <c r="G103" s="123"/>
      <c r="H103" s="123"/>
      <c r="I103" s="123"/>
      <c r="J103" s="124">
        <f>J176</f>
        <v>0</v>
      </c>
      <c r="L103" s="121"/>
    </row>
    <row r="104" spans="2:65" s="115" customFormat="1" ht="24.95" customHeight="1">
      <c r="B104" s="116"/>
      <c r="D104" s="117" t="s">
        <v>120</v>
      </c>
      <c r="E104" s="118"/>
      <c r="F104" s="118"/>
      <c r="G104" s="118"/>
      <c r="H104" s="118"/>
      <c r="I104" s="118"/>
      <c r="J104" s="119">
        <f>J178</f>
        <v>0</v>
      </c>
      <c r="L104" s="116"/>
    </row>
    <row r="105" spans="2:65" s="120" customFormat="1" ht="19.899999999999999" customHeight="1">
      <c r="B105" s="121"/>
      <c r="D105" s="122" t="s">
        <v>892</v>
      </c>
      <c r="E105" s="123"/>
      <c r="F105" s="123"/>
      <c r="G105" s="123"/>
      <c r="H105" s="123"/>
      <c r="I105" s="123"/>
      <c r="J105" s="124">
        <f>J179</f>
        <v>0</v>
      </c>
      <c r="L105" s="121"/>
    </row>
    <row r="106" spans="2:65" s="20" customFormat="1" ht="21.95" customHeight="1">
      <c r="B106" s="21"/>
      <c r="L106" s="21"/>
    </row>
    <row r="107" spans="2:65" s="20" customFormat="1" ht="6.95" customHeight="1">
      <c r="B107" s="21"/>
      <c r="L107" s="21"/>
    </row>
    <row r="108" spans="2:65" s="20" customFormat="1" ht="29.25" customHeight="1">
      <c r="B108" s="21"/>
      <c r="C108" s="114"/>
      <c r="J108" s="125"/>
      <c r="L108" s="21"/>
      <c r="N108" s="126" t="s">
        <v>37</v>
      </c>
    </row>
    <row r="109" spans="2:65" s="20" customFormat="1" ht="18" hidden="1" customHeight="1">
      <c r="B109" s="127"/>
      <c r="C109" s="128"/>
      <c r="D109" s="220"/>
      <c r="E109" s="220"/>
      <c r="F109" s="220"/>
      <c r="G109" s="128"/>
      <c r="H109" s="128"/>
      <c r="I109" s="128"/>
      <c r="J109" s="84"/>
      <c r="K109" s="128"/>
      <c r="L109" s="127"/>
      <c r="M109" s="128"/>
      <c r="N109" s="129" t="s">
        <v>39</v>
      </c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30" t="s">
        <v>125</v>
      </c>
      <c r="AZ109" s="128"/>
      <c r="BA109" s="128"/>
      <c r="BB109" s="128"/>
      <c r="BC109" s="128"/>
      <c r="BD109" s="128"/>
      <c r="BE109" s="131">
        <f t="shared" ref="BE109:BE114" si="0">IF(N109="základná",J109,0)</f>
        <v>0</v>
      </c>
      <c r="BF109" s="131">
        <f t="shared" ref="BF109:BF114" si="1">IF(N109="znížená",J109,0)</f>
        <v>0</v>
      </c>
      <c r="BG109" s="131">
        <f t="shared" ref="BG109:BG114" si="2">IF(N109="zákl. prenesená",J109,0)</f>
        <v>0</v>
      </c>
      <c r="BH109" s="131">
        <f t="shared" ref="BH109:BH114" si="3">IF(N109="zníž. prenesená",J109,0)</f>
        <v>0</v>
      </c>
      <c r="BI109" s="131">
        <f t="shared" ref="BI109:BI114" si="4">IF(N109="nulová",J109,0)</f>
        <v>0</v>
      </c>
      <c r="BJ109" s="130" t="s">
        <v>126</v>
      </c>
      <c r="BK109" s="128"/>
      <c r="BL109" s="128"/>
      <c r="BM109" s="128"/>
    </row>
    <row r="110" spans="2:65" s="20" customFormat="1" ht="18" hidden="1" customHeight="1">
      <c r="B110" s="127"/>
      <c r="C110" s="128"/>
      <c r="D110" s="220"/>
      <c r="E110" s="220"/>
      <c r="F110" s="220"/>
      <c r="G110" s="128"/>
      <c r="H110" s="128"/>
      <c r="I110" s="128"/>
      <c r="J110" s="84"/>
      <c r="K110" s="128"/>
      <c r="L110" s="127"/>
      <c r="M110" s="128"/>
      <c r="N110" s="129" t="s">
        <v>39</v>
      </c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30" t="s">
        <v>125</v>
      </c>
      <c r="AZ110" s="128"/>
      <c r="BA110" s="128"/>
      <c r="BB110" s="128"/>
      <c r="BC110" s="128"/>
      <c r="BD110" s="128"/>
      <c r="BE110" s="131">
        <f t="shared" si="0"/>
        <v>0</v>
      </c>
      <c r="BF110" s="131">
        <f t="shared" si="1"/>
        <v>0</v>
      </c>
      <c r="BG110" s="131">
        <f t="shared" si="2"/>
        <v>0</v>
      </c>
      <c r="BH110" s="131">
        <f t="shared" si="3"/>
        <v>0</v>
      </c>
      <c r="BI110" s="131">
        <f t="shared" si="4"/>
        <v>0</v>
      </c>
      <c r="BJ110" s="130" t="s">
        <v>126</v>
      </c>
      <c r="BK110" s="128"/>
      <c r="BL110" s="128"/>
      <c r="BM110" s="128"/>
    </row>
    <row r="111" spans="2:65" s="20" customFormat="1" ht="18" hidden="1" customHeight="1">
      <c r="B111" s="127"/>
      <c r="C111" s="128"/>
      <c r="D111" s="220"/>
      <c r="E111" s="220"/>
      <c r="F111" s="220"/>
      <c r="G111" s="128"/>
      <c r="H111" s="128"/>
      <c r="I111" s="128"/>
      <c r="J111" s="84"/>
      <c r="K111" s="128"/>
      <c r="L111" s="127"/>
      <c r="M111" s="128"/>
      <c r="N111" s="129" t="s">
        <v>39</v>
      </c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0" t="s">
        <v>125</v>
      </c>
      <c r="AZ111" s="128"/>
      <c r="BA111" s="128"/>
      <c r="BB111" s="128"/>
      <c r="BC111" s="128"/>
      <c r="BD111" s="128"/>
      <c r="BE111" s="131">
        <f t="shared" si="0"/>
        <v>0</v>
      </c>
      <c r="BF111" s="131">
        <f t="shared" si="1"/>
        <v>0</v>
      </c>
      <c r="BG111" s="131">
        <f t="shared" si="2"/>
        <v>0</v>
      </c>
      <c r="BH111" s="131">
        <f t="shared" si="3"/>
        <v>0</v>
      </c>
      <c r="BI111" s="131">
        <f t="shared" si="4"/>
        <v>0</v>
      </c>
      <c r="BJ111" s="130" t="s">
        <v>126</v>
      </c>
      <c r="BK111" s="128"/>
      <c r="BL111" s="128"/>
      <c r="BM111" s="128"/>
    </row>
    <row r="112" spans="2:65" s="20" customFormat="1" ht="18" hidden="1" customHeight="1">
      <c r="B112" s="127"/>
      <c r="C112" s="128"/>
      <c r="D112" s="220"/>
      <c r="E112" s="220"/>
      <c r="F112" s="220"/>
      <c r="G112" s="128"/>
      <c r="H112" s="128"/>
      <c r="I112" s="128"/>
      <c r="J112" s="84"/>
      <c r="K112" s="128"/>
      <c r="L112" s="127"/>
      <c r="M112" s="128"/>
      <c r="N112" s="129" t="s">
        <v>39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0" t="s">
        <v>125</v>
      </c>
      <c r="AZ112" s="128"/>
      <c r="BA112" s="128"/>
      <c r="BB112" s="128"/>
      <c r="BC112" s="128"/>
      <c r="BD112" s="128"/>
      <c r="BE112" s="131">
        <f t="shared" si="0"/>
        <v>0</v>
      </c>
      <c r="BF112" s="131">
        <f t="shared" si="1"/>
        <v>0</v>
      </c>
      <c r="BG112" s="131">
        <f t="shared" si="2"/>
        <v>0</v>
      </c>
      <c r="BH112" s="131">
        <f t="shared" si="3"/>
        <v>0</v>
      </c>
      <c r="BI112" s="131">
        <f t="shared" si="4"/>
        <v>0</v>
      </c>
      <c r="BJ112" s="130" t="s">
        <v>126</v>
      </c>
      <c r="BK112" s="128"/>
      <c r="BL112" s="128"/>
      <c r="BM112" s="128"/>
    </row>
    <row r="113" spans="2:65" s="20" customFormat="1" ht="18" hidden="1" customHeight="1">
      <c r="B113" s="127"/>
      <c r="C113" s="128"/>
      <c r="D113" s="220"/>
      <c r="E113" s="220"/>
      <c r="F113" s="220"/>
      <c r="G113" s="128"/>
      <c r="H113" s="128"/>
      <c r="I113" s="128"/>
      <c r="J113" s="84"/>
      <c r="K113" s="128"/>
      <c r="L113" s="127"/>
      <c r="M113" s="128"/>
      <c r="N113" s="129" t="s">
        <v>39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0" t="s">
        <v>125</v>
      </c>
      <c r="AZ113" s="128"/>
      <c r="BA113" s="128"/>
      <c r="BB113" s="128"/>
      <c r="BC113" s="128"/>
      <c r="BD113" s="128"/>
      <c r="BE113" s="131">
        <f t="shared" si="0"/>
        <v>0</v>
      </c>
      <c r="BF113" s="131">
        <f t="shared" si="1"/>
        <v>0</v>
      </c>
      <c r="BG113" s="131">
        <f t="shared" si="2"/>
        <v>0</v>
      </c>
      <c r="BH113" s="131">
        <f t="shared" si="3"/>
        <v>0</v>
      </c>
      <c r="BI113" s="131">
        <f t="shared" si="4"/>
        <v>0</v>
      </c>
      <c r="BJ113" s="130" t="s">
        <v>126</v>
      </c>
      <c r="BK113" s="128"/>
      <c r="BL113" s="128"/>
      <c r="BM113" s="128"/>
    </row>
    <row r="114" spans="2:65" s="20" customFormat="1" ht="18" hidden="1" customHeight="1">
      <c r="B114" s="127"/>
      <c r="C114" s="128"/>
      <c r="D114" s="132"/>
      <c r="E114" s="128"/>
      <c r="F114" s="128"/>
      <c r="G114" s="128"/>
      <c r="H114" s="128"/>
      <c r="I114" s="128"/>
      <c r="J114" s="84"/>
      <c r="K114" s="128"/>
      <c r="L114" s="127"/>
      <c r="M114" s="128"/>
      <c r="N114" s="129" t="s">
        <v>39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0" t="s">
        <v>127</v>
      </c>
      <c r="AZ114" s="128"/>
      <c r="BA114" s="128"/>
      <c r="BB114" s="128"/>
      <c r="BC114" s="128"/>
      <c r="BD114" s="128"/>
      <c r="BE114" s="131">
        <f t="shared" si="0"/>
        <v>0</v>
      </c>
      <c r="BF114" s="131">
        <f t="shared" si="1"/>
        <v>0</v>
      </c>
      <c r="BG114" s="131">
        <f t="shared" si="2"/>
        <v>0</v>
      </c>
      <c r="BH114" s="131">
        <f t="shared" si="3"/>
        <v>0</v>
      </c>
      <c r="BI114" s="131">
        <f t="shared" si="4"/>
        <v>0</v>
      </c>
      <c r="BJ114" s="130" t="s">
        <v>126</v>
      </c>
      <c r="BK114" s="128"/>
      <c r="BL114" s="128"/>
      <c r="BM114" s="128"/>
    </row>
    <row r="115" spans="2:65" s="20" customFormat="1">
      <c r="B115" s="21"/>
      <c r="L115" s="21"/>
    </row>
    <row r="116" spans="2:65" s="20" customFormat="1" ht="29.25" customHeight="1">
      <c r="B116" s="21"/>
      <c r="C116" s="92" t="s">
        <v>958</v>
      </c>
      <c r="D116" s="93"/>
      <c r="E116" s="93"/>
      <c r="F116" s="93"/>
      <c r="G116" s="93"/>
      <c r="H116" s="93"/>
      <c r="I116" s="93"/>
      <c r="J116" s="94">
        <f>ROUND(J96+J108,2)</f>
        <v>0</v>
      </c>
      <c r="K116" s="93"/>
      <c r="L116" s="21"/>
    </row>
    <row r="117" spans="2:65" s="20" customFormat="1" ht="6.9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21"/>
    </row>
    <row r="121" spans="2:65" s="20" customFormat="1" ht="6.95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21"/>
    </row>
    <row r="122" spans="2:65" s="20" customFormat="1" ht="24.95" customHeight="1">
      <c r="B122" s="21"/>
      <c r="C122" s="11" t="s">
        <v>128</v>
      </c>
      <c r="L122" s="21"/>
    </row>
    <row r="123" spans="2:65" s="20" customFormat="1" ht="6.95" customHeight="1">
      <c r="B123" s="21"/>
      <c r="L123" s="21"/>
    </row>
    <row r="124" spans="2:65" s="20" customFormat="1" ht="12" customHeight="1">
      <c r="B124" s="21"/>
      <c r="C124" s="16" t="s">
        <v>12</v>
      </c>
      <c r="L124" s="21"/>
    </row>
    <row r="125" spans="2:65" s="20" customFormat="1" ht="16.5" customHeight="1">
      <c r="B125" s="21"/>
      <c r="E125" s="222" t="str">
        <f>E7</f>
        <v>Rekonštrukcia farmy Terezov - Objekt SO.27 - spojovacia chodba</v>
      </c>
      <c r="F125" s="222"/>
      <c r="G125" s="222"/>
      <c r="H125" s="222"/>
      <c r="L125" s="21"/>
    </row>
    <row r="126" spans="2:65" s="20" customFormat="1" ht="12" customHeight="1">
      <c r="B126" s="21"/>
      <c r="C126" s="16" t="s">
        <v>103</v>
      </c>
      <c r="L126" s="21"/>
    </row>
    <row r="127" spans="2:65" s="20" customFormat="1" ht="16.5" customHeight="1">
      <c r="B127" s="21"/>
      <c r="E127" s="205" t="str">
        <f>E9</f>
        <v>odvod - Odvodnenie obslužnej komunikácie</v>
      </c>
      <c r="F127" s="205"/>
      <c r="G127" s="205"/>
      <c r="H127" s="205"/>
      <c r="L127" s="21"/>
    </row>
    <row r="128" spans="2:65" s="20" customFormat="1" ht="6.95" customHeight="1">
      <c r="B128" s="21"/>
      <c r="L128" s="21"/>
    </row>
    <row r="129" spans="2:65" s="20" customFormat="1" ht="12" customHeight="1">
      <c r="B129" s="21"/>
      <c r="C129" s="16" t="s">
        <v>16</v>
      </c>
      <c r="F129" s="5" t="str">
        <f>F12</f>
        <v>Farma Terezov okr. Hlohovec</v>
      </c>
      <c r="I129" s="16" t="s">
        <v>18</v>
      </c>
      <c r="J129" s="46">
        <f>IF(J12="","",J12)</f>
        <v>45672</v>
      </c>
      <c r="L129" s="21"/>
    </row>
    <row r="130" spans="2:65" s="20" customFormat="1" ht="6.95" customHeight="1">
      <c r="B130" s="21"/>
      <c r="L130" s="21"/>
    </row>
    <row r="131" spans="2:65" s="20" customFormat="1" ht="15.2" customHeight="1">
      <c r="B131" s="21"/>
      <c r="C131" s="16" t="s">
        <v>19</v>
      </c>
      <c r="F131" s="5" t="str">
        <f>E15</f>
        <v>PD Kútniky s. r. o.</v>
      </c>
      <c r="I131" s="16" t="s">
        <v>25</v>
      </c>
      <c r="J131" s="3" t="str">
        <f>E21</f>
        <v xml:space="preserve">Ing.arch. Žalman, CSc </v>
      </c>
      <c r="L131" s="21"/>
    </row>
    <row r="132" spans="2:65" s="20" customFormat="1" ht="15.2" customHeight="1">
      <c r="B132" s="21"/>
      <c r="C132" s="16" t="s">
        <v>23</v>
      </c>
      <c r="F132" s="5" t="str">
        <f>IF(E18="","",E18)</f>
        <v>Vyplň údaj</v>
      </c>
      <c r="I132" s="16" t="s">
        <v>28</v>
      </c>
      <c r="J132" s="3" t="str">
        <f>E24</f>
        <v>Rosoft s.r.o.</v>
      </c>
      <c r="L132" s="21"/>
    </row>
    <row r="133" spans="2:65" s="20" customFormat="1" ht="10.35" customHeight="1">
      <c r="B133" s="21"/>
      <c r="L133" s="21"/>
    </row>
    <row r="134" spans="2:65" s="133" customFormat="1" ht="29.25" customHeight="1">
      <c r="B134" s="134"/>
      <c r="C134" s="135" t="s">
        <v>129</v>
      </c>
      <c r="D134" s="136" t="s">
        <v>58</v>
      </c>
      <c r="E134" s="136" t="s">
        <v>54</v>
      </c>
      <c r="F134" s="136" t="s">
        <v>55</v>
      </c>
      <c r="G134" s="136" t="s">
        <v>130</v>
      </c>
      <c r="H134" s="136" t="s">
        <v>131</v>
      </c>
      <c r="I134" s="136" t="s">
        <v>132</v>
      </c>
      <c r="J134" s="137" t="s">
        <v>108</v>
      </c>
      <c r="K134" s="138" t="s">
        <v>133</v>
      </c>
      <c r="L134" s="134"/>
      <c r="M134" s="52"/>
      <c r="N134" s="53" t="s">
        <v>37</v>
      </c>
      <c r="O134" s="53" t="s">
        <v>134</v>
      </c>
      <c r="P134" s="53" t="s">
        <v>135</v>
      </c>
      <c r="Q134" s="53" t="s">
        <v>136</v>
      </c>
      <c r="R134" s="53" t="s">
        <v>137</v>
      </c>
      <c r="S134" s="53" t="s">
        <v>138</v>
      </c>
      <c r="T134" s="54" t="s">
        <v>139</v>
      </c>
    </row>
    <row r="135" spans="2:65" s="20" customFormat="1" ht="22.9" customHeight="1">
      <c r="B135" s="21"/>
      <c r="C135" s="58" t="s">
        <v>105</v>
      </c>
      <c r="J135" s="139">
        <f>BK135</f>
        <v>0</v>
      </c>
      <c r="L135" s="21"/>
      <c r="M135" s="55"/>
      <c r="N135" s="47"/>
      <c r="O135" s="47"/>
      <c r="P135" s="140">
        <f>P136+P178</f>
        <v>0</v>
      </c>
      <c r="Q135" s="47"/>
      <c r="R135" s="140">
        <f>R136+R178</f>
        <v>5.0231406499999993</v>
      </c>
      <c r="S135" s="47"/>
      <c r="T135" s="141">
        <f>T136+T178</f>
        <v>0.22500000000000001</v>
      </c>
      <c r="AT135" s="7" t="s">
        <v>72</v>
      </c>
      <c r="AU135" s="7" t="s">
        <v>110</v>
      </c>
      <c r="BK135" s="142">
        <f>BK136+BK178</f>
        <v>0</v>
      </c>
    </row>
    <row r="136" spans="2:65" s="143" customFormat="1" ht="25.9" customHeight="1">
      <c r="B136" s="144"/>
      <c r="D136" s="145" t="s">
        <v>72</v>
      </c>
      <c r="E136" s="146" t="s">
        <v>140</v>
      </c>
      <c r="F136" s="146" t="s">
        <v>141</v>
      </c>
      <c r="I136" s="147"/>
      <c r="J136" s="148">
        <f>BK136</f>
        <v>0</v>
      </c>
      <c r="L136" s="144"/>
      <c r="M136" s="149"/>
      <c r="P136" s="150">
        <f>P137+P148+P152+P155+P172+P176</f>
        <v>0</v>
      </c>
      <c r="R136" s="150">
        <f>R137+R148+R152+R155+R172+R176</f>
        <v>5.0231406499999993</v>
      </c>
      <c r="T136" s="151">
        <f>T137+T148+T152+T155+T172+T176</f>
        <v>0.22500000000000001</v>
      </c>
      <c r="AR136" s="145" t="s">
        <v>81</v>
      </c>
      <c r="AT136" s="152" t="s">
        <v>72</v>
      </c>
      <c r="AU136" s="152" t="s">
        <v>73</v>
      </c>
      <c r="AY136" s="145" t="s">
        <v>142</v>
      </c>
      <c r="BK136" s="153">
        <f>BK137+BK148+BK152+BK155+BK172+BK176</f>
        <v>0</v>
      </c>
    </row>
    <row r="137" spans="2:65" s="143" customFormat="1" ht="22.9" customHeight="1">
      <c r="B137" s="144"/>
      <c r="D137" s="145" t="s">
        <v>72</v>
      </c>
      <c r="E137" s="154" t="s">
        <v>81</v>
      </c>
      <c r="F137" s="154" t="s">
        <v>893</v>
      </c>
      <c r="I137" s="147"/>
      <c r="J137" s="155">
        <f>BK137</f>
        <v>0</v>
      </c>
      <c r="L137" s="144"/>
      <c r="M137" s="149"/>
      <c r="P137" s="150">
        <f>SUM(P138:P147)</f>
        <v>0</v>
      </c>
      <c r="R137" s="150">
        <f>SUM(R138:R147)</f>
        <v>0</v>
      </c>
      <c r="T137" s="151">
        <f>SUM(T138:T147)</f>
        <v>0.22500000000000001</v>
      </c>
      <c r="AR137" s="145" t="s">
        <v>81</v>
      </c>
      <c r="AT137" s="152" t="s">
        <v>72</v>
      </c>
      <c r="AU137" s="152" t="s">
        <v>81</v>
      </c>
      <c r="AY137" s="145" t="s">
        <v>142</v>
      </c>
      <c r="BK137" s="153">
        <f>SUM(BK138:BK147)</f>
        <v>0</v>
      </c>
    </row>
    <row r="138" spans="2:65" s="20" customFormat="1" ht="33" customHeight="1">
      <c r="B138" s="127"/>
      <c r="C138" s="156" t="s">
        <v>81</v>
      </c>
      <c r="D138" s="156" t="s">
        <v>144</v>
      </c>
      <c r="E138" s="157" t="s">
        <v>894</v>
      </c>
      <c r="F138" s="158" t="s">
        <v>895</v>
      </c>
      <c r="G138" s="159" t="s">
        <v>147</v>
      </c>
      <c r="H138" s="160">
        <v>1</v>
      </c>
      <c r="I138" s="161"/>
      <c r="J138" s="162">
        <f t="shared" ref="J138:J147" si="5">ROUND(I138*H138,2)</f>
        <v>0</v>
      </c>
      <c r="K138" s="163"/>
      <c r="L138" s="21"/>
      <c r="M138" s="164"/>
      <c r="N138" s="126" t="s">
        <v>39</v>
      </c>
      <c r="P138" s="165">
        <f t="shared" ref="P138:P147" si="6">O138*H138</f>
        <v>0</v>
      </c>
      <c r="Q138" s="165">
        <v>0</v>
      </c>
      <c r="R138" s="165">
        <f t="shared" ref="R138:R147" si="7">Q138*H138</f>
        <v>0</v>
      </c>
      <c r="S138" s="165">
        <v>0.22500000000000001</v>
      </c>
      <c r="T138" s="166">
        <f t="shared" ref="T138:T147" si="8">S138*H138</f>
        <v>0.22500000000000001</v>
      </c>
      <c r="AR138" s="167" t="s">
        <v>148</v>
      </c>
      <c r="AT138" s="167" t="s">
        <v>144</v>
      </c>
      <c r="AU138" s="167" t="s">
        <v>126</v>
      </c>
      <c r="AY138" s="7" t="s">
        <v>142</v>
      </c>
      <c r="BE138" s="88">
        <f t="shared" ref="BE138:BE147" si="9">IF(N138="základná",J138,0)</f>
        <v>0</v>
      </c>
      <c r="BF138" s="88">
        <f t="shared" ref="BF138:BF147" si="10">IF(N138="znížená",J138,0)</f>
        <v>0</v>
      </c>
      <c r="BG138" s="88">
        <f t="shared" ref="BG138:BG147" si="11">IF(N138="zákl. prenesená",J138,0)</f>
        <v>0</v>
      </c>
      <c r="BH138" s="88">
        <f t="shared" ref="BH138:BH147" si="12">IF(N138="zníž. prenesená",J138,0)</f>
        <v>0</v>
      </c>
      <c r="BI138" s="88">
        <f t="shared" ref="BI138:BI147" si="13">IF(N138="nulová",J138,0)</f>
        <v>0</v>
      </c>
      <c r="BJ138" s="7" t="s">
        <v>126</v>
      </c>
      <c r="BK138" s="88">
        <f t="shared" ref="BK138:BK147" si="14">ROUND(I138*H138,2)</f>
        <v>0</v>
      </c>
      <c r="BL138" s="7" t="s">
        <v>148</v>
      </c>
      <c r="BM138" s="167" t="s">
        <v>126</v>
      </c>
    </row>
    <row r="139" spans="2:65" s="20" customFormat="1" ht="21.75" customHeight="1">
      <c r="B139" s="127"/>
      <c r="C139" s="156" t="s">
        <v>126</v>
      </c>
      <c r="D139" s="156" t="s">
        <v>144</v>
      </c>
      <c r="E139" s="157" t="s">
        <v>896</v>
      </c>
      <c r="F139" s="158" t="s">
        <v>897</v>
      </c>
      <c r="G139" s="159" t="s">
        <v>152</v>
      </c>
      <c r="H139" s="160">
        <v>1.9</v>
      </c>
      <c r="I139" s="161"/>
      <c r="J139" s="162">
        <f t="shared" si="5"/>
        <v>0</v>
      </c>
      <c r="K139" s="163"/>
      <c r="L139" s="21"/>
      <c r="M139" s="164"/>
      <c r="N139" s="126" t="s">
        <v>39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148</v>
      </c>
      <c r="AT139" s="167" t="s">
        <v>144</v>
      </c>
      <c r="AU139" s="167" t="s">
        <v>126</v>
      </c>
      <c r="AY139" s="7" t="s">
        <v>142</v>
      </c>
      <c r="BE139" s="88">
        <f t="shared" si="9"/>
        <v>0</v>
      </c>
      <c r="BF139" s="88">
        <f t="shared" si="10"/>
        <v>0</v>
      </c>
      <c r="BG139" s="88">
        <f t="shared" si="11"/>
        <v>0</v>
      </c>
      <c r="BH139" s="88">
        <f t="shared" si="12"/>
        <v>0</v>
      </c>
      <c r="BI139" s="88">
        <f t="shared" si="13"/>
        <v>0</v>
      </c>
      <c r="BJ139" s="7" t="s">
        <v>126</v>
      </c>
      <c r="BK139" s="88">
        <f t="shared" si="14"/>
        <v>0</v>
      </c>
      <c r="BL139" s="7" t="s">
        <v>148</v>
      </c>
      <c r="BM139" s="167" t="s">
        <v>148</v>
      </c>
    </row>
    <row r="140" spans="2:65" s="20" customFormat="1" ht="24.2" customHeight="1">
      <c r="B140" s="127"/>
      <c r="C140" s="156" t="s">
        <v>154</v>
      </c>
      <c r="D140" s="156" t="s">
        <v>144</v>
      </c>
      <c r="E140" s="157" t="s">
        <v>898</v>
      </c>
      <c r="F140" s="158" t="s">
        <v>486</v>
      </c>
      <c r="G140" s="159" t="s">
        <v>152</v>
      </c>
      <c r="H140" s="160">
        <v>1.9</v>
      </c>
      <c r="I140" s="161"/>
      <c r="J140" s="162">
        <f t="shared" si="5"/>
        <v>0</v>
      </c>
      <c r="K140" s="163"/>
      <c r="L140" s="21"/>
      <c r="M140" s="164"/>
      <c r="N140" s="126" t="s">
        <v>39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148</v>
      </c>
      <c r="AT140" s="167" t="s">
        <v>144</v>
      </c>
      <c r="AU140" s="167" t="s">
        <v>126</v>
      </c>
      <c r="AY140" s="7" t="s">
        <v>142</v>
      </c>
      <c r="BE140" s="88">
        <f t="shared" si="9"/>
        <v>0</v>
      </c>
      <c r="BF140" s="88">
        <f t="shared" si="10"/>
        <v>0</v>
      </c>
      <c r="BG140" s="88">
        <f t="shared" si="11"/>
        <v>0</v>
      </c>
      <c r="BH140" s="88">
        <f t="shared" si="12"/>
        <v>0</v>
      </c>
      <c r="BI140" s="88">
        <f t="shared" si="13"/>
        <v>0</v>
      </c>
      <c r="BJ140" s="7" t="s">
        <v>126</v>
      </c>
      <c r="BK140" s="88">
        <f t="shared" si="14"/>
        <v>0</v>
      </c>
      <c r="BL140" s="7" t="s">
        <v>148</v>
      </c>
      <c r="BM140" s="167" t="s">
        <v>159</v>
      </c>
    </row>
    <row r="141" spans="2:65" s="20" customFormat="1" ht="21.75" customHeight="1">
      <c r="B141" s="127"/>
      <c r="C141" s="156" t="s">
        <v>148</v>
      </c>
      <c r="D141" s="156" t="s">
        <v>144</v>
      </c>
      <c r="E141" s="157" t="s">
        <v>488</v>
      </c>
      <c r="F141" s="158" t="s">
        <v>489</v>
      </c>
      <c r="G141" s="159" t="s">
        <v>152</v>
      </c>
      <c r="H141" s="160">
        <v>91.68</v>
      </c>
      <c r="I141" s="161"/>
      <c r="J141" s="162">
        <f t="shared" si="5"/>
        <v>0</v>
      </c>
      <c r="K141" s="163"/>
      <c r="L141" s="21"/>
      <c r="M141" s="164"/>
      <c r="N141" s="126" t="s">
        <v>39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148</v>
      </c>
      <c r="AT141" s="167" t="s">
        <v>144</v>
      </c>
      <c r="AU141" s="167" t="s">
        <v>126</v>
      </c>
      <c r="AY141" s="7" t="s">
        <v>142</v>
      </c>
      <c r="BE141" s="88">
        <f t="shared" si="9"/>
        <v>0</v>
      </c>
      <c r="BF141" s="88">
        <f t="shared" si="10"/>
        <v>0</v>
      </c>
      <c r="BG141" s="88">
        <f t="shared" si="11"/>
        <v>0</v>
      </c>
      <c r="BH141" s="88">
        <f t="shared" si="12"/>
        <v>0</v>
      </c>
      <c r="BI141" s="88">
        <f t="shared" si="13"/>
        <v>0</v>
      </c>
      <c r="BJ141" s="7" t="s">
        <v>126</v>
      </c>
      <c r="BK141" s="88">
        <f t="shared" si="14"/>
        <v>0</v>
      </c>
      <c r="BL141" s="7" t="s">
        <v>148</v>
      </c>
      <c r="BM141" s="167" t="s">
        <v>163</v>
      </c>
    </row>
    <row r="142" spans="2:65" s="20" customFormat="1" ht="37.9" customHeight="1">
      <c r="B142" s="127"/>
      <c r="C142" s="156" t="s">
        <v>160</v>
      </c>
      <c r="D142" s="156" t="s">
        <v>144</v>
      </c>
      <c r="E142" s="157" t="s">
        <v>491</v>
      </c>
      <c r="F142" s="158" t="s">
        <v>492</v>
      </c>
      <c r="G142" s="159" t="s">
        <v>152</v>
      </c>
      <c r="H142" s="160">
        <v>91.68</v>
      </c>
      <c r="I142" s="161"/>
      <c r="J142" s="162">
        <f t="shared" si="5"/>
        <v>0</v>
      </c>
      <c r="K142" s="163"/>
      <c r="L142" s="21"/>
      <c r="M142" s="164"/>
      <c r="N142" s="126" t="s">
        <v>39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148</v>
      </c>
      <c r="AT142" s="167" t="s">
        <v>144</v>
      </c>
      <c r="AU142" s="167" t="s">
        <v>126</v>
      </c>
      <c r="AY142" s="7" t="s">
        <v>142</v>
      </c>
      <c r="BE142" s="88">
        <f t="shared" si="9"/>
        <v>0</v>
      </c>
      <c r="BF142" s="88">
        <f t="shared" si="10"/>
        <v>0</v>
      </c>
      <c r="BG142" s="88">
        <f t="shared" si="11"/>
        <v>0</v>
      </c>
      <c r="BH142" s="88">
        <f t="shared" si="12"/>
        <v>0</v>
      </c>
      <c r="BI142" s="88">
        <f t="shared" si="13"/>
        <v>0</v>
      </c>
      <c r="BJ142" s="7" t="s">
        <v>126</v>
      </c>
      <c r="BK142" s="88">
        <f t="shared" si="14"/>
        <v>0</v>
      </c>
      <c r="BL142" s="7" t="s">
        <v>148</v>
      </c>
      <c r="BM142" s="167" t="s">
        <v>166</v>
      </c>
    </row>
    <row r="143" spans="2:65" s="20" customFormat="1" ht="33" customHeight="1">
      <c r="B143" s="127"/>
      <c r="C143" s="156" t="s">
        <v>159</v>
      </c>
      <c r="D143" s="156" t="s">
        <v>144</v>
      </c>
      <c r="E143" s="157" t="s">
        <v>494</v>
      </c>
      <c r="F143" s="158" t="s">
        <v>495</v>
      </c>
      <c r="G143" s="159" t="s">
        <v>152</v>
      </c>
      <c r="H143" s="160">
        <v>3.0819999999999999</v>
      </c>
      <c r="I143" s="161"/>
      <c r="J143" s="162">
        <f t="shared" si="5"/>
        <v>0</v>
      </c>
      <c r="K143" s="163"/>
      <c r="L143" s="21"/>
      <c r="M143" s="164"/>
      <c r="N143" s="126" t="s">
        <v>39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148</v>
      </c>
      <c r="AT143" s="167" t="s">
        <v>144</v>
      </c>
      <c r="AU143" s="167" t="s">
        <v>126</v>
      </c>
      <c r="AY143" s="7" t="s">
        <v>142</v>
      </c>
      <c r="BE143" s="88">
        <f t="shared" si="9"/>
        <v>0</v>
      </c>
      <c r="BF143" s="88">
        <f t="shared" si="10"/>
        <v>0</v>
      </c>
      <c r="BG143" s="88">
        <f t="shared" si="11"/>
        <v>0</v>
      </c>
      <c r="BH143" s="88">
        <f t="shared" si="12"/>
        <v>0</v>
      </c>
      <c r="BI143" s="88">
        <f t="shared" si="13"/>
        <v>0</v>
      </c>
      <c r="BJ143" s="7" t="s">
        <v>126</v>
      </c>
      <c r="BK143" s="88">
        <f t="shared" si="14"/>
        <v>0</v>
      </c>
      <c r="BL143" s="7" t="s">
        <v>148</v>
      </c>
      <c r="BM143" s="167" t="s">
        <v>170</v>
      </c>
    </row>
    <row r="144" spans="2:65" s="20" customFormat="1" ht="37.9" customHeight="1">
      <c r="B144" s="127"/>
      <c r="C144" s="156" t="s">
        <v>167</v>
      </c>
      <c r="D144" s="156" t="s">
        <v>144</v>
      </c>
      <c r="E144" s="157" t="s">
        <v>497</v>
      </c>
      <c r="F144" s="158" t="s">
        <v>498</v>
      </c>
      <c r="G144" s="159" t="s">
        <v>152</v>
      </c>
      <c r="H144" s="160">
        <v>21.574000000000002</v>
      </c>
      <c r="I144" s="161"/>
      <c r="J144" s="162">
        <f t="shared" si="5"/>
        <v>0</v>
      </c>
      <c r="K144" s="163"/>
      <c r="L144" s="21"/>
      <c r="M144" s="164"/>
      <c r="N144" s="126" t="s">
        <v>39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148</v>
      </c>
      <c r="AT144" s="167" t="s">
        <v>144</v>
      </c>
      <c r="AU144" s="167" t="s">
        <v>126</v>
      </c>
      <c r="AY144" s="7" t="s">
        <v>142</v>
      </c>
      <c r="BE144" s="88">
        <f t="shared" si="9"/>
        <v>0</v>
      </c>
      <c r="BF144" s="88">
        <f t="shared" si="10"/>
        <v>0</v>
      </c>
      <c r="BG144" s="88">
        <f t="shared" si="11"/>
        <v>0</v>
      </c>
      <c r="BH144" s="88">
        <f t="shared" si="12"/>
        <v>0</v>
      </c>
      <c r="BI144" s="88">
        <f t="shared" si="13"/>
        <v>0</v>
      </c>
      <c r="BJ144" s="7" t="s">
        <v>126</v>
      </c>
      <c r="BK144" s="88">
        <f t="shared" si="14"/>
        <v>0</v>
      </c>
      <c r="BL144" s="7" t="s">
        <v>148</v>
      </c>
      <c r="BM144" s="167" t="s">
        <v>194</v>
      </c>
    </row>
    <row r="145" spans="2:65" s="20" customFormat="1" ht="24.2" customHeight="1">
      <c r="B145" s="127"/>
      <c r="C145" s="156" t="s">
        <v>163</v>
      </c>
      <c r="D145" s="156" t="s">
        <v>144</v>
      </c>
      <c r="E145" s="157" t="s">
        <v>500</v>
      </c>
      <c r="F145" s="158" t="s">
        <v>501</v>
      </c>
      <c r="G145" s="159" t="s">
        <v>152</v>
      </c>
      <c r="H145" s="160">
        <v>3.0819999999999999</v>
      </c>
      <c r="I145" s="161"/>
      <c r="J145" s="162">
        <f t="shared" si="5"/>
        <v>0</v>
      </c>
      <c r="K145" s="163"/>
      <c r="L145" s="21"/>
      <c r="M145" s="164"/>
      <c r="N145" s="126" t="s">
        <v>39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148</v>
      </c>
      <c r="AT145" s="167" t="s">
        <v>144</v>
      </c>
      <c r="AU145" s="167" t="s">
        <v>126</v>
      </c>
      <c r="AY145" s="7" t="s">
        <v>142</v>
      </c>
      <c r="BE145" s="88">
        <f t="shared" si="9"/>
        <v>0</v>
      </c>
      <c r="BF145" s="88">
        <f t="shared" si="10"/>
        <v>0</v>
      </c>
      <c r="BG145" s="88">
        <f t="shared" si="11"/>
        <v>0</v>
      </c>
      <c r="BH145" s="88">
        <f t="shared" si="12"/>
        <v>0</v>
      </c>
      <c r="BI145" s="88">
        <f t="shared" si="13"/>
        <v>0</v>
      </c>
      <c r="BJ145" s="7" t="s">
        <v>126</v>
      </c>
      <c r="BK145" s="88">
        <f t="shared" si="14"/>
        <v>0</v>
      </c>
      <c r="BL145" s="7" t="s">
        <v>148</v>
      </c>
      <c r="BM145" s="167" t="s">
        <v>203</v>
      </c>
    </row>
    <row r="146" spans="2:65" s="20" customFormat="1" ht="16.5" customHeight="1">
      <c r="B146" s="127"/>
      <c r="C146" s="156" t="s">
        <v>174</v>
      </c>
      <c r="D146" s="156" t="s">
        <v>144</v>
      </c>
      <c r="E146" s="157" t="s">
        <v>503</v>
      </c>
      <c r="F146" s="158" t="s">
        <v>504</v>
      </c>
      <c r="G146" s="159" t="s">
        <v>152</v>
      </c>
      <c r="H146" s="160">
        <v>3.0819999999999999</v>
      </c>
      <c r="I146" s="161"/>
      <c r="J146" s="162">
        <f t="shared" si="5"/>
        <v>0</v>
      </c>
      <c r="K146" s="163"/>
      <c r="L146" s="21"/>
      <c r="M146" s="164"/>
      <c r="N146" s="126" t="s">
        <v>39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148</v>
      </c>
      <c r="AT146" s="167" t="s">
        <v>144</v>
      </c>
      <c r="AU146" s="167" t="s">
        <v>126</v>
      </c>
      <c r="AY146" s="7" t="s">
        <v>142</v>
      </c>
      <c r="BE146" s="88">
        <f t="shared" si="9"/>
        <v>0</v>
      </c>
      <c r="BF146" s="88">
        <f t="shared" si="10"/>
        <v>0</v>
      </c>
      <c r="BG146" s="88">
        <f t="shared" si="11"/>
        <v>0</v>
      </c>
      <c r="BH146" s="88">
        <f t="shared" si="12"/>
        <v>0</v>
      </c>
      <c r="BI146" s="88">
        <f t="shared" si="13"/>
        <v>0</v>
      </c>
      <c r="BJ146" s="7" t="s">
        <v>126</v>
      </c>
      <c r="BK146" s="88">
        <f t="shared" si="14"/>
        <v>0</v>
      </c>
      <c r="BL146" s="7" t="s">
        <v>148</v>
      </c>
      <c r="BM146" s="167" t="s">
        <v>211</v>
      </c>
    </row>
    <row r="147" spans="2:65" s="20" customFormat="1" ht="24.2" customHeight="1">
      <c r="B147" s="127"/>
      <c r="C147" s="156" t="s">
        <v>166</v>
      </c>
      <c r="D147" s="156" t="s">
        <v>144</v>
      </c>
      <c r="E147" s="157" t="s">
        <v>506</v>
      </c>
      <c r="F147" s="158" t="s">
        <v>507</v>
      </c>
      <c r="G147" s="159" t="s">
        <v>152</v>
      </c>
      <c r="H147" s="160">
        <v>90.498000000000005</v>
      </c>
      <c r="I147" s="161"/>
      <c r="J147" s="162">
        <f t="shared" si="5"/>
        <v>0</v>
      </c>
      <c r="K147" s="163"/>
      <c r="L147" s="21"/>
      <c r="M147" s="164"/>
      <c r="N147" s="126" t="s">
        <v>39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148</v>
      </c>
      <c r="AT147" s="167" t="s">
        <v>144</v>
      </c>
      <c r="AU147" s="167" t="s">
        <v>126</v>
      </c>
      <c r="AY147" s="7" t="s">
        <v>142</v>
      </c>
      <c r="BE147" s="88">
        <f t="shared" si="9"/>
        <v>0</v>
      </c>
      <c r="BF147" s="88">
        <f t="shared" si="10"/>
        <v>0</v>
      </c>
      <c r="BG147" s="88">
        <f t="shared" si="11"/>
        <v>0</v>
      </c>
      <c r="BH147" s="88">
        <f t="shared" si="12"/>
        <v>0</v>
      </c>
      <c r="BI147" s="88">
        <f t="shared" si="13"/>
        <v>0</v>
      </c>
      <c r="BJ147" s="7" t="s">
        <v>126</v>
      </c>
      <c r="BK147" s="88">
        <f t="shared" si="14"/>
        <v>0</v>
      </c>
      <c r="BL147" s="7" t="s">
        <v>148</v>
      </c>
      <c r="BM147" s="167" t="s">
        <v>220</v>
      </c>
    </row>
    <row r="148" spans="2:65" s="143" customFormat="1" ht="22.9" customHeight="1">
      <c r="B148" s="144"/>
      <c r="D148" s="145" t="s">
        <v>72</v>
      </c>
      <c r="E148" s="154" t="s">
        <v>148</v>
      </c>
      <c r="F148" s="154" t="s">
        <v>899</v>
      </c>
      <c r="I148" s="147"/>
      <c r="J148" s="155">
        <f>BK148</f>
        <v>0</v>
      </c>
      <c r="L148" s="144"/>
      <c r="M148" s="149"/>
      <c r="P148" s="150">
        <f>SUM(P149:P151)</f>
        <v>0</v>
      </c>
      <c r="R148" s="150">
        <f>SUM(R149:R151)</f>
        <v>4.6549901999999994</v>
      </c>
      <c r="T148" s="151">
        <f>SUM(T149:T151)</f>
        <v>0</v>
      </c>
      <c r="AR148" s="145" t="s">
        <v>81</v>
      </c>
      <c r="AT148" s="152" t="s">
        <v>72</v>
      </c>
      <c r="AU148" s="152" t="s">
        <v>81</v>
      </c>
      <c r="AY148" s="145" t="s">
        <v>142</v>
      </c>
      <c r="BK148" s="153">
        <f>SUM(BK149:BK151)</f>
        <v>0</v>
      </c>
    </row>
    <row r="149" spans="2:65" s="20" customFormat="1" ht="37.9" customHeight="1">
      <c r="B149" s="127"/>
      <c r="C149" s="156" t="s">
        <v>182</v>
      </c>
      <c r="D149" s="156" t="s">
        <v>144</v>
      </c>
      <c r="E149" s="157" t="s">
        <v>900</v>
      </c>
      <c r="F149" s="158" t="s">
        <v>901</v>
      </c>
      <c r="G149" s="159" t="s">
        <v>152</v>
      </c>
      <c r="H149" s="160">
        <v>2.46</v>
      </c>
      <c r="I149" s="161"/>
      <c r="J149" s="162">
        <f>ROUND(I149*H149,2)</f>
        <v>0</v>
      </c>
      <c r="K149" s="163"/>
      <c r="L149" s="21"/>
      <c r="M149" s="164"/>
      <c r="N149" s="126" t="s">
        <v>39</v>
      </c>
      <c r="P149" s="165">
        <f>O149*H149</f>
        <v>0</v>
      </c>
      <c r="Q149" s="165">
        <v>1.8907700000000001</v>
      </c>
      <c r="R149" s="165">
        <f>Q149*H149</f>
        <v>4.6512941999999997</v>
      </c>
      <c r="S149" s="165">
        <v>0</v>
      </c>
      <c r="T149" s="166">
        <f>S149*H149</f>
        <v>0</v>
      </c>
      <c r="AR149" s="167" t="s">
        <v>148</v>
      </c>
      <c r="AT149" s="167" t="s">
        <v>144</v>
      </c>
      <c r="AU149" s="167" t="s">
        <v>126</v>
      </c>
      <c r="AY149" s="7" t="s">
        <v>142</v>
      </c>
      <c r="BE149" s="88">
        <f>IF(N149="základná",J149,0)</f>
        <v>0</v>
      </c>
      <c r="BF149" s="88">
        <f>IF(N149="znížená",J149,0)</f>
        <v>0</v>
      </c>
      <c r="BG149" s="88">
        <f>IF(N149="zákl. prenesená",J149,0)</f>
        <v>0</v>
      </c>
      <c r="BH149" s="88">
        <f>IF(N149="zníž. prenesená",J149,0)</f>
        <v>0</v>
      </c>
      <c r="BI149" s="88">
        <f>IF(N149="nulová",J149,0)</f>
        <v>0</v>
      </c>
      <c r="BJ149" s="7" t="s">
        <v>126</v>
      </c>
      <c r="BK149" s="88">
        <f>ROUND(I149*H149,2)</f>
        <v>0</v>
      </c>
      <c r="BL149" s="7" t="s">
        <v>148</v>
      </c>
      <c r="BM149" s="167" t="s">
        <v>228</v>
      </c>
    </row>
    <row r="150" spans="2:65" s="20" customFormat="1" ht="33" customHeight="1">
      <c r="B150" s="127"/>
      <c r="C150" s="156" t="s">
        <v>170</v>
      </c>
      <c r="D150" s="156" t="s">
        <v>144</v>
      </c>
      <c r="E150" s="157" t="s">
        <v>643</v>
      </c>
      <c r="F150" s="158" t="s">
        <v>644</v>
      </c>
      <c r="G150" s="159" t="s">
        <v>147</v>
      </c>
      <c r="H150" s="160">
        <v>0.8</v>
      </c>
      <c r="I150" s="161"/>
      <c r="J150" s="162">
        <f>ROUND(I150*H150,2)</f>
        <v>0</v>
      </c>
      <c r="K150" s="163"/>
      <c r="L150" s="21"/>
      <c r="M150" s="164"/>
      <c r="N150" s="126" t="s">
        <v>39</v>
      </c>
      <c r="P150" s="165">
        <f>O150*H150</f>
        <v>0</v>
      </c>
      <c r="Q150" s="165">
        <v>4.62E-3</v>
      </c>
      <c r="R150" s="165">
        <f>Q150*H150</f>
        <v>3.6960000000000001E-3</v>
      </c>
      <c r="S150" s="165">
        <v>0</v>
      </c>
      <c r="T150" s="166">
        <f>S150*H150</f>
        <v>0</v>
      </c>
      <c r="AR150" s="167" t="s">
        <v>148</v>
      </c>
      <c r="AT150" s="167" t="s">
        <v>144</v>
      </c>
      <c r="AU150" s="167" t="s">
        <v>126</v>
      </c>
      <c r="AY150" s="7" t="s">
        <v>142</v>
      </c>
      <c r="BE150" s="88">
        <f>IF(N150="základná",J150,0)</f>
        <v>0</v>
      </c>
      <c r="BF150" s="88">
        <f>IF(N150="znížená",J150,0)</f>
        <v>0</v>
      </c>
      <c r="BG150" s="88">
        <f>IF(N150="zákl. prenesená",J150,0)</f>
        <v>0</v>
      </c>
      <c r="BH150" s="88">
        <f>IF(N150="zníž. prenesená",J150,0)</f>
        <v>0</v>
      </c>
      <c r="BI150" s="88">
        <f>IF(N150="nulová",J150,0)</f>
        <v>0</v>
      </c>
      <c r="BJ150" s="7" t="s">
        <v>126</v>
      </c>
      <c r="BK150" s="88">
        <f>ROUND(I150*H150,2)</f>
        <v>0</v>
      </c>
      <c r="BL150" s="7" t="s">
        <v>148</v>
      </c>
      <c r="BM150" s="167" t="s">
        <v>193</v>
      </c>
    </row>
    <row r="151" spans="2:65" s="20" customFormat="1" ht="24.2" customHeight="1">
      <c r="B151" s="127"/>
      <c r="C151" s="156" t="s">
        <v>190</v>
      </c>
      <c r="D151" s="156" t="s">
        <v>144</v>
      </c>
      <c r="E151" s="157" t="s">
        <v>902</v>
      </c>
      <c r="F151" s="158" t="s">
        <v>903</v>
      </c>
      <c r="G151" s="159" t="s">
        <v>515</v>
      </c>
      <c r="H151" s="160">
        <v>1</v>
      </c>
      <c r="I151" s="161"/>
      <c r="J151" s="162">
        <f>ROUND(I151*H151,2)</f>
        <v>0</v>
      </c>
      <c r="K151" s="163"/>
      <c r="L151" s="21"/>
      <c r="M151" s="164"/>
      <c r="N151" s="126" t="s">
        <v>39</v>
      </c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67" t="s">
        <v>148</v>
      </c>
      <c r="AT151" s="167" t="s">
        <v>144</v>
      </c>
      <c r="AU151" s="167" t="s">
        <v>126</v>
      </c>
      <c r="AY151" s="7" t="s">
        <v>142</v>
      </c>
      <c r="BE151" s="88">
        <f>IF(N151="základná",J151,0)</f>
        <v>0</v>
      </c>
      <c r="BF151" s="88">
        <f>IF(N151="znížená",J151,0)</f>
        <v>0</v>
      </c>
      <c r="BG151" s="88">
        <f>IF(N151="zákl. prenesená",J151,0)</f>
        <v>0</v>
      </c>
      <c r="BH151" s="88">
        <f>IF(N151="zníž. prenesená",J151,0)</f>
        <v>0</v>
      </c>
      <c r="BI151" s="88">
        <f>IF(N151="nulová",J151,0)</f>
        <v>0</v>
      </c>
      <c r="BJ151" s="7" t="s">
        <v>126</v>
      </c>
      <c r="BK151" s="88">
        <f>ROUND(I151*H151,2)</f>
        <v>0</v>
      </c>
      <c r="BL151" s="7" t="s">
        <v>148</v>
      </c>
      <c r="BM151" s="167" t="s">
        <v>197</v>
      </c>
    </row>
    <row r="152" spans="2:65" s="143" customFormat="1" ht="22.9" customHeight="1">
      <c r="B152" s="144"/>
      <c r="D152" s="145" t="s">
        <v>72</v>
      </c>
      <c r="E152" s="154" t="s">
        <v>160</v>
      </c>
      <c r="F152" s="154" t="s">
        <v>240</v>
      </c>
      <c r="I152" s="147"/>
      <c r="J152" s="155">
        <f>BK152</f>
        <v>0</v>
      </c>
      <c r="L152" s="144"/>
      <c r="M152" s="149"/>
      <c r="P152" s="150">
        <f>SUM(P153:P154)</f>
        <v>0</v>
      </c>
      <c r="R152" s="150">
        <f>SUM(R153:R154)</f>
        <v>0</v>
      </c>
      <c r="T152" s="151">
        <f>SUM(T153:T154)</f>
        <v>0</v>
      </c>
      <c r="AR152" s="145" t="s">
        <v>81</v>
      </c>
      <c r="AT152" s="152" t="s">
        <v>72</v>
      </c>
      <c r="AU152" s="152" t="s">
        <v>81</v>
      </c>
      <c r="AY152" s="145" t="s">
        <v>142</v>
      </c>
      <c r="BK152" s="153">
        <f>SUM(BK153:BK154)</f>
        <v>0</v>
      </c>
    </row>
    <row r="153" spans="2:65" s="20" customFormat="1" ht="33" customHeight="1">
      <c r="B153" s="127"/>
      <c r="C153" s="156" t="s">
        <v>194</v>
      </c>
      <c r="D153" s="156" t="s">
        <v>144</v>
      </c>
      <c r="E153" s="157" t="s">
        <v>904</v>
      </c>
      <c r="F153" s="158" t="s">
        <v>905</v>
      </c>
      <c r="G153" s="159" t="s">
        <v>152</v>
      </c>
      <c r="H153" s="160">
        <v>0.2</v>
      </c>
      <c r="I153" s="161"/>
      <c r="J153" s="162">
        <f>ROUND(I153*H153,2)</f>
        <v>0</v>
      </c>
      <c r="K153" s="163"/>
      <c r="L153" s="21"/>
      <c r="M153" s="164"/>
      <c r="N153" s="126" t="s">
        <v>39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148</v>
      </c>
      <c r="AT153" s="167" t="s">
        <v>144</v>
      </c>
      <c r="AU153" s="167" t="s">
        <v>126</v>
      </c>
      <c r="AY153" s="7" t="s">
        <v>142</v>
      </c>
      <c r="BE153" s="88">
        <f>IF(N153="základná",J153,0)</f>
        <v>0</v>
      </c>
      <c r="BF153" s="88">
        <f>IF(N153="znížená",J153,0)</f>
        <v>0</v>
      </c>
      <c r="BG153" s="88">
        <f>IF(N153="zákl. prenesená",J153,0)</f>
        <v>0</v>
      </c>
      <c r="BH153" s="88">
        <f>IF(N153="zníž. prenesená",J153,0)</f>
        <v>0</v>
      </c>
      <c r="BI153" s="88">
        <f>IF(N153="nulová",J153,0)</f>
        <v>0</v>
      </c>
      <c r="BJ153" s="7" t="s">
        <v>126</v>
      </c>
      <c r="BK153" s="88">
        <f>ROUND(I153*H153,2)</f>
        <v>0</v>
      </c>
      <c r="BL153" s="7" t="s">
        <v>148</v>
      </c>
      <c r="BM153" s="167" t="s">
        <v>201</v>
      </c>
    </row>
    <row r="154" spans="2:65" s="20" customFormat="1" ht="33" customHeight="1">
      <c r="B154" s="127"/>
      <c r="C154" s="156" t="s">
        <v>198</v>
      </c>
      <c r="D154" s="156" t="s">
        <v>144</v>
      </c>
      <c r="E154" s="157" t="s">
        <v>906</v>
      </c>
      <c r="F154" s="158" t="s">
        <v>907</v>
      </c>
      <c r="G154" s="159" t="s">
        <v>152</v>
      </c>
      <c r="H154" s="160">
        <v>0.2</v>
      </c>
      <c r="I154" s="161"/>
      <c r="J154" s="162">
        <f>ROUND(I154*H154,2)</f>
        <v>0</v>
      </c>
      <c r="K154" s="163"/>
      <c r="L154" s="21"/>
      <c r="M154" s="164"/>
      <c r="N154" s="126" t="s">
        <v>39</v>
      </c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AR154" s="167" t="s">
        <v>148</v>
      </c>
      <c r="AT154" s="167" t="s">
        <v>144</v>
      </c>
      <c r="AU154" s="167" t="s">
        <v>126</v>
      </c>
      <c r="AY154" s="7" t="s">
        <v>142</v>
      </c>
      <c r="BE154" s="88">
        <f>IF(N154="základná",J154,0)</f>
        <v>0</v>
      </c>
      <c r="BF154" s="88">
        <f>IF(N154="znížená",J154,0)</f>
        <v>0</v>
      </c>
      <c r="BG154" s="88">
        <f>IF(N154="zákl. prenesená",J154,0)</f>
        <v>0</v>
      </c>
      <c r="BH154" s="88">
        <f>IF(N154="zníž. prenesená",J154,0)</f>
        <v>0</v>
      </c>
      <c r="BI154" s="88">
        <f>IF(N154="nulová",J154,0)</f>
        <v>0</v>
      </c>
      <c r="BJ154" s="7" t="s">
        <v>126</v>
      </c>
      <c r="BK154" s="88">
        <f>ROUND(I154*H154,2)</f>
        <v>0</v>
      </c>
      <c r="BL154" s="7" t="s">
        <v>148</v>
      </c>
      <c r="BM154" s="167" t="s">
        <v>260</v>
      </c>
    </row>
    <row r="155" spans="2:65" s="143" customFormat="1" ht="22.9" customHeight="1">
      <c r="B155" s="144"/>
      <c r="D155" s="145" t="s">
        <v>72</v>
      </c>
      <c r="E155" s="154" t="s">
        <v>163</v>
      </c>
      <c r="F155" s="154" t="s">
        <v>512</v>
      </c>
      <c r="I155" s="147"/>
      <c r="J155" s="155">
        <f>BK155</f>
        <v>0</v>
      </c>
      <c r="L155" s="144"/>
      <c r="M155" s="149"/>
      <c r="P155" s="150">
        <f>SUM(P156:P171)</f>
        <v>0</v>
      </c>
      <c r="R155" s="150">
        <f>SUM(R156:R171)</f>
        <v>0.36811285000000005</v>
      </c>
      <c r="T155" s="151">
        <f>SUM(T156:T171)</f>
        <v>0</v>
      </c>
      <c r="AR155" s="145" t="s">
        <v>81</v>
      </c>
      <c r="AT155" s="152" t="s">
        <v>72</v>
      </c>
      <c r="AU155" s="152" t="s">
        <v>81</v>
      </c>
      <c r="AY155" s="145" t="s">
        <v>142</v>
      </c>
      <c r="BK155" s="153">
        <f>SUM(BK156:BK171)</f>
        <v>0</v>
      </c>
    </row>
    <row r="156" spans="2:65" s="20" customFormat="1" ht="24.2" customHeight="1">
      <c r="B156" s="127"/>
      <c r="C156" s="156" t="s">
        <v>203</v>
      </c>
      <c r="D156" s="156" t="s">
        <v>144</v>
      </c>
      <c r="E156" s="157" t="s">
        <v>908</v>
      </c>
      <c r="F156" s="158" t="s">
        <v>909</v>
      </c>
      <c r="G156" s="159" t="s">
        <v>515</v>
      </c>
      <c r="H156" s="160">
        <v>2</v>
      </c>
      <c r="I156" s="161"/>
      <c r="J156" s="162">
        <f t="shared" ref="J156:J171" si="15">ROUND(I156*H156,2)</f>
        <v>0</v>
      </c>
      <c r="K156" s="163"/>
      <c r="L156" s="21"/>
      <c r="M156" s="164"/>
      <c r="N156" s="126" t="s">
        <v>39</v>
      </c>
      <c r="P156" s="165">
        <f t="shared" ref="P156:P171" si="16">O156*H156</f>
        <v>0</v>
      </c>
      <c r="Q156" s="165">
        <v>0</v>
      </c>
      <c r="R156" s="165">
        <f t="shared" ref="R156:R171" si="17">Q156*H156</f>
        <v>0</v>
      </c>
      <c r="S156" s="165">
        <v>0</v>
      </c>
      <c r="T156" s="166">
        <f t="shared" ref="T156:T171" si="18">S156*H156</f>
        <v>0</v>
      </c>
      <c r="AR156" s="167" t="s">
        <v>148</v>
      </c>
      <c r="AT156" s="167" t="s">
        <v>144</v>
      </c>
      <c r="AU156" s="167" t="s">
        <v>126</v>
      </c>
      <c r="AY156" s="7" t="s">
        <v>142</v>
      </c>
      <c r="BE156" s="88">
        <f t="shared" ref="BE156:BE171" si="19">IF(N156="základná",J156,0)</f>
        <v>0</v>
      </c>
      <c r="BF156" s="88">
        <f t="shared" ref="BF156:BF171" si="20">IF(N156="znížená",J156,0)</f>
        <v>0</v>
      </c>
      <c r="BG156" s="88">
        <f t="shared" ref="BG156:BG171" si="21">IF(N156="zákl. prenesená",J156,0)</f>
        <v>0</v>
      </c>
      <c r="BH156" s="88">
        <f t="shared" ref="BH156:BH171" si="22">IF(N156="zníž. prenesená",J156,0)</f>
        <v>0</v>
      </c>
      <c r="BI156" s="88">
        <f t="shared" ref="BI156:BI171" si="23">IF(N156="nulová",J156,0)</f>
        <v>0</v>
      </c>
      <c r="BJ156" s="7" t="s">
        <v>126</v>
      </c>
      <c r="BK156" s="88">
        <f t="shared" ref="BK156:BK171" si="24">ROUND(I156*H156,2)</f>
        <v>0</v>
      </c>
      <c r="BL156" s="7" t="s">
        <v>148</v>
      </c>
      <c r="BM156" s="167" t="s">
        <v>269</v>
      </c>
    </row>
    <row r="157" spans="2:65" s="20" customFormat="1" ht="33" customHeight="1">
      <c r="B157" s="127"/>
      <c r="C157" s="156" t="s">
        <v>207</v>
      </c>
      <c r="D157" s="156" t="s">
        <v>144</v>
      </c>
      <c r="E157" s="157" t="s">
        <v>910</v>
      </c>
      <c r="F157" s="158" t="s">
        <v>911</v>
      </c>
      <c r="G157" s="159" t="s">
        <v>267</v>
      </c>
      <c r="H157" s="160">
        <v>31</v>
      </c>
      <c r="I157" s="161"/>
      <c r="J157" s="162">
        <f t="shared" si="15"/>
        <v>0</v>
      </c>
      <c r="K157" s="163"/>
      <c r="L157" s="21"/>
      <c r="M157" s="164"/>
      <c r="N157" s="126" t="s">
        <v>39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148</v>
      </c>
      <c r="AT157" s="167" t="s">
        <v>144</v>
      </c>
      <c r="AU157" s="167" t="s">
        <v>126</v>
      </c>
      <c r="AY157" s="7" t="s">
        <v>142</v>
      </c>
      <c r="BE157" s="88">
        <f t="shared" si="19"/>
        <v>0</v>
      </c>
      <c r="BF157" s="88">
        <f t="shared" si="20"/>
        <v>0</v>
      </c>
      <c r="BG157" s="88">
        <f t="shared" si="21"/>
        <v>0</v>
      </c>
      <c r="BH157" s="88">
        <f t="shared" si="22"/>
        <v>0</v>
      </c>
      <c r="BI157" s="88">
        <f t="shared" si="23"/>
        <v>0</v>
      </c>
      <c r="BJ157" s="7" t="s">
        <v>126</v>
      </c>
      <c r="BK157" s="88">
        <f t="shared" si="24"/>
        <v>0</v>
      </c>
      <c r="BL157" s="7" t="s">
        <v>148</v>
      </c>
      <c r="BM157" s="167" t="s">
        <v>277</v>
      </c>
    </row>
    <row r="158" spans="2:65" s="20" customFormat="1" ht="24.2" customHeight="1">
      <c r="B158" s="127"/>
      <c r="C158" s="168" t="s">
        <v>211</v>
      </c>
      <c r="D158" s="168" t="s">
        <v>305</v>
      </c>
      <c r="E158" s="169" t="s">
        <v>560</v>
      </c>
      <c r="F158" s="170" t="s">
        <v>561</v>
      </c>
      <c r="G158" s="171" t="s">
        <v>267</v>
      </c>
      <c r="H158" s="172">
        <v>31</v>
      </c>
      <c r="I158" s="173"/>
      <c r="J158" s="174">
        <f t="shared" si="15"/>
        <v>0</v>
      </c>
      <c r="K158" s="175"/>
      <c r="L158" s="176"/>
      <c r="M158" s="177"/>
      <c r="N158" s="178" t="s">
        <v>39</v>
      </c>
      <c r="P158" s="165">
        <f t="shared" si="16"/>
        <v>0</v>
      </c>
      <c r="Q158" s="165">
        <v>4.2999999999999999E-4</v>
      </c>
      <c r="R158" s="165">
        <f t="shared" si="17"/>
        <v>1.333E-2</v>
      </c>
      <c r="S158" s="165">
        <v>0</v>
      </c>
      <c r="T158" s="166">
        <f t="shared" si="18"/>
        <v>0</v>
      </c>
      <c r="AR158" s="167" t="s">
        <v>163</v>
      </c>
      <c r="AT158" s="167" t="s">
        <v>305</v>
      </c>
      <c r="AU158" s="167" t="s">
        <v>126</v>
      </c>
      <c r="AY158" s="7" t="s">
        <v>142</v>
      </c>
      <c r="BE158" s="88">
        <f t="shared" si="19"/>
        <v>0</v>
      </c>
      <c r="BF158" s="88">
        <f t="shared" si="20"/>
        <v>0</v>
      </c>
      <c r="BG158" s="88">
        <f t="shared" si="21"/>
        <v>0</v>
      </c>
      <c r="BH158" s="88">
        <f t="shared" si="22"/>
        <v>0</v>
      </c>
      <c r="BI158" s="88">
        <f t="shared" si="23"/>
        <v>0</v>
      </c>
      <c r="BJ158" s="7" t="s">
        <v>126</v>
      </c>
      <c r="BK158" s="88">
        <f t="shared" si="24"/>
        <v>0</v>
      </c>
      <c r="BL158" s="7" t="s">
        <v>148</v>
      </c>
      <c r="BM158" s="167" t="s">
        <v>219</v>
      </c>
    </row>
    <row r="159" spans="2:65" s="20" customFormat="1" ht="24.2" customHeight="1">
      <c r="B159" s="127"/>
      <c r="C159" s="168" t="s">
        <v>215</v>
      </c>
      <c r="D159" s="168" t="s">
        <v>305</v>
      </c>
      <c r="E159" s="169" t="s">
        <v>912</v>
      </c>
      <c r="F159" s="170" t="s">
        <v>913</v>
      </c>
      <c r="G159" s="171" t="s">
        <v>515</v>
      </c>
      <c r="H159" s="172">
        <v>2.077</v>
      </c>
      <c r="I159" s="173"/>
      <c r="J159" s="174">
        <f t="shared" si="15"/>
        <v>0</v>
      </c>
      <c r="K159" s="175"/>
      <c r="L159" s="176"/>
      <c r="M159" s="177"/>
      <c r="N159" s="178" t="s">
        <v>39</v>
      </c>
      <c r="P159" s="165">
        <f t="shared" si="16"/>
        <v>0</v>
      </c>
      <c r="Q159" s="165">
        <v>1E-4</v>
      </c>
      <c r="R159" s="165">
        <f t="shared" si="17"/>
        <v>2.0770000000000001E-4</v>
      </c>
      <c r="S159" s="165">
        <v>0</v>
      </c>
      <c r="T159" s="166">
        <f t="shared" si="18"/>
        <v>0</v>
      </c>
      <c r="AR159" s="167" t="s">
        <v>163</v>
      </c>
      <c r="AT159" s="167" t="s">
        <v>305</v>
      </c>
      <c r="AU159" s="167" t="s">
        <v>126</v>
      </c>
      <c r="AY159" s="7" t="s">
        <v>142</v>
      </c>
      <c r="BE159" s="88">
        <f t="shared" si="19"/>
        <v>0</v>
      </c>
      <c r="BF159" s="88">
        <f t="shared" si="20"/>
        <v>0</v>
      </c>
      <c r="BG159" s="88">
        <f t="shared" si="21"/>
        <v>0</v>
      </c>
      <c r="BH159" s="88">
        <f t="shared" si="22"/>
        <v>0</v>
      </c>
      <c r="BI159" s="88">
        <f t="shared" si="23"/>
        <v>0</v>
      </c>
      <c r="BJ159" s="7" t="s">
        <v>126</v>
      </c>
      <c r="BK159" s="88">
        <f t="shared" si="24"/>
        <v>0</v>
      </c>
      <c r="BL159" s="7" t="s">
        <v>148</v>
      </c>
      <c r="BM159" s="167" t="s">
        <v>292</v>
      </c>
    </row>
    <row r="160" spans="2:65" s="20" customFormat="1" ht="24.2" customHeight="1">
      <c r="B160" s="127"/>
      <c r="C160" s="156" t="s">
        <v>220</v>
      </c>
      <c r="D160" s="156" t="s">
        <v>144</v>
      </c>
      <c r="E160" s="157" t="s">
        <v>914</v>
      </c>
      <c r="F160" s="158" t="s">
        <v>915</v>
      </c>
      <c r="G160" s="159" t="s">
        <v>267</v>
      </c>
      <c r="H160" s="160">
        <v>31</v>
      </c>
      <c r="I160" s="161"/>
      <c r="J160" s="162">
        <f t="shared" si="15"/>
        <v>0</v>
      </c>
      <c r="K160" s="163"/>
      <c r="L160" s="21"/>
      <c r="M160" s="164"/>
      <c r="N160" s="126" t="s">
        <v>39</v>
      </c>
      <c r="P160" s="165">
        <f t="shared" si="16"/>
        <v>0</v>
      </c>
      <c r="Q160" s="165">
        <v>4.3764999999999999E-4</v>
      </c>
      <c r="R160" s="165">
        <f t="shared" si="17"/>
        <v>1.356715E-2</v>
      </c>
      <c r="S160" s="165">
        <v>0</v>
      </c>
      <c r="T160" s="166">
        <f t="shared" si="18"/>
        <v>0</v>
      </c>
      <c r="AR160" s="167" t="s">
        <v>148</v>
      </c>
      <c r="AT160" s="167" t="s">
        <v>144</v>
      </c>
      <c r="AU160" s="167" t="s">
        <v>126</v>
      </c>
      <c r="AY160" s="7" t="s">
        <v>142</v>
      </c>
      <c r="BE160" s="88">
        <f t="shared" si="19"/>
        <v>0</v>
      </c>
      <c r="BF160" s="88">
        <f t="shared" si="20"/>
        <v>0</v>
      </c>
      <c r="BG160" s="88">
        <f t="shared" si="21"/>
        <v>0</v>
      </c>
      <c r="BH160" s="88">
        <f t="shared" si="22"/>
        <v>0</v>
      </c>
      <c r="BI160" s="88">
        <f t="shared" si="23"/>
        <v>0</v>
      </c>
      <c r="BJ160" s="7" t="s">
        <v>126</v>
      </c>
      <c r="BK160" s="88">
        <f t="shared" si="24"/>
        <v>0</v>
      </c>
      <c r="BL160" s="7" t="s">
        <v>148</v>
      </c>
      <c r="BM160" s="167" t="s">
        <v>227</v>
      </c>
    </row>
    <row r="161" spans="2:65" s="20" customFormat="1" ht="33" customHeight="1">
      <c r="B161" s="127"/>
      <c r="C161" s="156" t="s">
        <v>224</v>
      </c>
      <c r="D161" s="156" t="s">
        <v>144</v>
      </c>
      <c r="E161" s="157" t="s">
        <v>916</v>
      </c>
      <c r="F161" s="158" t="s">
        <v>917</v>
      </c>
      <c r="G161" s="159" t="s">
        <v>267</v>
      </c>
      <c r="H161" s="160">
        <v>8</v>
      </c>
      <c r="I161" s="161"/>
      <c r="J161" s="162">
        <f t="shared" si="15"/>
        <v>0</v>
      </c>
      <c r="K161" s="163"/>
      <c r="L161" s="21"/>
      <c r="M161" s="164"/>
      <c r="N161" s="126" t="s">
        <v>39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148</v>
      </c>
      <c r="AT161" s="167" t="s">
        <v>144</v>
      </c>
      <c r="AU161" s="167" t="s">
        <v>126</v>
      </c>
      <c r="AY161" s="7" t="s">
        <v>142</v>
      </c>
      <c r="BE161" s="88">
        <f t="shared" si="19"/>
        <v>0</v>
      </c>
      <c r="BF161" s="88">
        <f t="shared" si="20"/>
        <v>0</v>
      </c>
      <c r="BG161" s="88">
        <f t="shared" si="21"/>
        <v>0</v>
      </c>
      <c r="BH161" s="88">
        <f t="shared" si="22"/>
        <v>0</v>
      </c>
      <c r="BI161" s="88">
        <f t="shared" si="23"/>
        <v>0</v>
      </c>
      <c r="BJ161" s="7" t="s">
        <v>126</v>
      </c>
      <c r="BK161" s="88">
        <f t="shared" si="24"/>
        <v>0</v>
      </c>
      <c r="BL161" s="7" t="s">
        <v>148</v>
      </c>
      <c r="BM161" s="167" t="s">
        <v>231</v>
      </c>
    </row>
    <row r="162" spans="2:65" s="20" customFormat="1" ht="24.2" customHeight="1">
      <c r="B162" s="127"/>
      <c r="C162" s="168" t="s">
        <v>228</v>
      </c>
      <c r="D162" s="168" t="s">
        <v>305</v>
      </c>
      <c r="E162" s="169" t="s">
        <v>918</v>
      </c>
      <c r="F162" s="170" t="s">
        <v>919</v>
      </c>
      <c r="G162" s="171" t="s">
        <v>515</v>
      </c>
      <c r="H162" s="172">
        <v>8.7439999999999998</v>
      </c>
      <c r="I162" s="173"/>
      <c r="J162" s="174">
        <f t="shared" si="15"/>
        <v>0</v>
      </c>
      <c r="K162" s="175"/>
      <c r="L162" s="176"/>
      <c r="M162" s="177"/>
      <c r="N162" s="178" t="s">
        <v>39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163</v>
      </c>
      <c r="AT162" s="167" t="s">
        <v>305</v>
      </c>
      <c r="AU162" s="167" t="s">
        <v>126</v>
      </c>
      <c r="AY162" s="7" t="s">
        <v>142</v>
      </c>
      <c r="BE162" s="88">
        <f t="shared" si="19"/>
        <v>0</v>
      </c>
      <c r="BF162" s="88">
        <f t="shared" si="20"/>
        <v>0</v>
      </c>
      <c r="BG162" s="88">
        <f t="shared" si="21"/>
        <v>0</v>
      </c>
      <c r="BH162" s="88">
        <f t="shared" si="22"/>
        <v>0</v>
      </c>
      <c r="BI162" s="88">
        <f t="shared" si="23"/>
        <v>0</v>
      </c>
      <c r="BJ162" s="7" t="s">
        <v>126</v>
      </c>
      <c r="BK162" s="88">
        <f t="shared" si="24"/>
        <v>0</v>
      </c>
      <c r="BL162" s="7" t="s">
        <v>148</v>
      </c>
      <c r="BM162" s="167" t="s">
        <v>234</v>
      </c>
    </row>
    <row r="163" spans="2:65" s="20" customFormat="1" ht="24.2" customHeight="1">
      <c r="B163" s="127"/>
      <c r="C163" s="156" t="s">
        <v>6</v>
      </c>
      <c r="D163" s="156" t="s">
        <v>144</v>
      </c>
      <c r="E163" s="157" t="s">
        <v>920</v>
      </c>
      <c r="F163" s="158" t="s">
        <v>921</v>
      </c>
      <c r="G163" s="159" t="s">
        <v>515</v>
      </c>
      <c r="H163" s="160">
        <v>1</v>
      </c>
      <c r="I163" s="161"/>
      <c r="J163" s="162">
        <f t="shared" si="15"/>
        <v>0</v>
      </c>
      <c r="K163" s="163"/>
      <c r="L163" s="21"/>
      <c r="M163" s="164"/>
      <c r="N163" s="126" t="s">
        <v>39</v>
      </c>
      <c r="P163" s="165">
        <f t="shared" si="16"/>
        <v>0</v>
      </c>
      <c r="Q163" s="165">
        <v>0.34098800000000001</v>
      </c>
      <c r="R163" s="165">
        <f t="shared" si="17"/>
        <v>0.34098800000000001</v>
      </c>
      <c r="S163" s="165">
        <v>0</v>
      </c>
      <c r="T163" s="166">
        <f t="shared" si="18"/>
        <v>0</v>
      </c>
      <c r="AR163" s="167" t="s">
        <v>148</v>
      </c>
      <c r="AT163" s="167" t="s">
        <v>144</v>
      </c>
      <c r="AU163" s="167" t="s">
        <v>126</v>
      </c>
      <c r="AY163" s="7" t="s">
        <v>142</v>
      </c>
      <c r="BE163" s="88">
        <f t="shared" si="19"/>
        <v>0</v>
      </c>
      <c r="BF163" s="88">
        <f t="shared" si="20"/>
        <v>0</v>
      </c>
      <c r="BG163" s="88">
        <f t="shared" si="21"/>
        <v>0</v>
      </c>
      <c r="BH163" s="88">
        <f t="shared" si="22"/>
        <v>0</v>
      </c>
      <c r="BI163" s="88">
        <f t="shared" si="23"/>
        <v>0</v>
      </c>
      <c r="BJ163" s="7" t="s">
        <v>126</v>
      </c>
      <c r="BK163" s="88">
        <f t="shared" si="24"/>
        <v>0</v>
      </c>
      <c r="BL163" s="7" t="s">
        <v>148</v>
      </c>
      <c r="BM163" s="167" t="s">
        <v>323</v>
      </c>
    </row>
    <row r="164" spans="2:65" s="20" customFormat="1" ht="21.75" customHeight="1">
      <c r="B164" s="127"/>
      <c r="C164" s="168" t="s">
        <v>193</v>
      </c>
      <c r="D164" s="168" t="s">
        <v>305</v>
      </c>
      <c r="E164" s="169" t="s">
        <v>922</v>
      </c>
      <c r="F164" s="170" t="s">
        <v>923</v>
      </c>
      <c r="G164" s="171" t="s">
        <v>515</v>
      </c>
      <c r="H164" s="172">
        <v>1.01</v>
      </c>
      <c r="I164" s="173"/>
      <c r="J164" s="174">
        <f t="shared" si="15"/>
        <v>0</v>
      </c>
      <c r="K164" s="175"/>
      <c r="L164" s="176"/>
      <c r="M164" s="177"/>
      <c r="N164" s="178" t="s">
        <v>39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163</v>
      </c>
      <c r="AT164" s="167" t="s">
        <v>305</v>
      </c>
      <c r="AU164" s="167" t="s">
        <v>126</v>
      </c>
      <c r="AY164" s="7" t="s">
        <v>142</v>
      </c>
      <c r="BE164" s="88">
        <f t="shared" si="19"/>
        <v>0</v>
      </c>
      <c r="BF164" s="88">
        <f t="shared" si="20"/>
        <v>0</v>
      </c>
      <c r="BG164" s="88">
        <f t="shared" si="21"/>
        <v>0</v>
      </c>
      <c r="BH164" s="88">
        <f t="shared" si="22"/>
        <v>0</v>
      </c>
      <c r="BI164" s="88">
        <f t="shared" si="23"/>
        <v>0</v>
      </c>
      <c r="BJ164" s="7" t="s">
        <v>126</v>
      </c>
      <c r="BK164" s="88">
        <f t="shared" si="24"/>
        <v>0</v>
      </c>
      <c r="BL164" s="7" t="s">
        <v>148</v>
      </c>
      <c r="BM164" s="167" t="s">
        <v>337</v>
      </c>
    </row>
    <row r="165" spans="2:65" s="20" customFormat="1" ht="21.75" customHeight="1">
      <c r="B165" s="127"/>
      <c r="C165" s="168" t="s">
        <v>241</v>
      </c>
      <c r="D165" s="168" t="s">
        <v>305</v>
      </c>
      <c r="E165" s="169" t="s">
        <v>924</v>
      </c>
      <c r="F165" s="170" t="s">
        <v>925</v>
      </c>
      <c r="G165" s="171" t="s">
        <v>515</v>
      </c>
      <c r="H165" s="172">
        <v>1.01</v>
      </c>
      <c r="I165" s="173"/>
      <c r="J165" s="174">
        <f t="shared" si="15"/>
        <v>0</v>
      </c>
      <c r="K165" s="175"/>
      <c r="L165" s="176"/>
      <c r="M165" s="177"/>
      <c r="N165" s="178" t="s">
        <v>39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163</v>
      </c>
      <c r="AT165" s="167" t="s">
        <v>305</v>
      </c>
      <c r="AU165" s="167" t="s">
        <v>126</v>
      </c>
      <c r="AY165" s="7" t="s">
        <v>142</v>
      </c>
      <c r="BE165" s="88">
        <f t="shared" si="19"/>
        <v>0</v>
      </c>
      <c r="BF165" s="88">
        <f t="shared" si="20"/>
        <v>0</v>
      </c>
      <c r="BG165" s="88">
        <f t="shared" si="21"/>
        <v>0</v>
      </c>
      <c r="BH165" s="88">
        <f t="shared" si="22"/>
        <v>0</v>
      </c>
      <c r="BI165" s="88">
        <f t="shared" si="23"/>
        <v>0</v>
      </c>
      <c r="BJ165" s="7" t="s">
        <v>126</v>
      </c>
      <c r="BK165" s="88">
        <f t="shared" si="24"/>
        <v>0</v>
      </c>
      <c r="BL165" s="7" t="s">
        <v>148</v>
      </c>
      <c r="BM165" s="167" t="s">
        <v>345</v>
      </c>
    </row>
    <row r="166" spans="2:65" s="20" customFormat="1" ht="21.75" customHeight="1">
      <c r="B166" s="127"/>
      <c r="C166" s="168" t="s">
        <v>197</v>
      </c>
      <c r="D166" s="168" t="s">
        <v>305</v>
      </c>
      <c r="E166" s="169" t="s">
        <v>926</v>
      </c>
      <c r="F166" s="170" t="s">
        <v>927</v>
      </c>
      <c r="G166" s="171" t="s">
        <v>515</v>
      </c>
      <c r="H166" s="172">
        <v>1.01</v>
      </c>
      <c r="I166" s="173"/>
      <c r="J166" s="174">
        <f t="shared" si="15"/>
        <v>0</v>
      </c>
      <c r="K166" s="175"/>
      <c r="L166" s="176"/>
      <c r="M166" s="177"/>
      <c r="N166" s="178" t="s">
        <v>39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163</v>
      </c>
      <c r="AT166" s="167" t="s">
        <v>305</v>
      </c>
      <c r="AU166" s="167" t="s">
        <v>126</v>
      </c>
      <c r="AY166" s="7" t="s">
        <v>142</v>
      </c>
      <c r="BE166" s="88">
        <f t="shared" si="19"/>
        <v>0</v>
      </c>
      <c r="BF166" s="88">
        <f t="shared" si="20"/>
        <v>0</v>
      </c>
      <c r="BG166" s="88">
        <f t="shared" si="21"/>
        <v>0</v>
      </c>
      <c r="BH166" s="88">
        <f t="shared" si="22"/>
        <v>0</v>
      </c>
      <c r="BI166" s="88">
        <f t="shared" si="23"/>
        <v>0</v>
      </c>
      <c r="BJ166" s="7" t="s">
        <v>126</v>
      </c>
      <c r="BK166" s="88">
        <f t="shared" si="24"/>
        <v>0</v>
      </c>
      <c r="BL166" s="7" t="s">
        <v>148</v>
      </c>
      <c r="BM166" s="167" t="s">
        <v>251</v>
      </c>
    </row>
    <row r="167" spans="2:65" s="20" customFormat="1" ht="21.75" customHeight="1">
      <c r="B167" s="127"/>
      <c r="C167" s="168" t="s">
        <v>248</v>
      </c>
      <c r="D167" s="168" t="s">
        <v>305</v>
      </c>
      <c r="E167" s="169" t="s">
        <v>928</v>
      </c>
      <c r="F167" s="170" t="s">
        <v>929</v>
      </c>
      <c r="G167" s="171" t="s">
        <v>515</v>
      </c>
      <c r="H167" s="172">
        <v>1.01</v>
      </c>
      <c r="I167" s="173"/>
      <c r="J167" s="174">
        <f t="shared" si="15"/>
        <v>0</v>
      </c>
      <c r="K167" s="175"/>
      <c r="L167" s="176"/>
      <c r="M167" s="177"/>
      <c r="N167" s="178" t="s">
        <v>39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163</v>
      </c>
      <c r="AT167" s="167" t="s">
        <v>305</v>
      </c>
      <c r="AU167" s="167" t="s">
        <v>126</v>
      </c>
      <c r="AY167" s="7" t="s">
        <v>142</v>
      </c>
      <c r="BE167" s="88">
        <f t="shared" si="19"/>
        <v>0</v>
      </c>
      <c r="BF167" s="88">
        <f t="shared" si="20"/>
        <v>0</v>
      </c>
      <c r="BG167" s="88">
        <f t="shared" si="21"/>
        <v>0</v>
      </c>
      <c r="BH167" s="88">
        <f t="shared" si="22"/>
        <v>0</v>
      </c>
      <c r="BI167" s="88">
        <f t="shared" si="23"/>
        <v>0</v>
      </c>
      <c r="BJ167" s="7" t="s">
        <v>126</v>
      </c>
      <c r="BK167" s="88">
        <f t="shared" si="24"/>
        <v>0</v>
      </c>
      <c r="BL167" s="7" t="s">
        <v>148</v>
      </c>
      <c r="BM167" s="167" t="s">
        <v>360</v>
      </c>
    </row>
    <row r="168" spans="2:65" s="20" customFormat="1" ht="16.5" customHeight="1">
      <c r="B168" s="127"/>
      <c r="C168" s="168" t="s">
        <v>201</v>
      </c>
      <c r="D168" s="168" t="s">
        <v>305</v>
      </c>
      <c r="E168" s="169" t="s">
        <v>930</v>
      </c>
      <c r="F168" s="170" t="s">
        <v>931</v>
      </c>
      <c r="G168" s="171" t="s">
        <v>515</v>
      </c>
      <c r="H168" s="172">
        <v>1.01</v>
      </c>
      <c r="I168" s="173"/>
      <c r="J168" s="174">
        <f t="shared" si="15"/>
        <v>0</v>
      </c>
      <c r="K168" s="175"/>
      <c r="L168" s="176"/>
      <c r="M168" s="177"/>
      <c r="N168" s="178" t="s">
        <v>39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163</v>
      </c>
      <c r="AT168" s="167" t="s">
        <v>305</v>
      </c>
      <c r="AU168" s="167" t="s">
        <v>126</v>
      </c>
      <c r="AY168" s="7" t="s">
        <v>142</v>
      </c>
      <c r="BE168" s="88">
        <f t="shared" si="19"/>
        <v>0</v>
      </c>
      <c r="BF168" s="88">
        <f t="shared" si="20"/>
        <v>0</v>
      </c>
      <c r="BG168" s="88">
        <f t="shared" si="21"/>
        <v>0</v>
      </c>
      <c r="BH168" s="88">
        <f t="shared" si="22"/>
        <v>0</v>
      </c>
      <c r="BI168" s="88">
        <f t="shared" si="23"/>
        <v>0</v>
      </c>
      <c r="BJ168" s="7" t="s">
        <v>126</v>
      </c>
      <c r="BK168" s="88">
        <f t="shared" si="24"/>
        <v>0</v>
      </c>
      <c r="BL168" s="7" t="s">
        <v>148</v>
      </c>
      <c r="BM168" s="167" t="s">
        <v>371</v>
      </c>
    </row>
    <row r="169" spans="2:65" s="20" customFormat="1" ht="24.2" customHeight="1">
      <c r="B169" s="127"/>
      <c r="C169" s="156" t="s">
        <v>256</v>
      </c>
      <c r="D169" s="156" t="s">
        <v>144</v>
      </c>
      <c r="E169" s="157" t="s">
        <v>932</v>
      </c>
      <c r="F169" s="158" t="s">
        <v>933</v>
      </c>
      <c r="G169" s="159" t="s">
        <v>515</v>
      </c>
      <c r="H169" s="160">
        <v>1</v>
      </c>
      <c r="I169" s="161"/>
      <c r="J169" s="162">
        <f t="shared" si="15"/>
        <v>0</v>
      </c>
      <c r="K169" s="163"/>
      <c r="L169" s="21"/>
      <c r="M169" s="164"/>
      <c r="N169" s="126" t="s">
        <v>39</v>
      </c>
      <c r="P169" s="165">
        <f t="shared" si="16"/>
        <v>0</v>
      </c>
      <c r="Q169" s="165">
        <v>2.0000000000000002E-5</v>
      </c>
      <c r="R169" s="165">
        <f t="shared" si="17"/>
        <v>2.0000000000000002E-5</v>
      </c>
      <c r="S169" s="165">
        <v>0</v>
      </c>
      <c r="T169" s="166">
        <f t="shared" si="18"/>
        <v>0</v>
      </c>
      <c r="AR169" s="167" t="s">
        <v>148</v>
      </c>
      <c r="AT169" s="167" t="s">
        <v>144</v>
      </c>
      <c r="AU169" s="167" t="s">
        <v>126</v>
      </c>
      <c r="AY169" s="7" t="s">
        <v>142</v>
      </c>
      <c r="BE169" s="88">
        <f t="shared" si="19"/>
        <v>0</v>
      </c>
      <c r="BF169" s="88">
        <f t="shared" si="20"/>
        <v>0</v>
      </c>
      <c r="BG169" s="88">
        <f t="shared" si="21"/>
        <v>0</v>
      </c>
      <c r="BH169" s="88">
        <f t="shared" si="22"/>
        <v>0</v>
      </c>
      <c r="BI169" s="88">
        <f t="shared" si="23"/>
        <v>0</v>
      </c>
      <c r="BJ169" s="7" t="s">
        <v>126</v>
      </c>
      <c r="BK169" s="88">
        <f t="shared" si="24"/>
        <v>0</v>
      </c>
      <c r="BL169" s="7" t="s">
        <v>148</v>
      </c>
      <c r="BM169" s="167" t="s">
        <v>379</v>
      </c>
    </row>
    <row r="170" spans="2:65" s="20" customFormat="1" ht="24.2" customHeight="1">
      <c r="B170" s="127"/>
      <c r="C170" s="168" t="s">
        <v>260</v>
      </c>
      <c r="D170" s="168" t="s">
        <v>305</v>
      </c>
      <c r="E170" s="169" t="s">
        <v>934</v>
      </c>
      <c r="F170" s="170" t="s">
        <v>935</v>
      </c>
      <c r="G170" s="171" t="s">
        <v>515</v>
      </c>
      <c r="H170" s="172">
        <v>1</v>
      </c>
      <c r="I170" s="173"/>
      <c r="J170" s="174">
        <f t="shared" si="15"/>
        <v>0</v>
      </c>
      <c r="K170" s="175"/>
      <c r="L170" s="176"/>
      <c r="M170" s="177"/>
      <c r="N170" s="178" t="s">
        <v>39</v>
      </c>
      <c r="P170" s="165">
        <f t="shared" si="16"/>
        <v>0</v>
      </c>
      <c r="Q170" s="165">
        <v>0</v>
      </c>
      <c r="R170" s="165">
        <f t="shared" si="17"/>
        <v>0</v>
      </c>
      <c r="S170" s="165">
        <v>0</v>
      </c>
      <c r="T170" s="166">
        <f t="shared" si="18"/>
        <v>0</v>
      </c>
      <c r="AR170" s="167" t="s">
        <v>163</v>
      </c>
      <c r="AT170" s="167" t="s">
        <v>305</v>
      </c>
      <c r="AU170" s="167" t="s">
        <v>126</v>
      </c>
      <c r="AY170" s="7" t="s">
        <v>142</v>
      </c>
      <c r="BE170" s="88">
        <f t="shared" si="19"/>
        <v>0</v>
      </c>
      <c r="BF170" s="88">
        <f t="shared" si="20"/>
        <v>0</v>
      </c>
      <c r="BG170" s="88">
        <f t="shared" si="21"/>
        <v>0</v>
      </c>
      <c r="BH170" s="88">
        <f t="shared" si="22"/>
        <v>0</v>
      </c>
      <c r="BI170" s="88">
        <f t="shared" si="23"/>
        <v>0</v>
      </c>
      <c r="BJ170" s="7" t="s">
        <v>126</v>
      </c>
      <c r="BK170" s="88">
        <f t="shared" si="24"/>
        <v>0</v>
      </c>
      <c r="BL170" s="7" t="s">
        <v>148</v>
      </c>
      <c r="BM170" s="167" t="s">
        <v>268</v>
      </c>
    </row>
    <row r="171" spans="2:65" s="20" customFormat="1" ht="24.2" customHeight="1">
      <c r="B171" s="127"/>
      <c r="C171" s="168" t="s">
        <v>264</v>
      </c>
      <c r="D171" s="168" t="s">
        <v>305</v>
      </c>
      <c r="E171" s="169" t="s">
        <v>936</v>
      </c>
      <c r="F171" s="170" t="s">
        <v>937</v>
      </c>
      <c r="G171" s="171" t="s">
        <v>515</v>
      </c>
      <c r="H171" s="172">
        <v>1</v>
      </c>
      <c r="I171" s="173"/>
      <c r="J171" s="174">
        <f t="shared" si="15"/>
        <v>0</v>
      </c>
      <c r="K171" s="175"/>
      <c r="L171" s="176"/>
      <c r="M171" s="177"/>
      <c r="N171" s="178" t="s">
        <v>39</v>
      </c>
      <c r="P171" s="165">
        <f t="shared" si="16"/>
        <v>0</v>
      </c>
      <c r="Q171" s="165">
        <v>0</v>
      </c>
      <c r="R171" s="165">
        <f t="shared" si="17"/>
        <v>0</v>
      </c>
      <c r="S171" s="165">
        <v>0</v>
      </c>
      <c r="T171" s="166">
        <f t="shared" si="18"/>
        <v>0</v>
      </c>
      <c r="AR171" s="167" t="s">
        <v>163</v>
      </c>
      <c r="AT171" s="167" t="s">
        <v>305</v>
      </c>
      <c r="AU171" s="167" t="s">
        <v>126</v>
      </c>
      <c r="AY171" s="7" t="s">
        <v>142</v>
      </c>
      <c r="BE171" s="88">
        <f t="shared" si="19"/>
        <v>0</v>
      </c>
      <c r="BF171" s="88">
        <f t="shared" si="20"/>
        <v>0</v>
      </c>
      <c r="BG171" s="88">
        <f t="shared" si="21"/>
        <v>0</v>
      </c>
      <c r="BH171" s="88">
        <f t="shared" si="22"/>
        <v>0</v>
      </c>
      <c r="BI171" s="88">
        <f t="shared" si="23"/>
        <v>0</v>
      </c>
      <c r="BJ171" s="7" t="s">
        <v>126</v>
      </c>
      <c r="BK171" s="88">
        <f t="shared" si="24"/>
        <v>0</v>
      </c>
      <c r="BL171" s="7" t="s">
        <v>148</v>
      </c>
      <c r="BM171" s="167" t="s">
        <v>272</v>
      </c>
    </row>
    <row r="172" spans="2:65" s="143" customFormat="1" ht="22.9" customHeight="1">
      <c r="B172" s="144"/>
      <c r="D172" s="145" t="s">
        <v>72</v>
      </c>
      <c r="E172" s="154" t="s">
        <v>174</v>
      </c>
      <c r="F172" s="154" t="s">
        <v>300</v>
      </c>
      <c r="I172" s="147"/>
      <c r="J172" s="155">
        <f>BK172</f>
        <v>0</v>
      </c>
      <c r="L172" s="144"/>
      <c r="M172" s="149"/>
      <c r="P172" s="150">
        <f>SUM(P173:P175)</f>
        <v>0</v>
      </c>
      <c r="R172" s="150">
        <f>SUM(R173:R175)</f>
        <v>3.7599999999999999E-5</v>
      </c>
      <c r="T172" s="151">
        <f>SUM(T173:T175)</f>
        <v>0</v>
      </c>
      <c r="AR172" s="145" t="s">
        <v>81</v>
      </c>
      <c r="AT172" s="152" t="s">
        <v>72</v>
      </c>
      <c r="AU172" s="152" t="s">
        <v>81</v>
      </c>
      <c r="AY172" s="145" t="s">
        <v>142</v>
      </c>
      <c r="BK172" s="153">
        <f>SUM(BK173:BK175)</f>
        <v>0</v>
      </c>
    </row>
    <row r="173" spans="2:65" s="20" customFormat="1" ht="24.2" customHeight="1">
      <c r="B173" s="127"/>
      <c r="C173" s="156" t="s">
        <v>269</v>
      </c>
      <c r="D173" s="156" t="s">
        <v>144</v>
      </c>
      <c r="E173" s="157" t="s">
        <v>938</v>
      </c>
      <c r="F173" s="158" t="s">
        <v>939</v>
      </c>
      <c r="G173" s="159" t="s">
        <v>267</v>
      </c>
      <c r="H173" s="160">
        <v>4</v>
      </c>
      <c r="I173" s="161"/>
      <c r="J173" s="162">
        <f>ROUND(I173*H173,2)</f>
        <v>0</v>
      </c>
      <c r="K173" s="163"/>
      <c r="L173" s="21"/>
      <c r="M173" s="164"/>
      <c r="N173" s="126" t="s">
        <v>39</v>
      </c>
      <c r="P173" s="165">
        <f>O173*H173</f>
        <v>0</v>
      </c>
      <c r="Q173" s="165">
        <v>9.3999999999999998E-6</v>
      </c>
      <c r="R173" s="165">
        <f>Q173*H173</f>
        <v>3.7599999999999999E-5</v>
      </c>
      <c r="S173" s="165">
        <v>0</v>
      </c>
      <c r="T173" s="166">
        <f>S173*H173</f>
        <v>0</v>
      </c>
      <c r="AR173" s="167" t="s">
        <v>148</v>
      </c>
      <c r="AT173" s="167" t="s">
        <v>144</v>
      </c>
      <c r="AU173" s="167" t="s">
        <v>126</v>
      </c>
      <c r="AY173" s="7" t="s">
        <v>142</v>
      </c>
      <c r="BE173" s="88">
        <f>IF(N173="základná",J173,0)</f>
        <v>0</v>
      </c>
      <c r="BF173" s="88">
        <f>IF(N173="znížená",J173,0)</f>
        <v>0</v>
      </c>
      <c r="BG173" s="88">
        <f>IF(N173="zákl. prenesená",J173,0)</f>
        <v>0</v>
      </c>
      <c r="BH173" s="88">
        <f>IF(N173="zníž. prenesená",J173,0)</f>
        <v>0</v>
      </c>
      <c r="BI173" s="88">
        <f>IF(N173="nulová",J173,0)</f>
        <v>0</v>
      </c>
      <c r="BJ173" s="7" t="s">
        <v>126</v>
      </c>
      <c r="BK173" s="88">
        <f>ROUND(I173*H173,2)</f>
        <v>0</v>
      </c>
      <c r="BL173" s="7" t="s">
        <v>148</v>
      </c>
      <c r="BM173" s="167" t="s">
        <v>276</v>
      </c>
    </row>
    <row r="174" spans="2:65" s="20" customFormat="1" ht="33" customHeight="1">
      <c r="B174" s="127"/>
      <c r="C174" s="156" t="s">
        <v>273</v>
      </c>
      <c r="D174" s="156" t="s">
        <v>144</v>
      </c>
      <c r="E174" s="157" t="s">
        <v>940</v>
      </c>
      <c r="F174" s="158" t="s">
        <v>941</v>
      </c>
      <c r="G174" s="159" t="s">
        <v>218</v>
      </c>
      <c r="H174" s="160">
        <v>0.22500000000000001</v>
      </c>
      <c r="I174" s="161"/>
      <c r="J174" s="162">
        <f>ROUND(I174*H174,2)</f>
        <v>0</v>
      </c>
      <c r="K174" s="163"/>
      <c r="L174" s="21"/>
      <c r="M174" s="164"/>
      <c r="N174" s="126" t="s">
        <v>39</v>
      </c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AR174" s="167" t="s">
        <v>148</v>
      </c>
      <c r="AT174" s="167" t="s">
        <v>144</v>
      </c>
      <c r="AU174" s="167" t="s">
        <v>126</v>
      </c>
      <c r="AY174" s="7" t="s">
        <v>142</v>
      </c>
      <c r="BE174" s="88">
        <f>IF(N174="základná",J174,0)</f>
        <v>0</v>
      </c>
      <c r="BF174" s="88">
        <f>IF(N174="znížená",J174,0)</f>
        <v>0</v>
      </c>
      <c r="BG174" s="88">
        <f>IF(N174="zákl. prenesená",J174,0)</f>
        <v>0</v>
      </c>
      <c r="BH174" s="88">
        <f>IF(N174="zníž. prenesená",J174,0)</f>
        <v>0</v>
      </c>
      <c r="BI174" s="88">
        <f>IF(N174="nulová",J174,0)</f>
        <v>0</v>
      </c>
      <c r="BJ174" s="7" t="s">
        <v>126</v>
      </c>
      <c r="BK174" s="88">
        <f>ROUND(I174*H174,2)</f>
        <v>0</v>
      </c>
      <c r="BL174" s="7" t="s">
        <v>148</v>
      </c>
      <c r="BM174" s="167" t="s">
        <v>284</v>
      </c>
    </row>
    <row r="175" spans="2:65" s="20" customFormat="1" ht="24.2" customHeight="1">
      <c r="B175" s="127"/>
      <c r="C175" s="156" t="s">
        <v>277</v>
      </c>
      <c r="D175" s="156" t="s">
        <v>144</v>
      </c>
      <c r="E175" s="157" t="s">
        <v>942</v>
      </c>
      <c r="F175" s="158" t="s">
        <v>943</v>
      </c>
      <c r="G175" s="159" t="s">
        <v>218</v>
      </c>
      <c r="H175" s="160">
        <v>0.22500000000000001</v>
      </c>
      <c r="I175" s="161"/>
      <c r="J175" s="162">
        <f>ROUND(I175*H175,2)</f>
        <v>0</v>
      </c>
      <c r="K175" s="163"/>
      <c r="L175" s="21"/>
      <c r="M175" s="164"/>
      <c r="N175" s="126" t="s">
        <v>39</v>
      </c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AR175" s="167" t="s">
        <v>148</v>
      </c>
      <c r="AT175" s="167" t="s">
        <v>144</v>
      </c>
      <c r="AU175" s="167" t="s">
        <v>126</v>
      </c>
      <c r="AY175" s="7" t="s">
        <v>142</v>
      </c>
      <c r="BE175" s="88">
        <f>IF(N175="základná",J175,0)</f>
        <v>0</v>
      </c>
      <c r="BF175" s="88">
        <f>IF(N175="znížená",J175,0)</f>
        <v>0</v>
      </c>
      <c r="BG175" s="88">
        <f>IF(N175="zákl. prenesená",J175,0)</f>
        <v>0</v>
      </c>
      <c r="BH175" s="88">
        <f>IF(N175="zníž. prenesená",J175,0)</f>
        <v>0</v>
      </c>
      <c r="BI175" s="88">
        <f>IF(N175="nulová",J175,0)</f>
        <v>0</v>
      </c>
      <c r="BJ175" s="7" t="s">
        <v>126</v>
      </c>
      <c r="BK175" s="88">
        <f>ROUND(I175*H175,2)</f>
        <v>0</v>
      </c>
      <c r="BL175" s="7" t="s">
        <v>148</v>
      </c>
      <c r="BM175" s="167" t="s">
        <v>287</v>
      </c>
    </row>
    <row r="176" spans="2:65" s="143" customFormat="1" ht="22.9" customHeight="1">
      <c r="B176" s="144"/>
      <c r="D176" s="145" t="s">
        <v>72</v>
      </c>
      <c r="E176" s="154" t="s">
        <v>327</v>
      </c>
      <c r="F176" s="154" t="s">
        <v>944</v>
      </c>
      <c r="I176" s="147"/>
      <c r="J176" s="155">
        <f>BK176</f>
        <v>0</v>
      </c>
      <c r="L176" s="144"/>
      <c r="M176" s="149"/>
      <c r="P176" s="150">
        <f>P177</f>
        <v>0</v>
      </c>
      <c r="R176" s="150">
        <f>R177</f>
        <v>0</v>
      </c>
      <c r="T176" s="151">
        <f>T177</f>
        <v>0</v>
      </c>
      <c r="AR176" s="145" t="s">
        <v>81</v>
      </c>
      <c r="AT176" s="152" t="s">
        <v>72</v>
      </c>
      <c r="AU176" s="152" t="s">
        <v>81</v>
      </c>
      <c r="AY176" s="145" t="s">
        <v>142</v>
      </c>
      <c r="BK176" s="153">
        <f>BK177</f>
        <v>0</v>
      </c>
    </row>
    <row r="177" spans="2:65" s="20" customFormat="1" ht="24.2" customHeight="1">
      <c r="B177" s="127"/>
      <c r="C177" s="156" t="s">
        <v>281</v>
      </c>
      <c r="D177" s="156" t="s">
        <v>144</v>
      </c>
      <c r="E177" s="157" t="s">
        <v>520</v>
      </c>
      <c r="F177" s="158" t="s">
        <v>945</v>
      </c>
      <c r="G177" s="159" t="s">
        <v>218</v>
      </c>
      <c r="H177" s="160">
        <v>6.6130000000000004</v>
      </c>
      <c r="I177" s="161"/>
      <c r="J177" s="162">
        <f>ROUND(I177*H177,2)</f>
        <v>0</v>
      </c>
      <c r="K177" s="163"/>
      <c r="L177" s="21"/>
      <c r="M177" s="164"/>
      <c r="N177" s="126" t="s">
        <v>39</v>
      </c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AR177" s="167" t="s">
        <v>148</v>
      </c>
      <c r="AT177" s="167" t="s">
        <v>144</v>
      </c>
      <c r="AU177" s="167" t="s">
        <v>126</v>
      </c>
      <c r="AY177" s="7" t="s">
        <v>142</v>
      </c>
      <c r="BE177" s="88">
        <f>IF(N177="základná",J177,0)</f>
        <v>0</v>
      </c>
      <c r="BF177" s="88">
        <f>IF(N177="znížená",J177,0)</f>
        <v>0</v>
      </c>
      <c r="BG177" s="88">
        <f>IF(N177="zákl. prenesená",J177,0)</f>
        <v>0</v>
      </c>
      <c r="BH177" s="88">
        <f>IF(N177="zníž. prenesená",J177,0)</f>
        <v>0</v>
      </c>
      <c r="BI177" s="88">
        <f>IF(N177="nulová",J177,0)</f>
        <v>0</v>
      </c>
      <c r="BJ177" s="7" t="s">
        <v>126</v>
      </c>
      <c r="BK177" s="88">
        <f>ROUND(I177*H177,2)</f>
        <v>0</v>
      </c>
      <c r="BL177" s="7" t="s">
        <v>148</v>
      </c>
      <c r="BM177" s="167" t="s">
        <v>291</v>
      </c>
    </row>
    <row r="178" spans="2:65" s="143" customFormat="1" ht="25.9" customHeight="1">
      <c r="B178" s="144"/>
      <c r="D178" s="145" t="s">
        <v>72</v>
      </c>
      <c r="E178" s="146" t="s">
        <v>333</v>
      </c>
      <c r="F178" s="146" t="s">
        <v>334</v>
      </c>
      <c r="I178" s="147"/>
      <c r="J178" s="148">
        <f>BK178</f>
        <v>0</v>
      </c>
      <c r="L178" s="144"/>
      <c r="M178" s="149"/>
      <c r="P178" s="150">
        <f>P179</f>
        <v>0</v>
      </c>
      <c r="R178" s="150">
        <f>R179</f>
        <v>0</v>
      </c>
      <c r="T178" s="151">
        <f>T179</f>
        <v>0</v>
      </c>
      <c r="AR178" s="145" t="s">
        <v>126</v>
      </c>
      <c r="AT178" s="152" t="s">
        <v>72</v>
      </c>
      <c r="AU178" s="152" t="s">
        <v>73</v>
      </c>
      <c r="AY178" s="145" t="s">
        <v>142</v>
      </c>
      <c r="BK178" s="153">
        <f>BK179</f>
        <v>0</v>
      </c>
    </row>
    <row r="179" spans="2:65" s="143" customFormat="1" ht="22.9" customHeight="1">
      <c r="B179" s="144"/>
      <c r="D179" s="145" t="s">
        <v>72</v>
      </c>
      <c r="E179" s="154" t="s">
        <v>946</v>
      </c>
      <c r="F179" s="154" t="s">
        <v>947</v>
      </c>
      <c r="I179" s="147"/>
      <c r="J179" s="155">
        <f>BK179</f>
        <v>0</v>
      </c>
      <c r="L179" s="144"/>
      <c r="M179" s="149"/>
      <c r="P179" s="150">
        <f>SUM(P180:P182)</f>
        <v>0</v>
      </c>
      <c r="R179" s="150">
        <f>SUM(R180:R182)</f>
        <v>0</v>
      </c>
      <c r="T179" s="151">
        <f>SUM(T180:T182)</f>
        <v>0</v>
      </c>
      <c r="AR179" s="145" t="s">
        <v>126</v>
      </c>
      <c r="AT179" s="152" t="s">
        <v>72</v>
      </c>
      <c r="AU179" s="152" t="s">
        <v>81</v>
      </c>
      <c r="AY179" s="145" t="s">
        <v>142</v>
      </c>
      <c r="BK179" s="153">
        <f>SUM(BK180:BK182)</f>
        <v>0</v>
      </c>
    </row>
    <row r="180" spans="2:65" s="20" customFormat="1" ht="24.2" customHeight="1">
      <c r="B180" s="127"/>
      <c r="C180" s="156" t="s">
        <v>219</v>
      </c>
      <c r="D180" s="156" t="s">
        <v>144</v>
      </c>
      <c r="E180" s="157" t="s">
        <v>948</v>
      </c>
      <c r="F180" s="158" t="s">
        <v>949</v>
      </c>
      <c r="G180" s="159" t="s">
        <v>515</v>
      </c>
      <c r="H180" s="160">
        <v>1</v>
      </c>
      <c r="I180" s="161"/>
      <c r="J180" s="162">
        <f>ROUND(I180*H180,2)</f>
        <v>0</v>
      </c>
      <c r="K180" s="163"/>
      <c r="L180" s="21"/>
      <c r="M180" s="164"/>
      <c r="N180" s="126" t="s">
        <v>39</v>
      </c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AR180" s="167" t="s">
        <v>203</v>
      </c>
      <c r="AT180" s="167" t="s">
        <v>144</v>
      </c>
      <c r="AU180" s="167" t="s">
        <v>126</v>
      </c>
      <c r="AY180" s="7" t="s">
        <v>142</v>
      </c>
      <c r="BE180" s="88">
        <f>IF(N180="základná",J180,0)</f>
        <v>0</v>
      </c>
      <c r="BF180" s="88">
        <f>IF(N180="znížená",J180,0)</f>
        <v>0</v>
      </c>
      <c r="BG180" s="88">
        <f>IF(N180="zákl. prenesená",J180,0)</f>
        <v>0</v>
      </c>
      <c r="BH180" s="88">
        <f>IF(N180="zníž. prenesená",J180,0)</f>
        <v>0</v>
      </c>
      <c r="BI180" s="88">
        <f>IF(N180="nulová",J180,0)</f>
        <v>0</v>
      </c>
      <c r="BJ180" s="7" t="s">
        <v>126</v>
      </c>
      <c r="BK180" s="88">
        <f>ROUND(I180*H180,2)</f>
        <v>0</v>
      </c>
      <c r="BL180" s="7" t="s">
        <v>203</v>
      </c>
      <c r="BM180" s="167" t="s">
        <v>431</v>
      </c>
    </row>
    <row r="181" spans="2:65" s="20" customFormat="1" ht="24.2" customHeight="1">
      <c r="B181" s="127"/>
      <c r="C181" s="168" t="s">
        <v>288</v>
      </c>
      <c r="D181" s="168" t="s">
        <v>305</v>
      </c>
      <c r="E181" s="169" t="s">
        <v>950</v>
      </c>
      <c r="F181" s="170" t="s">
        <v>951</v>
      </c>
      <c r="G181" s="171" t="s">
        <v>515</v>
      </c>
      <c r="H181" s="172">
        <v>1</v>
      </c>
      <c r="I181" s="173"/>
      <c r="J181" s="174">
        <f>ROUND(I181*H181,2)</f>
        <v>0</v>
      </c>
      <c r="K181" s="175"/>
      <c r="L181" s="176"/>
      <c r="M181" s="177"/>
      <c r="N181" s="178" t="s">
        <v>39</v>
      </c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AR181" s="167" t="s">
        <v>269</v>
      </c>
      <c r="AT181" s="167" t="s">
        <v>305</v>
      </c>
      <c r="AU181" s="167" t="s">
        <v>126</v>
      </c>
      <c r="AY181" s="7" t="s">
        <v>142</v>
      </c>
      <c r="BE181" s="88">
        <f>IF(N181="základná",J181,0)</f>
        <v>0</v>
      </c>
      <c r="BF181" s="88">
        <f>IF(N181="znížená",J181,0)</f>
        <v>0</v>
      </c>
      <c r="BG181" s="88">
        <f>IF(N181="zákl. prenesená",J181,0)</f>
        <v>0</v>
      </c>
      <c r="BH181" s="88">
        <f>IF(N181="zníž. prenesená",J181,0)</f>
        <v>0</v>
      </c>
      <c r="BI181" s="88">
        <f>IF(N181="nulová",J181,0)</f>
        <v>0</v>
      </c>
      <c r="BJ181" s="7" t="s">
        <v>126</v>
      </c>
      <c r="BK181" s="88">
        <f>ROUND(I181*H181,2)</f>
        <v>0</v>
      </c>
      <c r="BL181" s="7" t="s">
        <v>203</v>
      </c>
      <c r="BM181" s="167" t="s">
        <v>439</v>
      </c>
    </row>
    <row r="182" spans="2:65" s="20" customFormat="1" ht="24.2" customHeight="1">
      <c r="B182" s="127"/>
      <c r="C182" s="156" t="s">
        <v>292</v>
      </c>
      <c r="D182" s="156" t="s">
        <v>144</v>
      </c>
      <c r="E182" s="157" t="s">
        <v>952</v>
      </c>
      <c r="F182" s="158" t="s">
        <v>953</v>
      </c>
      <c r="G182" s="159" t="s">
        <v>367</v>
      </c>
      <c r="H182" s="179"/>
      <c r="I182" s="161"/>
      <c r="J182" s="162">
        <f>ROUND(I182*H182,2)</f>
        <v>0</v>
      </c>
      <c r="K182" s="163"/>
      <c r="L182" s="21"/>
      <c r="M182" s="180"/>
      <c r="N182" s="181" t="s">
        <v>39</v>
      </c>
      <c r="O182" s="182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AR182" s="167" t="s">
        <v>203</v>
      </c>
      <c r="AT182" s="167" t="s">
        <v>144</v>
      </c>
      <c r="AU182" s="167" t="s">
        <v>126</v>
      </c>
      <c r="AY182" s="7" t="s">
        <v>142</v>
      </c>
      <c r="BE182" s="88">
        <f>IF(N182="základná",J182,0)</f>
        <v>0</v>
      </c>
      <c r="BF182" s="88">
        <f>IF(N182="znížená",J182,0)</f>
        <v>0</v>
      </c>
      <c r="BG182" s="88">
        <f>IF(N182="zákl. prenesená",J182,0)</f>
        <v>0</v>
      </c>
      <c r="BH182" s="88">
        <f>IF(N182="zníž. prenesená",J182,0)</f>
        <v>0</v>
      </c>
      <c r="BI182" s="88">
        <f>IF(N182="nulová",J182,0)</f>
        <v>0</v>
      </c>
      <c r="BJ182" s="7" t="s">
        <v>126</v>
      </c>
      <c r="BK182" s="88">
        <f>ROUND(I182*H182,2)</f>
        <v>0</v>
      </c>
      <c r="BL182" s="7" t="s">
        <v>203</v>
      </c>
      <c r="BM182" s="167" t="s">
        <v>954</v>
      </c>
    </row>
    <row r="183" spans="2:65" s="20" customFormat="1" ht="36.75" customHeight="1">
      <c r="B183" s="127"/>
      <c r="C183" s="225" t="s">
        <v>473</v>
      </c>
      <c r="D183" s="225"/>
      <c r="E183" s="225"/>
      <c r="F183" s="225"/>
      <c r="G183" s="225"/>
      <c r="H183" s="225"/>
      <c r="I183" s="225"/>
      <c r="J183" s="186"/>
      <c r="K183" s="128"/>
      <c r="L183" s="21"/>
      <c r="M183" s="187"/>
      <c r="N183" s="126"/>
      <c r="P183" s="165"/>
      <c r="Q183" s="165"/>
      <c r="R183" s="165"/>
      <c r="S183" s="165"/>
      <c r="T183" s="165"/>
      <c r="AR183" s="167"/>
      <c r="AT183" s="167"/>
      <c r="AU183" s="167"/>
      <c r="AY183" s="7"/>
      <c r="BE183" s="88"/>
      <c r="BF183" s="88"/>
      <c r="BG183" s="88"/>
      <c r="BH183" s="88"/>
      <c r="BI183" s="88"/>
      <c r="BJ183" s="7"/>
      <c r="BK183" s="88"/>
      <c r="BL183" s="7"/>
      <c r="BM183" s="167"/>
    </row>
    <row r="184" spans="2:65" s="20" customFormat="1" ht="41.25" customHeight="1">
      <c r="B184" s="127"/>
      <c r="C184" s="224" t="s">
        <v>474</v>
      </c>
      <c r="D184" s="224"/>
      <c r="E184" s="224"/>
      <c r="F184" s="224"/>
      <c r="G184" s="224"/>
      <c r="H184" s="224"/>
      <c r="I184" s="224"/>
      <c r="J184" s="186"/>
      <c r="K184" s="128"/>
      <c r="L184" s="21"/>
      <c r="M184" s="187"/>
      <c r="N184" s="126"/>
      <c r="P184" s="165"/>
      <c r="Q184" s="165"/>
      <c r="R184" s="165"/>
      <c r="S184" s="165"/>
      <c r="T184" s="165"/>
      <c r="AR184" s="167"/>
      <c r="AT184" s="167"/>
      <c r="AU184" s="167"/>
      <c r="AY184" s="7"/>
      <c r="BE184" s="88"/>
      <c r="BF184" s="88"/>
      <c r="BG184" s="88"/>
      <c r="BH184" s="88"/>
      <c r="BI184" s="88"/>
      <c r="BJ184" s="7"/>
      <c r="BK184" s="88"/>
      <c r="BL184" s="7"/>
      <c r="BM184" s="167"/>
    </row>
    <row r="185" spans="2:65" s="20" customFormat="1" ht="36" customHeight="1">
      <c r="B185" s="127"/>
      <c r="C185" s="224" t="s">
        <v>475</v>
      </c>
      <c r="D185" s="224"/>
      <c r="E185" s="224"/>
      <c r="F185" s="224"/>
      <c r="G185" s="224"/>
      <c r="H185" s="224"/>
      <c r="I185" s="224"/>
      <c r="J185" s="186"/>
      <c r="K185" s="128"/>
      <c r="L185" s="21"/>
      <c r="M185" s="187"/>
      <c r="N185" s="126"/>
      <c r="P185" s="165"/>
      <c r="Q185" s="165"/>
      <c r="R185" s="165"/>
      <c r="S185" s="165"/>
      <c r="T185" s="165"/>
      <c r="AR185" s="167"/>
      <c r="AT185" s="167"/>
      <c r="AU185" s="167"/>
      <c r="AY185" s="7"/>
      <c r="BE185" s="88"/>
      <c r="BF185" s="88"/>
      <c r="BG185" s="88"/>
      <c r="BH185" s="88"/>
      <c r="BI185" s="88"/>
      <c r="BJ185" s="7"/>
      <c r="BK185" s="88"/>
      <c r="BL185" s="7"/>
      <c r="BM185" s="167"/>
    </row>
    <row r="186" spans="2:65" s="20" customFormat="1" ht="33.75" customHeight="1">
      <c r="B186" s="127"/>
      <c r="C186" s="224" t="s">
        <v>476</v>
      </c>
      <c r="D186" s="224"/>
      <c r="E186" s="224"/>
      <c r="F186" s="224"/>
      <c r="G186" s="224"/>
      <c r="H186" s="224"/>
      <c r="I186" s="224"/>
      <c r="J186" s="186"/>
      <c r="K186" s="128"/>
      <c r="L186" s="21"/>
      <c r="M186" s="187"/>
      <c r="N186" s="126"/>
      <c r="P186" s="165"/>
      <c r="Q186" s="165"/>
      <c r="R186" s="165"/>
      <c r="S186" s="165"/>
      <c r="T186" s="165"/>
      <c r="AR186" s="167"/>
      <c r="AT186" s="167"/>
      <c r="AU186" s="167"/>
      <c r="AY186" s="7"/>
      <c r="BE186" s="88"/>
      <c r="BF186" s="88"/>
      <c r="BG186" s="88"/>
      <c r="BH186" s="88"/>
      <c r="BI186" s="88"/>
      <c r="BJ186" s="7"/>
      <c r="BK186" s="88"/>
      <c r="BL186" s="7"/>
      <c r="BM186" s="167"/>
    </row>
    <row r="187" spans="2:65" s="20" customFormat="1" ht="36" customHeight="1">
      <c r="B187" s="127"/>
      <c r="C187" s="224" t="s">
        <v>477</v>
      </c>
      <c r="D187" s="224"/>
      <c r="E187" s="224"/>
      <c r="F187" s="224"/>
      <c r="G187" s="224"/>
      <c r="H187" s="224"/>
      <c r="I187" s="224"/>
      <c r="J187" s="186"/>
      <c r="K187" s="128"/>
      <c r="L187" s="21"/>
      <c r="M187" s="187"/>
      <c r="N187" s="126"/>
      <c r="P187" s="165"/>
      <c r="Q187" s="165"/>
      <c r="R187" s="165"/>
      <c r="S187" s="165"/>
      <c r="T187" s="165"/>
      <c r="AR187" s="167"/>
      <c r="AT187" s="167"/>
      <c r="AU187" s="167"/>
      <c r="AY187" s="7"/>
      <c r="BE187" s="88"/>
      <c r="BF187" s="88"/>
      <c r="BG187" s="88"/>
      <c r="BH187" s="88"/>
      <c r="BI187" s="88"/>
      <c r="BJ187" s="7"/>
      <c r="BK187" s="88"/>
      <c r="BL187" s="7"/>
      <c r="BM187" s="167"/>
    </row>
    <row r="188" spans="2:65" s="20" customFormat="1" ht="78" customHeight="1">
      <c r="B188" s="127"/>
      <c r="C188" s="226" t="s">
        <v>956</v>
      </c>
      <c r="D188" s="226"/>
      <c r="E188" s="226"/>
      <c r="F188" s="226"/>
      <c r="G188" s="226"/>
      <c r="H188" s="226"/>
      <c r="I188" s="226"/>
      <c r="J188" s="186"/>
      <c r="K188" s="128"/>
      <c r="L188" s="21"/>
      <c r="M188" s="187"/>
      <c r="N188" s="126"/>
      <c r="P188" s="165"/>
      <c r="Q188" s="165"/>
      <c r="R188" s="165"/>
      <c r="S188" s="165"/>
      <c r="T188" s="165"/>
      <c r="AR188" s="167"/>
      <c r="AT188" s="167"/>
      <c r="AU188" s="167"/>
      <c r="AY188" s="7"/>
      <c r="BE188" s="88"/>
      <c r="BF188" s="88"/>
      <c r="BG188" s="88"/>
      <c r="BH188" s="88"/>
      <c r="BI188" s="88"/>
      <c r="BJ188" s="7"/>
      <c r="BK188" s="88"/>
      <c r="BL188" s="7"/>
      <c r="BM188" s="167"/>
    </row>
    <row r="189" spans="2:65" s="20" customFormat="1" ht="26.25" customHeight="1">
      <c r="B189" s="127"/>
      <c r="C189" s="225" t="s">
        <v>955</v>
      </c>
      <c r="D189" s="225"/>
      <c r="E189" s="225"/>
      <c r="F189" s="225"/>
      <c r="G189" s="225"/>
      <c r="H189" s="225"/>
      <c r="I189" s="225"/>
      <c r="J189" s="186"/>
      <c r="K189" s="128"/>
      <c r="L189" s="21"/>
      <c r="M189" s="187"/>
      <c r="N189" s="126"/>
      <c r="P189" s="165"/>
      <c r="Q189" s="165"/>
      <c r="R189" s="165"/>
      <c r="S189" s="165"/>
      <c r="T189" s="165"/>
      <c r="AR189" s="167"/>
      <c r="AT189" s="167"/>
      <c r="AU189" s="167"/>
      <c r="AY189" s="7"/>
      <c r="BE189" s="88"/>
      <c r="BF189" s="88"/>
      <c r="BG189" s="88"/>
      <c r="BH189" s="88"/>
      <c r="BI189" s="88"/>
      <c r="BJ189" s="7"/>
      <c r="BK189" s="88"/>
      <c r="BL189" s="7"/>
      <c r="BM189" s="167"/>
    </row>
    <row r="190" spans="2:65" s="20" customFormat="1" ht="6.95" customHeight="1">
      <c r="B190" s="36"/>
      <c r="C190" s="37"/>
      <c r="D190" s="37"/>
      <c r="E190" s="37"/>
      <c r="F190" s="37"/>
      <c r="G190" s="37"/>
      <c r="H190" s="37"/>
      <c r="I190" s="37"/>
      <c r="J190" s="37"/>
      <c r="K190" s="37"/>
      <c r="L190" s="21"/>
    </row>
    <row r="191" spans="2:65" ht="36.950000000000003" customHeight="1"/>
    <row r="192" spans="2:65" ht="36.950000000000003" customHeight="1"/>
    <row r="193" ht="36.950000000000003" customHeight="1"/>
    <row r="194" ht="36.950000000000003" customHeight="1"/>
    <row r="195" ht="36.950000000000003" customHeight="1"/>
    <row r="196" ht="36.950000000000003" customHeight="1"/>
  </sheetData>
  <autoFilter ref="C134:K182" xr:uid="{00000000-0009-0000-0000-000005000000}"/>
  <mergeCells count="21">
    <mergeCell ref="C185:I185"/>
    <mergeCell ref="C186:I186"/>
    <mergeCell ref="C187:I187"/>
    <mergeCell ref="C188:I188"/>
    <mergeCell ref="C189:I189"/>
    <mergeCell ref="D112:F112"/>
    <mergeCell ref="D113:F113"/>
    <mergeCell ref="E125:H125"/>
    <mergeCell ref="E127:H127"/>
    <mergeCell ref="C184:I184"/>
    <mergeCell ref="C183:I183"/>
    <mergeCell ref="E85:H85"/>
    <mergeCell ref="E87:H87"/>
    <mergeCell ref="D109:F109"/>
    <mergeCell ref="D110:F110"/>
    <mergeCell ref="D111:F111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arch - Architektúra a sta...</vt:lpstr>
      <vt:lpstr>zti - Zdravotechnické inš...</vt:lpstr>
      <vt:lpstr>plyn - Plynofikácia</vt:lpstr>
      <vt:lpstr>ele - Elektroinštalácia</vt:lpstr>
      <vt:lpstr>odvod - Odvodnenie obsluž...</vt:lpstr>
      <vt:lpstr>'arch - Architektúra a sta...'!Názvy_tlače</vt:lpstr>
      <vt:lpstr>'ele - Elektroinštalácia'!Názvy_tlače</vt:lpstr>
      <vt:lpstr>'odvod - Odvodnenie obsluž...'!Názvy_tlače</vt:lpstr>
      <vt:lpstr>'plyn - Plynofikácia'!Názvy_tlače</vt:lpstr>
      <vt:lpstr>'Rekapitulácia stavby'!Názvy_tlače</vt:lpstr>
      <vt:lpstr>'zti - Zdravotechnické inš...'!Názvy_tlače</vt:lpstr>
      <vt:lpstr>'arch - Architektúra a sta...'!Oblasť_tlače</vt:lpstr>
      <vt:lpstr>'ele - Elektroinštalácia'!Oblasť_tlače</vt:lpstr>
      <vt:lpstr>'odvod - Odvodnenie obsluž...'!Oblasť_tlače</vt:lpstr>
      <vt:lpstr>'plyn - Plynofikácia'!Oblasť_tlače</vt:lpstr>
      <vt:lpstr>'Rekapitulácia stavby'!Oblasť_tlače</vt:lpstr>
      <vt:lpstr>'zti - Zdravotechnické inš...'!Oblasť_tlače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DESKTOP-RTG4CCU\Pouzivatel</dc:creator>
  <dc:description/>
  <cp:lastModifiedBy>Attila Szántó</cp:lastModifiedBy>
  <cp:revision>8</cp:revision>
  <cp:lastPrinted>2025-01-16T08:47:32Z</cp:lastPrinted>
  <dcterms:created xsi:type="dcterms:W3CDTF">2025-01-15T11:14:48Z</dcterms:created>
  <dcterms:modified xsi:type="dcterms:W3CDTF">2025-01-16T11:24:46Z</dcterms:modified>
  <dc:language>sk-SK</dc:language>
</cp:coreProperties>
</file>