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CenkrosData\Export\Bocora\2024\Madunice\Odoslané rozpočty 13.1.2025\"/>
    </mc:Choice>
  </mc:AlternateContent>
  <bookViews>
    <workbookView xWindow="0" yWindow="0" windowWidth="0" windowHeight="0" firstSheet="1" activeTab="1"/>
  </bookViews>
  <sheets>
    <sheet name="Rekapitulácia stavby" sheetId="1" state="veryHidden" r:id="rId1"/>
    <sheet name="1 - Objekt č.1-Vytáčanie ..." sheetId="2" r:id="rId2"/>
  </sheets>
  <definedNames>
    <definedName name="_xlnm.Print_Area" localSheetId="0">'Rekapitulácia stavby'!$D$4:$AO$76,'Rekapitulácia stavby'!$C$82:$AQ$96</definedName>
    <definedName name="_xlnm.Print_Titles" localSheetId="0">'Rekapitulácia stavby'!$92:$92</definedName>
    <definedName name="_xlnm._FilterDatabase" localSheetId="1" hidden="1">'1 - Objekt č.1-Vytáčanie ...'!$C$137:$K$293</definedName>
    <definedName name="_xlnm.Print_Area" localSheetId="1">'1 - Objekt č.1-Vytáčanie ...'!$C$4:$J$76,'1 - Objekt č.1-Vytáčanie ...'!$C$82:$J$119,'1 - Objekt č.1-Vytáčanie ...'!$C$125:$J$293</definedName>
    <definedName name="_xlnm.Print_Titles" localSheetId="1">'1 - Objekt č.1-Vytáčanie ...'!$137:$137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89"/>
  <c r="BH289"/>
  <c r="BG289"/>
  <c r="BE289"/>
  <c r="T289"/>
  <c r="T288"/>
  <c r="R289"/>
  <c r="R288"/>
  <c r="P289"/>
  <c r="P288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3"/>
  <c r="BH273"/>
  <c r="BG273"/>
  <c r="BE273"/>
  <c r="T273"/>
  <c r="T272"/>
  <c r="R273"/>
  <c r="R272"/>
  <c r="P273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0"/>
  <c r="BH200"/>
  <c r="BG200"/>
  <c r="BE200"/>
  <c r="T200"/>
  <c r="T199"/>
  <c r="R200"/>
  <c r="R199"/>
  <c r="P200"/>
  <c r="P199"/>
  <c r="BI198"/>
  <c r="BH198"/>
  <c r="BG198"/>
  <c r="BE198"/>
  <c r="T198"/>
  <c r="T197"/>
  <c r="R198"/>
  <c r="R197"/>
  <c r="P198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J134"/>
  <c r="F134"/>
  <c r="F132"/>
  <c r="E130"/>
  <c r="J91"/>
  <c r="F91"/>
  <c r="F89"/>
  <c r="E87"/>
  <c r="J24"/>
  <c r="E24"/>
  <c r="J135"/>
  <c r="J23"/>
  <c r="J18"/>
  <c r="E18"/>
  <c r="F92"/>
  <c r="J17"/>
  <c r="J12"/>
  <c r="J89"/>
  <c r="E7"/>
  <c r="E128"/>
  <c i="1" r="L90"/>
  <c r="AM90"/>
  <c r="AM89"/>
  <c r="L89"/>
  <c r="AM87"/>
  <c r="L87"/>
  <c r="L85"/>
  <c r="L84"/>
  <c i="2" r="J160"/>
  <c r="J33"/>
  <c r="J280"/>
  <c r="J270"/>
  <c r="J264"/>
  <c r="BK230"/>
  <c r="J217"/>
  <c r="BK182"/>
  <c r="BK154"/>
  <c r="J255"/>
  <c r="J236"/>
  <c r="J215"/>
  <c r="J179"/>
  <c r="J169"/>
  <c r="J156"/>
  <c r="J142"/>
  <c r="J291"/>
  <c r="J284"/>
  <c r="J259"/>
  <c r="J239"/>
  <c r="J224"/>
  <c r="J218"/>
  <c r="J210"/>
  <c r="J193"/>
  <c r="BK174"/>
  <c r="J166"/>
  <c r="BK148"/>
  <c r="BK142"/>
  <c r="BK291"/>
  <c r="J267"/>
  <c r="J261"/>
  <c r="BK253"/>
  <c r="BK248"/>
  <c r="BK244"/>
  <c r="BK211"/>
  <c r="BK205"/>
  <c r="BK187"/>
  <c r="J180"/>
  <c r="BK178"/>
  <c r="BK159"/>
  <c r="J148"/>
  <c r="J277"/>
  <c r="BK265"/>
  <c r="J257"/>
  <c r="BK238"/>
  <c r="BK231"/>
  <c r="J208"/>
  <c r="BK194"/>
  <c r="J165"/>
  <c r="BK152"/>
  <c r="BK276"/>
  <c r="BK243"/>
  <c r="J222"/>
  <c r="BK206"/>
  <c r="J175"/>
  <c r="BK155"/>
  <c r="J293"/>
  <c r="J251"/>
  <c r="BK247"/>
  <c r="BK236"/>
  <c r="BK217"/>
  <c r="J204"/>
  <c r="BK193"/>
  <c r="J187"/>
  <c r="J163"/>
  <c r="J145"/>
  <c r="J281"/>
  <c r="BK269"/>
  <c r="BK245"/>
  <c r="BK223"/>
  <c r="BK214"/>
  <c r="J158"/>
  <c r="BK257"/>
  <c r="BK237"/>
  <c r="J227"/>
  <c r="J172"/>
  <c r="BK162"/>
  <c r="J153"/>
  <c r="J289"/>
  <c r="J286"/>
  <c r="J262"/>
  <c r="J248"/>
  <c r="J230"/>
  <c r="J223"/>
  <c r="BK215"/>
  <c r="BK196"/>
  <c r="BK184"/>
  <c r="J168"/>
  <c r="BK163"/>
  <c r="BK146"/>
  <c r="BK292"/>
  <c r="J263"/>
  <c r="BK259"/>
  <c r="J254"/>
  <c r="J247"/>
  <c r="J225"/>
  <c r="BK208"/>
  <c r="BK192"/>
  <c r="BK181"/>
  <c r="BK179"/>
  <c r="BK158"/>
  <c r="BK143"/>
  <c r="J275"/>
  <c r="BK261"/>
  <c r="BK249"/>
  <c r="BK232"/>
  <c r="J220"/>
  <c r="J181"/>
  <c r="BK157"/>
  <c r="BK275"/>
  <c r="J235"/>
  <c r="J214"/>
  <c r="J188"/>
  <c r="BK167"/>
  <c r="J141"/>
  <c r="J250"/>
  <c r="BK239"/>
  <c r="J221"/>
  <c r="J211"/>
  <c r="J194"/>
  <c r="BK177"/>
  <c r="BK150"/>
  <c r="BK279"/>
  <c r="BK267"/>
  <c r="J244"/>
  <c r="BK219"/>
  <c r="J192"/>
  <c r="J155"/>
  <c r="J253"/>
  <c r="J232"/>
  <c r="J195"/>
  <c r="J167"/>
  <c r="J144"/>
  <c r="BK164"/>
  <c i="1" r="AS94"/>
  <c i="2" r="BK270"/>
  <c r="J260"/>
  <c r="J243"/>
  <c r="J228"/>
  <c r="J205"/>
  <c r="BK173"/>
  <c r="J162"/>
  <c r="BK277"/>
  <c r="BK242"/>
  <c r="BK213"/>
  <c r="J190"/>
  <c r="J174"/>
  <c r="BK280"/>
  <c r="J240"/>
  <c r="BK222"/>
  <c r="J209"/>
  <c r="BK190"/>
  <c r="J170"/>
  <c r="J147"/>
  <c r="BK284"/>
  <c r="BK271"/>
  <c r="BK254"/>
  <c r="BK224"/>
  <c r="BK209"/>
  <c r="BK180"/>
  <c r="BK282"/>
  <c r="J238"/>
  <c r="J200"/>
  <c r="J171"/>
  <c r="J146"/>
  <c r="J292"/>
  <c r="BK263"/>
  <c r="BK251"/>
  <c r="BK225"/>
  <c r="J216"/>
  <c r="BK202"/>
  <c r="J189"/>
  <c r="BK170"/>
  <c r="BK165"/>
  <c r="BK144"/>
  <c r="BK289"/>
  <c r="BK262"/>
  <c r="BK258"/>
  <c r="J249"/>
  <c r="J226"/>
  <c r="J206"/>
  <c r="BK198"/>
  <c r="J183"/>
  <c r="BK169"/>
  <c r="BK156"/>
  <c r="BK281"/>
  <c r="J269"/>
  <c r="J258"/>
  <c r="BK240"/>
  <c r="BK221"/>
  <c r="BK175"/>
  <c r="J164"/>
  <c r="BK145"/>
  <c r="J271"/>
  <c r="J219"/>
  <c r="J196"/>
  <c r="J182"/>
  <c r="BK151"/>
  <c r="J252"/>
  <c r="J245"/>
  <c r="BK235"/>
  <c r="J212"/>
  <c r="J202"/>
  <c r="BK183"/>
  <c r="J152"/>
  <c r="J285"/>
  <c r="J276"/>
  <c r="BK266"/>
  <c r="J242"/>
  <c r="BK216"/>
  <c r="J173"/>
  <c r="BK293"/>
  <c r="BK241"/>
  <c r="J231"/>
  <c r="BK189"/>
  <c r="BK166"/>
  <c r="BK147"/>
  <c r="BK286"/>
  <c r="BK264"/>
  <c r="J256"/>
  <c r="J237"/>
  <c r="BK220"/>
  <c r="BK212"/>
  <c r="BK195"/>
  <c r="BK172"/>
  <c r="J154"/>
  <c r="BK285"/>
  <c r="BK260"/>
  <c r="BK256"/>
  <c r="BK252"/>
  <c r="J229"/>
  <c r="BK210"/>
  <c r="BK200"/>
  <c r="J184"/>
  <c r="BK168"/>
  <c r="J150"/>
  <c r="J279"/>
  <c r="J266"/>
  <c r="BK255"/>
  <c r="J233"/>
  <c r="BK226"/>
  <c r="J203"/>
  <c r="BK171"/>
  <c r="J151"/>
  <c r="BK273"/>
  <c r="BK228"/>
  <c r="J198"/>
  <c r="J178"/>
  <c r="J157"/>
  <c r="J282"/>
  <c r="J241"/>
  <c r="BK227"/>
  <c r="J213"/>
  <c r="BK203"/>
  <c r="BK188"/>
  <c r="J159"/>
  <c r="J143"/>
  <c r="J273"/>
  <c r="J265"/>
  <c r="BK233"/>
  <c r="BK218"/>
  <c r="BK204"/>
  <c r="BK153"/>
  <c r="BK250"/>
  <c r="BK229"/>
  <c r="J177"/>
  <c r="BK160"/>
  <c r="BK141"/>
  <c l="1" r="T140"/>
  <c r="R161"/>
  <c r="BK186"/>
  <c r="J186"/>
  <c r="J103"/>
  <c r="T191"/>
  <c r="R207"/>
  <c r="P234"/>
  <c r="BK268"/>
  <c r="J268"/>
  <c r="J111"/>
  <c r="BK140"/>
  <c r="T149"/>
  <c r="BK176"/>
  <c r="J176"/>
  <c r="J101"/>
  <c r="P186"/>
  <c r="P201"/>
  <c r="BK246"/>
  <c r="J246"/>
  <c r="J110"/>
  <c r="R274"/>
  <c r="BK149"/>
  <c r="J149"/>
  <c r="J99"/>
  <c r="T176"/>
  <c r="T186"/>
  <c r="T207"/>
  <c r="R234"/>
  <c r="T274"/>
  <c r="P149"/>
  <c r="R186"/>
  <c r="BK207"/>
  <c r="J207"/>
  <c r="J108"/>
  <c r="P246"/>
  <c r="P274"/>
  <c r="BK283"/>
  <c r="J283"/>
  <c r="J115"/>
  <c r="P290"/>
  <c r="P287"/>
  <c r="R149"/>
  <c r="T161"/>
  <c r="BK191"/>
  <c r="J191"/>
  <c r="J104"/>
  <c r="BK201"/>
  <c r="J201"/>
  <c r="J107"/>
  <c r="R201"/>
  <c r="BK234"/>
  <c r="J234"/>
  <c r="J109"/>
  <c r="T234"/>
  <c r="R268"/>
  <c r="BK274"/>
  <c r="J274"/>
  <c r="J113"/>
  <c r="R278"/>
  <c r="R283"/>
  <c r="BK290"/>
  <c r="J290"/>
  <c r="J118"/>
  <c r="R140"/>
  <c r="R139"/>
  <c r="P161"/>
  <c r="R176"/>
  <c r="R191"/>
  <c r="P207"/>
  <c r="T246"/>
  <c r="T268"/>
  <c r="P278"/>
  <c r="P283"/>
  <c r="R290"/>
  <c r="R287"/>
  <c r="P140"/>
  <c r="BK161"/>
  <c r="J161"/>
  <c r="J100"/>
  <c r="P176"/>
  <c r="P191"/>
  <c r="T201"/>
  <c r="R246"/>
  <c r="P268"/>
  <c r="BK278"/>
  <c r="J278"/>
  <c r="J114"/>
  <c r="T278"/>
  <c r="T283"/>
  <c r="T290"/>
  <c r="T287"/>
  <c r="BK197"/>
  <c r="J197"/>
  <c r="J105"/>
  <c r="BK272"/>
  <c r="J272"/>
  <c r="J112"/>
  <c r="BK199"/>
  <c r="J199"/>
  <c r="J106"/>
  <c r="BK288"/>
  <c r="J288"/>
  <c r="J117"/>
  <c r="E85"/>
  <c r="F135"/>
  <c r="BF145"/>
  <c r="BF151"/>
  <c r="BF154"/>
  <c r="BF165"/>
  <c r="BF174"/>
  <c r="BF182"/>
  <c r="BF183"/>
  <c r="BF205"/>
  <c r="BF208"/>
  <c r="BF209"/>
  <c r="BF212"/>
  <c r="BF220"/>
  <c r="BF223"/>
  <c r="BF224"/>
  <c r="BF239"/>
  <c r="BF255"/>
  <c r="BF258"/>
  <c r="BF284"/>
  <c r="BF156"/>
  <c r="BF160"/>
  <c r="BF164"/>
  <c r="BF168"/>
  <c r="BF171"/>
  <c r="BF175"/>
  <c r="BF189"/>
  <c r="BF193"/>
  <c r="BF194"/>
  <c r="BF196"/>
  <c r="BF202"/>
  <c r="BF228"/>
  <c r="BF237"/>
  <c r="BF240"/>
  <c r="BF247"/>
  <c r="BF248"/>
  <c r="BF249"/>
  <c r="BF262"/>
  <c r="BF265"/>
  <c r="BF275"/>
  <c r="BF277"/>
  <c r="BF150"/>
  <c r="BF163"/>
  <c r="BF166"/>
  <c r="BF173"/>
  <c r="BF178"/>
  <c r="BF181"/>
  <c r="BF184"/>
  <c r="BF232"/>
  <c r="BF243"/>
  <c r="BF279"/>
  <c r="BF280"/>
  <c r="BF281"/>
  <c r="BF282"/>
  <c r="BF293"/>
  <c r="J132"/>
  <c r="BF141"/>
  <c r="BF142"/>
  <c r="BF143"/>
  <c r="BF144"/>
  <c r="BF147"/>
  <c r="BF162"/>
  <c r="BF170"/>
  <c r="BF204"/>
  <c r="BF211"/>
  <c r="BF225"/>
  <c r="BF226"/>
  <c r="BF229"/>
  <c r="BF245"/>
  <c r="BF271"/>
  <c r="BF273"/>
  <c r="BF276"/>
  <c r="BF146"/>
  <c r="BF148"/>
  <c r="BF158"/>
  <c r="BF167"/>
  <c r="BF169"/>
  <c r="BF177"/>
  <c r="BF190"/>
  <c r="BF192"/>
  <c r="BF198"/>
  <c r="BF200"/>
  <c r="BF210"/>
  <c r="BF217"/>
  <c r="BF235"/>
  <c r="BF236"/>
  <c r="BF244"/>
  <c r="BF250"/>
  <c r="BF252"/>
  <c r="BF256"/>
  <c r="BF259"/>
  <c r="BF260"/>
  <c r="BF264"/>
  <c r="BF266"/>
  <c r="BF267"/>
  <c r="BF269"/>
  <c r="BF270"/>
  <c r="BF292"/>
  <c i="1" r="AV95"/>
  <c i="2" r="BF153"/>
  <c r="BF172"/>
  <c r="BF179"/>
  <c r="BF188"/>
  <c r="BF195"/>
  <c r="BF203"/>
  <c r="BF213"/>
  <c r="BF215"/>
  <c r="BF216"/>
  <c r="BF218"/>
  <c r="BF219"/>
  <c r="BF221"/>
  <c r="BF230"/>
  <c r="BF238"/>
  <c r="BF241"/>
  <c r="BF242"/>
  <c r="BF251"/>
  <c r="BF257"/>
  <c r="BF263"/>
  <c r="BF289"/>
  <c r="J92"/>
  <c r="BF152"/>
  <c r="BF155"/>
  <c r="BF157"/>
  <c r="BF159"/>
  <c r="BF180"/>
  <c r="BF187"/>
  <c r="BF206"/>
  <c r="BF214"/>
  <c r="BF222"/>
  <c r="BF227"/>
  <c r="BF231"/>
  <c r="BF233"/>
  <c r="BF253"/>
  <c r="BF254"/>
  <c r="BF261"/>
  <c r="BF285"/>
  <c r="BF286"/>
  <c r="BF291"/>
  <c r="F36"/>
  <c i="1" r="BC95"/>
  <c r="BC94"/>
  <c r="AY94"/>
  <c i="2" r="F37"/>
  <c i="1" r="BD95"/>
  <c r="BD94"/>
  <c r="W33"/>
  <c i="2" r="F35"/>
  <c i="1" r="BB95"/>
  <c r="BB94"/>
  <c r="AX94"/>
  <c i="2" r="F33"/>
  <c i="1" r="AZ95"/>
  <c r="AZ94"/>
  <c r="W29"/>
  <c i="2" l="1" r="R185"/>
  <c r="P185"/>
  <c r="BK139"/>
  <c r="P139"/>
  <c r="T185"/>
  <c r="R138"/>
  <c r="T139"/>
  <c r="J140"/>
  <c r="J98"/>
  <c r="BK185"/>
  <c r="J185"/>
  <c r="J102"/>
  <c r="BK287"/>
  <c r="J287"/>
  <c r="J116"/>
  <c r="J34"/>
  <c i="1" r="AW95"/>
  <c r="AT95"/>
  <c r="AV94"/>
  <c r="AK29"/>
  <c r="W32"/>
  <c r="W31"/>
  <c i="2" r="F34"/>
  <c i="1" r="BA95"/>
  <c r="BA94"/>
  <c r="W30"/>
  <c i="2" l="1" r="BK138"/>
  <c r="J138"/>
  <c r="J96"/>
  <c r="P138"/>
  <c i="1" r="AU95"/>
  <c i="2" r="T138"/>
  <c r="J139"/>
  <c r="J97"/>
  <c i="1" r="AU94"/>
  <c r="AW94"/>
  <c r="AK30"/>
  <c i="2" l="1" r="J30"/>
  <c i="1" r="AG95"/>
  <c r="AG94"/>
  <c r="AK26"/>
  <c r="AK35"/>
  <c r="AT94"/>
  <c i="2" l="1" r="J39"/>
  <c i="1" r="AN94"/>
  <c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<sst xmlns="http://schemas.openxmlformats.org/spreadsheetml/2006/main">
  <si>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</si>
  <si>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</si>
  <si>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</si>
  <si>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</si>
  <si>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{8ae85759-c2f4-4c2d-8ccb-74bff5ed0713}</t>
  </si>
  <si>
    <t xml:space="preserve">&gt;&gt;  skryté stĺpce  &lt;&lt;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</si>
  <si>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</si>
  <si>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</si>
  <si>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</si>
  <si>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</si>
  <si>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</si>
  <si>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</si>
  <si>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</si>
  <si>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AgB0224-2v1-2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</si>
  <si>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</si>
  <si>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</si>
  <si>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Vytáčanie a skladovanie medu - Madunice</t>
  </si>
  <si>
    <t>JKSO:</t>
  </si>
  <si>
    <t>KS:</t>
  </si>
  <si>
    <t>Miesto:</t>
  </si>
  <si>
    <t>Madunice</t>
  </si>
  <si>
    <t>Dátum:</t>
  </si>
  <si>
    <t>10. 1. 2025</t>
  </si>
  <si>
    <t>Objednávateľ:</t>
  </si>
  <si>
    <t>IČO:</t>
  </si>
  <si>
    <t>JUDr. Michal Černek</t>
  </si>
  <si>
    <t>IČ DPH:</t>
  </si>
  <si>
    <t>Zhotoviteľ:</t>
  </si>
  <si>
    <t>Vyplň údaj</t>
  </si>
  <si>
    <t>Projektant:</t>
  </si>
  <si>
    <t>Ing. Ján Bocora - AgB</t>
  </si>
  <si>
    <t>True</t>
  </si>
  <si>
    <t>Spracovateľ:</t>
  </si>
  <si>
    <t xml:space="preserve"> 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</si>
  <si>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</si>
  <si>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</si>
  <si>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</si>
  <si>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</si>
  <si>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</si>
  <si>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</si>
  <si>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</si>
  <si>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</si>
  <si>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</si>
  <si>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</si>
  <si>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</si>
  <si>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</si>
  <si>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</si>
  <si>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</si>
  <si>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</si>
  <si>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</si>
  <si>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</si>
  <si>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</si>
  <si>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</si>
  <si>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</si>
  <si>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</si>
  <si>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</si>
  <si>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</si>
  <si>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</si>
  <si>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</si>
  <si>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</si>
  <si>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</si>
  <si>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</si>
  <si>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</si>
  <si>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</si>
  <si>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</si>
  <si>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</si>
  <si>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</si>
  <si>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</si>
  <si>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</si>
  <si>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</si>
  <si>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</si>
  <si>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</si>
  <si>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</si>
  <si>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</si>
  <si>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</si>
  <si>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</si>
  <si>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</si>
  <si>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</si>
  <si>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</si>
  <si>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</si>
  <si>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1</t>
  </si>
  <si>
    <t>Objekt č.1-Vytáčanie a skladovanie medu-Madunice</t>
  </si>
  <si>
    <t>STA</t>
  </si>
  <si>
    <t>{3206ea38-d94b-4b6f-99c2-c49db59ab9ca}</t>
  </si>
  <si>
    <t>KRYCÍ LIST ROZPOČTU</t>
  </si>
  <si>
    <t>Objekt:</t>
  </si>
  <si>
    <t>1 - Objekt č.1-Vytáčanie a skladovanie medu-Madunice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</si>
  <si>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</si>
  <si>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</si>
  <si>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</si>
  <si>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</si>
  <si>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</si>
  <si>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</si>
  <si>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</si>
  <si>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</si>
  <si>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6 - Úpravy povrchov, podlahy, osadenie</t>
  </si>
  <si>
    <t xml:space="preserve">    9 - Ostatné konštrukcie a práce-búranie</t>
  </si>
  <si>
    <t>PSV - Práce a dodávky PSV</t>
  </si>
  <si>
    <t xml:space="preserve">    711 - Izolácie proti vode a vlhkosti</t>
  </si>
  <si>
    <t xml:space="preserve">    713 - Izolácie tepelné</t>
  </si>
  <si>
    <t xml:space="preserve">    721 - Zdravotechnika - vnútorná kanalizácia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</si>
  <si>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</si>
  <si>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</si>
  <si>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</si>
  <si>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</si>
  <si>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</si>
  <si>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771 - Podlahy z dlaždíc</t>
  </si>
  <si>
    <t xml:space="preserve">    777 - Podlahy syntetické</t>
  </si>
  <si>
    <t xml:space="preserve">    781 - Obklady</t>
  </si>
  <si>
    <t xml:space="preserve">    783 - Nátery</t>
  </si>
  <si>
    <t xml:space="preserve">    784 - Maľby</t>
  </si>
  <si>
    <t>M - Práce a dodávky M</t>
  </si>
  <si>
    <t xml:space="preserve">    21-M - Elektromontáže</t>
  </si>
  <si>
    <t xml:space="preserve">    43-M - Montáž oceľových konštrukcií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</si>
  <si>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</si>
  <si>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</si>
  <si>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</si>
  <si>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</si>
  <si>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</si>
  <si>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</si>
  <si>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</si>
  <si>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</si>
  <si>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</si>
  <si>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</si>
  <si>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</si>
  <si>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</si>
  <si>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</si>
  <si>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</si>
  <si>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</si>
  <si>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</si>
  <si>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</si>
  <si>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121101112.S</t>
  </si>
  <si>
    <t xml:space="preserve">Odstránenie ornice s premiestn. na hromady, so zložením na vzdialenosť do 250 m </t>
  </si>
  <si>
    <t>m3</t>
  </si>
  <si>
    <t>4</t>
  </si>
  <si>
    <t>2</t>
  </si>
  <si>
    <t>-443446328</t>
  </si>
  <si>
    <t>132201101.S</t>
  </si>
  <si>
    <t>Výkop ryhy do šírky 600 mm v horn.3 do 100 m3</t>
  </si>
  <si>
    <t>1676258631</t>
  </si>
  <si>
    <t>3</t>
  </si>
  <si>
    <t>132201201.S</t>
  </si>
  <si>
    <t>Výkop ryhy šírky 600-2000mm horn.3 do 100m3</t>
  </si>
  <si>
    <t>-204298170</t>
  </si>
  <si>
    <t>162201102.S</t>
  </si>
  <si>
    <t>Vodorovné premiestnenie výkopku z horniny 1-4 nad 20-50m</t>
  </si>
  <si>
    <t>-552658640</t>
  </si>
  <si>
    <t>5</t>
  </si>
  <si>
    <t>162501102.S</t>
  </si>
  <si>
    <t>Vodorovné premiestnenie výkopku po spevnenej ceste z horniny tr.1-4, do 100 m3 na vzdialenosť do 3000 m</t>
  </si>
  <si>
    <t>1339280613</t>
  </si>
  <si>
    <t>6</t>
  </si>
  <si>
    <t>167101101.S</t>
  </si>
  <si>
    <t>Nakladanie neuľahnutého výkopku z hornín tr.1-4 do 100 m3</t>
  </si>
  <si>
    <t>673643068</t>
  </si>
  <si>
    <t>7</t>
  </si>
  <si>
    <t>171201202.S</t>
  </si>
  <si>
    <t>Uloženie sypaniny na skládky nad 100 do 1000 m3</t>
  </si>
  <si>
    <t>-480271086</t>
  </si>
  <si>
    <t>8</t>
  </si>
  <si>
    <t>174101102.S</t>
  </si>
  <si>
    <t>Zásyp sypaninou v uzavretých priestoroch s urovnaním povrchu zásypu</t>
  </si>
  <si>
    <t>2091605828</t>
  </si>
  <si>
    <t>Zakladanie</t>
  </si>
  <si>
    <t>9</t>
  </si>
  <si>
    <t>215901101.S</t>
  </si>
  <si>
    <t>Zhutnenie podložia z rastlej horniny 1 až 4 pod násypy, z hornin súdržných vibračným valcom</t>
  </si>
  <si>
    <t>m2</t>
  </si>
  <si>
    <t>-96700688</t>
  </si>
  <si>
    <t>10</t>
  </si>
  <si>
    <t>271521111.S</t>
  </si>
  <si>
    <t>Vankúše zhutnené pod základy z kameniva hrubého drveného, frakcie 16 - 125 mm</t>
  </si>
  <si>
    <t>-58707426</t>
  </si>
  <si>
    <t>11</t>
  </si>
  <si>
    <t>271571111.S</t>
  </si>
  <si>
    <t>Vankúše zhutnené pod základy zo štrkopiesku</t>
  </si>
  <si>
    <t>-1372482944</t>
  </si>
  <si>
    <t>12</t>
  </si>
  <si>
    <t>273313611.S</t>
  </si>
  <si>
    <t>Betón základových dosiek, prostý tr. C 16/20</t>
  </si>
  <si>
    <t>1714646179</t>
  </si>
  <si>
    <t>13</t>
  </si>
  <si>
    <t>274313612.S</t>
  </si>
  <si>
    <t>Betón základových pásov, prostý tr. C 20/25</t>
  </si>
  <si>
    <t>1817831923</t>
  </si>
  <si>
    <t>14</t>
  </si>
  <si>
    <t>274351215.S</t>
  </si>
  <si>
    <t>Debnenie stien základových pásov, zhotovenie-dielce</t>
  </si>
  <si>
    <t>1829372860</t>
  </si>
  <si>
    <t>15</t>
  </si>
  <si>
    <t>274351216.S</t>
  </si>
  <si>
    <t>Debnenie stien základových pásov, odstránenie-dielce</t>
  </si>
  <si>
    <t>1639430718</t>
  </si>
  <si>
    <t>16</t>
  </si>
  <si>
    <t>275313612.S</t>
  </si>
  <si>
    <t>Betón základových pätiek, prostý tr. C 20/25</t>
  </si>
  <si>
    <t>2103374295</t>
  </si>
  <si>
    <t>17</t>
  </si>
  <si>
    <t>275351215.S</t>
  </si>
  <si>
    <t>Debnenie stien základových pätiek, zhotovenie-dielce</t>
  </si>
  <si>
    <t>-1462895455</t>
  </si>
  <si>
    <t>18</t>
  </si>
  <si>
    <t>275351216.S</t>
  </si>
  <si>
    <t>Debnenie stien základovýcb pätiek, odstránenie-dielce</t>
  </si>
  <si>
    <t>-1950785929</t>
  </si>
  <si>
    <t>19</t>
  </si>
  <si>
    <t>275361821.S</t>
  </si>
  <si>
    <t>Výstuž základových pätiek z ocele B500 (10505)</t>
  </si>
  <si>
    <t>t</t>
  </si>
  <si>
    <t>-1198430777</t>
  </si>
  <si>
    <t>Úpravy povrchov, podlahy, osadenie</t>
  </si>
  <si>
    <t>612460112.S</t>
  </si>
  <si>
    <t>Príprava vnútorného podkladu stien na betónov kontaktným mostíkom</t>
  </si>
  <si>
    <t>466770327</t>
  </si>
  <si>
    <t>21</t>
  </si>
  <si>
    <t>625250654.SR</t>
  </si>
  <si>
    <t>Doteplenie vonk. konštrukcie bez povrchovej úpravy XPS 2800 hr. 100 mm, lepený celoplošne bez prikotvenia</t>
  </si>
  <si>
    <t>849856534</t>
  </si>
  <si>
    <t>22</t>
  </si>
  <si>
    <t>631312711.S</t>
  </si>
  <si>
    <t>Mazanina z betónu prostého (m3) tr. C 25/30 hr.nad 50 do 80 mm</t>
  </si>
  <si>
    <t>-1419884423</t>
  </si>
  <si>
    <t>23</t>
  </si>
  <si>
    <t>631315711.S</t>
  </si>
  <si>
    <t>Mazanina z betónu prostého (m3) tr. C 30/37 hr.nad 120 do 240 mm</t>
  </si>
  <si>
    <t>2016310344</t>
  </si>
  <si>
    <t>24</t>
  </si>
  <si>
    <t>631319151.SR</t>
  </si>
  <si>
    <t>Príplatok za konečnú úpravu mazaniny. hr. 50-80 mm</t>
  </si>
  <si>
    <t>-1214844050</t>
  </si>
  <si>
    <t>25</t>
  </si>
  <si>
    <t>631319155.SR</t>
  </si>
  <si>
    <t>Príplatok za konečnú úpravu mazaniny. hr. do 240 mm</t>
  </si>
  <si>
    <t>-1368739890</t>
  </si>
  <si>
    <t>26</t>
  </si>
  <si>
    <t>631319171.S</t>
  </si>
  <si>
    <t>Príplatok za strhnutie povrchu mazaniny latou pre hr. obidvoch vrstiev mazaniny nad 50 do 80 mm</t>
  </si>
  <si>
    <t>1693121839</t>
  </si>
  <si>
    <t>27</t>
  </si>
  <si>
    <t>631319175.S</t>
  </si>
  <si>
    <t xml:space="preserve">Prípl. za stiahnutie povrchu mazaniny pred vlož. výstuže hr. do 24 cm     </t>
  </si>
  <si>
    <t>1024443714</t>
  </si>
  <si>
    <t>28</t>
  </si>
  <si>
    <t>631362021.S</t>
  </si>
  <si>
    <t>Výstuž mazanín z betónov (z kameniva) a z ľahkých betónov zo zváraných sietí z drôtov typu KARI</t>
  </si>
  <si>
    <t>294933567</t>
  </si>
  <si>
    <t>29</t>
  </si>
  <si>
    <t>631362411.SR</t>
  </si>
  <si>
    <t>Vložka do poteru a mazanín zo zvár. sietí</t>
  </si>
  <si>
    <t>-709032105</t>
  </si>
  <si>
    <t>30</t>
  </si>
  <si>
    <t>632001011.S</t>
  </si>
  <si>
    <t>Zhotovenie separačnej fólie v podlahových vrstvách z PE</t>
  </si>
  <si>
    <t>-1837602128</t>
  </si>
  <si>
    <t>31</t>
  </si>
  <si>
    <t>M</t>
  </si>
  <si>
    <t>283230007500.S</t>
  </si>
  <si>
    <t>Oddeľovacia fólia na potery</t>
  </si>
  <si>
    <t>-26016376</t>
  </si>
  <si>
    <t>32</t>
  </si>
  <si>
    <t>634601511.S</t>
  </si>
  <si>
    <t xml:space="preserve">Zaplnenie dilatačných škár v mazaninách tmelom silikónovým  šírky škáry do 5 mm</t>
  </si>
  <si>
    <t>m</t>
  </si>
  <si>
    <t>1116318281</t>
  </si>
  <si>
    <t>33</t>
  </si>
  <si>
    <t>634920031.S</t>
  </si>
  <si>
    <t>Rezanie dilatačných škár v čiastočne zatvrdnutej betónovej mazanine alebo poteru hĺbky nad 50 do 80 mm, šírky do 5 mm</t>
  </si>
  <si>
    <t>-202325958</t>
  </si>
  <si>
    <t>Ostatné konštrukcie a práce-búranie</t>
  </si>
  <si>
    <t>34</t>
  </si>
  <si>
    <t>915930003.S</t>
  </si>
  <si>
    <t xml:space="preserve">Osadenie parkovacieho stĺpika pevného </t>
  </si>
  <si>
    <t>ks</t>
  </si>
  <si>
    <t>1770192898</t>
  </si>
  <si>
    <t>35</t>
  </si>
  <si>
    <t>404490003100.SR</t>
  </si>
  <si>
    <t>Oceľová trubka s kotevnou platňou na ochranu vrát, 133/6 mm</t>
  </si>
  <si>
    <t>-1954073184</t>
  </si>
  <si>
    <t>36</t>
  </si>
  <si>
    <t>941955002.S</t>
  </si>
  <si>
    <t>Lešenie ľahké pracovné pomocné s výškou lešeňovej podlahy nad 1,20 do 1,90 m</t>
  </si>
  <si>
    <t>863322043</t>
  </si>
  <si>
    <t>37</t>
  </si>
  <si>
    <t>941955004.S</t>
  </si>
  <si>
    <t>Lešenie ľahké pracovné pomocné s výškou lešeňovej podlahy nad 2,50 do 3,5 m</t>
  </si>
  <si>
    <t>-1418988204</t>
  </si>
  <si>
    <t>38</t>
  </si>
  <si>
    <t>952901221.S</t>
  </si>
  <si>
    <t>Vyčistenie budov priemyselných objektov akejkoľvek výšky</t>
  </si>
  <si>
    <t>281983956</t>
  </si>
  <si>
    <t>39</t>
  </si>
  <si>
    <t>953942121.S</t>
  </si>
  <si>
    <t>Osadenie ochranného uholníka bez dodávky so zaliatím cementovou maltou</t>
  </si>
  <si>
    <t>1168030039</t>
  </si>
  <si>
    <t>40</t>
  </si>
  <si>
    <t>133310002700.S</t>
  </si>
  <si>
    <t>Tyč oceľová prierezu L rovnoramenný uholník 70x70x6 mm, ozn. 11 373 podľa EN ISO S235JRG1</t>
  </si>
  <si>
    <t>861446723</t>
  </si>
  <si>
    <t>41</t>
  </si>
  <si>
    <t>959941132.S</t>
  </si>
  <si>
    <t>Chemická kotva s kotevným svorníkom tesnená chemickou ampulkou do betónu, ŽB, kameňa, s vyvŕtaním otvoru M16/45/190 mm</t>
  </si>
  <si>
    <t>287747880</t>
  </si>
  <si>
    <t>PSV</t>
  </si>
  <si>
    <t>Práce a dodávky PSV</t>
  </si>
  <si>
    <t>711</t>
  </si>
  <si>
    <t>Izolácie proti vode a vlhkosti</t>
  </si>
  <si>
    <t>42</t>
  </si>
  <si>
    <t>711131102.S</t>
  </si>
  <si>
    <t>Zhotovenie geotextílie alebo tkaniny na plochu vodorovnú</t>
  </si>
  <si>
    <t>882363845</t>
  </si>
  <si>
    <t>43</t>
  </si>
  <si>
    <t>693110004500.S</t>
  </si>
  <si>
    <t>Geotextília polypropylénová netkaná 300 g/m2</t>
  </si>
  <si>
    <t>1035091246</t>
  </si>
  <si>
    <t>44</t>
  </si>
  <si>
    <t>711133001.S</t>
  </si>
  <si>
    <t>Zhotovenie izolácie proti zemnej vlhkosti PVC fóliou položenou voľne na vodorovnej ploche so zvarením spoju</t>
  </si>
  <si>
    <t>844999688</t>
  </si>
  <si>
    <t>45</t>
  </si>
  <si>
    <t>283220000400.S</t>
  </si>
  <si>
    <t>Hydroizolačná fólia PVC-P, hr. 2 mm, izolácia základov proti zemnej vlhkosti, tlakovej vode, radónu</t>
  </si>
  <si>
    <t>-952277560</t>
  </si>
  <si>
    <t>713</t>
  </si>
  <si>
    <t>Izolácie tepelné</t>
  </si>
  <si>
    <t>46</t>
  </si>
  <si>
    <t>713111122.S</t>
  </si>
  <si>
    <t xml:space="preserve">Montáž tepelnej izolácie stropov rovných  - S2</t>
  </si>
  <si>
    <t>-679738272</t>
  </si>
  <si>
    <t>47</t>
  </si>
  <si>
    <t>631440004000.S</t>
  </si>
  <si>
    <t xml:space="preserve">Doska čadičová hr. 10cm                                                              </t>
  </si>
  <si>
    <t>-1936849472</t>
  </si>
  <si>
    <t>48</t>
  </si>
  <si>
    <t>712290010.S</t>
  </si>
  <si>
    <t>Fólia parozábrana</t>
  </si>
  <si>
    <t>-1792386793</t>
  </si>
  <si>
    <t>49</t>
  </si>
  <si>
    <t>713122121.S</t>
  </si>
  <si>
    <t>Montáž tepelnej izolácie podláh polystyrénom, kladeným voľne v dvoch vrstvách</t>
  </si>
  <si>
    <t>1623104762</t>
  </si>
  <si>
    <t>50</t>
  </si>
  <si>
    <t>283720002700.S</t>
  </si>
  <si>
    <t>Doska EPS hr. 30 mm, pre podlahy</t>
  </si>
  <si>
    <t>-1117587476</t>
  </si>
  <si>
    <t>721</t>
  </si>
  <si>
    <t>Zdravotechnika - vnútorná kanalizácia</t>
  </si>
  <si>
    <t>51</t>
  </si>
  <si>
    <t>7211r</t>
  </si>
  <si>
    <t>Zdravotechnika</t>
  </si>
  <si>
    <t>kpl</t>
  </si>
  <si>
    <t>-808722745</t>
  </si>
  <si>
    <t>762</t>
  </si>
  <si>
    <t>Konštrukcie tesárske</t>
  </si>
  <si>
    <t>52</t>
  </si>
  <si>
    <t>762810044.S</t>
  </si>
  <si>
    <t>Záklop stropov z dosiek OSB skrutkovaných na rošt na pero a drážku hr. dosky 18 mm</t>
  </si>
  <si>
    <t>-78532955</t>
  </si>
  <si>
    <t>763</t>
  </si>
  <si>
    <t>Konštrukcie - drevostavby</t>
  </si>
  <si>
    <t>53</t>
  </si>
  <si>
    <t>763122222R</t>
  </si>
  <si>
    <t xml:space="preserve">Predsadená SDK stena  jednoduchá kca UD a CD hr. 12,5 mm TI hr. 75 mm</t>
  </si>
  <si>
    <t>-975623240</t>
  </si>
  <si>
    <t>54</t>
  </si>
  <si>
    <t>763138210.S</t>
  </si>
  <si>
    <t>Podhľad SDK závesný na jednoúrovňovej oceľovej podkonštrukcií CW 50/75 hr. 12,5 mm</t>
  </si>
  <si>
    <t>516629743</t>
  </si>
  <si>
    <t>55</t>
  </si>
  <si>
    <t>763181112.S</t>
  </si>
  <si>
    <t>Zárubne oceľové pre SDK priečky jednoducho opláštené výšky do 2,75 m šírky 600 mm hr. 100 mm</t>
  </si>
  <si>
    <t>416615495</t>
  </si>
  <si>
    <t>56</t>
  </si>
  <si>
    <t>763181122.S</t>
  </si>
  <si>
    <t>Zárubne oceľové pre SDK priečky jednoducho opláštené výšky do 2,75 m šírky 700 mm hr. 100 mm</t>
  </si>
  <si>
    <t>-709256359</t>
  </si>
  <si>
    <t>57</t>
  </si>
  <si>
    <t>763181132.S</t>
  </si>
  <si>
    <t>Zárubne oceľové pre SDK priečky jednoducho opláštené výšky do 2,75 m šírky 800 mm hr. 100 mm</t>
  </si>
  <si>
    <t>-1447170611</t>
  </si>
  <si>
    <t>764</t>
  </si>
  <si>
    <t>Konštrukcie klampiarske</t>
  </si>
  <si>
    <t>58</t>
  </si>
  <si>
    <t>764322220.S</t>
  </si>
  <si>
    <t>Oplechovanie z pozinkovaného PZ plechu, odkvapov na strechách s tvrdou krytinou r.š. 190 mm</t>
  </si>
  <si>
    <t>-1493307556</t>
  </si>
  <si>
    <t>59</t>
  </si>
  <si>
    <t>764331220.S</t>
  </si>
  <si>
    <t xml:space="preserve">Klamp. PZ pl. lem. steny a pododkvap. rš 250-k17        </t>
  </si>
  <si>
    <t>-1360344077</t>
  </si>
  <si>
    <t>60</t>
  </si>
  <si>
    <t>764331220.S1</t>
  </si>
  <si>
    <t xml:space="preserve">Klamp. PZ pl. lem. múrov tvr. kryt. rš 150-k7  </t>
  </si>
  <si>
    <t>-1599429866</t>
  </si>
  <si>
    <t>61</t>
  </si>
  <si>
    <t>764352223.S</t>
  </si>
  <si>
    <t>Žľaby z pozinkovaného PZ plechu, pododkvapové polkruhové r.š. 250 mm</t>
  </si>
  <si>
    <t>886915004</t>
  </si>
  <si>
    <t>62</t>
  </si>
  <si>
    <t>764352227.S</t>
  </si>
  <si>
    <t>Žľaby z pozinkovaného PZ plechu, pododkvapové polkruhové r.š. 330 mm</t>
  </si>
  <si>
    <t>-1943371205</t>
  </si>
  <si>
    <t>63</t>
  </si>
  <si>
    <t>764359212.S</t>
  </si>
  <si>
    <t>Kotlík kónický z pozinkovaného PZ plechu, pre rúry s priemerom od 100 do 125 mm</t>
  </si>
  <si>
    <t>690618853</t>
  </si>
  <si>
    <t>64</t>
  </si>
  <si>
    <t>764393210.S</t>
  </si>
  <si>
    <t>Hrebeň strechy z pozinkovaného PZ plechu, r.š. 250 mm</t>
  </si>
  <si>
    <t>-1118549424</t>
  </si>
  <si>
    <t>65</t>
  </si>
  <si>
    <t>764393250.S</t>
  </si>
  <si>
    <t>Hrebeň strechy z pozinkovaného PZ plechu, r.š. 660 mm</t>
  </si>
  <si>
    <t>1453362615</t>
  </si>
  <si>
    <t>66</t>
  </si>
  <si>
    <t>764410240.S</t>
  </si>
  <si>
    <t xml:space="preserve">Klamp. PZ pl. oplechovanie parapetov rš 255-k-19     </t>
  </si>
  <si>
    <t>-668300672</t>
  </si>
  <si>
    <t>67</t>
  </si>
  <si>
    <t>764410250.S</t>
  </si>
  <si>
    <t xml:space="preserve">Klamp. PZ pl. oplechovanie okapu sokla rš 280-k-13        </t>
  </si>
  <si>
    <t>1292647673</t>
  </si>
  <si>
    <t>68</t>
  </si>
  <si>
    <t>764410280.S</t>
  </si>
  <si>
    <t>Klamp. PZ pl. oplechovanie nadpražia vrát rš 200+400-k-21</t>
  </si>
  <si>
    <t>1886302498</t>
  </si>
  <si>
    <t>69</t>
  </si>
  <si>
    <t>764421220.S</t>
  </si>
  <si>
    <t xml:space="preserve">Klamp. PZ pl. oplechovanie kútov opláštenia r.š 150-k15      </t>
  </si>
  <si>
    <t>-1241248957</t>
  </si>
  <si>
    <t>70</t>
  </si>
  <si>
    <t>764421240.S</t>
  </si>
  <si>
    <t xml:space="preserve">Klamp. PZ pl. uchytenie panelov rš 232-k-14  </t>
  </si>
  <si>
    <t>553106375</t>
  </si>
  <si>
    <t>71</t>
  </si>
  <si>
    <t>764421270.S</t>
  </si>
  <si>
    <t>Klamp. PZ pl. oplechovanie ostenia vrát rš 500-k-22</t>
  </si>
  <si>
    <t>319015524</t>
  </si>
  <si>
    <t>72</t>
  </si>
  <si>
    <t>764430210.S</t>
  </si>
  <si>
    <t>Klamp. PZ pl. oplechovanie horizont.stenových panelov rš 250-k-12</t>
  </si>
  <si>
    <t>1124697974</t>
  </si>
  <si>
    <t>73</t>
  </si>
  <si>
    <t>764430210.Sk</t>
  </si>
  <si>
    <t xml:space="preserve">Klamp. PZ pl. oplechovanie kútov opláštenia rš 150-k-11             </t>
  </si>
  <si>
    <t>-1937198965</t>
  </si>
  <si>
    <t>74</t>
  </si>
  <si>
    <t>764430210.Sn1</t>
  </si>
  <si>
    <t xml:space="preserve">Klamp. PZ pl. oplechovanie nadpražia vrát panelov rš 250-k9  </t>
  </si>
  <si>
    <t>-808359199</t>
  </si>
  <si>
    <t>75</t>
  </si>
  <si>
    <t>764430210.Sno</t>
  </si>
  <si>
    <t xml:space="preserve">Klamp. PZ pl. oplechovanie nadpražia okien rš 250-k-18 </t>
  </si>
  <si>
    <t>1846001363</t>
  </si>
  <si>
    <t>76</t>
  </si>
  <si>
    <t>764430210.Snop</t>
  </si>
  <si>
    <t>Klamp. PZ pl. oplechovanie ostenia okien rš 220-k-20</t>
  </si>
  <si>
    <t>1161353409</t>
  </si>
  <si>
    <t>77</t>
  </si>
  <si>
    <t>764430210.Sr</t>
  </si>
  <si>
    <t xml:space="preserve">Klamp. PZ pl. oplechovanie múrov rš 130-k6    </t>
  </si>
  <si>
    <t>980041210</t>
  </si>
  <si>
    <t>78</t>
  </si>
  <si>
    <t>764430220.S</t>
  </si>
  <si>
    <t xml:space="preserve">Klamp. PZ pl. oplechovanie rohob opláštenia rš 300-k10         </t>
  </si>
  <si>
    <t>-1398368989</t>
  </si>
  <si>
    <t>79</t>
  </si>
  <si>
    <t>764430250.S</t>
  </si>
  <si>
    <t xml:space="preserve">Klamp. PZ pl. oplechovanie ostenia vrát rš 600-k8   </t>
  </si>
  <si>
    <t>-798131117</t>
  </si>
  <si>
    <t>80</t>
  </si>
  <si>
    <t>764430250.Sr</t>
  </si>
  <si>
    <t>Klamp. PZ pl. oplechovanie múrov rš 650-k6</t>
  </si>
  <si>
    <t>812969107</t>
  </si>
  <si>
    <t>81</t>
  </si>
  <si>
    <t>764454255.S</t>
  </si>
  <si>
    <t>Zvodové rúry z pozinkovaného PZ plechu, kruhové priemer 125 mm</t>
  </si>
  <si>
    <t>1466567813</t>
  </si>
  <si>
    <t>82</t>
  </si>
  <si>
    <t>764175681</t>
  </si>
  <si>
    <t xml:space="preserve">Krytina - Profily trapézové pozinkované  TR35/207 </t>
  </si>
  <si>
    <t>28459375</t>
  </si>
  <si>
    <t>83</t>
  </si>
  <si>
    <t>764611402.SR</t>
  </si>
  <si>
    <t>Oplechovanie fasádnym plechom spovrchovou úpravou</t>
  </si>
  <si>
    <t>605633492</t>
  </si>
  <si>
    <t>766</t>
  </si>
  <si>
    <t>Konštrukcie stolárske</t>
  </si>
  <si>
    <t>84</t>
  </si>
  <si>
    <t>766621081.S</t>
  </si>
  <si>
    <t>Montáž okna plastového na PUR penu</t>
  </si>
  <si>
    <t>863898424</t>
  </si>
  <si>
    <t>85</t>
  </si>
  <si>
    <t>611410092130</t>
  </si>
  <si>
    <t>Okno plastové jednokrídlové OS, izolačné dvojsklo, vxš 750x750</t>
  </si>
  <si>
    <t>-2138821261</t>
  </si>
  <si>
    <t>86</t>
  </si>
  <si>
    <t>611410092140</t>
  </si>
  <si>
    <t>Okno plastové jednokrídlové OS, izolačné dvojsklo, vxš 1540x1000</t>
  </si>
  <si>
    <t>-628641535</t>
  </si>
  <si>
    <t>87</t>
  </si>
  <si>
    <t>611410092160</t>
  </si>
  <si>
    <t>Okno plastové dvojkrídklové OS+O, izolačné dvojsklo, vxš 1540x2000</t>
  </si>
  <si>
    <t>1958944239</t>
  </si>
  <si>
    <t>88</t>
  </si>
  <si>
    <t>766641161.S</t>
  </si>
  <si>
    <t>Montáž dverí plastových 1 m obvodu dverí</t>
  </si>
  <si>
    <t>513493654</t>
  </si>
  <si>
    <t>89</t>
  </si>
  <si>
    <t>611730000010.S</t>
  </si>
  <si>
    <t>Dvere vchodové plastové jednokrídlové, izolačné dvojsklo ozn. D9</t>
  </si>
  <si>
    <t>-1395304998</t>
  </si>
  <si>
    <t>90</t>
  </si>
  <si>
    <t>611420091010.S</t>
  </si>
  <si>
    <t>Dvere plastové interiérové plné plast výplň</t>
  </si>
  <si>
    <t>-28422143</t>
  </si>
  <si>
    <t>91</t>
  </si>
  <si>
    <t>611730000030.S</t>
  </si>
  <si>
    <t>Dvere plastové jednokrídlové s nadsvetlíkom, izolačné dvojsklo</t>
  </si>
  <si>
    <t>563885934</t>
  </si>
  <si>
    <t>92</t>
  </si>
  <si>
    <t>766662112.S</t>
  </si>
  <si>
    <t>Montáž dverového krídla otočného jednokrídlového poldrážkového, do existujúcej zárubne, vrátane kovania</t>
  </si>
  <si>
    <t>-2128679355</t>
  </si>
  <si>
    <t>93</t>
  </si>
  <si>
    <t>549150000600.S</t>
  </si>
  <si>
    <t>Kľučka dverová a rozeta 2x, nehrdzavejúca oceľ, povrch nerez brúsený</t>
  </si>
  <si>
    <t>1236225737</t>
  </si>
  <si>
    <t>94</t>
  </si>
  <si>
    <t>611610000400.S</t>
  </si>
  <si>
    <t>Dvere vnútorné jednokrídlové, šírka 600-900 mm, výplň papierová voština, povrch fólia, plné</t>
  </si>
  <si>
    <t>-199655595</t>
  </si>
  <si>
    <t>767</t>
  </si>
  <si>
    <t>Konštrukcie doplnkové kovové</t>
  </si>
  <si>
    <t>95</t>
  </si>
  <si>
    <t>767330002.S</t>
  </si>
  <si>
    <t>Montáž svetlovodu tubusového priemeru do 360 mm do šikmej strechy s profilovou krytinou</t>
  </si>
  <si>
    <t>súb.</t>
  </si>
  <si>
    <t>1932140603</t>
  </si>
  <si>
    <t>96</t>
  </si>
  <si>
    <t>611510000800.S</t>
  </si>
  <si>
    <t>Svetlovod tubusový SOLATUBE 290 DS</t>
  </si>
  <si>
    <t>1210094956</t>
  </si>
  <si>
    <t>97</t>
  </si>
  <si>
    <t>767397103.S</t>
  </si>
  <si>
    <t xml:space="preserve">Montáž strešných tepelnoizolačných panelov </t>
  </si>
  <si>
    <t>1793229133</t>
  </si>
  <si>
    <t>98</t>
  </si>
  <si>
    <t>553260001800.Sr1</t>
  </si>
  <si>
    <t xml:space="preserve">Strešný tepelnoizolačný panel s PUR penou hr 120+40mm + príslušenstvo   </t>
  </si>
  <si>
    <t>641089046</t>
  </si>
  <si>
    <t>99</t>
  </si>
  <si>
    <t>767411102.Sr</t>
  </si>
  <si>
    <t>Montáž stenových tepelnoizolačných panelov horizontálnych</t>
  </si>
  <si>
    <t>-306979094</t>
  </si>
  <si>
    <t>100</t>
  </si>
  <si>
    <t>553250002500.Sr</t>
  </si>
  <si>
    <t>Stenový tepelnoizolačný panel s PUR penou hr 100 mm + príslušenstvo</t>
  </si>
  <si>
    <t>1514647210</t>
  </si>
  <si>
    <t>101</t>
  </si>
  <si>
    <t>767646520.S</t>
  </si>
  <si>
    <t>Montáž dverí hliníkových, 1 m obvodu dverí</t>
  </si>
  <si>
    <t>662615155</t>
  </si>
  <si>
    <t>102</t>
  </si>
  <si>
    <t>553410097090.S</t>
  </si>
  <si>
    <t>Dvere vchodové hliníkové dvojkrídlové, výplň PVC</t>
  </si>
  <si>
    <t>1906523161</t>
  </si>
  <si>
    <t>103</t>
  </si>
  <si>
    <t>553410097090.S1</t>
  </si>
  <si>
    <t>Dvere vchodové hliníkové dvojkrídlové, výplň PVC, 2200x2400</t>
  </si>
  <si>
    <t>-556476394</t>
  </si>
  <si>
    <t>104</t>
  </si>
  <si>
    <t>767658343.S</t>
  </si>
  <si>
    <t>Montáž sekcionálnej brány pozink farebný plochy nad 6 do 9 m2</t>
  </si>
  <si>
    <t>1804407885</t>
  </si>
  <si>
    <t>105</t>
  </si>
  <si>
    <t>553410061670</t>
  </si>
  <si>
    <t>Brána sekcionálna Horman SPU 40 s elektrickým pohonom a integrovanými dverami šxv 3000x3000 mm</t>
  </si>
  <si>
    <t>-161649431</t>
  </si>
  <si>
    <t>106</t>
  </si>
  <si>
    <t>767833100.S</t>
  </si>
  <si>
    <t>Montáž rebríkov do muriva s bočnicami z profilovej ocele, z rúrok alebo z tenkostenných profilov</t>
  </si>
  <si>
    <t>-219604156</t>
  </si>
  <si>
    <t>107</t>
  </si>
  <si>
    <t>767833291.S</t>
  </si>
  <si>
    <t>Príplatok k cene za montáž rebríka na oceľovú konštrukciu</t>
  </si>
  <si>
    <t>-327122557</t>
  </si>
  <si>
    <t>108</t>
  </si>
  <si>
    <t>767834101.S</t>
  </si>
  <si>
    <t>Montáž ochranného koša skrutkovaním</t>
  </si>
  <si>
    <t>956691917</t>
  </si>
  <si>
    <t>109</t>
  </si>
  <si>
    <t>767995104.S</t>
  </si>
  <si>
    <t>Montáž ostatných atypických kovových stavebných doplnkových konštrukcií nad 20 do 50 kg</t>
  </si>
  <si>
    <t>kg</t>
  </si>
  <si>
    <t>756698777</t>
  </si>
  <si>
    <t>110</t>
  </si>
  <si>
    <t>133840001000.S</t>
  </si>
  <si>
    <t>Tyč oceľová prierezu UPE 120 mm valcovaná za tepla, ozn. 11 375, podľa EN ISO S235JR</t>
  </si>
  <si>
    <t>1737003904</t>
  </si>
  <si>
    <t>111</t>
  </si>
  <si>
    <t>133840001000.SR</t>
  </si>
  <si>
    <t>Tyč oceľová prierezu U 120 mm valcovaná za tepla, ozn. 11 375, podľa EN ISO S235JR</t>
  </si>
  <si>
    <t>286784579</t>
  </si>
  <si>
    <t>112</t>
  </si>
  <si>
    <t>767995365.S</t>
  </si>
  <si>
    <t>Výroba doplnku stavebného atypického o hmotnosti od 10,01 do 20,0 kg stupňa zložitosti 3</t>
  </si>
  <si>
    <t>482669090</t>
  </si>
  <si>
    <t>113</t>
  </si>
  <si>
    <t>767995225.S</t>
  </si>
  <si>
    <t>Výroba atypického výrobku - rebríka</t>
  </si>
  <si>
    <t>837369544</t>
  </si>
  <si>
    <t>114</t>
  </si>
  <si>
    <t>132310000900.S</t>
  </si>
  <si>
    <t>Profilová oceľ ozn. 11 373, podľa EN ISO S235JRG1</t>
  </si>
  <si>
    <t>221380216</t>
  </si>
  <si>
    <t>115</t>
  </si>
  <si>
    <t>767995360.S</t>
  </si>
  <si>
    <t>Výroba doplnku stavebného atypického o hmotnosti od 10,01 do 20,0 kg stupňa zložitosti 2</t>
  </si>
  <si>
    <t>604513611</t>
  </si>
  <si>
    <t>771</t>
  </si>
  <si>
    <t>Podlahy z dlaždíc</t>
  </si>
  <si>
    <t>116</t>
  </si>
  <si>
    <t>771575506.S</t>
  </si>
  <si>
    <t>Montáž podláh z dlaždíc keramických do tmelu</t>
  </si>
  <si>
    <t>-380711191</t>
  </si>
  <si>
    <t>117</t>
  </si>
  <si>
    <t>597740001000.S</t>
  </si>
  <si>
    <t>Dlaždice keramické s protišmykovým povrchom</t>
  </si>
  <si>
    <t>-1914043277</t>
  </si>
  <si>
    <t>118</t>
  </si>
  <si>
    <t>998771201.S</t>
  </si>
  <si>
    <t>Presun hmôt pre podlahy z dlaždíc v objektoch výšky do 6m</t>
  </si>
  <si>
    <t>%</t>
  </si>
  <si>
    <t>-2073283218</t>
  </si>
  <si>
    <t>777</t>
  </si>
  <si>
    <t>Podlahy syntetické</t>
  </si>
  <si>
    <t>119</t>
  </si>
  <si>
    <t>777690010.Sr</t>
  </si>
  <si>
    <t>Nátery betón. podláh protiprašný.ošetrenie Panbexil</t>
  </si>
  <si>
    <t>-1843033850</t>
  </si>
  <si>
    <t>781</t>
  </si>
  <si>
    <t>Obklady</t>
  </si>
  <si>
    <t>120</t>
  </si>
  <si>
    <t>781445019.S</t>
  </si>
  <si>
    <t>Montáž obkladov vnútor. stien z obkladačiek kladených do tmelu veľ. 400x200 mm</t>
  </si>
  <si>
    <t>-2045722279</t>
  </si>
  <si>
    <t>121</t>
  </si>
  <si>
    <t>597640001600.S</t>
  </si>
  <si>
    <t>Obkladačky keramické lxvxhr 400x200x8 mm</t>
  </si>
  <si>
    <t>-237841792</t>
  </si>
  <si>
    <t>122</t>
  </si>
  <si>
    <t>998781201.S</t>
  </si>
  <si>
    <t>Presun hmôt pre obklady keramické v objektoch výšky do 6 m</t>
  </si>
  <si>
    <t>-1966206883</t>
  </si>
  <si>
    <t>783</t>
  </si>
  <si>
    <t>Nátery</t>
  </si>
  <si>
    <t>123</t>
  </si>
  <si>
    <t>783125530.S</t>
  </si>
  <si>
    <t xml:space="preserve">Nátery oceľ.konštr. syntetické ľahkých C, veľmi ľahkých CC dvojnás. 1x s emailovaním </t>
  </si>
  <si>
    <t>-1170658508</t>
  </si>
  <si>
    <t>124</t>
  </si>
  <si>
    <t>783125730.S</t>
  </si>
  <si>
    <t xml:space="preserve">Nátery oceľ.konštr. syntetické ľahkých C alebo veľmi ľahkých CC základné </t>
  </si>
  <si>
    <t>1611464293</t>
  </si>
  <si>
    <t>125</t>
  </si>
  <si>
    <t>783225100.S</t>
  </si>
  <si>
    <t xml:space="preserve">Nátery kov.stav.doplnk.konštr. syntetické na vzduchu schnúce dvojnás. 1x s emailov. </t>
  </si>
  <si>
    <t>-12031519</t>
  </si>
  <si>
    <t>126</t>
  </si>
  <si>
    <t>783992000.S</t>
  </si>
  <si>
    <t>Nátery ostatné bezpečnostnými farbami šrafovaním</t>
  </si>
  <si>
    <t>1638638646</t>
  </si>
  <si>
    <t>784</t>
  </si>
  <si>
    <t>Maľby</t>
  </si>
  <si>
    <t>127</t>
  </si>
  <si>
    <t>784418011.S</t>
  </si>
  <si>
    <t>Zakrývanie otvorov, podláh a zariadení fóliou v miestnostiach alebo na schodisku</t>
  </si>
  <si>
    <t>1718458010</t>
  </si>
  <si>
    <t>128</t>
  </si>
  <si>
    <t>784452261.S</t>
  </si>
  <si>
    <t>Maľby z maliarskych zmesí na vodnej báze, ručne nanášané jednonásobné základné na podklad jemnozrnný výšky do 3,80 m</t>
  </si>
  <si>
    <t>646661814</t>
  </si>
  <si>
    <t>129</t>
  </si>
  <si>
    <t>784452461.S</t>
  </si>
  <si>
    <t>Maľby z maliarskych zmesí na vodnej báze, ručne nanášané jednonásobné tónované s bielym stropom na podklad jemnozrnný výšky do 3,80 m</t>
  </si>
  <si>
    <t>1264825164</t>
  </si>
  <si>
    <t>Práce a dodávky M</t>
  </si>
  <si>
    <t>21-M</t>
  </si>
  <si>
    <t>Elektromontáže</t>
  </si>
  <si>
    <t>130</t>
  </si>
  <si>
    <t>210010002.Sr</t>
  </si>
  <si>
    <t>Silnoprúdové rozvody a osvetlenie</t>
  </si>
  <si>
    <t>7911521</t>
  </si>
  <si>
    <t>43-M</t>
  </si>
  <si>
    <t>Montáž oceľových konštrukcií</t>
  </si>
  <si>
    <t>131</t>
  </si>
  <si>
    <t>430863001.S</t>
  </si>
  <si>
    <t>Montáž rôznych dielov OK - tretia cenová krivka do 750 kg vrátane kotvenia</t>
  </si>
  <si>
    <t>-1934144239</t>
  </si>
  <si>
    <t>132</t>
  </si>
  <si>
    <t>553850000200.r</t>
  </si>
  <si>
    <t xml:space="preserve">Oceľové konštrukcie - predbežná cena - OK </t>
  </si>
  <si>
    <t>2074747167</t>
  </si>
  <si>
    <t>133</t>
  </si>
  <si>
    <t>553850000200.pon</t>
  </si>
  <si>
    <t>Oceľové konštrukcie - väznice</t>
  </si>
  <si>
    <t>1499387316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</si>
</sst>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01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4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8" xfId="0" applyFont="1" applyFill="1" applyBorder="1" applyAlignment="1">
      <alignment horizontal="left"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5" fillId="0" borderId="0" xfId="0" applyNumberFormat="1" applyFont="1" applyAlignment="1">
      <alignment vertical="center"/>
    </xf>
    <xf numFmtId="164" fontId="15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0" fillId="0" borderId="22" xfId="0" applyFont="1" applyBorder="1" applyAlignment="1" applyProtection="1">
      <alignment horizontal="center" vertical="center"/>
      <protection locked="0"/>
    </xf>
    <xf numFmtId="49" fontId="20" fillId="0" borderId="22" xfId="0" applyNumberFormat="1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left" vertical="center" wrapText="1"/>
      <protection locked="0"/>
    </xf>
    <xf numFmtId="0" fontId="20" fillId="0" borderId="22" xfId="0" applyFont="1" applyBorder="1" applyAlignment="1" applyProtection="1">
      <alignment horizontal="center" vertical="center" wrapText="1"/>
      <protection locked="0"/>
    </xf>
    <xf numFmtId="167" fontId="20" fillId="0" borderId="22" xfId="0" applyNumberFormat="1" applyFont="1" applyBorder="1" applyAlignment="1" applyProtection="1">
      <alignment vertical="center"/>
      <protection locked="0"/>
    </xf>
    <xf numFmtId="4" fontId="20" fillId="3" borderId="22" xfId="0" applyNumberFormat="1" applyFont="1" applyFill="1" applyBorder="1" applyAlignment="1" applyProtection="1">
      <alignment vertical="center"/>
      <protection locked="0"/>
    </xf>
    <xf numFmtId="4" fontId="20" fillId="0" borderId="22" xfId="0" applyNumberFormat="1" applyFont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3" borderId="22" xfId="0" applyNumberFormat="1" applyFont="1" applyFill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>
      <alignment horizontal="center" vertical="center"/>
    </xf>
    <xf numFmtId="167" fontId="20" fillId="3" borderId="22" xfId="0" applyNumberFormat="1" applyFont="1" applyFill="1" applyBorder="1" applyAlignment="1" applyProtection="1">
      <alignment vertical="center"/>
      <protection locked="0"/>
    </xf>
    <xf numFmtId="0" fontId="32" fillId="3" borderId="19" xfId="0" applyFont="1" applyFill="1" applyBorder="1" applyAlignment="1" applyProtection="1">
      <alignment horizontal="left" vertical="center"/>
      <protection locked="0"/>
    </xf>
    <xf numFmtId="0" fontId="32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1" fillId="0" borderId="20" xfId="0" applyNumberFormat="1" applyFont="1" applyBorder="1" applyAlignment="1">
      <alignment vertical="center"/>
    </xf>
    <xf numFmtId="166" fontId="21" fillId="0" borderId="21" xfId="0" applyNumberFormat="1" applyFont="1" applyBorder="1" applyAlignment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11</v>
      </c>
    </row>
    <row r="5" s="1" customFormat="1" ht="12" customHeight="1">
      <c r="B5" s="18"/>
      <c r="D5" s="22" t="s">
        <v>12</v>
      </c>
      <c r="K5" s="23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E5" s="24" t="s">
        <v>14</v>
      </c>
      <c r="BS5" s="15" t="s">
        <v>6</v>
      </c>
    </row>
    <row r="6" s="1" customFormat="1" ht="36.96" customHeight="1">
      <c r="B6" s="18"/>
      <c r="D6" s="25" t="s">
        <v>15</v>
      </c>
      <c r="K6" s="26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E6" s="27"/>
      <c r="BS6" s="15" t="s">
        <v>6</v>
      </c>
    </row>
    <row r="7" s="1" customFormat="1" ht="12" customHeight="1">
      <c r="B7" s="18"/>
      <c r="D7" s="28" t="s">
        <v>17</v>
      </c>
      <c r="K7" s="23" t="s">
        <v>1</v>
      </c>
      <c r="AK7" s="28" t="s">
        <v>18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19</v>
      </c>
      <c r="K8" s="23" t="s">
        <v>20</v>
      </c>
      <c r="AK8" s="28" t="s">
        <v>21</v>
      </c>
      <c r="AN8" s="29" t="s">
        <v>22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23</v>
      </c>
      <c r="AK10" s="28" t="s">
        <v>24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25</v>
      </c>
      <c r="AK11" s="28" t="s">
        <v>26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27</v>
      </c>
      <c r="AK13" s="28" t="s">
        <v>24</v>
      </c>
      <c r="AN13" s="30" t="s">
        <v>28</v>
      </c>
      <c r="AR13" s="18"/>
      <c r="BE13" s="27"/>
      <c r="BS13" s="15" t="s">
        <v>6</v>
      </c>
    </row>
    <row r="14">
      <c r="B14" s="18"/>
      <c r="E14" s="30" t="s">
        <v>28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26</v>
      </c>
      <c r="AN14" s="30" t="s">
        <v>28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29</v>
      </c>
      <c r="AK16" s="28" t="s">
        <v>24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30</v>
      </c>
      <c r="AK17" s="28" t="s">
        <v>26</v>
      </c>
      <c r="AN17" s="23" t="s">
        <v>1</v>
      </c>
      <c r="AR17" s="18"/>
      <c r="BE17" s="27"/>
      <c r="BS17" s="15" t="s">
        <v>31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32</v>
      </c>
      <c r="AK19" s="28" t="s">
        <v>24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33</v>
      </c>
      <c r="AK20" s="28" t="s">
        <v>26</v>
      </c>
      <c r="AN20" s="23" t="s">
        <v>1</v>
      </c>
      <c r="AR20" s="18"/>
      <c r="BE20" s="27"/>
      <c r="BS20" s="15" t="s">
        <v>31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34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2" customFormat="1" ht="25.92" customHeight="1">
      <c r="A26" s="34"/>
      <c r="B26" s="35"/>
      <c r="C26" s="34"/>
      <c r="D26" s="36" t="s">
        <v>35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8">
        <f>ROUND(AG94,2)</f>
        <v>0</v>
      </c>
      <c r="AL26" s="37"/>
      <c r="AM26" s="37"/>
      <c r="AN26" s="37"/>
      <c r="AO26" s="37"/>
      <c r="AP26" s="34"/>
      <c r="AQ26" s="34"/>
      <c r="AR26" s="35"/>
      <c r="BE26" s="27"/>
    </row>
    <row r="27" s="2" customFormat="1" ht="6.96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27"/>
    </row>
    <row r="28" s="2" customForma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9" t="s">
        <v>36</v>
      </c>
      <c r="M28" s="39"/>
      <c r="N28" s="39"/>
      <c r="O28" s="39"/>
      <c r="P28" s="39"/>
      <c r="Q28" s="34"/>
      <c r="R28" s="34"/>
      <c r="S28" s="34"/>
      <c r="T28" s="34"/>
      <c r="U28" s="34"/>
      <c r="V28" s="34"/>
      <c r="W28" s="39" t="s">
        <v>37</v>
      </c>
      <c r="X28" s="39"/>
      <c r="Y28" s="39"/>
      <c r="Z28" s="39"/>
      <c r="AA28" s="39"/>
      <c r="AB28" s="39"/>
      <c r="AC28" s="39"/>
      <c r="AD28" s="39"/>
      <c r="AE28" s="39"/>
      <c r="AF28" s="34"/>
      <c r="AG28" s="34"/>
      <c r="AH28" s="34"/>
      <c r="AI28" s="34"/>
      <c r="AJ28" s="34"/>
      <c r="AK28" s="39" t="s">
        <v>38</v>
      </c>
      <c r="AL28" s="39"/>
      <c r="AM28" s="39"/>
      <c r="AN28" s="39"/>
      <c r="AO28" s="39"/>
      <c r="AP28" s="34"/>
      <c r="AQ28" s="34"/>
      <c r="AR28" s="35"/>
      <c r="BE28" s="27"/>
    </row>
    <row r="29" s="3" customFormat="1" ht="14.4" customHeight="1">
      <c r="A29" s="3"/>
      <c r="B29" s="40"/>
      <c r="C29" s="3"/>
      <c r="D29" s="28" t="s">
        <v>39</v>
      </c>
      <c r="E29" s="3"/>
      <c r="F29" s="41" t="s">
        <v>40</v>
      </c>
      <c r="G29" s="3"/>
      <c r="H29" s="3"/>
      <c r="I29" s="3"/>
      <c r="J29" s="3"/>
      <c r="K29" s="3"/>
      <c r="L29" s="42">
        <v>0.20000000000000001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3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3">
        <f>ROUND(AV94, 2)</f>
        <v>0</v>
      </c>
      <c r="AL29" s="3"/>
      <c r="AM29" s="3"/>
      <c r="AN29" s="3"/>
      <c r="AO29" s="3"/>
      <c r="AP29" s="3"/>
      <c r="AQ29" s="3"/>
      <c r="AR29" s="40"/>
      <c r="BE29" s="44"/>
    </row>
    <row r="30" s="3" customFormat="1" ht="14.4" customHeight="1">
      <c r="A30" s="3"/>
      <c r="B30" s="40"/>
      <c r="C30" s="3"/>
      <c r="D30" s="3"/>
      <c r="E30" s="3"/>
      <c r="F30" s="41" t="s">
        <v>41</v>
      </c>
      <c r="G30" s="3"/>
      <c r="H30" s="3"/>
      <c r="I30" s="3"/>
      <c r="J30" s="3"/>
      <c r="K30" s="3"/>
      <c r="L30" s="42">
        <v>0.20000000000000001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3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3">
        <f>ROUND(AW94, 2)</f>
        <v>0</v>
      </c>
      <c r="AL30" s="3"/>
      <c r="AM30" s="3"/>
      <c r="AN30" s="3"/>
      <c r="AO30" s="3"/>
      <c r="AP30" s="3"/>
      <c r="AQ30" s="3"/>
      <c r="AR30" s="40"/>
      <c r="BE30" s="44"/>
    </row>
    <row r="31" hidden="1" s="3" customFormat="1" ht="14.4" customHeight="1">
      <c r="A31" s="3"/>
      <c r="B31" s="40"/>
      <c r="C31" s="3"/>
      <c r="D31" s="3"/>
      <c r="E31" s="3"/>
      <c r="F31" s="28" t="s">
        <v>42</v>
      </c>
      <c r="G31" s="3"/>
      <c r="H31" s="3"/>
      <c r="I31" s="3"/>
      <c r="J31" s="3"/>
      <c r="K31" s="3"/>
      <c r="L31" s="42">
        <v>0.20000000000000001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3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3">
        <v>0</v>
      </c>
      <c r="AL31" s="3"/>
      <c r="AM31" s="3"/>
      <c r="AN31" s="3"/>
      <c r="AO31" s="3"/>
      <c r="AP31" s="3"/>
      <c r="AQ31" s="3"/>
      <c r="AR31" s="40"/>
      <c r="BE31" s="44"/>
    </row>
    <row r="32" hidden="1" s="3" customFormat="1" ht="14.4" customHeight="1">
      <c r="A32" s="3"/>
      <c r="B32" s="40"/>
      <c r="C32" s="3"/>
      <c r="D32" s="3"/>
      <c r="E32" s="3"/>
      <c r="F32" s="28" t="s">
        <v>43</v>
      </c>
      <c r="G32" s="3"/>
      <c r="H32" s="3"/>
      <c r="I32" s="3"/>
      <c r="J32" s="3"/>
      <c r="K32" s="3"/>
      <c r="L32" s="42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3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3">
        <v>0</v>
      </c>
      <c r="AL32" s="3"/>
      <c r="AM32" s="3"/>
      <c r="AN32" s="3"/>
      <c r="AO32" s="3"/>
      <c r="AP32" s="3"/>
      <c r="AQ32" s="3"/>
      <c r="AR32" s="40"/>
      <c r="BE32" s="44"/>
    </row>
    <row r="33" hidden="1" s="3" customFormat="1" ht="14.4" customHeight="1">
      <c r="A33" s="3"/>
      <c r="B33" s="40"/>
      <c r="C33" s="3"/>
      <c r="D33" s="3"/>
      <c r="E33" s="3"/>
      <c r="F33" s="41" t="s">
        <v>44</v>
      </c>
      <c r="G33" s="3"/>
      <c r="H33" s="3"/>
      <c r="I33" s="3"/>
      <c r="J33" s="3"/>
      <c r="K33" s="3"/>
      <c r="L33" s="42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3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3">
        <v>0</v>
      </c>
      <c r="AL33" s="3"/>
      <c r="AM33" s="3"/>
      <c r="AN33" s="3"/>
      <c r="AO33" s="3"/>
      <c r="AP33" s="3"/>
      <c r="AQ33" s="3"/>
      <c r="AR33" s="40"/>
      <c r="BE33" s="44"/>
    </row>
    <row r="34" s="2" customFormat="1" ht="6.96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27"/>
    </row>
    <row r="35" s="2" customFormat="1" ht="25.92" customHeight="1">
      <c r="A35" s="34"/>
      <c r="B35" s="35"/>
      <c r="C35" s="45"/>
      <c r="D35" s="46" t="s">
        <v>45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8" t="s">
        <v>46</v>
      </c>
      <c r="U35" s="47"/>
      <c r="V35" s="47"/>
      <c r="W35" s="47"/>
      <c r="X35" s="49" t="s">
        <v>47</v>
      </c>
      <c r="Y35" s="47"/>
      <c r="Z35" s="47"/>
      <c r="AA35" s="47"/>
      <c r="AB35" s="47"/>
      <c r="AC35" s="47"/>
      <c r="AD35" s="47"/>
      <c r="AE35" s="47"/>
      <c r="AF35" s="47"/>
      <c r="AG35" s="47"/>
      <c r="AH35" s="47"/>
      <c r="AI35" s="47"/>
      <c r="AJ35" s="47"/>
      <c r="AK35" s="50">
        <f>SUM(AK26:AK33)</f>
        <v>0</v>
      </c>
      <c r="AL35" s="47"/>
      <c r="AM35" s="47"/>
      <c r="AN35" s="47"/>
      <c r="AO35" s="51"/>
      <c r="AP35" s="45"/>
      <c r="AQ35" s="45"/>
      <c r="AR35" s="35"/>
      <c r="BE35" s="34"/>
    </row>
    <row r="36" s="2" customFormat="1" ht="6.96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="2" customFormat="1" ht="14.4" customHeight="1">
      <c r="A37" s="34"/>
      <c r="B37" s="35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5"/>
      <c r="BE37" s="34"/>
    </row>
    <row r="38" s="1" customFormat="1" ht="14.4" customHeight="1">
      <c r="B38" s="18"/>
      <c r="AR38" s="18"/>
    </row>
    <row r="39" s="1" customFormat="1" ht="14.4" customHeight="1">
      <c r="B39" s="18"/>
      <c r="AR39" s="18"/>
    </row>
    <row r="40" s="1" customFormat="1" ht="14.4" customHeight="1">
      <c r="B40" s="18"/>
      <c r="AR40" s="18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2"/>
      <c r="D49" s="53" t="s">
        <v>48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3" t="s">
        <v>49</v>
      </c>
      <c r="AI49" s="54"/>
      <c r="AJ49" s="54"/>
      <c r="AK49" s="54"/>
      <c r="AL49" s="54"/>
      <c r="AM49" s="54"/>
      <c r="AN49" s="54"/>
      <c r="AO49" s="54"/>
      <c r="AR49" s="52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4"/>
      <c r="B60" s="35"/>
      <c r="C60" s="34"/>
      <c r="D60" s="55" t="s">
        <v>50</v>
      </c>
      <c r="E60" s="37"/>
      <c r="F60" s="37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55" t="s">
        <v>51</v>
      </c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55" t="s">
        <v>50</v>
      </c>
      <c r="AI60" s="37"/>
      <c r="AJ60" s="37"/>
      <c r="AK60" s="37"/>
      <c r="AL60" s="37"/>
      <c r="AM60" s="55" t="s">
        <v>51</v>
      </c>
      <c r="AN60" s="37"/>
      <c r="AO60" s="37"/>
      <c r="AP60" s="34"/>
      <c r="AQ60" s="34"/>
      <c r="AR60" s="35"/>
      <c r="BE60" s="34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4"/>
      <c r="B64" s="35"/>
      <c r="C64" s="34"/>
      <c r="D64" s="53" t="s">
        <v>52</v>
      </c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  <c r="AA64" s="56"/>
      <c r="AB64" s="56"/>
      <c r="AC64" s="56"/>
      <c r="AD64" s="56"/>
      <c r="AE64" s="56"/>
      <c r="AF64" s="56"/>
      <c r="AG64" s="56"/>
      <c r="AH64" s="53" t="s">
        <v>53</v>
      </c>
      <c r="AI64" s="56"/>
      <c r="AJ64" s="56"/>
      <c r="AK64" s="56"/>
      <c r="AL64" s="56"/>
      <c r="AM64" s="56"/>
      <c r="AN64" s="56"/>
      <c r="AO64" s="56"/>
      <c r="AP64" s="34"/>
      <c r="AQ64" s="34"/>
      <c r="AR64" s="35"/>
      <c r="BE64" s="34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4"/>
      <c r="B75" s="35"/>
      <c r="C75" s="34"/>
      <c r="D75" s="55" t="s">
        <v>50</v>
      </c>
      <c r="E75" s="37"/>
      <c r="F75" s="37"/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55" t="s">
        <v>51</v>
      </c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55" t="s">
        <v>50</v>
      </c>
      <c r="AI75" s="37"/>
      <c r="AJ75" s="37"/>
      <c r="AK75" s="37"/>
      <c r="AL75" s="37"/>
      <c r="AM75" s="55" t="s">
        <v>51</v>
      </c>
      <c r="AN75" s="37"/>
      <c r="AO75" s="37"/>
      <c r="AP75" s="34"/>
      <c r="AQ75" s="34"/>
      <c r="AR75" s="35"/>
      <c r="BE75" s="34"/>
    </row>
    <row r="76" s="2" customForma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5"/>
      <c r="BE76" s="34"/>
    </row>
    <row r="77" s="2" customFormat="1" ht="6.96" customHeight="1">
      <c r="A77" s="34"/>
      <c r="B77" s="57"/>
      <c r="C77" s="58"/>
      <c r="D77" s="58"/>
      <c r="E77" s="58"/>
      <c r="F77" s="58"/>
      <c r="G77" s="58"/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8"/>
      <c r="AI77" s="58"/>
      <c r="AJ77" s="58"/>
      <c r="AK77" s="58"/>
      <c r="AL77" s="58"/>
      <c r="AM77" s="58"/>
      <c r="AN77" s="58"/>
      <c r="AO77" s="58"/>
      <c r="AP77" s="58"/>
      <c r="AQ77" s="58"/>
      <c r="AR77" s="35"/>
      <c r="BE77" s="34"/>
    </row>
    <row r="81" s="2" customFormat="1" ht="6.96" customHeight="1">
      <c r="A81" s="34"/>
      <c r="B81" s="59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35"/>
      <c r="BE81" s="34"/>
    </row>
    <row r="82" s="2" customFormat="1" ht="24.96" customHeight="1">
      <c r="A82" s="34"/>
      <c r="B82" s="35"/>
      <c r="C82" s="19" t="s">
        <v>54</v>
      </c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5"/>
      <c r="B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5"/>
      <c r="BE83" s="34"/>
    </row>
    <row r="84" s="4" customFormat="1" ht="12" customHeight="1">
      <c r="A84" s="4"/>
      <c r="B84" s="61"/>
      <c r="C84" s="28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AgB0224-2v1-2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1"/>
      <c r="BE84" s="4"/>
    </row>
    <row r="85" s="5" customFormat="1" ht="36.96" customHeight="1">
      <c r="A85" s="5"/>
      <c r="B85" s="62"/>
      <c r="C85" s="63" t="s">
        <v>15</v>
      </c>
      <c r="D85" s="5"/>
      <c r="E85" s="5"/>
      <c r="F85" s="5"/>
      <c r="G85" s="5"/>
      <c r="H85" s="5"/>
      <c r="I85" s="5"/>
      <c r="J85" s="5"/>
      <c r="K85" s="5"/>
      <c r="L85" s="64" t="str">
        <f>K6</f>
        <v>Vytáčanie a skladovanie medu - Madunice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2"/>
      <c r="BE85" s="5"/>
    </row>
    <row r="86" s="2" customFormat="1" ht="6.96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5"/>
      <c r="BE86" s="34"/>
    </row>
    <row r="87" s="2" customFormat="1" ht="12" customHeight="1">
      <c r="A87" s="34"/>
      <c r="B87" s="35"/>
      <c r="C87" s="28" t="s">
        <v>19</v>
      </c>
      <c r="D87" s="34"/>
      <c r="E87" s="34"/>
      <c r="F87" s="34"/>
      <c r="G87" s="34"/>
      <c r="H87" s="34"/>
      <c r="I87" s="34"/>
      <c r="J87" s="34"/>
      <c r="K87" s="34"/>
      <c r="L87" s="65" t="str">
        <f>IF(K8="","",K8)</f>
        <v>Madunice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28" t="s">
        <v>21</v>
      </c>
      <c r="AJ87" s="34"/>
      <c r="AK87" s="34"/>
      <c r="AL87" s="34"/>
      <c r="AM87" s="66" t="str">
        <f>IF(AN8= "","",AN8)</f>
        <v>10. 1. 2025</v>
      </c>
      <c r="AN87" s="66"/>
      <c r="AO87" s="34"/>
      <c r="AP87" s="34"/>
      <c r="AQ87" s="34"/>
      <c r="AR87" s="35"/>
      <c r="B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5"/>
      <c r="BE88" s="34"/>
    </row>
    <row r="89" s="2" customFormat="1" ht="15.15" customHeight="1">
      <c r="A89" s="34"/>
      <c r="B89" s="35"/>
      <c r="C89" s="28" t="s">
        <v>23</v>
      </c>
      <c r="D89" s="34"/>
      <c r="E89" s="34"/>
      <c r="F89" s="34"/>
      <c r="G89" s="34"/>
      <c r="H89" s="34"/>
      <c r="I89" s="34"/>
      <c r="J89" s="34"/>
      <c r="K89" s="34"/>
      <c r="L89" s="4" t="str">
        <f>IF(E11= "","",E11)</f>
        <v>JUDr. Michal Černek</v>
      </c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28" t="s">
        <v>29</v>
      </c>
      <c r="AJ89" s="34"/>
      <c r="AK89" s="34"/>
      <c r="AL89" s="34"/>
      <c r="AM89" s="67" t="str">
        <f>IF(E17="","",E17)</f>
        <v>Ing. Ján Bocora - AgB</v>
      </c>
      <c r="AN89" s="4"/>
      <c r="AO89" s="4"/>
      <c r="AP89" s="4"/>
      <c r="AQ89" s="34"/>
      <c r="AR89" s="35"/>
      <c r="AS89" s="68" t="s">
        <v>55</v>
      </c>
      <c r="AT89" s="69"/>
      <c r="AU89" s="70"/>
      <c r="AV89" s="70"/>
      <c r="AW89" s="70"/>
      <c r="AX89" s="70"/>
      <c r="AY89" s="70"/>
      <c r="AZ89" s="70"/>
      <c r="BA89" s="70"/>
      <c r="BB89" s="70"/>
      <c r="BC89" s="70"/>
      <c r="BD89" s="71"/>
      <c r="BE89" s="34"/>
    </row>
    <row r="90" s="2" customFormat="1" ht="15.15" customHeight="1">
      <c r="A90" s="34"/>
      <c r="B90" s="35"/>
      <c r="C90" s="28" t="s">
        <v>27</v>
      </c>
      <c r="D90" s="34"/>
      <c r="E90" s="34"/>
      <c r="F90" s="34"/>
      <c r="G90" s="34"/>
      <c r="H90" s="34"/>
      <c r="I90" s="34"/>
      <c r="J90" s="34"/>
      <c r="K90" s="34"/>
      <c r="L90" s="4" t="str">
        <f>IF(E14= "Vyplň údaj","",E14)</f>
        <v/>
      </c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28" t="s">
        <v>32</v>
      </c>
      <c r="AJ90" s="34"/>
      <c r="AK90" s="34"/>
      <c r="AL90" s="34"/>
      <c r="AM90" s="67" t="str">
        <f>IF(E20="","",E20)</f>
        <v xml:space="preserve"> </v>
      </c>
      <c r="AN90" s="4"/>
      <c r="AO90" s="4"/>
      <c r="AP90" s="4"/>
      <c r="AQ90" s="34"/>
      <c r="AR90" s="35"/>
      <c r="AS90" s="72"/>
      <c r="AT90" s="73"/>
      <c r="AU90" s="74"/>
      <c r="AV90" s="74"/>
      <c r="AW90" s="74"/>
      <c r="AX90" s="74"/>
      <c r="AY90" s="74"/>
      <c r="AZ90" s="74"/>
      <c r="BA90" s="74"/>
      <c r="BB90" s="74"/>
      <c r="BC90" s="74"/>
      <c r="BD90" s="75"/>
      <c r="BE90" s="34"/>
    </row>
    <row r="91" s="2" customFormat="1" ht="10.8" customHeight="1">
      <c r="A91" s="34"/>
      <c r="B91" s="35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5"/>
      <c r="AS91" s="72"/>
      <c r="AT91" s="73"/>
      <c r="AU91" s="74"/>
      <c r="AV91" s="74"/>
      <c r="AW91" s="74"/>
      <c r="AX91" s="74"/>
      <c r="AY91" s="74"/>
      <c r="AZ91" s="74"/>
      <c r="BA91" s="74"/>
      <c r="BB91" s="74"/>
      <c r="BC91" s="74"/>
      <c r="BD91" s="75"/>
      <c r="BE91" s="34"/>
    </row>
    <row r="92" s="2" customFormat="1" ht="29.28" customHeight="1">
      <c r="A92" s="34"/>
      <c r="B92" s="35"/>
      <c r="C92" s="76" t="s">
        <v>56</v>
      </c>
      <c r="D92" s="77"/>
      <c r="E92" s="77"/>
      <c r="F92" s="77"/>
      <c r="G92" s="77"/>
      <c r="H92" s="78"/>
      <c r="I92" s="79" t="s">
        <v>57</v>
      </c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80" t="s">
        <v>58</v>
      </c>
      <c r="AH92" s="77"/>
      <c r="AI92" s="77"/>
      <c r="AJ92" s="77"/>
      <c r="AK92" s="77"/>
      <c r="AL92" s="77"/>
      <c r="AM92" s="77"/>
      <c r="AN92" s="79" t="s">
        <v>59</v>
      </c>
      <c r="AO92" s="77"/>
      <c r="AP92" s="81"/>
      <c r="AQ92" s="82" t="s">
        <v>60</v>
      </c>
      <c r="AR92" s="35"/>
      <c r="AS92" s="83" t="s">
        <v>61</v>
      </c>
      <c r="AT92" s="84" t="s">
        <v>62</v>
      </c>
      <c r="AU92" s="84" t="s">
        <v>63</v>
      </c>
      <c r="AV92" s="84" t="s">
        <v>64</v>
      </c>
      <c r="AW92" s="84" t="s">
        <v>65</v>
      </c>
      <c r="AX92" s="84" t="s">
        <v>66</v>
      </c>
      <c r="AY92" s="84" t="s">
        <v>67</v>
      </c>
      <c r="AZ92" s="84" t="s">
        <v>68</v>
      </c>
      <c r="BA92" s="84" t="s">
        <v>69</v>
      </c>
      <c r="BB92" s="84" t="s">
        <v>70</v>
      </c>
      <c r="BC92" s="84" t="s">
        <v>71</v>
      </c>
      <c r="BD92" s="85" t="s">
        <v>72</v>
      </c>
      <c r="BE92" s="34"/>
    </row>
    <row r="93" s="2" customFormat="1" ht="10.8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5"/>
      <c r="AS93" s="86"/>
      <c r="AT93" s="87"/>
      <c r="AU93" s="87"/>
      <c r="AV93" s="87"/>
      <c r="AW93" s="87"/>
      <c r="AX93" s="87"/>
      <c r="AY93" s="87"/>
      <c r="AZ93" s="87"/>
      <c r="BA93" s="87"/>
      <c r="BB93" s="87"/>
      <c r="BC93" s="87"/>
      <c r="BD93" s="88"/>
      <c r="BE93" s="34"/>
    </row>
    <row r="94" s="6" customFormat="1" ht="32.4" customHeight="1">
      <c r="A94" s="6"/>
      <c r="B94" s="89"/>
      <c r="C94" s="90" t="s">
        <v>73</v>
      </c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1"/>
      <c r="V94" s="91"/>
      <c r="W94" s="91"/>
      <c r="X94" s="91"/>
      <c r="Y94" s="91"/>
      <c r="Z94" s="91"/>
      <c r="AA94" s="91"/>
      <c r="AB94" s="91"/>
      <c r="AC94" s="91"/>
      <c r="AD94" s="91"/>
      <c r="AE94" s="91"/>
      <c r="AF94" s="91"/>
      <c r="AG94" s="92">
        <f>ROUND(AG95,2)</f>
        <v>0</v>
      </c>
      <c r="AH94" s="92"/>
      <c r="AI94" s="92"/>
      <c r="AJ94" s="92"/>
      <c r="AK94" s="92"/>
      <c r="AL94" s="92"/>
      <c r="AM94" s="92"/>
      <c r="AN94" s="93">
        <f>SUM(AG94,AT94)</f>
        <v>0</v>
      </c>
      <c r="AO94" s="93"/>
      <c r="AP94" s="93"/>
      <c r="AQ94" s="94" t="s">
        <v>1</v>
      </c>
      <c r="AR94" s="89"/>
      <c r="AS94" s="95">
        <f>ROUND(AS95,2)</f>
        <v>0</v>
      </c>
      <c r="AT94" s="96">
        <f>ROUND(SUM(AV94:AW94),2)</f>
        <v>0</v>
      </c>
      <c r="AU94" s="97">
        <f>ROUND(AU95,5)</f>
        <v>0</v>
      </c>
      <c r="AV94" s="96">
        <f>ROUND(AZ94*L29,2)</f>
        <v>0</v>
      </c>
      <c r="AW94" s="96">
        <f>ROUND(BA94*L30,2)</f>
        <v>0</v>
      </c>
      <c r="AX94" s="96">
        <f>ROUND(BB94*L29,2)</f>
        <v>0</v>
      </c>
      <c r="AY94" s="96">
        <f>ROUND(BC94*L30,2)</f>
        <v>0</v>
      </c>
      <c r="AZ94" s="96">
        <f>ROUND(AZ95,2)</f>
        <v>0</v>
      </c>
      <c r="BA94" s="96">
        <f>ROUND(BA95,2)</f>
        <v>0</v>
      </c>
      <c r="BB94" s="96">
        <f>ROUND(BB95,2)</f>
        <v>0</v>
      </c>
      <c r="BC94" s="96">
        <f>ROUND(BC95,2)</f>
        <v>0</v>
      </c>
      <c r="BD94" s="98">
        <f>ROUND(BD95,2)</f>
        <v>0</v>
      </c>
      <c r="BE94" s="6"/>
      <c r="BS94" s="99" t="s">
        <v>74</v>
      </c>
      <c r="BT94" s="99" t="s">
        <v>75</v>
      </c>
      <c r="BU94" s="100" t="s">
        <v>76</v>
      </c>
      <c r="BV94" s="99" t="s">
        <v>77</v>
      </c>
      <c r="BW94" s="99" t="s">
        <v>4</v>
      </c>
      <c r="BX94" s="99" t="s">
        <v>78</v>
      </c>
      <c r="CL94" s="99" t="s">
        <v>1</v>
      </c>
    </row>
    <row r="95" s="7" customFormat="1" ht="24.75" customHeight="1">
      <c r="A95" s="101" t="s">
        <v>79</v>
      </c>
      <c r="B95" s="102"/>
      <c r="C95" s="103"/>
      <c r="D95" s="104" t="s">
        <v>80</v>
      </c>
      <c r="E95" s="104"/>
      <c r="F95" s="104"/>
      <c r="G95" s="104"/>
      <c r="H95" s="104"/>
      <c r="I95" s="105"/>
      <c r="J95" s="104" t="s">
        <v>81</v>
      </c>
      <c r="K95" s="104"/>
      <c r="L95" s="104"/>
      <c r="M95" s="104"/>
      <c r="N95" s="104"/>
      <c r="O95" s="104"/>
      <c r="P95" s="104"/>
      <c r="Q95" s="104"/>
      <c r="R95" s="104"/>
      <c r="S95" s="104"/>
      <c r="T95" s="104"/>
      <c r="U95" s="104"/>
      <c r="V95" s="104"/>
      <c r="W95" s="104"/>
      <c r="X95" s="104"/>
      <c r="Y95" s="104"/>
      <c r="Z95" s="104"/>
      <c r="AA95" s="104"/>
      <c r="AB95" s="104"/>
      <c r="AC95" s="104"/>
      <c r="AD95" s="104"/>
      <c r="AE95" s="104"/>
      <c r="AF95" s="104"/>
      <c r="AG95" s="106">
        <f>'1 - Objekt č.1-Vytáčanie ...'!J30</f>
        <v>0</v>
      </c>
      <c r="AH95" s="105"/>
      <c r="AI95" s="105"/>
      <c r="AJ95" s="105"/>
      <c r="AK95" s="105"/>
      <c r="AL95" s="105"/>
      <c r="AM95" s="105"/>
      <c r="AN95" s="106">
        <f>SUM(AG95,AT95)</f>
        <v>0</v>
      </c>
      <c r="AO95" s="105"/>
      <c r="AP95" s="105"/>
      <c r="AQ95" s="107" t="s">
        <v>82</v>
      </c>
      <c r="AR95" s="102"/>
      <c r="AS95" s="108">
        <v>0</v>
      </c>
      <c r="AT95" s="109">
        <f>ROUND(SUM(AV95:AW95),2)</f>
        <v>0</v>
      </c>
      <c r="AU95" s="110">
        <f>'1 - Objekt č.1-Vytáčanie ...'!P138</f>
        <v>0</v>
      </c>
      <c r="AV95" s="109">
        <f>'1 - Objekt č.1-Vytáčanie ...'!J33</f>
        <v>0</v>
      </c>
      <c r="AW95" s="109">
        <f>'1 - Objekt č.1-Vytáčanie ...'!J34</f>
        <v>0</v>
      </c>
      <c r="AX95" s="109">
        <f>'1 - Objekt č.1-Vytáčanie ...'!J35</f>
        <v>0</v>
      </c>
      <c r="AY95" s="109">
        <f>'1 - Objekt č.1-Vytáčanie ...'!J36</f>
        <v>0</v>
      </c>
      <c r="AZ95" s="109">
        <f>'1 - Objekt č.1-Vytáčanie ...'!F33</f>
        <v>0</v>
      </c>
      <c r="BA95" s="109">
        <f>'1 - Objekt č.1-Vytáčanie ...'!F34</f>
        <v>0</v>
      </c>
      <c r="BB95" s="109">
        <f>'1 - Objekt č.1-Vytáčanie ...'!F35</f>
        <v>0</v>
      </c>
      <c r="BC95" s="109">
        <f>'1 - Objekt č.1-Vytáčanie ...'!F36</f>
        <v>0</v>
      </c>
      <c r="BD95" s="111">
        <f>'1 - Objekt č.1-Vytáčanie ...'!F37</f>
        <v>0</v>
      </c>
      <c r="BE95" s="7"/>
      <c r="BT95" s="112" t="s">
        <v>80</v>
      </c>
      <c r="BV95" s="112" t="s">
        <v>77</v>
      </c>
      <c r="BW95" s="112" t="s">
        <v>83</v>
      </c>
      <c r="BX95" s="112" t="s">
        <v>4</v>
      </c>
      <c r="CL95" s="112" t="s">
        <v>1</v>
      </c>
      <c r="CM95" s="112" t="s">
        <v>75</v>
      </c>
    </row>
    <row r="96" s="2" customFormat="1" ht="30" customHeight="1">
      <c r="A96" s="34"/>
      <c r="B96" s="35"/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5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</row>
    <row r="97" s="2" customFormat="1" ht="6.96" customHeight="1">
      <c r="A97" s="34"/>
      <c r="B97" s="57"/>
      <c r="C97" s="58"/>
      <c r="D97" s="58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8"/>
      <c r="Z97" s="58"/>
      <c r="AA97" s="58"/>
      <c r="AB97" s="58"/>
      <c r="AC97" s="58"/>
      <c r="AD97" s="58"/>
      <c r="AE97" s="58"/>
      <c r="AF97" s="58"/>
      <c r="AG97" s="58"/>
      <c r="AH97" s="58"/>
      <c r="AI97" s="58"/>
      <c r="AJ97" s="58"/>
      <c r="AK97" s="58"/>
      <c r="AL97" s="58"/>
      <c r="AM97" s="58"/>
      <c r="AN97" s="58"/>
      <c r="AO97" s="58"/>
      <c r="AP97" s="58"/>
      <c r="AQ97" s="58"/>
      <c r="AR97" s="35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</row>
  </sheetData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1 - Objekt č.1-Vytáčanie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83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75</v>
      </c>
    </row>
    <row r="4" s="1" customFormat="1" ht="24.96" customHeight="1">
      <c r="B4" s="18"/>
      <c r="D4" s="19" t="s">
        <v>84</v>
      </c>
      <c r="L4" s="18"/>
      <c r="M4" s="113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14" t="str">
        <f>'Rekapitulácia stavby'!K6</f>
        <v>Vytáčanie a skladovanie medu - Madunice</v>
      </c>
      <c r="F7" s="28"/>
      <c r="G7" s="28"/>
      <c r="H7" s="28"/>
      <c r="L7" s="18"/>
    </row>
    <row r="8" s="2" customFormat="1" ht="12" customHeight="1">
      <c r="A8" s="34"/>
      <c r="B8" s="35"/>
      <c r="C8" s="34"/>
      <c r="D8" s="28" t="s">
        <v>85</v>
      </c>
      <c r="E8" s="34"/>
      <c r="F8" s="34"/>
      <c r="G8" s="34"/>
      <c r="H8" s="34"/>
      <c r="I8" s="34"/>
      <c r="J8" s="34"/>
      <c r="K8" s="34"/>
      <c r="L8" s="52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="2" customFormat="1" ht="16.5" customHeight="1">
      <c r="A9" s="34"/>
      <c r="B9" s="35"/>
      <c r="C9" s="34"/>
      <c r="D9" s="34"/>
      <c r="E9" s="64" t="s">
        <v>86</v>
      </c>
      <c r="F9" s="34"/>
      <c r="G9" s="34"/>
      <c r="H9" s="34"/>
      <c r="I9" s="34"/>
      <c r="J9" s="34"/>
      <c r="K9" s="34"/>
      <c r="L9" s="52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="2" customFormat="1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52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="2" customFormat="1" ht="12" customHeight="1">
      <c r="A11" s="34"/>
      <c r="B11" s="35"/>
      <c r="C11" s="34"/>
      <c r="D11" s="28" t="s">
        <v>17</v>
      </c>
      <c r="E11" s="34"/>
      <c r="F11" s="23" t="s">
        <v>1</v>
      </c>
      <c r="G11" s="34"/>
      <c r="H11" s="34"/>
      <c r="I11" s="28" t="s">
        <v>18</v>
      </c>
      <c r="J11" s="23" t="s">
        <v>1</v>
      </c>
      <c r="K11" s="34"/>
      <c r="L11" s="52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="2" customFormat="1" ht="12" customHeight="1">
      <c r="A12" s="34"/>
      <c r="B12" s="35"/>
      <c r="C12" s="34"/>
      <c r="D12" s="28" t="s">
        <v>19</v>
      </c>
      <c r="E12" s="34"/>
      <c r="F12" s="23" t="s">
        <v>20</v>
      </c>
      <c r="G12" s="34"/>
      <c r="H12" s="34"/>
      <c r="I12" s="28" t="s">
        <v>21</v>
      </c>
      <c r="J12" s="66" t="str">
        <f>'Rekapitulácia stavby'!AN8</f>
        <v>10. 1. 2025</v>
      </c>
      <c r="K12" s="34"/>
      <c r="L12" s="52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="2" customFormat="1" ht="10.8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52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="2" customFormat="1" ht="12" customHeight="1">
      <c r="A14" s="34"/>
      <c r="B14" s="35"/>
      <c r="C14" s="34"/>
      <c r="D14" s="28" t="s">
        <v>23</v>
      </c>
      <c r="E14" s="34"/>
      <c r="F14" s="34"/>
      <c r="G14" s="34"/>
      <c r="H14" s="34"/>
      <c r="I14" s="28" t="s">
        <v>24</v>
      </c>
      <c r="J14" s="23" t="s">
        <v>1</v>
      </c>
      <c r="K14" s="34"/>
      <c r="L14" s="52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="2" customFormat="1" ht="18" customHeight="1">
      <c r="A15" s="34"/>
      <c r="B15" s="35"/>
      <c r="C15" s="34"/>
      <c r="D15" s="34"/>
      <c r="E15" s="23" t="s">
        <v>25</v>
      </c>
      <c r="F15" s="34"/>
      <c r="G15" s="34"/>
      <c r="H15" s="34"/>
      <c r="I15" s="28" t="s">
        <v>26</v>
      </c>
      <c r="J15" s="23" t="s">
        <v>1</v>
      </c>
      <c r="K15" s="34"/>
      <c r="L15" s="52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="2" customFormat="1" ht="6.96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52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="2" customFormat="1" ht="12" customHeight="1">
      <c r="A17" s="34"/>
      <c r="B17" s="35"/>
      <c r="C17" s="34"/>
      <c r="D17" s="28" t="s">
        <v>27</v>
      </c>
      <c r="E17" s="34"/>
      <c r="F17" s="34"/>
      <c r="G17" s="34"/>
      <c r="H17" s="34"/>
      <c r="I17" s="28" t="s">
        <v>24</v>
      </c>
      <c r="J17" s="29" t="str">
        <f>'Rekapitulácia stavby'!AN13</f>
        <v>Vyplň údaj</v>
      </c>
      <c r="K17" s="34"/>
      <c r="L17" s="52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="2" customFormat="1" ht="18" customHeight="1">
      <c r="A18" s="34"/>
      <c r="B18" s="35"/>
      <c r="C18" s="34"/>
      <c r="D18" s="34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4"/>
      <c r="L18" s="52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="2" customFormat="1" ht="6.96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52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="2" customFormat="1" ht="12" customHeight="1">
      <c r="A20" s="34"/>
      <c r="B20" s="35"/>
      <c r="C20" s="34"/>
      <c r="D20" s="28" t="s">
        <v>29</v>
      </c>
      <c r="E20" s="34"/>
      <c r="F20" s="34"/>
      <c r="G20" s="34"/>
      <c r="H20" s="34"/>
      <c r="I20" s="28" t="s">
        <v>24</v>
      </c>
      <c r="J20" s="23" t="s">
        <v>1</v>
      </c>
      <c r="K20" s="34"/>
      <c r="L20" s="52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="2" customFormat="1" ht="18" customHeight="1">
      <c r="A21" s="34"/>
      <c r="B21" s="35"/>
      <c r="C21" s="34"/>
      <c r="D21" s="34"/>
      <c r="E21" s="23" t="s">
        <v>30</v>
      </c>
      <c r="F21" s="34"/>
      <c r="G21" s="34"/>
      <c r="H21" s="34"/>
      <c r="I21" s="28" t="s">
        <v>26</v>
      </c>
      <c r="J21" s="23" t="s">
        <v>1</v>
      </c>
      <c r="K21" s="34"/>
      <c r="L21" s="52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="2" customFormat="1" ht="6.96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52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="2" customFormat="1" ht="12" customHeight="1">
      <c r="A23" s="34"/>
      <c r="B23" s="35"/>
      <c r="C23" s="34"/>
      <c r="D23" s="28" t="s">
        <v>32</v>
      </c>
      <c r="E23" s="34"/>
      <c r="F23" s="34"/>
      <c r="G23" s="34"/>
      <c r="H23" s="34"/>
      <c r="I23" s="28" t="s">
        <v>24</v>
      </c>
      <c r="J23" s="23" t="str">
        <f>IF('Rekapitulácia stavby'!AN19="","",'Rekapitulácia stavby'!AN19)</f>
        <v/>
      </c>
      <c r="K23" s="34"/>
      <c r="L23" s="52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="2" customFormat="1" ht="18" customHeight="1">
      <c r="A24" s="34"/>
      <c r="B24" s="35"/>
      <c r="C24" s="34"/>
      <c r="D24" s="34"/>
      <c r="E24" s="23" t="str">
        <f>IF('Rekapitulácia stavby'!E20="","",'Rekapitulácia stavby'!E20)</f>
        <v xml:space="preserve"> </v>
      </c>
      <c r="F24" s="34"/>
      <c r="G24" s="34"/>
      <c r="H24" s="34"/>
      <c r="I24" s="28" t="s">
        <v>26</v>
      </c>
      <c r="J24" s="23" t="str">
        <f>IF('Rekapitulácia stavby'!AN20="","",'Rekapitulácia stavby'!AN20)</f>
        <v/>
      </c>
      <c r="K24" s="34"/>
      <c r="L24" s="52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="2" customFormat="1" ht="6.96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52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="2" customFormat="1" ht="12" customHeight="1">
      <c r="A26" s="34"/>
      <c r="B26" s="35"/>
      <c r="C26" s="34"/>
      <c r="D26" s="28" t="s">
        <v>34</v>
      </c>
      <c r="E26" s="34"/>
      <c r="F26" s="34"/>
      <c r="G26" s="34"/>
      <c r="H26" s="34"/>
      <c r="I26" s="34"/>
      <c r="J26" s="34"/>
      <c r="K26" s="34"/>
      <c r="L26" s="52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="8" customFormat="1" ht="16.5" customHeight="1">
      <c r="A27" s="115"/>
      <c r="B27" s="116"/>
      <c r="C27" s="115"/>
      <c r="D27" s="115"/>
      <c r="E27" s="32" t="s">
        <v>1</v>
      </c>
      <c r="F27" s="32"/>
      <c r="G27" s="32"/>
      <c r="H27" s="32"/>
      <c r="I27" s="115"/>
      <c r="J27" s="115"/>
      <c r="K27" s="115"/>
      <c r="L27" s="117"/>
      <c r="S27" s="115"/>
      <c r="T27" s="115"/>
      <c r="U27" s="115"/>
      <c r="V27" s="115"/>
      <c r="W27" s="115"/>
      <c r="X27" s="115"/>
      <c r="Y27" s="115"/>
      <c r="Z27" s="115"/>
      <c r="AA27" s="115"/>
      <c r="AB27" s="115"/>
      <c r="AC27" s="115"/>
      <c r="AD27" s="115"/>
      <c r="AE27" s="115"/>
    </row>
    <row r="28" s="2" customFormat="1" ht="6.96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52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="2" customFormat="1" ht="6.96" customHeight="1">
      <c r="A29" s="34"/>
      <c r="B29" s="35"/>
      <c r="C29" s="34"/>
      <c r="D29" s="87"/>
      <c r="E29" s="87"/>
      <c r="F29" s="87"/>
      <c r="G29" s="87"/>
      <c r="H29" s="87"/>
      <c r="I29" s="87"/>
      <c r="J29" s="87"/>
      <c r="K29" s="87"/>
      <c r="L29" s="118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AD29" s="119"/>
      <c r="AE29" s="119"/>
      <c r="AF29" s="119"/>
      <c r="AG29" s="119"/>
      <c r="AH29" s="119"/>
      <c r="AI29" s="119"/>
      <c r="AJ29" s="119"/>
      <c r="AK29" s="119"/>
      <c r="AL29" s="119"/>
      <c r="AM29" s="119"/>
      <c r="AN29" s="119"/>
      <c r="AO29" s="119"/>
      <c r="AP29" s="119"/>
      <c r="AQ29" s="119"/>
      <c r="AR29" s="119"/>
      <c r="AS29" s="119"/>
      <c r="AT29" s="119"/>
      <c r="AU29" s="119"/>
      <c r="AV29" s="119"/>
      <c r="AW29" s="119"/>
      <c r="AX29" s="119"/>
      <c r="AY29" s="119"/>
      <c r="AZ29" s="119"/>
    </row>
    <row r="30" s="2" customFormat="1" ht="25.44" customHeight="1">
      <c r="A30" s="34"/>
      <c r="B30" s="35"/>
      <c r="C30" s="34"/>
      <c r="D30" s="120" t="s">
        <v>35</v>
      </c>
      <c r="E30" s="34"/>
      <c r="F30" s="34"/>
      <c r="G30" s="34"/>
      <c r="H30" s="34"/>
      <c r="I30" s="34"/>
      <c r="J30" s="93">
        <f>ROUND(J138, 2)</f>
        <v>0</v>
      </c>
      <c r="K30" s="34"/>
      <c r="L30" s="118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  <c r="Z30" s="119"/>
      <c r="AA30" s="119"/>
      <c r="AB30" s="119"/>
      <c r="AC30" s="119"/>
      <c r="AD30" s="119"/>
      <c r="AE30" s="119"/>
      <c r="AF30" s="119"/>
      <c r="AG30" s="119"/>
      <c r="AH30" s="119"/>
      <c r="AI30" s="119"/>
      <c r="AJ30" s="119"/>
      <c r="AK30" s="119"/>
      <c r="AL30" s="119"/>
      <c r="AM30" s="119"/>
      <c r="AN30" s="119"/>
      <c r="AO30" s="119"/>
      <c r="AP30" s="119"/>
      <c r="AQ30" s="119"/>
      <c r="AR30" s="119"/>
      <c r="AS30" s="119"/>
      <c r="AT30" s="119"/>
      <c r="AU30" s="119"/>
      <c r="AV30" s="119"/>
      <c r="AW30" s="119"/>
      <c r="AX30" s="119"/>
      <c r="AY30" s="119"/>
      <c r="AZ30" s="119"/>
    </row>
    <row r="31" s="2" customFormat="1" ht="6.96" customHeight="1">
      <c r="A31" s="34"/>
      <c r="B31" s="35"/>
      <c r="C31" s="34"/>
      <c r="D31" s="87"/>
      <c r="E31" s="87"/>
      <c r="F31" s="87"/>
      <c r="G31" s="87"/>
      <c r="H31" s="87"/>
      <c r="I31" s="87"/>
      <c r="J31" s="87"/>
      <c r="K31" s="87"/>
      <c r="L31" s="52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="2" customFormat="1" ht="14.4" customHeight="1">
      <c r="A32" s="34"/>
      <c r="B32" s="35"/>
      <c r="C32" s="34"/>
      <c r="D32" s="34"/>
      <c r="E32" s="34"/>
      <c r="F32" s="39" t="s">
        <v>37</v>
      </c>
      <c r="G32" s="34"/>
      <c r="H32" s="34"/>
      <c r="I32" s="39" t="s">
        <v>36</v>
      </c>
      <c r="J32" s="39" t="s">
        <v>38</v>
      </c>
      <c r="K32" s="34"/>
      <c r="L32" s="52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="2" customFormat="1" ht="14.4" customHeight="1">
      <c r="A33" s="34"/>
      <c r="B33" s="35"/>
      <c r="C33" s="34"/>
      <c r="D33" s="121" t="s">
        <v>39</v>
      </c>
      <c r="E33" s="41" t="s">
        <v>40</v>
      </c>
      <c r="F33" s="122">
        <f>ROUND((SUM(BE138:BE293)),  2)</f>
        <v>0</v>
      </c>
      <c r="G33" s="119"/>
      <c r="H33" s="119"/>
      <c r="I33" s="123">
        <v>0.20000000000000001</v>
      </c>
      <c r="J33" s="122">
        <f>ROUND(((SUM(BE138:BE293))*I33),  2)</f>
        <v>0</v>
      </c>
      <c r="K33" s="34"/>
      <c r="L33" s="118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  <c r="Z33" s="119"/>
      <c r="AA33" s="119"/>
      <c r="AB33" s="119"/>
      <c r="AC33" s="119"/>
      <c r="AD33" s="119"/>
      <c r="AE33" s="119"/>
      <c r="AF33" s="119"/>
      <c r="AG33" s="119"/>
      <c r="AH33" s="119"/>
      <c r="AI33" s="119"/>
      <c r="AJ33" s="119"/>
      <c r="AK33" s="119"/>
      <c r="AL33" s="119"/>
      <c r="AM33" s="119"/>
      <c r="AN33" s="119"/>
      <c r="AO33" s="119"/>
      <c r="AP33" s="119"/>
      <c r="AQ33" s="119"/>
      <c r="AR33" s="119"/>
      <c r="AS33" s="119"/>
      <c r="AT33" s="119"/>
      <c r="AU33" s="119"/>
      <c r="AV33" s="119"/>
      <c r="AW33" s="119"/>
      <c r="AX33" s="119"/>
      <c r="AY33" s="119"/>
      <c r="AZ33" s="119"/>
    </row>
    <row r="34" s="2" customFormat="1" ht="14.4" customHeight="1">
      <c r="A34" s="34"/>
      <c r="B34" s="35"/>
      <c r="C34" s="34"/>
      <c r="D34" s="34"/>
      <c r="E34" s="41" t="s">
        <v>41</v>
      </c>
      <c r="F34" s="122">
        <f>ROUND((SUM(BF138:BF293)),  2)</f>
        <v>0</v>
      </c>
      <c r="G34" s="119"/>
      <c r="H34" s="119"/>
      <c r="I34" s="123">
        <v>0.20000000000000001</v>
      </c>
      <c r="J34" s="122">
        <f>ROUND(((SUM(BF138:BF293))*I34),  2)</f>
        <v>0</v>
      </c>
      <c r="K34" s="34"/>
      <c r="L34" s="52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hidden="1" s="2" customFormat="1" ht="14.4" customHeight="1">
      <c r="A35" s="34"/>
      <c r="B35" s="35"/>
      <c r="C35" s="34"/>
      <c r="D35" s="34"/>
      <c r="E35" s="28" t="s">
        <v>42</v>
      </c>
      <c r="F35" s="124">
        <f>ROUND((SUM(BG138:BG293)),  2)</f>
        <v>0</v>
      </c>
      <c r="G35" s="34"/>
      <c r="H35" s="34"/>
      <c r="I35" s="125">
        <v>0.20000000000000001</v>
      </c>
      <c r="J35" s="124">
        <f>0</f>
        <v>0</v>
      </c>
      <c r="K35" s="34"/>
      <c r="L35" s="52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hidden="1" s="2" customFormat="1" ht="14.4" customHeight="1">
      <c r="A36" s="34"/>
      <c r="B36" s="35"/>
      <c r="C36" s="34"/>
      <c r="D36" s="34"/>
      <c r="E36" s="28" t="s">
        <v>43</v>
      </c>
      <c r="F36" s="124">
        <f>ROUND((SUM(BH138:BH293)),  2)</f>
        <v>0</v>
      </c>
      <c r="G36" s="34"/>
      <c r="H36" s="34"/>
      <c r="I36" s="125">
        <v>0.20000000000000001</v>
      </c>
      <c r="J36" s="124">
        <f>0</f>
        <v>0</v>
      </c>
      <c r="K36" s="34"/>
      <c r="L36" s="52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hidden="1" s="2" customFormat="1" ht="14.4" customHeight="1">
      <c r="A37" s="34"/>
      <c r="B37" s="35"/>
      <c r="C37" s="34"/>
      <c r="D37" s="34"/>
      <c r="E37" s="41" t="s">
        <v>44</v>
      </c>
      <c r="F37" s="122">
        <f>ROUND((SUM(BI138:BI293)),  2)</f>
        <v>0</v>
      </c>
      <c r="G37" s="119"/>
      <c r="H37" s="119"/>
      <c r="I37" s="123">
        <v>0</v>
      </c>
      <c r="J37" s="122">
        <f>0</f>
        <v>0</v>
      </c>
      <c r="K37" s="34"/>
      <c r="L37" s="52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="2" customFormat="1" ht="6.96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52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="2" customFormat="1" ht="25.44" customHeight="1">
      <c r="A39" s="34"/>
      <c r="B39" s="35"/>
      <c r="C39" s="126"/>
      <c r="D39" s="127" t="s">
        <v>45</v>
      </c>
      <c r="E39" s="78"/>
      <c r="F39" s="78"/>
      <c r="G39" s="128" t="s">
        <v>46</v>
      </c>
      <c r="H39" s="129" t="s">
        <v>47</v>
      </c>
      <c r="I39" s="78"/>
      <c r="J39" s="130">
        <f>SUM(J30:J37)</f>
        <v>0</v>
      </c>
      <c r="K39" s="131"/>
      <c r="L39" s="52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="2" customFormat="1" ht="14.4" customHeight="1">
      <c r="A40" s="34"/>
      <c r="B40" s="35"/>
      <c r="C40" s="34"/>
      <c r="D40" s="34"/>
      <c r="E40" s="34"/>
      <c r="F40" s="34"/>
      <c r="G40" s="34"/>
      <c r="H40" s="34"/>
      <c r="I40" s="34"/>
      <c r="J40" s="34"/>
      <c r="K40" s="34"/>
      <c r="L40" s="52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1" s="1" customFormat="1" ht="14.4" customHeight="1">
      <c r="B41" s="18"/>
      <c r="L41" s="18"/>
    </row>
    <row r="42" s="1" customFormat="1" ht="14.4" customHeight="1">
      <c r="B42" s="18"/>
      <c r="L42" s="18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2"/>
      <c r="D50" s="53" t="s">
        <v>48</v>
      </c>
      <c r="E50" s="54"/>
      <c r="F50" s="54"/>
      <c r="G50" s="53" t="s">
        <v>49</v>
      </c>
      <c r="H50" s="54"/>
      <c r="I50" s="54"/>
      <c r="J50" s="54"/>
      <c r="K50" s="54"/>
      <c r="L50" s="52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4"/>
      <c r="B61" s="35"/>
      <c r="C61" s="34"/>
      <c r="D61" s="55" t="s">
        <v>50</v>
      </c>
      <c r="E61" s="37"/>
      <c r="F61" s="132" t="s">
        <v>51</v>
      </c>
      <c r="G61" s="55" t="s">
        <v>50</v>
      </c>
      <c r="H61" s="37"/>
      <c r="I61" s="37"/>
      <c r="J61" s="133" t="s">
        <v>51</v>
      </c>
      <c r="K61" s="37"/>
      <c r="L61" s="52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4"/>
      <c r="B65" s="35"/>
      <c r="C65" s="34"/>
      <c r="D65" s="53" t="s">
        <v>52</v>
      </c>
      <c r="E65" s="56"/>
      <c r="F65" s="56"/>
      <c r="G65" s="53" t="s">
        <v>53</v>
      </c>
      <c r="H65" s="56"/>
      <c r="I65" s="56"/>
      <c r="J65" s="56"/>
      <c r="K65" s="56"/>
      <c r="L65" s="52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4"/>
      <c r="B76" s="35"/>
      <c r="C76" s="34"/>
      <c r="D76" s="55" t="s">
        <v>50</v>
      </c>
      <c r="E76" s="37"/>
      <c r="F76" s="132" t="s">
        <v>51</v>
      </c>
      <c r="G76" s="55" t="s">
        <v>50</v>
      </c>
      <c r="H76" s="37"/>
      <c r="I76" s="37"/>
      <c r="J76" s="133" t="s">
        <v>51</v>
      </c>
      <c r="K76" s="37"/>
      <c r="L76" s="52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="2" customFormat="1" ht="14.4" customHeight="1">
      <c r="A77" s="34"/>
      <c r="B77" s="57"/>
      <c r="C77" s="58"/>
      <c r="D77" s="58"/>
      <c r="E77" s="58"/>
      <c r="F77" s="58"/>
      <c r="G77" s="58"/>
      <c r="H77" s="58"/>
      <c r="I77" s="58"/>
      <c r="J77" s="58"/>
      <c r="K77" s="58"/>
      <c r="L77" s="52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81" s="2" customFormat="1" ht="6.96" customHeight="1">
      <c r="A81" s="34"/>
      <c r="B81" s="59"/>
      <c r="C81" s="60"/>
      <c r="D81" s="60"/>
      <c r="E81" s="60"/>
      <c r="F81" s="60"/>
      <c r="G81" s="60"/>
      <c r="H81" s="60"/>
      <c r="I81" s="60"/>
      <c r="J81" s="60"/>
      <c r="K81" s="60"/>
      <c r="L81" s="52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="2" customFormat="1" ht="24.96" customHeight="1">
      <c r="A82" s="34"/>
      <c r="B82" s="35"/>
      <c r="C82" s="19" t="s">
        <v>87</v>
      </c>
      <c r="D82" s="34"/>
      <c r="E82" s="34"/>
      <c r="F82" s="34"/>
      <c r="G82" s="34"/>
      <c r="H82" s="34"/>
      <c r="I82" s="34"/>
      <c r="J82" s="34"/>
      <c r="K82" s="34"/>
      <c r="L82" s="52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="2" customFormat="1" ht="6.96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52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="2" customFormat="1" ht="12" customHeight="1">
      <c r="A84" s="34"/>
      <c r="B84" s="35"/>
      <c r="C84" s="28" t="s">
        <v>15</v>
      </c>
      <c r="D84" s="34"/>
      <c r="E84" s="34"/>
      <c r="F84" s="34"/>
      <c r="G84" s="34"/>
      <c r="H84" s="34"/>
      <c r="I84" s="34"/>
      <c r="J84" s="34"/>
      <c r="K84" s="34"/>
      <c r="L84" s="52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="2" customFormat="1" ht="16.5" customHeight="1">
      <c r="A85" s="34"/>
      <c r="B85" s="35"/>
      <c r="C85" s="34"/>
      <c r="D85" s="34"/>
      <c r="E85" s="114" t="str">
        <f>E7</f>
        <v>Vytáčanie a skladovanie medu - Madunice</v>
      </c>
      <c r="F85" s="28"/>
      <c r="G85" s="28"/>
      <c r="H85" s="28"/>
      <c r="I85" s="34"/>
      <c r="J85" s="34"/>
      <c r="K85" s="34"/>
      <c r="L85" s="52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="2" customFormat="1" ht="12" customHeight="1">
      <c r="A86" s="34"/>
      <c r="B86" s="35"/>
      <c r="C86" s="28" t="s">
        <v>85</v>
      </c>
      <c r="D86" s="34"/>
      <c r="E86" s="34"/>
      <c r="F86" s="34"/>
      <c r="G86" s="34"/>
      <c r="H86" s="34"/>
      <c r="I86" s="34"/>
      <c r="J86" s="34"/>
      <c r="K86" s="34"/>
      <c r="L86" s="52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="2" customFormat="1" ht="16.5" customHeight="1">
      <c r="A87" s="34"/>
      <c r="B87" s="35"/>
      <c r="C87" s="34"/>
      <c r="D87" s="34"/>
      <c r="E87" s="64" t="str">
        <f>E9</f>
        <v>1 - Objekt č.1-Vytáčanie a skladovanie medu-Madunice</v>
      </c>
      <c r="F87" s="34"/>
      <c r="G87" s="34"/>
      <c r="H87" s="34"/>
      <c r="I87" s="34"/>
      <c r="J87" s="34"/>
      <c r="K87" s="34"/>
      <c r="L87" s="52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</row>
    <row r="88" s="2" customFormat="1" ht="6.96" customHeight="1">
      <c r="A88" s="34"/>
      <c r="B88" s="35"/>
      <c r="C88" s="34"/>
      <c r="D88" s="34"/>
      <c r="E88" s="34"/>
      <c r="F88" s="34"/>
      <c r="G88" s="34"/>
      <c r="H88" s="34"/>
      <c r="I88" s="34"/>
      <c r="J88" s="34"/>
      <c r="K88" s="34"/>
      <c r="L88" s="52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</row>
    <row r="89" s="2" customFormat="1" ht="12" customHeight="1">
      <c r="A89" s="34"/>
      <c r="B89" s="35"/>
      <c r="C89" s="28" t="s">
        <v>19</v>
      </c>
      <c r="D89" s="34"/>
      <c r="E89" s="34"/>
      <c r="F89" s="23" t="str">
        <f>F12</f>
        <v>Madunice</v>
      </c>
      <c r="G89" s="34"/>
      <c r="H89" s="34"/>
      <c r="I89" s="28" t="s">
        <v>21</v>
      </c>
      <c r="J89" s="66" t="str">
        <f>IF(J12="","",J12)</f>
        <v>10. 1. 2025</v>
      </c>
      <c r="K89" s="34"/>
      <c r="L89" s="52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</row>
    <row r="90" s="2" customFormat="1" ht="6.96" customHeight="1">
      <c r="A90" s="34"/>
      <c r="B90" s="35"/>
      <c r="C90" s="34"/>
      <c r="D90" s="34"/>
      <c r="E90" s="34"/>
      <c r="F90" s="34"/>
      <c r="G90" s="34"/>
      <c r="H90" s="34"/>
      <c r="I90" s="34"/>
      <c r="J90" s="34"/>
      <c r="K90" s="34"/>
      <c r="L90" s="52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</row>
    <row r="91" s="2" customFormat="1" ht="15.15" customHeight="1">
      <c r="A91" s="34"/>
      <c r="B91" s="35"/>
      <c r="C91" s="28" t="s">
        <v>23</v>
      </c>
      <c r="D91" s="34"/>
      <c r="E91" s="34"/>
      <c r="F91" s="23" t="str">
        <f>E15</f>
        <v>JUDr. Michal Černek</v>
      </c>
      <c r="G91" s="34"/>
      <c r="H91" s="34"/>
      <c r="I91" s="28" t="s">
        <v>29</v>
      </c>
      <c r="J91" s="32" t="str">
        <f>E21</f>
        <v>Ing. Ján Bocora - AgB</v>
      </c>
      <c r="K91" s="34"/>
      <c r="L91" s="52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</row>
    <row r="92" s="2" customFormat="1" ht="15.15" customHeight="1">
      <c r="A92" s="34"/>
      <c r="B92" s="35"/>
      <c r="C92" s="28" t="s">
        <v>27</v>
      </c>
      <c r="D92" s="34"/>
      <c r="E92" s="34"/>
      <c r="F92" s="23" t="str">
        <f>IF(E18="","",E18)</f>
        <v>Vyplň údaj</v>
      </c>
      <c r="G92" s="34"/>
      <c r="H92" s="34"/>
      <c r="I92" s="28" t="s">
        <v>32</v>
      </c>
      <c r="J92" s="32" t="str">
        <f>E24</f>
        <v xml:space="preserve"> </v>
      </c>
      <c r="K92" s="34"/>
      <c r="L92" s="52"/>
      <c r="S92" s="34"/>
      <c r="T92" s="34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</row>
    <row r="93" s="2" customFormat="1" ht="10.32" customHeight="1">
      <c r="A93" s="34"/>
      <c r="B93" s="35"/>
      <c r="C93" s="34"/>
      <c r="D93" s="34"/>
      <c r="E93" s="34"/>
      <c r="F93" s="34"/>
      <c r="G93" s="34"/>
      <c r="H93" s="34"/>
      <c r="I93" s="34"/>
      <c r="J93" s="34"/>
      <c r="K93" s="34"/>
      <c r="L93" s="52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</row>
    <row r="94" s="2" customFormat="1" ht="29.28" customHeight="1">
      <c r="A94" s="34"/>
      <c r="B94" s="35"/>
      <c r="C94" s="134" t="s">
        <v>88</v>
      </c>
      <c r="D94" s="126"/>
      <c r="E94" s="126"/>
      <c r="F94" s="126"/>
      <c r="G94" s="126"/>
      <c r="H94" s="126"/>
      <c r="I94" s="126"/>
      <c r="J94" s="135" t="s">
        <v>89</v>
      </c>
      <c r="K94" s="126"/>
      <c r="L94" s="52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</row>
    <row r="95" s="2" customFormat="1" ht="10.32" customHeight="1">
      <c r="A95" s="34"/>
      <c r="B95" s="35"/>
      <c r="C95" s="34"/>
      <c r="D95" s="34"/>
      <c r="E95" s="34"/>
      <c r="F95" s="34"/>
      <c r="G95" s="34"/>
      <c r="H95" s="34"/>
      <c r="I95" s="34"/>
      <c r="J95" s="34"/>
      <c r="K95" s="34"/>
      <c r="L95" s="52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  <row r="96" s="2" customFormat="1" ht="22.8" customHeight="1">
      <c r="A96" s="34"/>
      <c r="B96" s="35"/>
      <c r="C96" s="136" t="s">
        <v>90</v>
      </c>
      <c r="D96" s="34"/>
      <c r="E96" s="34"/>
      <c r="F96" s="34"/>
      <c r="G96" s="34"/>
      <c r="H96" s="34"/>
      <c r="I96" s="34"/>
      <c r="J96" s="93">
        <f>J138</f>
        <v>0</v>
      </c>
      <c r="K96" s="34"/>
      <c r="L96" s="52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U96" s="15" t="s">
        <v>91</v>
      </c>
    </row>
    <row r="97" s="9" customFormat="1" ht="24.96" customHeight="1">
      <c r="A97" s="9"/>
      <c r="B97" s="137"/>
      <c r="C97" s="9"/>
      <c r="D97" s="138" t="s">
        <v>92</v>
      </c>
      <c r="E97" s="139"/>
      <c r="F97" s="139"/>
      <c r="G97" s="139"/>
      <c r="H97" s="139"/>
      <c r="I97" s="139"/>
      <c r="J97" s="140">
        <f>J139</f>
        <v>0</v>
      </c>
      <c r="K97" s="9"/>
      <c r="L97" s="13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1"/>
      <c r="C98" s="10"/>
      <c r="D98" s="142" t="s">
        <v>93</v>
      </c>
      <c r="E98" s="143"/>
      <c r="F98" s="143"/>
      <c r="G98" s="143"/>
      <c r="H98" s="143"/>
      <c r="I98" s="143"/>
      <c r="J98" s="144">
        <f>J140</f>
        <v>0</v>
      </c>
      <c r="K98" s="10"/>
      <c r="L98" s="14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1"/>
      <c r="C99" s="10"/>
      <c r="D99" s="142" t="s">
        <v>94</v>
      </c>
      <c r="E99" s="143"/>
      <c r="F99" s="143"/>
      <c r="G99" s="143"/>
      <c r="H99" s="143"/>
      <c r="I99" s="143"/>
      <c r="J99" s="144">
        <f>J149</f>
        <v>0</v>
      </c>
      <c r="K99" s="10"/>
      <c r="L99" s="14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1"/>
      <c r="C100" s="10"/>
      <c r="D100" s="142" t="s">
        <v>95</v>
      </c>
      <c r="E100" s="143"/>
      <c r="F100" s="143"/>
      <c r="G100" s="143"/>
      <c r="H100" s="143"/>
      <c r="I100" s="143"/>
      <c r="J100" s="144">
        <f>J161</f>
        <v>0</v>
      </c>
      <c r="K100" s="10"/>
      <c r="L100" s="14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1"/>
      <c r="C101" s="10"/>
      <c r="D101" s="142" t="s">
        <v>96</v>
      </c>
      <c r="E101" s="143"/>
      <c r="F101" s="143"/>
      <c r="G101" s="143"/>
      <c r="H101" s="143"/>
      <c r="I101" s="143"/>
      <c r="J101" s="144">
        <f>J176</f>
        <v>0</v>
      </c>
      <c r="K101" s="10"/>
      <c r="L101" s="14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37"/>
      <c r="C102" s="9"/>
      <c r="D102" s="138" t="s">
        <v>97</v>
      </c>
      <c r="E102" s="139"/>
      <c r="F102" s="139"/>
      <c r="G102" s="139"/>
      <c r="H102" s="139"/>
      <c r="I102" s="139"/>
      <c r="J102" s="140">
        <f>J185</f>
        <v>0</v>
      </c>
      <c r="K102" s="9"/>
      <c r="L102" s="137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41"/>
      <c r="C103" s="10"/>
      <c r="D103" s="142" t="s">
        <v>98</v>
      </c>
      <c r="E103" s="143"/>
      <c r="F103" s="143"/>
      <c r="G103" s="143"/>
      <c r="H103" s="143"/>
      <c r="I103" s="143"/>
      <c r="J103" s="144">
        <f>J186</f>
        <v>0</v>
      </c>
      <c r="K103" s="10"/>
      <c r="L103" s="14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1"/>
      <c r="C104" s="10"/>
      <c r="D104" s="142" t="s">
        <v>99</v>
      </c>
      <c r="E104" s="143"/>
      <c r="F104" s="143"/>
      <c r="G104" s="143"/>
      <c r="H104" s="143"/>
      <c r="I104" s="143"/>
      <c r="J104" s="144">
        <f>J191</f>
        <v>0</v>
      </c>
      <c r="K104" s="10"/>
      <c r="L104" s="14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41"/>
      <c r="C105" s="10"/>
      <c r="D105" s="142" t="s">
        <v>100</v>
      </c>
      <c r="E105" s="143"/>
      <c r="F105" s="143"/>
      <c r="G105" s="143"/>
      <c r="H105" s="143"/>
      <c r="I105" s="143"/>
      <c r="J105" s="144">
        <f>J197</f>
        <v>0</v>
      </c>
      <c r="K105" s="10"/>
      <c r="L105" s="14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41"/>
      <c r="C106" s="10"/>
      <c r="D106" s="142" t="s">
        <v>101</v>
      </c>
      <c r="E106" s="143"/>
      <c r="F106" s="143"/>
      <c r="G106" s="143"/>
      <c r="H106" s="143"/>
      <c r="I106" s="143"/>
      <c r="J106" s="144">
        <f>J199</f>
        <v>0</v>
      </c>
      <c r="K106" s="10"/>
      <c r="L106" s="14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41"/>
      <c r="C107" s="10"/>
      <c r="D107" s="142" t="s">
        <v>102</v>
      </c>
      <c r="E107" s="143"/>
      <c r="F107" s="143"/>
      <c r="G107" s="143"/>
      <c r="H107" s="143"/>
      <c r="I107" s="143"/>
      <c r="J107" s="144">
        <f>J201</f>
        <v>0</v>
      </c>
      <c r="K107" s="10"/>
      <c r="L107" s="14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41"/>
      <c r="C108" s="10"/>
      <c r="D108" s="142" t="s">
        <v>103</v>
      </c>
      <c r="E108" s="143"/>
      <c r="F108" s="143"/>
      <c r="G108" s="143"/>
      <c r="H108" s="143"/>
      <c r="I108" s="143"/>
      <c r="J108" s="144">
        <f>J207</f>
        <v>0</v>
      </c>
      <c r="K108" s="10"/>
      <c r="L108" s="14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41"/>
      <c r="C109" s="10"/>
      <c r="D109" s="142" t="s">
        <v>104</v>
      </c>
      <c r="E109" s="143"/>
      <c r="F109" s="143"/>
      <c r="G109" s="143"/>
      <c r="H109" s="143"/>
      <c r="I109" s="143"/>
      <c r="J109" s="144">
        <f>J234</f>
        <v>0</v>
      </c>
      <c r="K109" s="10"/>
      <c r="L109" s="14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41"/>
      <c r="C110" s="10"/>
      <c r="D110" s="142" t="s">
        <v>105</v>
      </c>
      <c r="E110" s="143"/>
      <c r="F110" s="143"/>
      <c r="G110" s="143"/>
      <c r="H110" s="143"/>
      <c r="I110" s="143"/>
      <c r="J110" s="144">
        <f>J246</f>
        <v>0</v>
      </c>
      <c r="K110" s="10"/>
      <c r="L110" s="14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41"/>
      <c r="C111" s="10"/>
      <c r="D111" s="142" t="s">
        <v>106</v>
      </c>
      <c r="E111" s="143"/>
      <c r="F111" s="143"/>
      <c r="G111" s="143"/>
      <c r="H111" s="143"/>
      <c r="I111" s="143"/>
      <c r="J111" s="144">
        <f>J268</f>
        <v>0</v>
      </c>
      <c r="K111" s="10"/>
      <c r="L111" s="14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41"/>
      <c r="C112" s="10"/>
      <c r="D112" s="142" t="s">
        <v>107</v>
      </c>
      <c r="E112" s="143"/>
      <c r="F112" s="143"/>
      <c r="G112" s="143"/>
      <c r="H112" s="143"/>
      <c r="I112" s="143"/>
      <c r="J112" s="144">
        <f>J272</f>
        <v>0</v>
      </c>
      <c r="K112" s="10"/>
      <c r="L112" s="14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41"/>
      <c r="C113" s="10"/>
      <c r="D113" s="142" t="s">
        <v>108</v>
      </c>
      <c r="E113" s="143"/>
      <c r="F113" s="143"/>
      <c r="G113" s="143"/>
      <c r="H113" s="143"/>
      <c r="I113" s="143"/>
      <c r="J113" s="144">
        <f>J274</f>
        <v>0</v>
      </c>
      <c r="K113" s="10"/>
      <c r="L113" s="14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41"/>
      <c r="C114" s="10"/>
      <c r="D114" s="142" t="s">
        <v>109</v>
      </c>
      <c r="E114" s="143"/>
      <c r="F114" s="143"/>
      <c r="G114" s="143"/>
      <c r="H114" s="143"/>
      <c r="I114" s="143"/>
      <c r="J114" s="144">
        <f>J278</f>
        <v>0</v>
      </c>
      <c r="K114" s="10"/>
      <c r="L114" s="141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41"/>
      <c r="C115" s="10"/>
      <c r="D115" s="142" t="s">
        <v>110</v>
      </c>
      <c r="E115" s="143"/>
      <c r="F115" s="143"/>
      <c r="G115" s="143"/>
      <c r="H115" s="143"/>
      <c r="I115" s="143"/>
      <c r="J115" s="144">
        <f>J283</f>
        <v>0</v>
      </c>
      <c r="K115" s="10"/>
      <c r="L115" s="141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9" customFormat="1" ht="24.96" customHeight="1">
      <c r="A116" s="9"/>
      <c r="B116" s="137"/>
      <c r="C116" s="9"/>
      <c r="D116" s="138" t="s">
        <v>111</v>
      </c>
      <c r="E116" s="139"/>
      <c r="F116" s="139"/>
      <c r="G116" s="139"/>
      <c r="H116" s="139"/>
      <c r="I116" s="139"/>
      <c r="J116" s="140">
        <f>J287</f>
        <v>0</v>
      </c>
      <c r="K116" s="9"/>
      <c r="L116" s="137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</row>
    <row r="117" s="10" customFormat="1" ht="19.92" customHeight="1">
      <c r="A117" s="10"/>
      <c r="B117" s="141"/>
      <c r="C117" s="10"/>
      <c r="D117" s="142" t="s">
        <v>112</v>
      </c>
      <c r="E117" s="143"/>
      <c r="F117" s="143"/>
      <c r="G117" s="143"/>
      <c r="H117" s="143"/>
      <c r="I117" s="143"/>
      <c r="J117" s="144">
        <f>J288</f>
        <v>0</v>
      </c>
      <c r="K117" s="10"/>
      <c r="L117" s="141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41"/>
      <c r="C118" s="10"/>
      <c r="D118" s="142" t="s">
        <v>113</v>
      </c>
      <c r="E118" s="143"/>
      <c r="F118" s="143"/>
      <c r="G118" s="143"/>
      <c r="H118" s="143"/>
      <c r="I118" s="143"/>
      <c r="J118" s="144">
        <f>J290</f>
        <v>0</v>
      </c>
      <c r="K118" s="10"/>
      <c r="L118" s="141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2" customFormat="1" ht="21.84" customHeight="1">
      <c r="A119" s="34"/>
      <c r="B119" s="35"/>
      <c r="C119" s="34"/>
      <c r="D119" s="34"/>
      <c r="E119" s="34"/>
      <c r="F119" s="34"/>
      <c r="G119" s="34"/>
      <c r="H119" s="34"/>
      <c r="I119" s="34"/>
      <c r="J119" s="34"/>
      <c r="K119" s="34"/>
      <c r="L119" s="52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</row>
    <row r="120" s="2" customFormat="1" ht="6.96" customHeight="1">
      <c r="A120" s="34"/>
      <c r="B120" s="57"/>
      <c r="C120" s="58"/>
      <c r="D120" s="58"/>
      <c r="E120" s="58"/>
      <c r="F120" s="58"/>
      <c r="G120" s="58"/>
      <c r="H120" s="58"/>
      <c r="I120" s="58"/>
      <c r="J120" s="58"/>
      <c r="K120" s="58"/>
      <c r="L120" s="52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</row>
    <row r="124" s="2" customFormat="1" ht="6.96" customHeight="1">
      <c r="A124" s="34"/>
      <c r="B124" s="59"/>
      <c r="C124" s="60"/>
      <c r="D124" s="60"/>
      <c r="E124" s="60"/>
      <c r="F124" s="60"/>
      <c r="G124" s="60"/>
      <c r="H124" s="60"/>
      <c r="I124" s="60"/>
      <c r="J124" s="60"/>
      <c r="K124" s="60"/>
      <c r="L124" s="52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</row>
    <row r="125" s="2" customFormat="1" ht="24.96" customHeight="1">
      <c r="A125" s="34"/>
      <c r="B125" s="35"/>
      <c r="C125" s="19" t="s">
        <v>114</v>
      </c>
      <c r="D125" s="34"/>
      <c r="E125" s="34"/>
      <c r="F125" s="34"/>
      <c r="G125" s="34"/>
      <c r="H125" s="34"/>
      <c r="I125" s="34"/>
      <c r="J125" s="34"/>
      <c r="K125" s="34"/>
      <c r="L125" s="52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</row>
    <row r="126" s="2" customFormat="1" ht="6.96" customHeight="1">
      <c r="A126" s="34"/>
      <c r="B126" s="35"/>
      <c r="C126" s="34"/>
      <c r="D126" s="34"/>
      <c r="E126" s="34"/>
      <c r="F126" s="34"/>
      <c r="G126" s="34"/>
      <c r="H126" s="34"/>
      <c r="I126" s="34"/>
      <c r="J126" s="34"/>
      <c r="K126" s="34"/>
      <c r="L126" s="52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</row>
    <row r="127" s="2" customFormat="1" ht="12" customHeight="1">
      <c r="A127" s="34"/>
      <c r="B127" s="35"/>
      <c r="C127" s="28" t="s">
        <v>15</v>
      </c>
      <c r="D127" s="34"/>
      <c r="E127" s="34"/>
      <c r="F127" s="34"/>
      <c r="G127" s="34"/>
      <c r="H127" s="34"/>
      <c r="I127" s="34"/>
      <c r="J127" s="34"/>
      <c r="K127" s="34"/>
      <c r="L127" s="52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</row>
    <row r="128" s="2" customFormat="1" ht="16.5" customHeight="1">
      <c r="A128" s="34"/>
      <c r="B128" s="35"/>
      <c r="C128" s="34"/>
      <c r="D128" s="34"/>
      <c r="E128" s="114" t="str">
        <f>E7</f>
        <v>Vytáčanie a skladovanie medu - Madunice</v>
      </c>
      <c r="F128" s="28"/>
      <c r="G128" s="28"/>
      <c r="H128" s="28"/>
      <c r="I128" s="34"/>
      <c r="J128" s="34"/>
      <c r="K128" s="34"/>
      <c r="L128" s="52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</row>
    <row r="129" s="2" customFormat="1" ht="12" customHeight="1">
      <c r="A129" s="34"/>
      <c r="B129" s="35"/>
      <c r="C129" s="28" t="s">
        <v>85</v>
      </c>
      <c r="D129" s="34"/>
      <c r="E129" s="34"/>
      <c r="F129" s="34"/>
      <c r="G129" s="34"/>
      <c r="H129" s="34"/>
      <c r="I129" s="34"/>
      <c r="J129" s="34"/>
      <c r="K129" s="34"/>
      <c r="L129" s="52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</row>
    <row r="130" s="2" customFormat="1" ht="16.5" customHeight="1">
      <c r="A130" s="34"/>
      <c r="B130" s="35"/>
      <c r="C130" s="34"/>
      <c r="D130" s="34"/>
      <c r="E130" s="64" t="str">
        <f>E9</f>
        <v>1 - Objekt č.1-Vytáčanie a skladovanie medu-Madunice</v>
      </c>
      <c r="F130" s="34"/>
      <c r="G130" s="34"/>
      <c r="H130" s="34"/>
      <c r="I130" s="34"/>
      <c r="J130" s="34"/>
      <c r="K130" s="34"/>
      <c r="L130" s="52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</row>
    <row r="131" s="2" customFormat="1" ht="6.96" customHeight="1">
      <c r="A131" s="34"/>
      <c r="B131" s="35"/>
      <c r="C131" s="34"/>
      <c r="D131" s="34"/>
      <c r="E131" s="34"/>
      <c r="F131" s="34"/>
      <c r="G131" s="34"/>
      <c r="H131" s="34"/>
      <c r="I131" s="34"/>
      <c r="J131" s="34"/>
      <c r="K131" s="34"/>
      <c r="L131" s="52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</row>
    <row r="132" s="2" customFormat="1" ht="12" customHeight="1">
      <c r="A132" s="34"/>
      <c r="B132" s="35"/>
      <c r="C132" s="28" t="s">
        <v>19</v>
      </c>
      <c r="D132" s="34"/>
      <c r="E132" s="34"/>
      <c r="F132" s="23" t="str">
        <f>F12</f>
        <v>Madunice</v>
      </c>
      <c r="G132" s="34"/>
      <c r="H132" s="34"/>
      <c r="I132" s="28" t="s">
        <v>21</v>
      </c>
      <c r="J132" s="66" t="str">
        <f>IF(J12="","",J12)</f>
        <v>10. 1. 2025</v>
      </c>
      <c r="K132" s="34"/>
      <c r="L132" s="52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</row>
    <row r="133" s="2" customFormat="1" ht="6.96" customHeight="1">
      <c r="A133" s="34"/>
      <c r="B133" s="35"/>
      <c r="C133" s="34"/>
      <c r="D133" s="34"/>
      <c r="E133" s="34"/>
      <c r="F133" s="34"/>
      <c r="G133" s="34"/>
      <c r="H133" s="34"/>
      <c r="I133" s="34"/>
      <c r="J133" s="34"/>
      <c r="K133" s="34"/>
      <c r="L133" s="52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</row>
    <row r="134" s="2" customFormat="1" ht="15.15" customHeight="1">
      <c r="A134" s="34"/>
      <c r="B134" s="35"/>
      <c r="C134" s="28" t="s">
        <v>23</v>
      </c>
      <c r="D134" s="34"/>
      <c r="E134" s="34"/>
      <c r="F134" s="23" t="str">
        <f>E15</f>
        <v>JUDr. Michal Černek</v>
      </c>
      <c r="G134" s="34"/>
      <c r="H134" s="34"/>
      <c r="I134" s="28" t="s">
        <v>29</v>
      </c>
      <c r="J134" s="32" t="str">
        <f>E21</f>
        <v>Ing. Ján Bocora - AgB</v>
      </c>
      <c r="K134" s="34"/>
      <c r="L134" s="52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</row>
    <row r="135" s="2" customFormat="1" ht="15.15" customHeight="1">
      <c r="A135" s="34"/>
      <c r="B135" s="35"/>
      <c r="C135" s="28" t="s">
        <v>27</v>
      </c>
      <c r="D135" s="34"/>
      <c r="E135" s="34"/>
      <c r="F135" s="23" t="str">
        <f>IF(E18="","",E18)</f>
        <v>Vyplň údaj</v>
      </c>
      <c r="G135" s="34"/>
      <c r="H135" s="34"/>
      <c r="I135" s="28" t="s">
        <v>32</v>
      </c>
      <c r="J135" s="32" t="str">
        <f>E24</f>
        <v xml:space="preserve"> </v>
      </c>
      <c r="K135" s="34"/>
      <c r="L135" s="52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</row>
    <row r="136" s="2" customFormat="1" ht="10.32" customHeight="1">
      <c r="A136" s="34"/>
      <c r="B136" s="35"/>
      <c r="C136" s="34"/>
      <c r="D136" s="34"/>
      <c r="E136" s="34"/>
      <c r="F136" s="34"/>
      <c r="G136" s="34"/>
      <c r="H136" s="34"/>
      <c r="I136" s="34"/>
      <c r="J136" s="34"/>
      <c r="K136" s="34"/>
      <c r="L136" s="52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</row>
    <row r="137" s="11" customFormat="1" ht="29.28" customHeight="1">
      <c r="A137" s="145"/>
      <c r="B137" s="146"/>
      <c r="C137" s="147" t="s">
        <v>115</v>
      </c>
      <c r="D137" s="148" t="s">
        <v>60</v>
      </c>
      <c r="E137" s="148" t="s">
        <v>56</v>
      </c>
      <c r="F137" s="148" t="s">
        <v>57</v>
      </c>
      <c r="G137" s="148" t="s">
        <v>116</v>
      </c>
      <c r="H137" s="148" t="s">
        <v>117</v>
      </c>
      <c r="I137" s="148" t="s">
        <v>118</v>
      </c>
      <c r="J137" s="149" t="s">
        <v>89</v>
      </c>
      <c r="K137" s="150" t="s">
        <v>119</v>
      </c>
      <c r="L137" s="151"/>
      <c r="M137" s="83" t="s">
        <v>1</v>
      </c>
      <c r="N137" s="84" t="s">
        <v>39</v>
      </c>
      <c r="O137" s="84" t="s">
        <v>120</v>
      </c>
      <c r="P137" s="84" t="s">
        <v>121</v>
      </c>
      <c r="Q137" s="84" t="s">
        <v>122</v>
      </c>
      <c r="R137" s="84" t="s">
        <v>123</v>
      </c>
      <c r="S137" s="84" t="s">
        <v>124</v>
      </c>
      <c r="T137" s="85" t="s">
        <v>125</v>
      </c>
      <c r="U137" s="145"/>
      <c r="V137" s="145"/>
      <c r="W137" s="145"/>
      <c r="X137" s="145"/>
      <c r="Y137" s="145"/>
      <c r="Z137" s="145"/>
      <c r="AA137" s="145"/>
      <c r="AB137" s="145"/>
      <c r="AC137" s="145"/>
      <c r="AD137" s="145"/>
      <c r="AE137" s="145"/>
    </row>
    <row r="138" s="2" customFormat="1" ht="22.8" customHeight="1">
      <c r="A138" s="34"/>
      <c r="B138" s="35"/>
      <c r="C138" s="90" t="s">
        <v>90</v>
      </c>
      <c r="D138" s="34"/>
      <c r="E138" s="34"/>
      <c r="F138" s="34"/>
      <c r="G138" s="34"/>
      <c r="H138" s="34"/>
      <c r="I138" s="34"/>
      <c r="J138" s="152">
        <f>BK138</f>
        <v>0</v>
      </c>
      <c r="K138" s="34"/>
      <c r="L138" s="35"/>
      <c r="M138" s="86"/>
      <c r="N138" s="70"/>
      <c r="O138" s="87"/>
      <c r="P138" s="153">
        <f>P139+P185+P287</f>
        <v>0</v>
      </c>
      <c r="Q138" s="87"/>
      <c r="R138" s="153">
        <f>R139+R185+R287</f>
        <v>19882.930292070399</v>
      </c>
      <c r="S138" s="87"/>
      <c r="T138" s="154">
        <f>T139+T185+T287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T138" s="15" t="s">
        <v>74</v>
      </c>
      <c r="AU138" s="15" t="s">
        <v>91</v>
      </c>
      <c r="BK138" s="155">
        <f>BK139+BK185+BK287</f>
        <v>0</v>
      </c>
    </row>
    <row r="139" s="12" customFormat="1" ht="25.92" customHeight="1">
      <c r="A139" s="12"/>
      <c r="B139" s="156"/>
      <c r="C139" s="12"/>
      <c r="D139" s="157" t="s">
        <v>74</v>
      </c>
      <c r="E139" s="158" t="s">
        <v>126</v>
      </c>
      <c r="F139" s="158" t="s">
        <v>127</v>
      </c>
      <c r="G139" s="12"/>
      <c r="H139" s="12"/>
      <c r="I139" s="159"/>
      <c r="J139" s="160">
        <f>BK139</f>
        <v>0</v>
      </c>
      <c r="K139" s="12"/>
      <c r="L139" s="156"/>
      <c r="M139" s="161"/>
      <c r="N139" s="162"/>
      <c r="O139" s="162"/>
      <c r="P139" s="163">
        <f>P140+P149+P161+P176</f>
        <v>0</v>
      </c>
      <c r="Q139" s="162"/>
      <c r="R139" s="163">
        <f>R140+R149+R161+R176</f>
        <v>977.19126568780007</v>
      </c>
      <c r="S139" s="162"/>
      <c r="T139" s="164">
        <f>T140+T149+T161+T176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157" t="s">
        <v>80</v>
      </c>
      <c r="AT139" s="165" t="s">
        <v>74</v>
      </c>
      <c r="AU139" s="165" t="s">
        <v>75</v>
      </c>
      <c r="AY139" s="157" t="s">
        <v>128</v>
      </c>
      <c r="BK139" s="166">
        <f>BK140+BK149+BK161+BK176</f>
        <v>0</v>
      </c>
    </row>
    <row r="140" s="12" customFormat="1" ht="22.8" customHeight="1">
      <c r="A140" s="12"/>
      <c r="B140" s="156"/>
      <c r="C140" s="12"/>
      <c r="D140" s="157" t="s">
        <v>74</v>
      </c>
      <c r="E140" s="167" t="s">
        <v>80</v>
      </c>
      <c r="F140" s="167" t="s">
        <v>129</v>
      </c>
      <c r="G140" s="12"/>
      <c r="H140" s="12"/>
      <c r="I140" s="159"/>
      <c r="J140" s="168">
        <f>BK140</f>
        <v>0</v>
      </c>
      <c r="K140" s="12"/>
      <c r="L140" s="156"/>
      <c r="M140" s="161"/>
      <c r="N140" s="162"/>
      <c r="O140" s="162"/>
      <c r="P140" s="163">
        <f>SUM(P141:P148)</f>
        <v>0</v>
      </c>
      <c r="Q140" s="162"/>
      <c r="R140" s="163">
        <f>SUM(R141:R148)</f>
        <v>0</v>
      </c>
      <c r="S140" s="162"/>
      <c r="T140" s="164">
        <f>SUM(T141:T148)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57" t="s">
        <v>80</v>
      </c>
      <c r="AT140" s="165" t="s">
        <v>74</v>
      </c>
      <c r="AU140" s="165" t="s">
        <v>80</v>
      </c>
      <c r="AY140" s="157" t="s">
        <v>128</v>
      </c>
      <c r="BK140" s="166">
        <f>SUM(BK141:BK148)</f>
        <v>0</v>
      </c>
    </row>
    <row r="141" s="2" customFormat="1" ht="24.15" customHeight="1">
      <c r="A141" s="34"/>
      <c r="B141" s="169"/>
      <c r="C141" s="170" t="s">
        <v>80</v>
      </c>
      <c r="D141" s="170" t="s">
        <v>130</v>
      </c>
      <c r="E141" s="171" t="s">
        <v>131</v>
      </c>
      <c r="F141" s="172" t="s">
        <v>132</v>
      </c>
      <c r="G141" s="173" t="s">
        <v>133</v>
      </c>
      <c r="H141" s="174">
        <v>216.86699999999999</v>
      </c>
      <c r="I141" s="175"/>
      <c r="J141" s="176">
        <f>ROUND(I141*H141,2)</f>
        <v>0</v>
      </c>
      <c r="K141" s="177"/>
      <c r="L141" s="35"/>
      <c r="M141" s="178" t="s">
        <v>1</v>
      </c>
      <c r="N141" s="179" t="s">
        <v>41</v>
      </c>
      <c r="O141" s="74"/>
      <c r="P141" s="180">
        <f>O141*H141</f>
        <v>0</v>
      </c>
      <c r="Q141" s="180">
        <v>0</v>
      </c>
      <c r="R141" s="180">
        <f>Q141*H141</f>
        <v>0</v>
      </c>
      <c r="S141" s="180">
        <v>0</v>
      </c>
      <c r="T141" s="181">
        <f>S141*H141</f>
        <v>0</v>
      </c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R141" s="182" t="s">
        <v>134</v>
      </c>
      <c r="AT141" s="182" t="s">
        <v>130</v>
      </c>
      <c r="AU141" s="182" t="s">
        <v>135</v>
      </c>
      <c r="AY141" s="15" t="s">
        <v>128</v>
      </c>
      <c r="BE141" s="183">
        <f>IF(N141="základná",J141,0)</f>
        <v>0</v>
      </c>
      <c r="BF141" s="183">
        <f>IF(N141="znížená",J141,0)</f>
        <v>0</v>
      </c>
      <c r="BG141" s="183">
        <f>IF(N141="zákl. prenesená",J141,0)</f>
        <v>0</v>
      </c>
      <c r="BH141" s="183">
        <f>IF(N141="zníž. prenesená",J141,0)</f>
        <v>0</v>
      </c>
      <c r="BI141" s="183">
        <f>IF(N141="nulová",J141,0)</f>
        <v>0</v>
      </c>
      <c r="BJ141" s="15" t="s">
        <v>135</v>
      </c>
      <c r="BK141" s="183">
        <f>ROUND(I141*H141,2)</f>
        <v>0</v>
      </c>
      <c r="BL141" s="15" t="s">
        <v>134</v>
      </c>
      <c r="BM141" s="182" t="s">
        <v>136</v>
      </c>
    </row>
    <row r="142" s="2" customFormat="1" ht="21.75" customHeight="1">
      <c r="A142" s="34"/>
      <c r="B142" s="169"/>
      <c r="C142" s="170" t="s">
        <v>135</v>
      </c>
      <c r="D142" s="170" t="s">
        <v>130</v>
      </c>
      <c r="E142" s="171" t="s">
        <v>137</v>
      </c>
      <c r="F142" s="172" t="s">
        <v>138</v>
      </c>
      <c r="G142" s="173" t="s">
        <v>133</v>
      </c>
      <c r="H142" s="174">
        <v>36.662999999999997</v>
      </c>
      <c r="I142" s="175"/>
      <c r="J142" s="176">
        <f>ROUND(I142*H142,2)</f>
        <v>0</v>
      </c>
      <c r="K142" s="177"/>
      <c r="L142" s="35"/>
      <c r="M142" s="178" t="s">
        <v>1</v>
      </c>
      <c r="N142" s="179" t="s">
        <v>41</v>
      </c>
      <c r="O142" s="74"/>
      <c r="P142" s="180">
        <f>O142*H142</f>
        <v>0</v>
      </c>
      <c r="Q142" s="180">
        <v>0</v>
      </c>
      <c r="R142" s="180">
        <f>Q142*H142</f>
        <v>0</v>
      </c>
      <c r="S142" s="180">
        <v>0</v>
      </c>
      <c r="T142" s="181">
        <f>S142*H142</f>
        <v>0</v>
      </c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R142" s="182" t="s">
        <v>134</v>
      </c>
      <c r="AT142" s="182" t="s">
        <v>130</v>
      </c>
      <c r="AU142" s="182" t="s">
        <v>135</v>
      </c>
      <c r="AY142" s="15" t="s">
        <v>128</v>
      </c>
      <c r="BE142" s="183">
        <f>IF(N142="základná",J142,0)</f>
        <v>0</v>
      </c>
      <c r="BF142" s="183">
        <f>IF(N142="znížená",J142,0)</f>
        <v>0</v>
      </c>
      <c r="BG142" s="183">
        <f>IF(N142="zákl. prenesená",J142,0)</f>
        <v>0</v>
      </c>
      <c r="BH142" s="183">
        <f>IF(N142="zníž. prenesená",J142,0)</f>
        <v>0</v>
      </c>
      <c r="BI142" s="183">
        <f>IF(N142="nulová",J142,0)</f>
        <v>0</v>
      </c>
      <c r="BJ142" s="15" t="s">
        <v>135</v>
      </c>
      <c r="BK142" s="183">
        <f>ROUND(I142*H142,2)</f>
        <v>0</v>
      </c>
      <c r="BL142" s="15" t="s">
        <v>134</v>
      </c>
      <c r="BM142" s="182" t="s">
        <v>139</v>
      </c>
    </row>
    <row r="143" s="2" customFormat="1" ht="16.5" customHeight="1">
      <c r="A143" s="34"/>
      <c r="B143" s="169"/>
      <c r="C143" s="170" t="s">
        <v>140</v>
      </c>
      <c r="D143" s="170" t="s">
        <v>130</v>
      </c>
      <c r="E143" s="171" t="s">
        <v>141</v>
      </c>
      <c r="F143" s="172" t="s">
        <v>142</v>
      </c>
      <c r="G143" s="173" t="s">
        <v>133</v>
      </c>
      <c r="H143" s="174">
        <v>21.84</v>
      </c>
      <c r="I143" s="175"/>
      <c r="J143" s="176">
        <f>ROUND(I143*H143,2)</f>
        <v>0</v>
      </c>
      <c r="K143" s="177"/>
      <c r="L143" s="35"/>
      <c r="M143" s="178" t="s">
        <v>1</v>
      </c>
      <c r="N143" s="179" t="s">
        <v>41</v>
      </c>
      <c r="O143" s="74"/>
      <c r="P143" s="180">
        <f>O143*H143</f>
        <v>0</v>
      </c>
      <c r="Q143" s="180">
        <v>0</v>
      </c>
      <c r="R143" s="180">
        <f>Q143*H143</f>
        <v>0</v>
      </c>
      <c r="S143" s="180">
        <v>0</v>
      </c>
      <c r="T143" s="181">
        <f>S143*H143</f>
        <v>0</v>
      </c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R143" s="182" t="s">
        <v>134</v>
      </c>
      <c r="AT143" s="182" t="s">
        <v>130</v>
      </c>
      <c r="AU143" s="182" t="s">
        <v>135</v>
      </c>
      <c r="AY143" s="15" t="s">
        <v>128</v>
      </c>
      <c r="BE143" s="183">
        <f>IF(N143="základná",J143,0)</f>
        <v>0</v>
      </c>
      <c r="BF143" s="183">
        <f>IF(N143="znížená",J143,0)</f>
        <v>0</v>
      </c>
      <c r="BG143" s="183">
        <f>IF(N143="zákl. prenesená",J143,0)</f>
        <v>0</v>
      </c>
      <c r="BH143" s="183">
        <f>IF(N143="zníž. prenesená",J143,0)</f>
        <v>0</v>
      </c>
      <c r="BI143" s="183">
        <f>IF(N143="nulová",J143,0)</f>
        <v>0</v>
      </c>
      <c r="BJ143" s="15" t="s">
        <v>135</v>
      </c>
      <c r="BK143" s="183">
        <f>ROUND(I143*H143,2)</f>
        <v>0</v>
      </c>
      <c r="BL143" s="15" t="s">
        <v>134</v>
      </c>
      <c r="BM143" s="182" t="s">
        <v>143</v>
      </c>
    </row>
    <row r="144" s="2" customFormat="1" ht="24.15" customHeight="1">
      <c r="A144" s="34"/>
      <c r="B144" s="169"/>
      <c r="C144" s="170" t="s">
        <v>134</v>
      </c>
      <c r="D144" s="170" t="s">
        <v>130</v>
      </c>
      <c r="E144" s="171" t="s">
        <v>144</v>
      </c>
      <c r="F144" s="172" t="s">
        <v>145</v>
      </c>
      <c r="G144" s="173" t="s">
        <v>133</v>
      </c>
      <c r="H144" s="174">
        <v>275.37</v>
      </c>
      <c r="I144" s="175"/>
      <c r="J144" s="176">
        <f>ROUND(I144*H144,2)</f>
        <v>0</v>
      </c>
      <c r="K144" s="177"/>
      <c r="L144" s="35"/>
      <c r="M144" s="178" t="s">
        <v>1</v>
      </c>
      <c r="N144" s="179" t="s">
        <v>41</v>
      </c>
      <c r="O144" s="74"/>
      <c r="P144" s="180">
        <f>O144*H144</f>
        <v>0</v>
      </c>
      <c r="Q144" s="180">
        <v>0</v>
      </c>
      <c r="R144" s="180">
        <f>Q144*H144</f>
        <v>0</v>
      </c>
      <c r="S144" s="180">
        <v>0</v>
      </c>
      <c r="T144" s="181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82" t="s">
        <v>134</v>
      </c>
      <c r="AT144" s="182" t="s">
        <v>130</v>
      </c>
      <c r="AU144" s="182" t="s">
        <v>135</v>
      </c>
      <c r="AY144" s="15" t="s">
        <v>128</v>
      </c>
      <c r="BE144" s="183">
        <f>IF(N144="základná",J144,0)</f>
        <v>0</v>
      </c>
      <c r="BF144" s="183">
        <f>IF(N144="znížená",J144,0)</f>
        <v>0</v>
      </c>
      <c r="BG144" s="183">
        <f>IF(N144="zákl. prenesená",J144,0)</f>
        <v>0</v>
      </c>
      <c r="BH144" s="183">
        <f>IF(N144="zníž. prenesená",J144,0)</f>
        <v>0</v>
      </c>
      <c r="BI144" s="183">
        <f>IF(N144="nulová",J144,0)</f>
        <v>0</v>
      </c>
      <c r="BJ144" s="15" t="s">
        <v>135</v>
      </c>
      <c r="BK144" s="183">
        <f>ROUND(I144*H144,2)</f>
        <v>0</v>
      </c>
      <c r="BL144" s="15" t="s">
        <v>134</v>
      </c>
      <c r="BM144" s="182" t="s">
        <v>146</v>
      </c>
    </row>
    <row r="145" s="2" customFormat="1" ht="33" customHeight="1">
      <c r="A145" s="34"/>
      <c r="B145" s="169"/>
      <c r="C145" s="170" t="s">
        <v>147</v>
      </c>
      <c r="D145" s="170" t="s">
        <v>130</v>
      </c>
      <c r="E145" s="171" t="s">
        <v>148</v>
      </c>
      <c r="F145" s="172" t="s">
        <v>149</v>
      </c>
      <c r="G145" s="173" t="s">
        <v>133</v>
      </c>
      <c r="H145" s="174">
        <v>58.503</v>
      </c>
      <c r="I145" s="175"/>
      <c r="J145" s="176">
        <f>ROUND(I145*H145,2)</f>
        <v>0</v>
      </c>
      <c r="K145" s="177"/>
      <c r="L145" s="35"/>
      <c r="M145" s="178" t="s">
        <v>1</v>
      </c>
      <c r="N145" s="179" t="s">
        <v>41</v>
      </c>
      <c r="O145" s="74"/>
      <c r="P145" s="180">
        <f>O145*H145</f>
        <v>0</v>
      </c>
      <c r="Q145" s="180">
        <v>0</v>
      </c>
      <c r="R145" s="180">
        <f>Q145*H145</f>
        <v>0</v>
      </c>
      <c r="S145" s="180">
        <v>0</v>
      </c>
      <c r="T145" s="181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82" t="s">
        <v>134</v>
      </c>
      <c r="AT145" s="182" t="s">
        <v>130</v>
      </c>
      <c r="AU145" s="182" t="s">
        <v>135</v>
      </c>
      <c r="AY145" s="15" t="s">
        <v>128</v>
      </c>
      <c r="BE145" s="183">
        <f>IF(N145="základná",J145,0)</f>
        <v>0</v>
      </c>
      <c r="BF145" s="183">
        <f>IF(N145="znížená",J145,0)</f>
        <v>0</v>
      </c>
      <c r="BG145" s="183">
        <f>IF(N145="zákl. prenesená",J145,0)</f>
        <v>0</v>
      </c>
      <c r="BH145" s="183">
        <f>IF(N145="zníž. prenesená",J145,0)</f>
        <v>0</v>
      </c>
      <c r="BI145" s="183">
        <f>IF(N145="nulová",J145,0)</f>
        <v>0</v>
      </c>
      <c r="BJ145" s="15" t="s">
        <v>135</v>
      </c>
      <c r="BK145" s="183">
        <f>ROUND(I145*H145,2)</f>
        <v>0</v>
      </c>
      <c r="BL145" s="15" t="s">
        <v>134</v>
      </c>
      <c r="BM145" s="182" t="s">
        <v>150</v>
      </c>
    </row>
    <row r="146" s="2" customFormat="1" ht="24.15" customHeight="1">
      <c r="A146" s="34"/>
      <c r="B146" s="169"/>
      <c r="C146" s="170" t="s">
        <v>151</v>
      </c>
      <c r="D146" s="170" t="s">
        <v>130</v>
      </c>
      <c r="E146" s="171" t="s">
        <v>152</v>
      </c>
      <c r="F146" s="172" t="s">
        <v>153</v>
      </c>
      <c r="G146" s="173" t="s">
        <v>133</v>
      </c>
      <c r="H146" s="174">
        <v>42.207999999999998</v>
      </c>
      <c r="I146" s="175"/>
      <c r="J146" s="176">
        <f>ROUND(I146*H146,2)</f>
        <v>0</v>
      </c>
      <c r="K146" s="177"/>
      <c r="L146" s="35"/>
      <c r="M146" s="178" t="s">
        <v>1</v>
      </c>
      <c r="N146" s="179" t="s">
        <v>41</v>
      </c>
      <c r="O146" s="74"/>
      <c r="P146" s="180">
        <f>O146*H146</f>
        <v>0</v>
      </c>
      <c r="Q146" s="180">
        <v>0</v>
      </c>
      <c r="R146" s="180">
        <f>Q146*H146</f>
        <v>0</v>
      </c>
      <c r="S146" s="180">
        <v>0</v>
      </c>
      <c r="T146" s="181">
        <f>S146*H146</f>
        <v>0</v>
      </c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R146" s="182" t="s">
        <v>134</v>
      </c>
      <c r="AT146" s="182" t="s">
        <v>130</v>
      </c>
      <c r="AU146" s="182" t="s">
        <v>135</v>
      </c>
      <c r="AY146" s="15" t="s">
        <v>128</v>
      </c>
      <c r="BE146" s="183">
        <f>IF(N146="základná",J146,0)</f>
        <v>0</v>
      </c>
      <c r="BF146" s="183">
        <f>IF(N146="znížená",J146,0)</f>
        <v>0</v>
      </c>
      <c r="BG146" s="183">
        <f>IF(N146="zákl. prenesená",J146,0)</f>
        <v>0</v>
      </c>
      <c r="BH146" s="183">
        <f>IF(N146="zníž. prenesená",J146,0)</f>
        <v>0</v>
      </c>
      <c r="BI146" s="183">
        <f>IF(N146="nulová",J146,0)</f>
        <v>0</v>
      </c>
      <c r="BJ146" s="15" t="s">
        <v>135</v>
      </c>
      <c r="BK146" s="183">
        <f>ROUND(I146*H146,2)</f>
        <v>0</v>
      </c>
      <c r="BL146" s="15" t="s">
        <v>134</v>
      </c>
      <c r="BM146" s="182" t="s">
        <v>154</v>
      </c>
    </row>
    <row r="147" s="2" customFormat="1" ht="21.75" customHeight="1">
      <c r="A147" s="34"/>
      <c r="B147" s="169"/>
      <c r="C147" s="170" t="s">
        <v>155</v>
      </c>
      <c r="D147" s="170" t="s">
        <v>130</v>
      </c>
      <c r="E147" s="171" t="s">
        <v>156</v>
      </c>
      <c r="F147" s="172" t="s">
        <v>157</v>
      </c>
      <c r="G147" s="173" t="s">
        <v>133</v>
      </c>
      <c r="H147" s="174">
        <v>259.07499999999999</v>
      </c>
      <c r="I147" s="175"/>
      <c r="J147" s="176">
        <f>ROUND(I147*H147,2)</f>
        <v>0</v>
      </c>
      <c r="K147" s="177"/>
      <c r="L147" s="35"/>
      <c r="M147" s="178" t="s">
        <v>1</v>
      </c>
      <c r="N147" s="179" t="s">
        <v>41</v>
      </c>
      <c r="O147" s="74"/>
      <c r="P147" s="180">
        <f>O147*H147</f>
        <v>0</v>
      </c>
      <c r="Q147" s="180">
        <v>0</v>
      </c>
      <c r="R147" s="180">
        <f>Q147*H147</f>
        <v>0</v>
      </c>
      <c r="S147" s="180">
        <v>0</v>
      </c>
      <c r="T147" s="181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82" t="s">
        <v>134</v>
      </c>
      <c r="AT147" s="182" t="s">
        <v>130</v>
      </c>
      <c r="AU147" s="182" t="s">
        <v>135</v>
      </c>
      <c r="AY147" s="15" t="s">
        <v>128</v>
      </c>
      <c r="BE147" s="183">
        <f>IF(N147="základná",J147,0)</f>
        <v>0</v>
      </c>
      <c r="BF147" s="183">
        <f>IF(N147="znížená",J147,0)</f>
        <v>0</v>
      </c>
      <c r="BG147" s="183">
        <f>IF(N147="zákl. prenesená",J147,0)</f>
        <v>0</v>
      </c>
      <c r="BH147" s="183">
        <f>IF(N147="zníž. prenesená",J147,0)</f>
        <v>0</v>
      </c>
      <c r="BI147" s="183">
        <f>IF(N147="nulová",J147,0)</f>
        <v>0</v>
      </c>
      <c r="BJ147" s="15" t="s">
        <v>135</v>
      </c>
      <c r="BK147" s="183">
        <f>ROUND(I147*H147,2)</f>
        <v>0</v>
      </c>
      <c r="BL147" s="15" t="s">
        <v>134</v>
      </c>
      <c r="BM147" s="182" t="s">
        <v>158</v>
      </c>
    </row>
    <row r="148" s="2" customFormat="1" ht="24.15" customHeight="1">
      <c r="A148" s="34"/>
      <c r="B148" s="169"/>
      <c r="C148" s="170" t="s">
        <v>159</v>
      </c>
      <c r="D148" s="170" t="s">
        <v>130</v>
      </c>
      <c r="E148" s="171" t="s">
        <v>160</v>
      </c>
      <c r="F148" s="172" t="s">
        <v>161</v>
      </c>
      <c r="G148" s="173" t="s">
        <v>133</v>
      </c>
      <c r="H148" s="174">
        <v>20.367999999999999</v>
      </c>
      <c r="I148" s="175"/>
      <c r="J148" s="176">
        <f>ROUND(I148*H148,2)</f>
        <v>0</v>
      </c>
      <c r="K148" s="177"/>
      <c r="L148" s="35"/>
      <c r="M148" s="178" t="s">
        <v>1</v>
      </c>
      <c r="N148" s="179" t="s">
        <v>41</v>
      </c>
      <c r="O148" s="74"/>
      <c r="P148" s="180">
        <f>O148*H148</f>
        <v>0</v>
      </c>
      <c r="Q148" s="180">
        <v>0</v>
      </c>
      <c r="R148" s="180">
        <f>Q148*H148</f>
        <v>0</v>
      </c>
      <c r="S148" s="180">
        <v>0</v>
      </c>
      <c r="T148" s="181">
        <f>S148*H148</f>
        <v>0</v>
      </c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R148" s="182" t="s">
        <v>134</v>
      </c>
      <c r="AT148" s="182" t="s">
        <v>130</v>
      </c>
      <c r="AU148" s="182" t="s">
        <v>135</v>
      </c>
      <c r="AY148" s="15" t="s">
        <v>128</v>
      </c>
      <c r="BE148" s="183">
        <f>IF(N148="základná",J148,0)</f>
        <v>0</v>
      </c>
      <c r="BF148" s="183">
        <f>IF(N148="znížená",J148,0)</f>
        <v>0</v>
      </c>
      <c r="BG148" s="183">
        <f>IF(N148="zákl. prenesená",J148,0)</f>
        <v>0</v>
      </c>
      <c r="BH148" s="183">
        <f>IF(N148="zníž. prenesená",J148,0)</f>
        <v>0</v>
      </c>
      <c r="BI148" s="183">
        <f>IF(N148="nulová",J148,0)</f>
        <v>0</v>
      </c>
      <c r="BJ148" s="15" t="s">
        <v>135</v>
      </c>
      <c r="BK148" s="183">
        <f>ROUND(I148*H148,2)</f>
        <v>0</v>
      </c>
      <c r="BL148" s="15" t="s">
        <v>134</v>
      </c>
      <c r="BM148" s="182" t="s">
        <v>162</v>
      </c>
    </row>
    <row r="149" s="12" customFormat="1" ht="22.8" customHeight="1">
      <c r="A149" s="12"/>
      <c r="B149" s="156"/>
      <c r="C149" s="12"/>
      <c r="D149" s="157" t="s">
        <v>74</v>
      </c>
      <c r="E149" s="167" t="s">
        <v>135</v>
      </c>
      <c r="F149" s="167" t="s">
        <v>163</v>
      </c>
      <c r="G149" s="12"/>
      <c r="H149" s="12"/>
      <c r="I149" s="159"/>
      <c r="J149" s="168">
        <f>BK149</f>
        <v>0</v>
      </c>
      <c r="K149" s="12"/>
      <c r="L149" s="156"/>
      <c r="M149" s="161"/>
      <c r="N149" s="162"/>
      <c r="O149" s="162"/>
      <c r="P149" s="163">
        <f>SUM(P150:P160)</f>
        <v>0</v>
      </c>
      <c r="Q149" s="162"/>
      <c r="R149" s="163">
        <f>SUM(R150:R160)</f>
        <v>733.95859980780006</v>
      </c>
      <c r="S149" s="162"/>
      <c r="T149" s="164">
        <f>SUM(T150:T160)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57" t="s">
        <v>80</v>
      </c>
      <c r="AT149" s="165" t="s">
        <v>74</v>
      </c>
      <c r="AU149" s="165" t="s">
        <v>80</v>
      </c>
      <c r="AY149" s="157" t="s">
        <v>128</v>
      </c>
      <c r="BK149" s="166">
        <f>SUM(BK150:BK160)</f>
        <v>0</v>
      </c>
    </row>
    <row r="150" s="2" customFormat="1" ht="24.15" customHeight="1">
      <c r="A150" s="34"/>
      <c r="B150" s="169"/>
      <c r="C150" s="170" t="s">
        <v>164</v>
      </c>
      <c r="D150" s="170" t="s">
        <v>130</v>
      </c>
      <c r="E150" s="171" t="s">
        <v>165</v>
      </c>
      <c r="F150" s="172" t="s">
        <v>166</v>
      </c>
      <c r="G150" s="173" t="s">
        <v>167</v>
      </c>
      <c r="H150" s="174">
        <v>769.03300000000002</v>
      </c>
      <c r="I150" s="175"/>
      <c r="J150" s="176">
        <f>ROUND(I150*H150,2)</f>
        <v>0</v>
      </c>
      <c r="K150" s="177"/>
      <c r="L150" s="35"/>
      <c r="M150" s="178" t="s">
        <v>1</v>
      </c>
      <c r="N150" s="179" t="s">
        <v>41</v>
      </c>
      <c r="O150" s="74"/>
      <c r="P150" s="180">
        <f>O150*H150</f>
        <v>0</v>
      </c>
      <c r="Q150" s="180">
        <v>0</v>
      </c>
      <c r="R150" s="180">
        <f>Q150*H150</f>
        <v>0</v>
      </c>
      <c r="S150" s="180">
        <v>0</v>
      </c>
      <c r="T150" s="181">
        <f>S150*H150</f>
        <v>0</v>
      </c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R150" s="182" t="s">
        <v>134</v>
      </c>
      <c r="AT150" s="182" t="s">
        <v>130</v>
      </c>
      <c r="AU150" s="182" t="s">
        <v>135</v>
      </c>
      <c r="AY150" s="15" t="s">
        <v>128</v>
      </c>
      <c r="BE150" s="183">
        <f>IF(N150="základná",J150,0)</f>
        <v>0</v>
      </c>
      <c r="BF150" s="183">
        <f>IF(N150="znížená",J150,0)</f>
        <v>0</v>
      </c>
      <c r="BG150" s="183">
        <f>IF(N150="zákl. prenesená",J150,0)</f>
        <v>0</v>
      </c>
      <c r="BH150" s="183">
        <f>IF(N150="zníž. prenesená",J150,0)</f>
        <v>0</v>
      </c>
      <c r="BI150" s="183">
        <f>IF(N150="nulová",J150,0)</f>
        <v>0</v>
      </c>
      <c r="BJ150" s="15" t="s">
        <v>135</v>
      </c>
      <c r="BK150" s="183">
        <f>ROUND(I150*H150,2)</f>
        <v>0</v>
      </c>
      <c r="BL150" s="15" t="s">
        <v>134</v>
      </c>
      <c r="BM150" s="182" t="s">
        <v>168</v>
      </c>
    </row>
    <row r="151" s="2" customFormat="1" ht="24.15" customHeight="1">
      <c r="A151" s="34"/>
      <c r="B151" s="169"/>
      <c r="C151" s="170" t="s">
        <v>169</v>
      </c>
      <c r="D151" s="170" t="s">
        <v>130</v>
      </c>
      <c r="E151" s="171" t="s">
        <v>170</v>
      </c>
      <c r="F151" s="172" t="s">
        <v>171</v>
      </c>
      <c r="G151" s="173" t="s">
        <v>133</v>
      </c>
      <c r="H151" s="174">
        <v>125.678</v>
      </c>
      <c r="I151" s="175"/>
      <c r="J151" s="176">
        <f>ROUND(I151*H151,2)</f>
        <v>0</v>
      </c>
      <c r="K151" s="177"/>
      <c r="L151" s="35"/>
      <c r="M151" s="178" t="s">
        <v>1</v>
      </c>
      <c r="N151" s="179" t="s">
        <v>41</v>
      </c>
      <c r="O151" s="74"/>
      <c r="P151" s="180">
        <f>O151*H151</f>
        <v>0</v>
      </c>
      <c r="Q151" s="180">
        <v>2.0659999999999998</v>
      </c>
      <c r="R151" s="180">
        <f>Q151*H151</f>
        <v>259.65074799999996</v>
      </c>
      <c r="S151" s="180">
        <v>0</v>
      </c>
      <c r="T151" s="181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82" t="s">
        <v>134</v>
      </c>
      <c r="AT151" s="182" t="s">
        <v>130</v>
      </c>
      <c r="AU151" s="182" t="s">
        <v>135</v>
      </c>
      <c r="AY151" s="15" t="s">
        <v>128</v>
      </c>
      <c r="BE151" s="183">
        <f>IF(N151="základná",J151,0)</f>
        <v>0</v>
      </c>
      <c r="BF151" s="183">
        <f>IF(N151="znížená",J151,0)</f>
        <v>0</v>
      </c>
      <c r="BG151" s="183">
        <f>IF(N151="zákl. prenesená",J151,0)</f>
        <v>0</v>
      </c>
      <c r="BH151" s="183">
        <f>IF(N151="zníž. prenesená",J151,0)</f>
        <v>0</v>
      </c>
      <c r="BI151" s="183">
        <f>IF(N151="nulová",J151,0)</f>
        <v>0</v>
      </c>
      <c r="BJ151" s="15" t="s">
        <v>135</v>
      </c>
      <c r="BK151" s="183">
        <f>ROUND(I151*H151,2)</f>
        <v>0</v>
      </c>
      <c r="BL151" s="15" t="s">
        <v>134</v>
      </c>
      <c r="BM151" s="182" t="s">
        <v>172</v>
      </c>
    </row>
    <row r="152" s="2" customFormat="1" ht="16.5" customHeight="1">
      <c r="A152" s="34"/>
      <c r="B152" s="169"/>
      <c r="C152" s="170" t="s">
        <v>173</v>
      </c>
      <c r="D152" s="170" t="s">
        <v>130</v>
      </c>
      <c r="E152" s="171" t="s">
        <v>174</v>
      </c>
      <c r="F152" s="172" t="s">
        <v>175</v>
      </c>
      <c r="G152" s="173" t="s">
        <v>133</v>
      </c>
      <c r="H152" s="174">
        <v>94.259</v>
      </c>
      <c r="I152" s="175"/>
      <c r="J152" s="176">
        <f>ROUND(I152*H152,2)</f>
        <v>0</v>
      </c>
      <c r="K152" s="177"/>
      <c r="L152" s="35"/>
      <c r="M152" s="178" t="s">
        <v>1</v>
      </c>
      <c r="N152" s="179" t="s">
        <v>41</v>
      </c>
      <c r="O152" s="74"/>
      <c r="P152" s="180">
        <f>O152*H152</f>
        <v>0</v>
      </c>
      <c r="Q152" s="180">
        <v>2.0663999999999998</v>
      </c>
      <c r="R152" s="180">
        <f>Q152*H152</f>
        <v>194.77679759999998</v>
      </c>
      <c r="S152" s="180">
        <v>0</v>
      </c>
      <c r="T152" s="181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82" t="s">
        <v>134</v>
      </c>
      <c r="AT152" s="182" t="s">
        <v>130</v>
      </c>
      <c r="AU152" s="182" t="s">
        <v>135</v>
      </c>
      <c r="AY152" s="15" t="s">
        <v>128</v>
      </c>
      <c r="BE152" s="183">
        <f>IF(N152="základná",J152,0)</f>
        <v>0</v>
      </c>
      <c r="BF152" s="183">
        <f>IF(N152="znížená",J152,0)</f>
        <v>0</v>
      </c>
      <c r="BG152" s="183">
        <f>IF(N152="zákl. prenesená",J152,0)</f>
        <v>0</v>
      </c>
      <c r="BH152" s="183">
        <f>IF(N152="zníž. prenesená",J152,0)</f>
        <v>0</v>
      </c>
      <c r="BI152" s="183">
        <f>IF(N152="nulová",J152,0)</f>
        <v>0</v>
      </c>
      <c r="BJ152" s="15" t="s">
        <v>135</v>
      </c>
      <c r="BK152" s="183">
        <f>ROUND(I152*H152,2)</f>
        <v>0</v>
      </c>
      <c r="BL152" s="15" t="s">
        <v>134</v>
      </c>
      <c r="BM152" s="182" t="s">
        <v>176</v>
      </c>
    </row>
    <row r="153" s="2" customFormat="1" ht="16.5" customHeight="1">
      <c r="A153" s="34"/>
      <c r="B153" s="169"/>
      <c r="C153" s="170" t="s">
        <v>177</v>
      </c>
      <c r="D153" s="170" t="s">
        <v>130</v>
      </c>
      <c r="E153" s="171" t="s">
        <v>178</v>
      </c>
      <c r="F153" s="172" t="s">
        <v>179</v>
      </c>
      <c r="G153" s="173" t="s">
        <v>133</v>
      </c>
      <c r="H153" s="174">
        <v>63.164999999999999</v>
      </c>
      <c r="I153" s="175"/>
      <c r="J153" s="176">
        <f>ROUND(I153*H153,2)</f>
        <v>0</v>
      </c>
      <c r="K153" s="177"/>
      <c r="L153" s="35"/>
      <c r="M153" s="178" t="s">
        <v>1</v>
      </c>
      <c r="N153" s="179" t="s">
        <v>41</v>
      </c>
      <c r="O153" s="74"/>
      <c r="P153" s="180">
        <f>O153*H153</f>
        <v>0</v>
      </c>
      <c r="Q153" s="180">
        <v>2.19408</v>
      </c>
      <c r="R153" s="180">
        <f>Q153*H153</f>
        <v>138.5890632</v>
      </c>
      <c r="S153" s="180">
        <v>0</v>
      </c>
      <c r="T153" s="181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82" t="s">
        <v>134</v>
      </c>
      <c r="AT153" s="182" t="s">
        <v>130</v>
      </c>
      <c r="AU153" s="182" t="s">
        <v>135</v>
      </c>
      <c r="AY153" s="15" t="s">
        <v>128</v>
      </c>
      <c r="BE153" s="183">
        <f>IF(N153="základná",J153,0)</f>
        <v>0</v>
      </c>
      <c r="BF153" s="183">
        <f>IF(N153="znížená",J153,0)</f>
        <v>0</v>
      </c>
      <c r="BG153" s="183">
        <f>IF(N153="zákl. prenesená",J153,0)</f>
        <v>0</v>
      </c>
      <c r="BH153" s="183">
        <f>IF(N153="zníž. prenesená",J153,0)</f>
        <v>0</v>
      </c>
      <c r="BI153" s="183">
        <f>IF(N153="nulová",J153,0)</f>
        <v>0</v>
      </c>
      <c r="BJ153" s="15" t="s">
        <v>135</v>
      </c>
      <c r="BK153" s="183">
        <f>ROUND(I153*H153,2)</f>
        <v>0</v>
      </c>
      <c r="BL153" s="15" t="s">
        <v>134</v>
      </c>
      <c r="BM153" s="182" t="s">
        <v>180</v>
      </c>
    </row>
    <row r="154" s="2" customFormat="1" ht="16.5" customHeight="1">
      <c r="A154" s="34"/>
      <c r="B154" s="169"/>
      <c r="C154" s="170" t="s">
        <v>181</v>
      </c>
      <c r="D154" s="170" t="s">
        <v>130</v>
      </c>
      <c r="E154" s="171" t="s">
        <v>182</v>
      </c>
      <c r="F154" s="172" t="s">
        <v>183</v>
      </c>
      <c r="G154" s="173" t="s">
        <v>133</v>
      </c>
      <c r="H154" s="174">
        <v>25.969000000000001</v>
      </c>
      <c r="I154" s="175"/>
      <c r="J154" s="176">
        <f>ROUND(I154*H154,2)</f>
        <v>0</v>
      </c>
      <c r="K154" s="177"/>
      <c r="L154" s="35"/>
      <c r="M154" s="178" t="s">
        <v>1</v>
      </c>
      <c r="N154" s="179" t="s">
        <v>41</v>
      </c>
      <c r="O154" s="74"/>
      <c r="P154" s="180">
        <f>O154*H154</f>
        <v>0</v>
      </c>
      <c r="Q154" s="180">
        <v>2.2151299999999998</v>
      </c>
      <c r="R154" s="180">
        <f>Q154*H154</f>
        <v>57.524710970000001</v>
      </c>
      <c r="S154" s="180">
        <v>0</v>
      </c>
      <c r="T154" s="181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82" t="s">
        <v>134</v>
      </c>
      <c r="AT154" s="182" t="s">
        <v>130</v>
      </c>
      <c r="AU154" s="182" t="s">
        <v>135</v>
      </c>
      <c r="AY154" s="15" t="s">
        <v>128</v>
      </c>
      <c r="BE154" s="183">
        <f>IF(N154="základná",J154,0)</f>
        <v>0</v>
      </c>
      <c r="BF154" s="183">
        <f>IF(N154="znížená",J154,0)</f>
        <v>0</v>
      </c>
      <c r="BG154" s="183">
        <f>IF(N154="zákl. prenesená",J154,0)</f>
        <v>0</v>
      </c>
      <c r="BH154" s="183">
        <f>IF(N154="zníž. prenesená",J154,0)</f>
        <v>0</v>
      </c>
      <c r="BI154" s="183">
        <f>IF(N154="nulová",J154,0)</f>
        <v>0</v>
      </c>
      <c r="BJ154" s="15" t="s">
        <v>135</v>
      </c>
      <c r="BK154" s="183">
        <f>ROUND(I154*H154,2)</f>
        <v>0</v>
      </c>
      <c r="BL154" s="15" t="s">
        <v>134</v>
      </c>
      <c r="BM154" s="182" t="s">
        <v>184</v>
      </c>
    </row>
    <row r="155" s="2" customFormat="1" ht="21.75" customHeight="1">
      <c r="A155" s="34"/>
      <c r="B155" s="169"/>
      <c r="C155" s="170" t="s">
        <v>185</v>
      </c>
      <c r="D155" s="170" t="s">
        <v>130</v>
      </c>
      <c r="E155" s="171" t="s">
        <v>186</v>
      </c>
      <c r="F155" s="172" t="s">
        <v>187</v>
      </c>
      <c r="G155" s="173" t="s">
        <v>167</v>
      </c>
      <c r="H155" s="174">
        <v>132.392</v>
      </c>
      <c r="I155" s="175"/>
      <c r="J155" s="176">
        <f>ROUND(I155*H155,2)</f>
        <v>0</v>
      </c>
      <c r="K155" s="177"/>
      <c r="L155" s="35"/>
      <c r="M155" s="178" t="s">
        <v>1</v>
      </c>
      <c r="N155" s="179" t="s">
        <v>41</v>
      </c>
      <c r="O155" s="74"/>
      <c r="P155" s="180">
        <f>O155*H155</f>
        <v>0</v>
      </c>
      <c r="Q155" s="180">
        <v>0.0015900000000000001</v>
      </c>
      <c r="R155" s="180">
        <f>Q155*H155</f>
        <v>0.21050327999999999</v>
      </c>
      <c r="S155" s="180">
        <v>0</v>
      </c>
      <c r="T155" s="181">
        <f>S155*H155</f>
        <v>0</v>
      </c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R155" s="182" t="s">
        <v>134</v>
      </c>
      <c r="AT155" s="182" t="s">
        <v>130</v>
      </c>
      <c r="AU155" s="182" t="s">
        <v>135</v>
      </c>
      <c r="AY155" s="15" t="s">
        <v>128</v>
      </c>
      <c r="BE155" s="183">
        <f>IF(N155="základná",J155,0)</f>
        <v>0</v>
      </c>
      <c r="BF155" s="183">
        <f>IF(N155="znížená",J155,0)</f>
        <v>0</v>
      </c>
      <c r="BG155" s="183">
        <f>IF(N155="zákl. prenesená",J155,0)</f>
        <v>0</v>
      </c>
      <c r="BH155" s="183">
        <f>IF(N155="zníž. prenesená",J155,0)</f>
        <v>0</v>
      </c>
      <c r="BI155" s="183">
        <f>IF(N155="nulová",J155,0)</f>
        <v>0</v>
      </c>
      <c r="BJ155" s="15" t="s">
        <v>135</v>
      </c>
      <c r="BK155" s="183">
        <f>ROUND(I155*H155,2)</f>
        <v>0</v>
      </c>
      <c r="BL155" s="15" t="s">
        <v>134</v>
      </c>
      <c r="BM155" s="182" t="s">
        <v>188</v>
      </c>
    </row>
    <row r="156" s="2" customFormat="1" ht="21.75" customHeight="1">
      <c r="A156" s="34"/>
      <c r="B156" s="169"/>
      <c r="C156" s="170" t="s">
        <v>189</v>
      </c>
      <c r="D156" s="170" t="s">
        <v>130</v>
      </c>
      <c r="E156" s="171" t="s">
        <v>190</v>
      </c>
      <c r="F156" s="172" t="s">
        <v>191</v>
      </c>
      <c r="G156" s="173" t="s">
        <v>167</v>
      </c>
      <c r="H156" s="174">
        <v>132.392</v>
      </c>
      <c r="I156" s="175"/>
      <c r="J156" s="176">
        <f>ROUND(I156*H156,2)</f>
        <v>0</v>
      </c>
      <c r="K156" s="177"/>
      <c r="L156" s="35"/>
      <c r="M156" s="178" t="s">
        <v>1</v>
      </c>
      <c r="N156" s="179" t="s">
        <v>41</v>
      </c>
      <c r="O156" s="74"/>
      <c r="P156" s="180">
        <f>O156*H156</f>
        <v>0</v>
      </c>
      <c r="Q156" s="180">
        <v>0</v>
      </c>
      <c r="R156" s="180">
        <f>Q156*H156</f>
        <v>0</v>
      </c>
      <c r="S156" s="180">
        <v>0</v>
      </c>
      <c r="T156" s="181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82" t="s">
        <v>134</v>
      </c>
      <c r="AT156" s="182" t="s">
        <v>130</v>
      </c>
      <c r="AU156" s="182" t="s">
        <v>135</v>
      </c>
      <c r="AY156" s="15" t="s">
        <v>128</v>
      </c>
      <c r="BE156" s="183">
        <f>IF(N156="základná",J156,0)</f>
        <v>0</v>
      </c>
      <c r="BF156" s="183">
        <f>IF(N156="znížená",J156,0)</f>
        <v>0</v>
      </c>
      <c r="BG156" s="183">
        <f>IF(N156="zákl. prenesená",J156,0)</f>
        <v>0</v>
      </c>
      <c r="BH156" s="183">
        <f>IF(N156="zníž. prenesená",J156,0)</f>
        <v>0</v>
      </c>
      <c r="BI156" s="183">
        <f>IF(N156="nulová",J156,0)</f>
        <v>0</v>
      </c>
      <c r="BJ156" s="15" t="s">
        <v>135</v>
      </c>
      <c r="BK156" s="183">
        <f>ROUND(I156*H156,2)</f>
        <v>0</v>
      </c>
      <c r="BL156" s="15" t="s">
        <v>134</v>
      </c>
      <c r="BM156" s="182" t="s">
        <v>192</v>
      </c>
    </row>
    <row r="157" s="2" customFormat="1" ht="16.5" customHeight="1">
      <c r="A157" s="34"/>
      <c r="B157" s="169"/>
      <c r="C157" s="170" t="s">
        <v>193</v>
      </c>
      <c r="D157" s="170" t="s">
        <v>130</v>
      </c>
      <c r="E157" s="171" t="s">
        <v>194</v>
      </c>
      <c r="F157" s="172" t="s">
        <v>195</v>
      </c>
      <c r="G157" s="173" t="s">
        <v>133</v>
      </c>
      <c r="H157" s="174">
        <v>36.960000000000001</v>
      </c>
      <c r="I157" s="175"/>
      <c r="J157" s="176">
        <f>ROUND(I157*H157,2)</f>
        <v>0</v>
      </c>
      <c r="K157" s="177"/>
      <c r="L157" s="35"/>
      <c r="M157" s="178" t="s">
        <v>1</v>
      </c>
      <c r="N157" s="179" t="s">
        <v>41</v>
      </c>
      <c r="O157" s="74"/>
      <c r="P157" s="180">
        <f>O157*H157</f>
        <v>0</v>
      </c>
      <c r="Q157" s="180">
        <v>2.2151299999999998</v>
      </c>
      <c r="R157" s="180">
        <f>Q157*H157</f>
        <v>81.871204800000001</v>
      </c>
      <c r="S157" s="180">
        <v>0</v>
      </c>
      <c r="T157" s="181">
        <f>S157*H157</f>
        <v>0</v>
      </c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R157" s="182" t="s">
        <v>134</v>
      </c>
      <c r="AT157" s="182" t="s">
        <v>130</v>
      </c>
      <c r="AU157" s="182" t="s">
        <v>135</v>
      </c>
      <c r="AY157" s="15" t="s">
        <v>128</v>
      </c>
      <c r="BE157" s="183">
        <f>IF(N157="základná",J157,0)</f>
        <v>0</v>
      </c>
      <c r="BF157" s="183">
        <f>IF(N157="znížená",J157,0)</f>
        <v>0</v>
      </c>
      <c r="BG157" s="183">
        <f>IF(N157="zákl. prenesená",J157,0)</f>
        <v>0</v>
      </c>
      <c r="BH157" s="183">
        <f>IF(N157="zníž. prenesená",J157,0)</f>
        <v>0</v>
      </c>
      <c r="BI157" s="183">
        <f>IF(N157="nulová",J157,0)</f>
        <v>0</v>
      </c>
      <c r="BJ157" s="15" t="s">
        <v>135</v>
      </c>
      <c r="BK157" s="183">
        <f>ROUND(I157*H157,2)</f>
        <v>0</v>
      </c>
      <c r="BL157" s="15" t="s">
        <v>134</v>
      </c>
      <c r="BM157" s="182" t="s">
        <v>196</v>
      </c>
    </row>
    <row r="158" s="2" customFormat="1" ht="21.75" customHeight="1">
      <c r="A158" s="34"/>
      <c r="B158" s="169"/>
      <c r="C158" s="170" t="s">
        <v>197</v>
      </c>
      <c r="D158" s="170" t="s">
        <v>130</v>
      </c>
      <c r="E158" s="171" t="s">
        <v>198</v>
      </c>
      <c r="F158" s="172" t="s">
        <v>199</v>
      </c>
      <c r="G158" s="173" t="s">
        <v>167</v>
      </c>
      <c r="H158" s="174">
        <v>58.140000000000001</v>
      </c>
      <c r="I158" s="175"/>
      <c r="J158" s="176">
        <f>ROUND(I158*H158,2)</f>
        <v>0</v>
      </c>
      <c r="K158" s="177"/>
      <c r="L158" s="35"/>
      <c r="M158" s="178" t="s">
        <v>1</v>
      </c>
      <c r="N158" s="179" t="s">
        <v>41</v>
      </c>
      <c r="O158" s="74"/>
      <c r="P158" s="180">
        <f>O158*H158</f>
        <v>0</v>
      </c>
      <c r="Q158" s="180">
        <v>0.0015900000000000001</v>
      </c>
      <c r="R158" s="180">
        <f>Q158*H158</f>
        <v>0.0924426</v>
      </c>
      <c r="S158" s="180">
        <v>0</v>
      </c>
      <c r="T158" s="181">
        <f>S158*H158</f>
        <v>0</v>
      </c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R158" s="182" t="s">
        <v>134</v>
      </c>
      <c r="AT158" s="182" t="s">
        <v>130</v>
      </c>
      <c r="AU158" s="182" t="s">
        <v>135</v>
      </c>
      <c r="AY158" s="15" t="s">
        <v>128</v>
      </c>
      <c r="BE158" s="183">
        <f>IF(N158="základná",J158,0)</f>
        <v>0</v>
      </c>
      <c r="BF158" s="183">
        <f>IF(N158="znížená",J158,0)</f>
        <v>0</v>
      </c>
      <c r="BG158" s="183">
        <f>IF(N158="zákl. prenesená",J158,0)</f>
        <v>0</v>
      </c>
      <c r="BH158" s="183">
        <f>IF(N158="zníž. prenesená",J158,0)</f>
        <v>0</v>
      </c>
      <c r="BI158" s="183">
        <f>IF(N158="nulová",J158,0)</f>
        <v>0</v>
      </c>
      <c r="BJ158" s="15" t="s">
        <v>135</v>
      </c>
      <c r="BK158" s="183">
        <f>ROUND(I158*H158,2)</f>
        <v>0</v>
      </c>
      <c r="BL158" s="15" t="s">
        <v>134</v>
      </c>
      <c r="BM158" s="182" t="s">
        <v>200</v>
      </c>
    </row>
    <row r="159" s="2" customFormat="1" ht="21.75" customHeight="1">
      <c r="A159" s="34"/>
      <c r="B159" s="169"/>
      <c r="C159" s="170" t="s">
        <v>201</v>
      </c>
      <c r="D159" s="170" t="s">
        <v>130</v>
      </c>
      <c r="E159" s="171" t="s">
        <v>202</v>
      </c>
      <c r="F159" s="172" t="s">
        <v>203</v>
      </c>
      <c r="G159" s="173" t="s">
        <v>167</v>
      </c>
      <c r="H159" s="174">
        <v>58.140000000000001</v>
      </c>
      <c r="I159" s="175"/>
      <c r="J159" s="176">
        <f>ROUND(I159*H159,2)</f>
        <v>0</v>
      </c>
      <c r="K159" s="177"/>
      <c r="L159" s="35"/>
      <c r="M159" s="178" t="s">
        <v>1</v>
      </c>
      <c r="N159" s="179" t="s">
        <v>41</v>
      </c>
      <c r="O159" s="74"/>
      <c r="P159" s="180">
        <f>O159*H159</f>
        <v>0</v>
      </c>
      <c r="Q159" s="180">
        <v>0</v>
      </c>
      <c r="R159" s="180">
        <f>Q159*H159</f>
        <v>0</v>
      </c>
      <c r="S159" s="180">
        <v>0</v>
      </c>
      <c r="T159" s="181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82" t="s">
        <v>134</v>
      </c>
      <c r="AT159" s="182" t="s">
        <v>130</v>
      </c>
      <c r="AU159" s="182" t="s">
        <v>135</v>
      </c>
      <c r="AY159" s="15" t="s">
        <v>128</v>
      </c>
      <c r="BE159" s="183">
        <f>IF(N159="základná",J159,0)</f>
        <v>0</v>
      </c>
      <c r="BF159" s="183">
        <f>IF(N159="znížená",J159,0)</f>
        <v>0</v>
      </c>
      <c r="BG159" s="183">
        <f>IF(N159="zákl. prenesená",J159,0)</f>
        <v>0</v>
      </c>
      <c r="BH159" s="183">
        <f>IF(N159="zníž. prenesená",J159,0)</f>
        <v>0</v>
      </c>
      <c r="BI159" s="183">
        <f>IF(N159="nulová",J159,0)</f>
        <v>0</v>
      </c>
      <c r="BJ159" s="15" t="s">
        <v>135</v>
      </c>
      <c r="BK159" s="183">
        <f>ROUND(I159*H159,2)</f>
        <v>0</v>
      </c>
      <c r="BL159" s="15" t="s">
        <v>134</v>
      </c>
      <c r="BM159" s="182" t="s">
        <v>204</v>
      </c>
    </row>
    <row r="160" s="2" customFormat="1" ht="16.5" customHeight="1">
      <c r="A160" s="34"/>
      <c r="B160" s="169"/>
      <c r="C160" s="170" t="s">
        <v>205</v>
      </c>
      <c r="D160" s="170" t="s">
        <v>130</v>
      </c>
      <c r="E160" s="171" t="s">
        <v>206</v>
      </c>
      <c r="F160" s="172" t="s">
        <v>207</v>
      </c>
      <c r="G160" s="173" t="s">
        <v>208</v>
      </c>
      <c r="H160" s="174">
        <v>1.22</v>
      </c>
      <c r="I160" s="175"/>
      <c r="J160" s="176">
        <f>ROUND(I160*H160,2)</f>
        <v>0</v>
      </c>
      <c r="K160" s="177"/>
      <c r="L160" s="35"/>
      <c r="M160" s="178" t="s">
        <v>1</v>
      </c>
      <c r="N160" s="179" t="s">
        <v>41</v>
      </c>
      <c r="O160" s="74"/>
      <c r="P160" s="180">
        <f>O160*H160</f>
        <v>0</v>
      </c>
      <c r="Q160" s="180">
        <v>1.0189584899999999</v>
      </c>
      <c r="R160" s="180">
        <f>Q160*H160</f>
        <v>1.2431293578</v>
      </c>
      <c r="S160" s="180">
        <v>0</v>
      </c>
      <c r="T160" s="181">
        <f>S160*H160</f>
        <v>0</v>
      </c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R160" s="182" t="s">
        <v>134</v>
      </c>
      <c r="AT160" s="182" t="s">
        <v>130</v>
      </c>
      <c r="AU160" s="182" t="s">
        <v>135</v>
      </c>
      <c r="AY160" s="15" t="s">
        <v>128</v>
      </c>
      <c r="BE160" s="183">
        <f>IF(N160="základná",J160,0)</f>
        <v>0</v>
      </c>
      <c r="BF160" s="183">
        <f>IF(N160="znížená",J160,0)</f>
        <v>0</v>
      </c>
      <c r="BG160" s="183">
        <f>IF(N160="zákl. prenesená",J160,0)</f>
        <v>0</v>
      </c>
      <c r="BH160" s="183">
        <f>IF(N160="zníž. prenesená",J160,0)</f>
        <v>0</v>
      </c>
      <c r="BI160" s="183">
        <f>IF(N160="nulová",J160,0)</f>
        <v>0</v>
      </c>
      <c r="BJ160" s="15" t="s">
        <v>135</v>
      </c>
      <c r="BK160" s="183">
        <f>ROUND(I160*H160,2)</f>
        <v>0</v>
      </c>
      <c r="BL160" s="15" t="s">
        <v>134</v>
      </c>
      <c r="BM160" s="182" t="s">
        <v>209</v>
      </c>
    </row>
    <row r="161" s="12" customFormat="1" ht="22.8" customHeight="1">
      <c r="A161" s="12"/>
      <c r="B161" s="156"/>
      <c r="C161" s="12"/>
      <c r="D161" s="157" t="s">
        <v>74</v>
      </c>
      <c r="E161" s="167" t="s">
        <v>151</v>
      </c>
      <c r="F161" s="167" t="s">
        <v>210</v>
      </c>
      <c r="G161" s="12"/>
      <c r="H161" s="12"/>
      <c r="I161" s="159"/>
      <c r="J161" s="168">
        <f>BK161</f>
        <v>0</v>
      </c>
      <c r="K161" s="12"/>
      <c r="L161" s="156"/>
      <c r="M161" s="161"/>
      <c r="N161" s="162"/>
      <c r="O161" s="162"/>
      <c r="P161" s="163">
        <f>SUM(P162:P175)</f>
        <v>0</v>
      </c>
      <c r="Q161" s="162"/>
      <c r="R161" s="163">
        <f>SUM(R162:R175)</f>
        <v>241.71756604000001</v>
      </c>
      <c r="S161" s="162"/>
      <c r="T161" s="164">
        <f>SUM(T162:T175)</f>
        <v>0</v>
      </c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R161" s="157" t="s">
        <v>80</v>
      </c>
      <c r="AT161" s="165" t="s">
        <v>74</v>
      </c>
      <c r="AU161" s="165" t="s">
        <v>80</v>
      </c>
      <c r="AY161" s="157" t="s">
        <v>128</v>
      </c>
      <c r="BK161" s="166">
        <f>SUM(BK162:BK175)</f>
        <v>0</v>
      </c>
    </row>
    <row r="162" s="2" customFormat="1" ht="24.15" customHeight="1">
      <c r="A162" s="34"/>
      <c r="B162" s="169"/>
      <c r="C162" s="170" t="s">
        <v>7</v>
      </c>
      <c r="D162" s="170" t="s">
        <v>130</v>
      </c>
      <c r="E162" s="171" t="s">
        <v>211</v>
      </c>
      <c r="F162" s="172" t="s">
        <v>212</v>
      </c>
      <c r="G162" s="173" t="s">
        <v>167</v>
      </c>
      <c r="H162" s="174">
        <v>48.32</v>
      </c>
      <c r="I162" s="175"/>
      <c r="J162" s="176">
        <f>ROUND(I162*H162,2)</f>
        <v>0</v>
      </c>
      <c r="K162" s="177"/>
      <c r="L162" s="35"/>
      <c r="M162" s="178" t="s">
        <v>1</v>
      </c>
      <c r="N162" s="179" t="s">
        <v>41</v>
      </c>
      <c r="O162" s="74"/>
      <c r="P162" s="180">
        <f>O162*H162</f>
        <v>0</v>
      </c>
      <c r="Q162" s="180">
        <v>0.00042999999999999999</v>
      </c>
      <c r="R162" s="180">
        <f>Q162*H162</f>
        <v>0.0207776</v>
      </c>
      <c r="S162" s="180">
        <v>0</v>
      </c>
      <c r="T162" s="181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82" t="s">
        <v>134</v>
      </c>
      <c r="AT162" s="182" t="s">
        <v>130</v>
      </c>
      <c r="AU162" s="182" t="s">
        <v>135</v>
      </c>
      <c r="AY162" s="15" t="s">
        <v>128</v>
      </c>
      <c r="BE162" s="183">
        <f>IF(N162="základná",J162,0)</f>
        <v>0</v>
      </c>
      <c r="BF162" s="183">
        <f>IF(N162="znížená",J162,0)</f>
        <v>0</v>
      </c>
      <c r="BG162" s="183">
        <f>IF(N162="zákl. prenesená",J162,0)</f>
        <v>0</v>
      </c>
      <c r="BH162" s="183">
        <f>IF(N162="zníž. prenesená",J162,0)</f>
        <v>0</v>
      </c>
      <c r="BI162" s="183">
        <f>IF(N162="nulová",J162,0)</f>
        <v>0</v>
      </c>
      <c r="BJ162" s="15" t="s">
        <v>135</v>
      </c>
      <c r="BK162" s="183">
        <f>ROUND(I162*H162,2)</f>
        <v>0</v>
      </c>
      <c r="BL162" s="15" t="s">
        <v>134</v>
      </c>
      <c r="BM162" s="182" t="s">
        <v>213</v>
      </c>
    </row>
    <row r="163" s="2" customFormat="1" ht="37.8" customHeight="1">
      <c r="A163" s="34"/>
      <c r="B163" s="169"/>
      <c r="C163" s="170" t="s">
        <v>214</v>
      </c>
      <c r="D163" s="170" t="s">
        <v>130</v>
      </c>
      <c r="E163" s="171" t="s">
        <v>215</v>
      </c>
      <c r="F163" s="172" t="s">
        <v>216</v>
      </c>
      <c r="G163" s="173" t="s">
        <v>167</v>
      </c>
      <c r="H163" s="174">
        <v>115.45999999999999</v>
      </c>
      <c r="I163" s="175"/>
      <c r="J163" s="176">
        <f>ROUND(I163*H163,2)</f>
        <v>0</v>
      </c>
      <c r="K163" s="177"/>
      <c r="L163" s="35"/>
      <c r="M163" s="178" t="s">
        <v>1</v>
      </c>
      <c r="N163" s="179" t="s">
        <v>41</v>
      </c>
      <c r="O163" s="74"/>
      <c r="P163" s="180">
        <f>O163*H163</f>
        <v>0</v>
      </c>
      <c r="Q163" s="180">
        <v>0.015769999999999999</v>
      </c>
      <c r="R163" s="180">
        <f>Q163*H163</f>
        <v>1.8208041999999998</v>
      </c>
      <c r="S163" s="180">
        <v>0</v>
      </c>
      <c r="T163" s="181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82" t="s">
        <v>134</v>
      </c>
      <c r="AT163" s="182" t="s">
        <v>130</v>
      </c>
      <c r="AU163" s="182" t="s">
        <v>135</v>
      </c>
      <c r="AY163" s="15" t="s">
        <v>128</v>
      </c>
      <c r="BE163" s="183">
        <f>IF(N163="základná",J163,0)</f>
        <v>0</v>
      </c>
      <c r="BF163" s="183">
        <f>IF(N163="znížená",J163,0)</f>
        <v>0</v>
      </c>
      <c r="BG163" s="183">
        <f>IF(N163="zákl. prenesená",J163,0)</f>
        <v>0</v>
      </c>
      <c r="BH163" s="183">
        <f>IF(N163="zníž. prenesená",J163,0)</f>
        <v>0</v>
      </c>
      <c r="BI163" s="183">
        <f>IF(N163="nulová",J163,0)</f>
        <v>0</v>
      </c>
      <c r="BJ163" s="15" t="s">
        <v>135</v>
      </c>
      <c r="BK163" s="183">
        <f>ROUND(I163*H163,2)</f>
        <v>0</v>
      </c>
      <c r="BL163" s="15" t="s">
        <v>134</v>
      </c>
      <c r="BM163" s="182" t="s">
        <v>217</v>
      </c>
    </row>
    <row r="164" s="2" customFormat="1" ht="24.15" customHeight="1">
      <c r="A164" s="34"/>
      <c r="B164" s="169"/>
      <c r="C164" s="170" t="s">
        <v>218</v>
      </c>
      <c r="D164" s="170" t="s">
        <v>130</v>
      </c>
      <c r="E164" s="171" t="s">
        <v>219</v>
      </c>
      <c r="F164" s="172" t="s">
        <v>220</v>
      </c>
      <c r="G164" s="173" t="s">
        <v>133</v>
      </c>
      <c r="H164" s="174">
        <v>5.819</v>
      </c>
      <c r="I164" s="175"/>
      <c r="J164" s="176">
        <f>ROUND(I164*H164,2)</f>
        <v>0</v>
      </c>
      <c r="K164" s="177"/>
      <c r="L164" s="35"/>
      <c r="M164" s="178" t="s">
        <v>1</v>
      </c>
      <c r="N164" s="179" t="s">
        <v>41</v>
      </c>
      <c r="O164" s="74"/>
      <c r="P164" s="180">
        <f>O164*H164</f>
        <v>0</v>
      </c>
      <c r="Q164" s="180">
        <v>2.4157199999999999</v>
      </c>
      <c r="R164" s="180">
        <f>Q164*H164</f>
        <v>14.05707468</v>
      </c>
      <c r="S164" s="180">
        <v>0</v>
      </c>
      <c r="T164" s="181">
        <f>S164*H164</f>
        <v>0</v>
      </c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R164" s="182" t="s">
        <v>134</v>
      </c>
      <c r="AT164" s="182" t="s">
        <v>130</v>
      </c>
      <c r="AU164" s="182" t="s">
        <v>135</v>
      </c>
      <c r="AY164" s="15" t="s">
        <v>128</v>
      </c>
      <c r="BE164" s="183">
        <f>IF(N164="základná",J164,0)</f>
        <v>0</v>
      </c>
      <c r="BF164" s="183">
        <f>IF(N164="znížená",J164,0)</f>
        <v>0</v>
      </c>
      <c r="BG164" s="183">
        <f>IF(N164="zákl. prenesená",J164,0)</f>
        <v>0</v>
      </c>
      <c r="BH164" s="183">
        <f>IF(N164="zníž. prenesená",J164,0)</f>
        <v>0</v>
      </c>
      <c r="BI164" s="183">
        <f>IF(N164="nulová",J164,0)</f>
        <v>0</v>
      </c>
      <c r="BJ164" s="15" t="s">
        <v>135</v>
      </c>
      <c r="BK164" s="183">
        <f>ROUND(I164*H164,2)</f>
        <v>0</v>
      </c>
      <c r="BL164" s="15" t="s">
        <v>134</v>
      </c>
      <c r="BM164" s="182" t="s">
        <v>221</v>
      </c>
    </row>
    <row r="165" s="2" customFormat="1" ht="24.15" customHeight="1">
      <c r="A165" s="34"/>
      <c r="B165" s="169"/>
      <c r="C165" s="170" t="s">
        <v>222</v>
      </c>
      <c r="D165" s="170" t="s">
        <v>130</v>
      </c>
      <c r="E165" s="171" t="s">
        <v>223</v>
      </c>
      <c r="F165" s="172" t="s">
        <v>224</v>
      </c>
      <c r="G165" s="173" t="s">
        <v>133</v>
      </c>
      <c r="H165" s="174">
        <v>90.992999999999995</v>
      </c>
      <c r="I165" s="175"/>
      <c r="J165" s="176">
        <f>ROUND(I165*H165,2)</f>
        <v>0</v>
      </c>
      <c r="K165" s="177"/>
      <c r="L165" s="35"/>
      <c r="M165" s="178" t="s">
        <v>1</v>
      </c>
      <c r="N165" s="179" t="s">
        <v>41</v>
      </c>
      <c r="O165" s="74"/>
      <c r="P165" s="180">
        <f>O165*H165</f>
        <v>0</v>
      </c>
      <c r="Q165" s="180">
        <v>2.4157199999999999</v>
      </c>
      <c r="R165" s="180">
        <f>Q165*H165</f>
        <v>219.81360995999998</v>
      </c>
      <c r="S165" s="180">
        <v>0</v>
      </c>
      <c r="T165" s="181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82" t="s">
        <v>134</v>
      </c>
      <c r="AT165" s="182" t="s">
        <v>130</v>
      </c>
      <c r="AU165" s="182" t="s">
        <v>135</v>
      </c>
      <c r="AY165" s="15" t="s">
        <v>128</v>
      </c>
      <c r="BE165" s="183">
        <f>IF(N165="základná",J165,0)</f>
        <v>0</v>
      </c>
      <c r="BF165" s="183">
        <f>IF(N165="znížená",J165,0)</f>
        <v>0</v>
      </c>
      <c r="BG165" s="183">
        <f>IF(N165="zákl. prenesená",J165,0)</f>
        <v>0</v>
      </c>
      <c r="BH165" s="183">
        <f>IF(N165="zníž. prenesená",J165,0)</f>
        <v>0</v>
      </c>
      <c r="BI165" s="183">
        <f>IF(N165="nulová",J165,0)</f>
        <v>0</v>
      </c>
      <c r="BJ165" s="15" t="s">
        <v>135</v>
      </c>
      <c r="BK165" s="183">
        <f>ROUND(I165*H165,2)</f>
        <v>0</v>
      </c>
      <c r="BL165" s="15" t="s">
        <v>134</v>
      </c>
      <c r="BM165" s="182" t="s">
        <v>225</v>
      </c>
    </row>
    <row r="166" s="2" customFormat="1" ht="21.75" customHeight="1">
      <c r="A166" s="34"/>
      <c r="B166" s="169"/>
      <c r="C166" s="170" t="s">
        <v>226</v>
      </c>
      <c r="D166" s="170" t="s">
        <v>130</v>
      </c>
      <c r="E166" s="171" t="s">
        <v>227</v>
      </c>
      <c r="F166" s="172" t="s">
        <v>228</v>
      </c>
      <c r="G166" s="173" t="s">
        <v>133</v>
      </c>
      <c r="H166" s="174">
        <v>5.819</v>
      </c>
      <c r="I166" s="175"/>
      <c r="J166" s="176">
        <f>ROUND(I166*H166,2)</f>
        <v>0</v>
      </c>
      <c r="K166" s="177"/>
      <c r="L166" s="35"/>
      <c r="M166" s="178" t="s">
        <v>1</v>
      </c>
      <c r="N166" s="179" t="s">
        <v>41</v>
      </c>
      <c r="O166" s="74"/>
      <c r="P166" s="180">
        <f>O166*H166</f>
        <v>0</v>
      </c>
      <c r="Q166" s="180">
        <v>0</v>
      </c>
      <c r="R166" s="180">
        <f>Q166*H166</f>
        <v>0</v>
      </c>
      <c r="S166" s="180">
        <v>0</v>
      </c>
      <c r="T166" s="181">
        <f>S166*H166</f>
        <v>0</v>
      </c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R166" s="182" t="s">
        <v>134</v>
      </c>
      <c r="AT166" s="182" t="s">
        <v>130</v>
      </c>
      <c r="AU166" s="182" t="s">
        <v>135</v>
      </c>
      <c r="AY166" s="15" t="s">
        <v>128</v>
      </c>
      <c r="BE166" s="183">
        <f>IF(N166="základná",J166,0)</f>
        <v>0</v>
      </c>
      <c r="BF166" s="183">
        <f>IF(N166="znížená",J166,0)</f>
        <v>0</v>
      </c>
      <c r="BG166" s="183">
        <f>IF(N166="zákl. prenesená",J166,0)</f>
        <v>0</v>
      </c>
      <c r="BH166" s="183">
        <f>IF(N166="zníž. prenesená",J166,0)</f>
        <v>0</v>
      </c>
      <c r="BI166" s="183">
        <f>IF(N166="nulová",J166,0)</f>
        <v>0</v>
      </c>
      <c r="BJ166" s="15" t="s">
        <v>135</v>
      </c>
      <c r="BK166" s="183">
        <f>ROUND(I166*H166,2)</f>
        <v>0</v>
      </c>
      <c r="BL166" s="15" t="s">
        <v>134</v>
      </c>
      <c r="BM166" s="182" t="s">
        <v>229</v>
      </c>
    </row>
    <row r="167" s="2" customFormat="1" ht="21.75" customHeight="1">
      <c r="A167" s="34"/>
      <c r="B167" s="169"/>
      <c r="C167" s="170" t="s">
        <v>230</v>
      </c>
      <c r="D167" s="170" t="s">
        <v>130</v>
      </c>
      <c r="E167" s="171" t="s">
        <v>231</v>
      </c>
      <c r="F167" s="172" t="s">
        <v>232</v>
      </c>
      <c r="G167" s="173" t="s">
        <v>133</v>
      </c>
      <c r="H167" s="174">
        <v>90.992999999999995</v>
      </c>
      <c r="I167" s="175"/>
      <c r="J167" s="176">
        <f>ROUND(I167*H167,2)</f>
        <v>0</v>
      </c>
      <c r="K167" s="177"/>
      <c r="L167" s="35"/>
      <c r="M167" s="178" t="s">
        <v>1</v>
      </c>
      <c r="N167" s="179" t="s">
        <v>41</v>
      </c>
      <c r="O167" s="74"/>
      <c r="P167" s="180">
        <f>O167*H167</f>
        <v>0</v>
      </c>
      <c r="Q167" s="180">
        <v>0</v>
      </c>
      <c r="R167" s="180">
        <f>Q167*H167</f>
        <v>0</v>
      </c>
      <c r="S167" s="180">
        <v>0</v>
      </c>
      <c r="T167" s="181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82" t="s">
        <v>134</v>
      </c>
      <c r="AT167" s="182" t="s">
        <v>130</v>
      </c>
      <c r="AU167" s="182" t="s">
        <v>135</v>
      </c>
      <c r="AY167" s="15" t="s">
        <v>128</v>
      </c>
      <c r="BE167" s="183">
        <f>IF(N167="základná",J167,0)</f>
        <v>0</v>
      </c>
      <c r="BF167" s="183">
        <f>IF(N167="znížená",J167,0)</f>
        <v>0</v>
      </c>
      <c r="BG167" s="183">
        <f>IF(N167="zákl. prenesená",J167,0)</f>
        <v>0</v>
      </c>
      <c r="BH167" s="183">
        <f>IF(N167="zníž. prenesená",J167,0)</f>
        <v>0</v>
      </c>
      <c r="BI167" s="183">
        <f>IF(N167="nulová",J167,0)</f>
        <v>0</v>
      </c>
      <c r="BJ167" s="15" t="s">
        <v>135</v>
      </c>
      <c r="BK167" s="183">
        <f>ROUND(I167*H167,2)</f>
        <v>0</v>
      </c>
      <c r="BL167" s="15" t="s">
        <v>134</v>
      </c>
      <c r="BM167" s="182" t="s">
        <v>233</v>
      </c>
    </row>
    <row r="168" s="2" customFormat="1" ht="33" customHeight="1">
      <c r="A168" s="34"/>
      <c r="B168" s="169"/>
      <c r="C168" s="170" t="s">
        <v>234</v>
      </c>
      <c r="D168" s="170" t="s">
        <v>130</v>
      </c>
      <c r="E168" s="171" t="s">
        <v>235</v>
      </c>
      <c r="F168" s="172" t="s">
        <v>236</v>
      </c>
      <c r="G168" s="173" t="s">
        <v>133</v>
      </c>
      <c r="H168" s="174">
        <v>5.819</v>
      </c>
      <c r="I168" s="175"/>
      <c r="J168" s="176">
        <f>ROUND(I168*H168,2)</f>
        <v>0</v>
      </c>
      <c r="K168" s="177"/>
      <c r="L168" s="35"/>
      <c r="M168" s="178" t="s">
        <v>1</v>
      </c>
      <c r="N168" s="179" t="s">
        <v>41</v>
      </c>
      <c r="O168" s="74"/>
      <c r="P168" s="180">
        <f>O168*H168</f>
        <v>0</v>
      </c>
      <c r="Q168" s="180">
        <v>0</v>
      </c>
      <c r="R168" s="180">
        <f>Q168*H168</f>
        <v>0</v>
      </c>
      <c r="S168" s="180">
        <v>0</v>
      </c>
      <c r="T168" s="181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82" t="s">
        <v>134</v>
      </c>
      <c r="AT168" s="182" t="s">
        <v>130</v>
      </c>
      <c r="AU168" s="182" t="s">
        <v>135</v>
      </c>
      <c r="AY168" s="15" t="s">
        <v>128</v>
      </c>
      <c r="BE168" s="183">
        <f>IF(N168="základná",J168,0)</f>
        <v>0</v>
      </c>
      <c r="BF168" s="183">
        <f>IF(N168="znížená",J168,0)</f>
        <v>0</v>
      </c>
      <c r="BG168" s="183">
        <f>IF(N168="zákl. prenesená",J168,0)</f>
        <v>0</v>
      </c>
      <c r="BH168" s="183">
        <f>IF(N168="zníž. prenesená",J168,0)</f>
        <v>0</v>
      </c>
      <c r="BI168" s="183">
        <f>IF(N168="nulová",J168,0)</f>
        <v>0</v>
      </c>
      <c r="BJ168" s="15" t="s">
        <v>135</v>
      </c>
      <c r="BK168" s="183">
        <f>ROUND(I168*H168,2)</f>
        <v>0</v>
      </c>
      <c r="BL168" s="15" t="s">
        <v>134</v>
      </c>
      <c r="BM168" s="182" t="s">
        <v>237</v>
      </c>
    </row>
    <row r="169" s="2" customFormat="1" ht="24.15" customHeight="1">
      <c r="A169" s="34"/>
      <c r="B169" s="169"/>
      <c r="C169" s="170" t="s">
        <v>238</v>
      </c>
      <c r="D169" s="170" t="s">
        <v>130</v>
      </c>
      <c r="E169" s="171" t="s">
        <v>239</v>
      </c>
      <c r="F169" s="172" t="s">
        <v>240</v>
      </c>
      <c r="G169" s="173" t="s">
        <v>133</v>
      </c>
      <c r="H169" s="174">
        <v>90.992999999999995</v>
      </c>
      <c r="I169" s="175"/>
      <c r="J169" s="176">
        <f>ROUND(I169*H169,2)</f>
        <v>0</v>
      </c>
      <c r="K169" s="177"/>
      <c r="L169" s="35"/>
      <c r="M169" s="178" t="s">
        <v>1</v>
      </c>
      <c r="N169" s="179" t="s">
        <v>41</v>
      </c>
      <c r="O169" s="74"/>
      <c r="P169" s="180">
        <f>O169*H169</f>
        <v>0</v>
      </c>
      <c r="Q169" s="180">
        <v>0</v>
      </c>
      <c r="R169" s="180">
        <f>Q169*H169</f>
        <v>0</v>
      </c>
      <c r="S169" s="180">
        <v>0</v>
      </c>
      <c r="T169" s="181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82" t="s">
        <v>134</v>
      </c>
      <c r="AT169" s="182" t="s">
        <v>130</v>
      </c>
      <c r="AU169" s="182" t="s">
        <v>135</v>
      </c>
      <c r="AY169" s="15" t="s">
        <v>128</v>
      </c>
      <c r="BE169" s="183">
        <f>IF(N169="základná",J169,0)</f>
        <v>0</v>
      </c>
      <c r="BF169" s="183">
        <f>IF(N169="znížená",J169,0)</f>
        <v>0</v>
      </c>
      <c r="BG169" s="183">
        <f>IF(N169="zákl. prenesená",J169,0)</f>
        <v>0</v>
      </c>
      <c r="BH169" s="183">
        <f>IF(N169="zníž. prenesená",J169,0)</f>
        <v>0</v>
      </c>
      <c r="BI169" s="183">
        <f>IF(N169="nulová",J169,0)</f>
        <v>0</v>
      </c>
      <c r="BJ169" s="15" t="s">
        <v>135</v>
      </c>
      <c r="BK169" s="183">
        <f>ROUND(I169*H169,2)</f>
        <v>0</v>
      </c>
      <c r="BL169" s="15" t="s">
        <v>134</v>
      </c>
      <c r="BM169" s="182" t="s">
        <v>241</v>
      </c>
    </row>
    <row r="170" s="2" customFormat="1" ht="33" customHeight="1">
      <c r="A170" s="34"/>
      <c r="B170" s="169"/>
      <c r="C170" s="170" t="s">
        <v>242</v>
      </c>
      <c r="D170" s="170" t="s">
        <v>130</v>
      </c>
      <c r="E170" s="171" t="s">
        <v>243</v>
      </c>
      <c r="F170" s="172" t="s">
        <v>244</v>
      </c>
      <c r="G170" s="173" t="s">
        <v>208</v>
      </c>
      <c r="H170" s="174">
        <v>3.2250000000000001</v>
      </c>
      <c r="I170" s="175"/>
      <c r="J170" s="176">
        <f>ROUND(I170*H170,2)</f>
        <v>0</v>
      </c>
      <c r="K170" s="177"/>
      <c r="L170" s="35"/>
      <c r="M170" s="178" t="s">
        <v>1</v>
      </c>
      <c r="N170" s="179" t="s">
        <v>41</v>
      </c>
      <c r="O170" s="74"/>
      <c r="P170" s="180">
        <f>O170*H170</f>
        <v>0</v>
      </c>
      <c r="Q170" s="180">
        <v>1.20296</v>
      </c>
      <c r="R170" s="180">
        <f>Q170*H170</f>
        <v>3.8795460000000004</v>
      </c>
      <c r="S170" s="180">
        <v>0</v>
      </c>
      <c r="T170" s="181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82" t="s">
        <v>134</v>
      </c>
      <c r="AT170" s="182" t="s">
        <v>130</v>
      </c>
      <c r="AU170" s="182" t="s">
        <v>135</v>
      </c>
      <c r="AY170" s="15" t="s">
        <v>128</v>
      </c>
      <c r="BE170" s="183">
        <f>IF(N170="základná",J170,0)</f>
        <v>0</v>
      </c>
      <c r="BF170" s="183">
        <f>IF(N170="znížená",J170,0)</f>
        <v>0</v>
      </c>
      <c r="BG170" s="183">
        <f>IF(N170="zákl. prenesená",J170,0)</f>
        <v>0</v>
      </c>
      <c r="BH170" s="183">
        <f>IF(N170="zníž. prenesená",J170,0)</f>
        <v>0</v>
      </c>
      <c r="BI170" s="183">
        <f>IF(N170="nulová",J170,0)</f>
        <v>0</v>
      </c>
      <c r="BJ170" s="15" t="s">
        <v>135</v>
      </c>
      <c r="BK170" s="183">
        <f>ROUND(I170*H170,2)</f>
        <v>0</v>
      </c>
      <c r="BL170" s="15" t="s">
        <v>134</v>
      </c>
      <c r="BM170" s="182" t="s">
        <v>245</v>
      </c>
    </row>
    <row r="171" s="2" customFormat="1" ht="16.5" customHeight="1">
      <c r="A171" s="34"/>
      <c r="B171" s="169"/>
      <c r="C171" s="170" t="s">
        <v>246</v>
      </c>
      <c r="D171" s="170" t="s">
        <v>130</v>
      </c>
      <c r="E171" s="171" t="s">
        <v>247</v>
      </c>
      <c r="F171" s="172" t="s">
        <v>248</v>
      </c>
      <c r="G171" s="173" t="s">
        <v>167</v>
      </c>
      <c r="H171" s="174">
        <v>606.62</v>
      </c>
      <c r="I171" s="175"/>
      <c r="J171" s="176">
        <f>ROUND(I171*H171,2)</f>
        <v>0</v>
      </c>
      <c r="K171" s="177"/>
      <c r="L171" s="35"/>
      <c r="M171" s="178" t="s">
        <v>1</v>
      </c>
      <c r="N171" s="179" t="s">
        <v>41</v>
      </c>
      <c r="O171" s="74"/>
      <c r="P171" s="180">
        <f>O171*H171</f>
        <v>0</v>
      </c>
      <c r="Q171" s="180">
        <v>0.0034299999999999999</v>
      </c>
      <c r="R171" s="180">
        <f>Q171*H171</f>
        <v>2.0807066000000001</v>
      </c>
      <c r="S171" s="180">
        <v>0</v>
      </c>
      <c r="T171" s="181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82" t="s">
        <v>134</v>
      </c>
      <c r="AT171" s="182" t="s">
        <v>130</v>
      </c>
      <c r="AU171" s="182" t="s">
        <v>135</v>
      </c>
      <c r="AY171" s="15" t="s">
        <v>128</v>
      </c>
      <c r="BE171" s="183">
        <f>IF(N171="základná",J171,0)</f>
        <v>0</v>
      </c>
      <c r="BF171" s="183">
        <f>IF(N171="znížená",J171,0)</f>
        <v>0</v>
      </c>
      <c r="BG171" s="183">
        <f>IF(N171="zákl. prenesená",J171,0)</f>
        <v>0</v>
      </c>
      <c r="BH171" s="183">
        <f>IF(N171="zníž. prenesená",J171,0)</f>
        <v>0</v>
      </c>
      <c r="BI171" s="183">
        <f>IF(N171="nulová",J171,0)</f>
        <v>0</v>
      </c>
      <c r="BJ171" s="15" t="s">
        <v>135</v>
      </c>
      <c r="BK171" s="183">
        <f>ROUND(I171*H171,2)</f>
        <v>0</v>
      </c>
      <c r="BL171" s="15" t="s">
        <v>134</v>
      </c>
      <c r="BM171" s="182" t="s">
        <v>249</v>
      </c>
    </row>
    <row r="172" s="2" customFormat="1" ht="24.15" customHeight="1">
      <c r="A172" s="34"/>
      <c r="B172" s="169"/>
      <c r="C172" s="170" t="s">
        <v>250</v>
      </c>
      <c r="D172" s="170" t="s">
        <v>130</v>
      </c>
      <c r="E172" s="171" t="s">
        <v>251</v>
      </c>
      <c r="F172" s="172" t="s">
        <v>252</v>
      </c>
      <c r="G172" s="173" t="s">
        <v>167</v>
      </c>
      <c r="H172" s="174">
        <v>74.599999999999994</v>
      </c>
      <c r="I172" s="175"/>
      <c r="J172" s="176">
        <f>ROUND(I172*H172,2)</f>
        <v>0</v>
      </c>
      <c r="K172" s="177"/>
      <c r="L172" s="35"/>
      <c r="M172" s="178" t="s">
        <v>1</v>
      </c>
      <c r="N172" s="179" t="s">
        <v>41</v>
      </c>
      <c r="O172" s="74"/>
      <c r="P172" s="180">
        <f>O172*H172</f>
        <v>0</v>
      </c>
      <c r="Q172" s="180">
        <v>0</v>
      </c>
      <c r="R172" s="180">
        <f>Q172*H172</f>
        <v>0</v>
      </c>
      <c r="S172" s="180">
        <v>0</v>
      </c>
      <c r="T172" s="181">
        <f>S172*H172</f>
        <v>0</v>
      </c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R172" s="182" t="s">
        <v>134</v>
      </c>
      <c r="AT172" s="182" t="s">
        <v>130</v>
      </c>
      <c r="AU172" s="182" t="s">
        <v>135</v>
      </c>
      <c r="AY172" s="15" t="s">
        <v>128</v>
      </c>
      <c r="BE172" s="183">
        <f>IF(N172="základná",J172,0)</f>
        <v>0</v>
      </c>
      <c r="BF172" s="183">
        <f>IF(N172="znížená",J172,0)</f>
        <v>0</v>
      </c>
      <c r="BG172" s="183">
        <f>IF(N172="zákl. prenesená",J172,0)</f>
        <v>0</v>
      </c>
      <c r="BH172" s="183">
        <f>IF(N172="zníž. prenesená",J172,0)</f>
        <v>0</v>
      </c>
      <c r="BI172" s="183">
        <f>IF(N172="nulová",J172,0)</f>
        <v>0</v>
      </c>
      <c r="BJ172" s="15" t="s">
        <v>135</v>
      </c>
      <c r="BK172" s="183">
        <f>ROUND(I172*H172,2)</f>
        <v>0</v>
      </c>
      <c r="BL172" s="15" t="s">
        <v>134</v>
      </c>
      <c r="BM172" s="182" t="s">
        <v>253</v>
      </c>
    </row>
    <row r="173" s="2" customFormat="1" ht="16.5" customHeight="1">
      <c r="A173" s="34"/>
      <c r="B173" s="169"/>
      <c r="C173" s="184" t="s">
        <v>254</v>
      </c>
      <c r="D173" s="184" t="s">
        <v>255</v>
      </c>
      <c r="E173" s="185" t="s">
        <v>256</v>
      </c>
      <c r="F173" s="186" t="s">
        <v>257</v>
      </c>
      <c r="G173" s="187" t="s">
        <v>167</v>
      </c>
      <c r="H173" s="188">
        <v>85.790000000000006</v>
      </c>
      <c r="I173" s="189"/>
      <c r="J173" s="190">
        <f>ROUND(I173*H173,2)</f>
        <v>0</v>
      </c>
      <c r="K173" s="191"/>
      <c r="L173" s="192"/>
      <c r="M173" s="193" t="s">
        <v>1</v>
      </c>
      <c r="N173" s="194" t="s">
        <v>41</v>
      </c>
      <c r="O173" s="74"/>
      <c r="P173" s="180">
        <f>O173*H173</f>
        <v>0</v>
      </c>
      <c r="Q173" s="180">
        <v>0.00010000000000000001</v>
      </c>
      <c r="R173" s="180">
        <f>Q173*H173</f>
        <v>0.0085790000000000016</v>
      </c>
      <c r="S173" s="180">
        <v>0</v>
      </c>
      <c r="T173" s="181">
        <f>S173*H173</f>
        <v>0</v>
      </c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R173" s="182" t="s">
        <v>159</v>
      </c>
      <c r="AT173" s="182" t="s">
        <v>255</v>
      </c>
      <c r="AU173" s="182" t="s">
        <v>135</v>
      </c>
      <c r="AY173" s="15" t="s">
        <v>128</v>
      </c>
      <c r="BE173" s="183">
        <f>IF(N173="základná",J173,0)</f>
        <v>0</v>
      </c>
      <c r="BF173" s="183">
        <f>IF(N173="znížená",J173,0)</f>
        <v>0</v>
      </c>
      <c r="BG173" s="183">
        <f>IF(N173="zákl. prenesená",J173,0)</f>
        <v>0</v>
      </c>
      <c r="BH173" s="183">
        <f>IF(N173="zníž. prenesená",J173,0)</f>
        <v>0</v>
      </c>
      <c r="BI173" s="183">
        <f>IF(N173="nulová",J173,0)</f>
        <v>0</v>
      </c>
      <c r="BJ173" s="15" t="s">
        <v>135</v>
      </c>
      <c r="BK173" s="183">
        <f>ROUND(I173*H173,2)</f>
        <v>0</v>
      </c>
      <c r="BL173" s="15" t="s">
        <v>134</v>
      </c>
      <c r="BM173" s="182" t="s">
        <v>258</v>
      </c>
    </row>
    <row r="174" s="2" customFormat="1" ht="24.15" customHeight="1">
      <c r="A174" s="34"/>
      <c r="B174" s="169"/>
      <c r="C174" s="170" t="s">
        <v>259</v>
      </c>
      <c r="D174" s="170" t="s">
        <v>130</v>
      </c>
      <c r="E174" s="171" t="s">
        <v>260</v>
      </c>
      <c r="F174" s="172" t="s">
        <v>261</v>
      </c>
      <c r="G174" s="173" t="s">
        <v>262</v>
      </c>
      <c r="H174" s="174">
        <v>405.19999999999999</v>
      </c>
      <c r="I174" s="175"/>
      <c r="J174" s="176">
        <f>ROUND(I174*H174,2)</f>
        <v>0</v>
      </c>
      <c r="K174" s="177"/>
      <c r="L174" s="35"/>
      <c r="M174" s="178" t="s">
        <v>1</v>
      </c>
      <c r="N174" s="179" t="s">
        <v>41</v>
      </c>
      <c r="O174" s="74"/>
      <c r="P174" s="180">
        <f>O174*H174</f>
        <v>0</v>
      </c>
      <c r="Q174" s="180">
        <v>8.0000000000000007E-05</v>
      </c>
      <c r="R174" s="180">
        <f>Q174*H174</f>
        <v>0.032416</v>
      </c>
      <c r="S174" s="180">
        <v>0</v>
      </c>
      <c r="T174" s="181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82" t="s">
        <v>134</v>
      </c>
      <c r="AT174" s="182" t="s">
        <v>130</v>
      </c>
      <c r="AU174" s="182" t="s">
        <v>135</v>
      </c>
      <c r="AY174" s="15" t="s">
        <v>128</v>
      </c>
      <c r="BE174" s="183">
        <f>IF(N174="základná",J174,0)</f>
        <v>0</v>
      </c>
      <c r="BF174" s="183">
        <f>IF(N174="znížená",J174,0)</f>
        <v>0</v>
      </c>
      <c r="BG174" s="183">
        <f>IF(N174="zákl. prenesená",J174,0)</f>
        <v>0</v>
      </c>
      <c r="BH174" s="183">
        <f>IF(N174="zníž. prenesená",J174,0)</f>
        <v>0</v>
      </c>
      <c r="BI174" s="183">
        <f>IF(N174="nulová",J174,0)</f>
        <v>0</v>
      </c>
      <c r="BJ174" s="15" t="s">
        <v>135</v>
      </c>
      <c r="BK174" s="183">
        <f>ROUND(I174*H174,2)</f>
        <v>0</v>
      </c>
      <c r="BL174" s="15" t="s">
        <v>134</v>
      </c>
      <c r="BM174" s="182" t="s">
        <v>263</v>
      </c>
    </row>
    <row r="175" s="2" customFormat="1" ht="37.8" customHeight="1">
      <c r="A175" s="34"/>
      <c r="B175" s="169"/>
      <c r="C175" s="170" t="s">
        <v>264</v>
      </c>
      <c r="D175" s="170" t="s">
        <v>130</v>
      </c>
      <c r="E175" s="171" t="s">
        <v>265</v>
      </c>
      <c r="F175" s="172" t="s">
        <v>266</v>
      </c>
      <c r="G175" s="173" t="s">
        <v>262</v>
      </c>
      <c r="H175" s="174">
        <v>405.19999999999999</v>
      </c>
      <c r="I175" s="175"/>
      <c r="J175" s="176">
        <f>ROUND(I175*H175,2)</f>
        <v>0</v>
      </c>
      <c r="K175" s="177"/>
      <c r="L175" s="35"/>
      <c r="M175" s="178" t="s">
        <v>1</v>
      </c>
      <c r="N175" s="179" t="s">
        <v>41</v>
      </c>
      <c r="O175" s="74"/>
      <c r="P175" s="180">
        <f>O175*H175</f>
        <v>0</v>
      </c>
      <c r="Q175" s="180">
        <v>1.0000000000000001E-05</v>
      </c>
      <c r="R175" s="180">
        <f>Q175*H175</f>
        <v>0.004052</v>
      </c>
      <c r="S175" s="180">
        <v>0</v>
      </c>
      <c r="T175" s="181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82" t="s">
        <v>134</v>
      </c>
      <c r="AT175" s="182" t="s">
        <v>130</v>
      </c>
      <c r="AU175" s="182" t="s">
        <v>135</v>
      </c>
      <c r="AY175" s="15" t="s">
        <v>128</v>
      </c>
      <c r="BE175" s="183">
        <f>IF(N175="základná",J175,0)</f>
        <v>0</v>
      </c>
      <c r="BF175" s="183">
        <f>IF(N175="znížená",J175,0)</f>
        <v>0</v>
      </c>
      <c r="BG175" s="183">
        <f>IF(N175="zákl. prenesená",J175,0)</f>
        <v>0</v>
      </c>
      <c r="BH175" s="183">
        <f>IF(N175="zníž. prenesená",J175,0)</f>
        <v>0</v>
      </c>
      <c r="BI175" s="183">
        <f>IF(N175="nulová",J175,0)</f>
        <v>0</v>
      </c>
      <c r="BJ175" s="15" t="s">
        <v>135</v>
      </c>
      <c r="BK175" s="183">
        <f>ROUND(I175*H175,2)</f>
        <v>0</v>
      </c>
      <c r="BL175" s="15" t="s">
        <v>134</v>
      </c>
      <c r="BM175" s="182" t="s">
        <v>267</v>
      </c>
    </row>
    <row r="176" s="12" customFormat="1" ht="22.8" customHeight="1">
      <c r="A176" s="12"/>
      <c r="B176" s="156"/>
      <c r="C176" s="12"/>
      <c r="D176" s="157" t="s">
        <v>74</v>
      </c>
      <c r="E176" s="167" t="s">
        <v>164</v>
      </c>
      <c r="F176" s="167" t="s">
        <v>268</v>
      </c>
      <c r="G176" s="12"/>
      <c r="H176" s="12"/>
      <c r="I176" s="159"/>
      <c r="J176" s="168">
        <f>BK176</f>
        <v>0</v>
      </c>
      <c r="K176" s="12"/>
      <c r="L176" s="156"/>
      <c r="M176" s="161"/>
      <c r="N176" s="162"/>
      <c r="O176" s="162"/>
      <c r="P176" s="163">
        <f>SUM(P177:P184)</f>
        <v>0</v>
      </c>
      <c r="Q176" s="162"/>
      <c r="R176" s="163">
        <f>SUM(R177:R184)</f>
        <v>1.51509984</v>
      </c>
      <c r="S176" s="162"/>
      <c r="T176" s="164">
        <f>SUM(T177:T184)</f>
        <v>0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157" t="s">
        <v>80</v>
      </c>
      <c r="AT176" s="165" t="s">
        <v>74</v>
      </c>
      <c r="AU176" s="165" t="s">
        <v>80</v>
      </c>
      <c r="AY176" s="157" t="s">
        <v>128</v>
      </c>
      <c r="BK176" s="166">
        <f>SUM(BK177:BK184)</f>
        <v>0</v>
      </c>
    </row>
    <row r="177" s="2" customFormat="1" ht="16.5" customHeight="1">
      <c r="A177" s="34"/>
      <c r="B177" s="169"/>
      <c r="C177" s="170" t="s">
        <v>269</v>
      </c>
      <c r="D177" s="170" t="s">
        <v>130</v>
      </c>
      <c r="E177" s="171" t="s">
        <v>270</v>
      </c>
      <c r="F177" s="172" t="s">
        <v>271</v>
      </c>
      <c r="G177" s="173" t="s">
        <v>272</v>
      </c>
      <c r="H177" s="174">
        <v>8</v>
      </c>
      <c r="I177" s="175"/>
      <c r="J177" s="176">
        <f>ROUND(I177*H177,2)</f>
        <v>0</v>
      </c>
      <c r="K177" s="177"/>
      <c r="L177" s="35"/>
      <c r="M177" s="178" t="s">
        <v>1</v>
      </c>
      <c r="N177" s="179" t="s">
        <v>41</v>
      </c>
      <c r="O177" s="74"/>
      <c r="P177" s="180">
        <f>O177*H177</f>
        <v>0</v>
      </c>
      <c r="Q177" s="180">
        <v>5.2960000000000001E-05</v>
      </c>
      <c r="R177" s="180">
        <f>Q177*H177</f>
        <v>0.00042368000000000001</v>
      </c>
      <c r="S177" s="180">
        <v>0</v>
      </c>
      <c r="T177" s="181">
        <f>S177*H177</f>
        <v>0</v>
      </c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R177" s="182" t="s">
        <v>134</v>
      </c>
      <c r="AT177" s="182" t="s">
        <v>130</v>
      </c>
      <c r="AU177" s="182" t="s">
        <v>135</v>
      </c>
      <c r="AY177" s="15" t="s">
        <v>128</v>
      </c>
      <c r="BE177" s="183">
        <f>IF(N177="základná",J177,0)</f>
        <v>0</v>
      </c>
      <c r="BF177" s="183">
        <f>IF(N177="znížená",J177,0)</f>
        <v>0</v>
      </c>
      <c r="BG177" s="183">
        <f>IF(N177="zákl. prenesená",J177,0)</f>
        <v>0</v>
      </c>
      <c r="BH177" s="183">
        <f>IF(N177="zníž. prenesená",J177,0)</f>
        <v>0</v>
      </c>
      <c r="BI177" s="183">
        <f>IF(N177="nulová",J177,0)</f>
        <v>0</v>
      </c>
      <c r="BJ177" s="15" t="s">
        <v>135</v>
      </c>
      <c r="BK177" s="183">
        <f>ROUND(I177*H177,2)</f>
        <v>0</v>
      </c>
      <c r="BL177" s="15" t="s">
        <v>134</v>
      </c>
      <c r="BM177" s="182" t="s">
        <v>273</v>
      </c>
    </row>
    <row r="178" s="2" customFormat="1" ht="24.15" customHeight="1">
      <c r="A178" s="34"/>
      <c r="B178" s="169"/>
      <c r="C178" s="184" t="s">
        <v>274</v>
      </c>
      <c r="D178" s="184" t="s">
        <v>255</v>
      </c>
      <c r="E178" s="185" t="s">
        <v>275</v>
      </c>
      <c r="F178" s="186" t="s">
        <v>276</v>
      </c>
      <c r="G178" s="187" t="s">
        <v>272</v>
      </c>
      <c r="H178" s="188">
        <v>8</v>
      </c>
      <c r="I178" s="189"/>
      <c r="J178" s="190">
        <f>ROUND(I178*H178,2)</f>
        <v>0</v>
      </c>
      <c r="K178" s="191"/>
      <c r="L178" s="192"/>
      <c r="M178" s="193" t="s">
        <v>1</v>
      </c>
      <c r="N178" s="194" t="s">
        <v>41</v>
      </c>
      <c r="O178" s="74"/>
      <c r="P178" s="180">
        <f>O178*H178</f>
        <v>0</v>
      </c>
      <c r="Q178" s="180">
        <v>0.015740000000000001</v>
      </c>
      <c r="R178" s="180">
        <f>Q178*H178</f>
        <v>0.12592</v>
      </c>
      <c r="S178" s="180">
        <v>0</v>
      </c>
      <c r="T178" s="181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82" t="s">
        <v>159</v>
      </c>
      <c r="AT178" s="182" t="s">
        <v>255</v>
      </c>
      <c r="AU178" s="182" t="s">
        <v>135</v>
      </c>
      <c r="AY178" s="15" t="s">
        <v>128</v>
      </c>
      <c r="BE178" s="183">
        <f>IF(N178="základná",J178,0)</f>
        <v>0</v>
      </c>
      <c r="BF178" s="183">
        <f>IF(N178="znížená",J178,0)</f>
        <v>0</v>
      </c>
      <c r="BG178" s="183">
        <f>IF(N178="zákl. prenesená",J178,0)</f>
        <v>0</v>
      </c>
      <c r="BH178" s="183">
        <f>IF(N178="zníž. prenesená",J178,0)</f>
        <v>0</v>
      </c>
      <c r="BI178" s="183">
        <f>IF(N178="nulová",J178,0)</f>
        <v>0</v>
      </c>
      <c r="BJ178" s="15" t="s">
        <v>135</v>
      </c>
      <c r="BK178" s="183">
        <f>ROUND(I178*H178,2)</f>
        <v>0</v>
      </c>
      <c r="BL178" s="15" t="s">
        <v>134</v>
      </c>
      <c r="BM178" s="182" t="s">
        <v>277</v>
      </c>
    </row>
    <row r="179" s="2" customFormat="1" ht="24.15" customHeight="1">
      <c r="A179" s="34"/>
      <c r="B179" s="169"/>
      <c r="C179" s="170" t="s">
        <v>278</v>
      </c>
      <c r="D179" s="170" t="s">
        <v>130</v>
      </c>
      <c r="E179" s="171" t="s">
        <v>279</v>
      </c>
      <c r="F179" s="172" t="s">
        <v>280</v>
      </c>
      <c r="G179" s="173" t="s">
        <v>167</v>
      </c>
      <c r="H179" s="174">
        <v>89.859999999999999</v>
      </c>
      <c r="I179" s="175"/>
      <c r="J179" s="176">
        <f>ROUND(I179*H179,2)</f>
        <v>0</v>
      </c>
      <c r="K179" s="177"/>
      <c r="L179" s="35"/>
      <c r="M179" s="178" t="s">
        <v>1</v>
      </c>
      <c r="N179" s="179" t="s">
        <v>41</v>
      </c>
      <c r="O179" s="74"/>
      <c r="P179" s="180">
        <f>O179*H179</f>
        <v>0</v>
      </c>
      <c r="Q179" s="180">
        <v>0.0019200000000000001</v>
      </c>
      <c r="R179" s="180">
        <f>Q179*H179</f>
        <v>0.1725312</v>
      </c>
      <c r="S179" s="180">
        <v>0</v>
      </c>
      <c r="T179" s="181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82" t="s">
        <v>134</v>
      </c>
      <c r="AT179" s="182" t="s">
        <v>130</v>
      </c>
      <c r="AU179" s="182" t="s">
        <v>135</v>
      </c>
      <c r="AY179" s="15" t="s">
        <v>128</v>
      </c>
      <c r="BE179" s="183">
        <f>IF(N179="základná",J179,0)</f>
        <v>0</v>
      </c>
      <c r="BF179" s="183">
        <f>IF(N179="znížená",J179,0)</f>
        <v>0</v>
      </c>
      <c r="BG179" s="183">
        <f>IF(N179="zákl. prenesená",J179,0)</f>
        <v>0</v>
      </c>
      <c r="BH179" s="183">
        <f>IF(N179="zníž. prenesená",J179,0)</f>
        <v>0</v>
      </c>
      <c r="BI179" s="183">
        <f>IF(N179="nulová",J179,0)</f>
        <v>0</v>
      </c>
      <c r="BJ179" s="15" t="s">
        <v>135</v>
      </c>
      <c r="BK179" s="183">
        <f>ROUND(I179*H179,2)</f>
        <v>0</v>
      </c>
      <c r="BL179" s="15" t="s">
        <v>134</v>
      </c>
      <c r="BM179" s="182" t="s">
        <v>281</v>
      </c>
    </row>
    <row r="180" s="2" customFormat="1" ht="24.15" customHeight="1">
      <c r="A180" s="34"/>
      <c r="B180" s="169"/>
      <c r="C180" s="170" t="s">
        <v>282</v>
      </c>
      <c r="D180" s="170" t="s">
        <v>130</v>
      </c>
      <c r="E180" s="171" t="s">
        <v>283</v>
      </c>
      <c r="F180" s="172" t="s">
        <v>284</v>
      </c>
      <c r="G180" s="173" t="s">
        <v>167</v>
      </c>
      <c r="H180" s="174">
        <v>182.00999999999999</v>
      </c>
      <c r="I180" s="175"/>
      <c r="J180" s="176">
        <f>ROUND(I180*H180,2)</f>
        <v>0</v>
      </c>
      <c r="K180" s="177"/>
      <c r="L180" s="35"/>
      <c r="M180" s="178" t="s">
        <v>1</v>
      </c>
      <c r="N180" s="179" t="s">
        <v>41</v>
      </c>
      <c r="O180" s="74"/>
      <c r="P180" s="180">
        <f>O180*H180</f>
        <v>0</v>
      </c>
      <c r="Q180" s="180">
        <v>0.0061799999999999997</v>
      </c>
      <c r="R180" s="180">
        <f>Q180*H180</f>
        <v>1.1248217999999999</v>
      </c>
      <c r="S180" s="180">
        <v>0</v>
      </c>
      <c r="T180" s="181">
        <f>S180*H180</f>
        <v>0</v>
      </c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R180" s="182" t="s">
        <v>134</v>
      </c>
      <c r="AT180" s="182" t="s">
        <v>130</v>
      </c>
      <c r="AU180" s="182" t="s">
        <v>135</v>
      </c>
      <c r="AY180" s="15" t="s">
        <v>128</v>
      </c>
      <c r="BE180" s="183">
        <f>IF(N180="základná",J180,0)</f>
        <v>0</v>
      </c>
      <c r="BF180" s="183">
        <f>IF(N180="znížená",J180,0)</f>
        <v>0</v>
      </c>
      <c r="BG180" s="183">
        <f>IF(N180="zákl. prenesená",J180,0)</f>
        <v>0</v>
      </c>
      <c r="BH180" s="183">
        <f>IF(N180="zníž. prenesená",J180,0)</f>
        <v>0</v>
      </c>
      <c r="BI180" s="183">
        <f>IF(N180="nulová",J180,0)</f>
        <v>0</v>
      </c>
      <c r="BJ180" s="15" t="s">
        <v>135</v>
      </c>
      <c r="BK180" s="183">
        <f>ROUND(I180*H180,2)</f>
        <v>0</v>
      </c>
      <c r="BL180" s="15" t="s">
        <v>134</v>
      </c>
      <c r="BM180" s="182" t="s">
        <v>285</v>
      </c>
    </row>
    <row r="181" s="2" customFormat="1" ht="24.15" customHeight="1">
      <c r="A181" s="34"/>
      <c r="B181" s="169"/>
      <c r="C181" s="170" t="s">
        <v>286</v>
      </c>
      <c r="D181" s="170" t="s">
        <v>130</v>
      </c>
      <c r="E181" s="171" t="s">
        <v>287</v>
      </c>
      <c r="F181" s="172" t="s">
        <v>288</v>
      </c>
      <c r="G181" s="173" t="s">
        <v>167</v>
      </c>
      <c r="H181" s="174">
        <v>679.17999999999995</v>
      </c>
      <c r="I181" s="175"/>
      <c r="J181" s="176">
        <f>ROUND(I181*H181,2)</f>
        <v>0</v>
      </c>
      <c r="K181" s="177"/>
      <c r="L181" s="35"/>
      <c r="M181" s="178" t="s">
        <v>1</v>
      </c>
      <c r="N181" s="179" t="s">
        <v>41</v>
      </c>
      <c r="O181" s="74"/>
      <c r="P181" s="180">
        <f>O181*H181</f>
        <v>0</v>
      </c>
      <c r="Q181" s="180">
        <v>5.0000000000000002E-05</v>
      </c>
      <c r="R181" s="180">
        <f>Q181*H181</f>
        <v>0.033958999999999996</v>
      </c>
      <c r="S181" s="180">
        <v>0</v>
      </c>
      <c r="T181" s="181">
        <f>S181*H181</f>
        <v>0</v>
      </c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R181" s="182" t="s">
        <v>134</v>
      </c>
      <c r="AT181" s="182" t="s">
        <v>130</v>
      </c>
      <c r="AU181" s="182" t="s">
        <v>135</v>
      </c>
      <c r="AY181" s="15" t="s">
        <v>128</v>
      </c>
      <c r="BE181" s="183">
        <f>IF(N181="základná",J181,0)</f>
        <v>0</v>
      </c>
      <c r="BF181" s="183">
        <f>IF(N181="znížená",J181,0)</f>
        <v>0</v>
      </c>
      <c r="BG181" s="183">
        <f>IF(N181="zákl. prenesená",J181,0)</f>
        <v>0</v>
      </c>
      <c r="BH181" s="183">
        <f>IF(N181="zníž. prenesená",J181,0)</f>
        <v>0</v>
      </c>
      <c r="BI181" s="183">
        <f>IF(N181="nulová",J181,0)</f>
        <v>0</v>
      </c>
      <c r="BJ181" s="15" t="s">
        <v>135</v>
      </c>
      <c r="BK181" s="183">
        <f>ROUND(I181*H181,2)</f>
        <v>0</v>
      </c>
      <c r="BL181" s="15" t="s">
        <v>134</v>
      </c>
      <c r="BM181" s="182" t="s">
        <v>289</v>
      </c>
    </row>
    <row r="182" s="2" customFormat="1" ht="24.15" customHeight="1">
      <c r="A182" s="34"/>
      <c r="B182" s="169"/>
      <c r="C182" s="170" t="s">
        <v>290</v>
      </c>
      <c r="D182" s="170" t="s">
        <v>130</v>
      </c>
      <c r="E182" s="171" t="s">
        <v>291</v>
      </c>
      <c r="F182" s="172" t="s">
        <v>292</v>
      </c>
      <c r="G182" s="173" t="s">
        <v>272</v>
      </c>
      <c r="H182" s="174">
        <v>2</v>
      </c>
      <c r="I182" s="175"/>
      <c r="J182" s="176">
        <f>ROUND(I182*H182,2)</f>
        <v>0</v>
      </c>
      <c r="K182" s="177"/>
      <c r="L182" s="35"/>
      <c r="M182" s="178" t="s">
        <v>1</v>
      </c>
      <c r="N182" s="179" t="s">
        <v>41</v>
      </c>
      <c r="O182" s="74"/>
      <c r="P182" s="180">
        <f>O182*H182</f>
        <v>0</v>
      </c>
      <c r="Q182" s="180">
        <v>0.0041999999999999997</v>
      </c>
      <c r="R182" s="180">
        <f>Q182*H182</f>
        <v>0.0083999999999999995</v>
      </c>
      <c r="S182" s="180">
        <v>0</v>
      </c>
      <c r="T182" s="181">
        <f>S182*H182</f>
        <v>0</v>
      </c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R182" s="182" t="s">
        <v>134</v>
      </c>
      <c r="AT182" s="182" t="s">
        <v>130</v>
      </c>
      <c r="AU182" s="182" t="s">
        <v>135</v>
      </c>
      <c r="AY182" s="15" t="s">
        <v>128</v>
      </c>
      <c r="BE182" s="183">
        <f>IF(N182="základná",J182,0)</f>
        <v>0</v>
      </c>
      <c r="BF182" s="183">
        <f>IF(N182="znížená",J182,0)</f>
        <v>0</v>
      </c>
      <c r="BG182" s="183">
        <f>IF(N182="zákl. prenesená",J182,0)</f>
        <v>0</v>
      </c>
      <c r="BH182" s="183">
        <f>IF(N182="zníž. prenesená",J182,0)</f>
        <v>0</v>
      </c>
      <c r="BI182" s="183">
        <f>IF(N182="nulová",J182,0)</f>
        <v>0</v>
      </c>
      <c r="BJ182" s="15" t="s">
        <v>135</v>
      </c>
      <c r="BK182" s="183">
        <f>ROUND(I182*H182,2)</f>
        <v>0</v>
      </c>
      <c r="BL182" s="15" t="s">
        <v>134</v>
      </c>
      <c r="BM182" s="182" t="s">
        <v>293</v>
      </c>
    </row>
    <row r="183" s="2" customFormat="1" ht="33" customHeight="1">
      <c r="A183" s="34"/>
      <c r="B183" s="169"/>
      <c r="C183" s="184" t="s">
        <v>294</v>
      </c>
      <c r="D183" s="184" t="s">
        <v>255</v>
      </c>
      <c r="E183" s="185" t="s">
        <v>295</v>
      </c>
      <c r="F183" s="186" t="s">
        <v>296</v>
      </c>
      <c r="G183" s="187" t="s">
        <v>208</v>
      </c>
      <c r="H183" s="188">
        <v>0.037999999999999999</v>
      </c>
      <c r="I183" s="189"/>
      <c r="J183" s="190">
        <f>ROUND(I183*H183,2)</f>
        <v>0</v>
      </c>
      <c r="K183" s="191"/>
      <c r="L183" s="192"/>
      <c r="M183" s="193" t="s">
        <v>1</v>
      </c>
      <c r="N183" s="194" t="s">
        <v>41</v>
      </c>
      <c r="O183" s="74"/>
      <c r="P183" s="180">
        <f>O183*H183</f>
        <v>0</v>
      </c>
      <c r="Q183" s="180">
        <v>1</v>
      </c>
      <c r="R183" s="180">
        <f>Q183*H183</f>
        <v>0.037999999999999999</v>
      </c>
      <c r="S183" s="180">
        <v>0</v>
      </c>
      <c r="T183" s="181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82" t="s">
        <v>159</v>
      </c>
      <c r="AT183" s="182" t="s">
        <v>255</v>
      </c>
      <c r="AU183" s="182" t="s">
        <v>135</v>
      </c>
      <c r="AY183" s="15" t="s">
        <v>128</v>
      </c>
      <c r="BE183" s="183">
        <f>IF(N183="základná",J183,0)</f>
        <v>0</v>
      </c>
      <c r="BF183" s="183">
        <f>IF(N183="znížená",J183,0)</f>
        <v>0</v>
      </c>
      <c r="BG183" s="183">
        <f>IF(N183="zákl. prenesená",J183,0)</f>
        <v>0</v>
      </c>
      <c r="BH183" s="183">
        <f>IF(N183="zníž. prenesená",J183,0)</f>
        <v>0</v>
      </c>
      <c r="BI183" s="183">
        <f>IF(N183="nulová",J183,0)</f>
        <v>0</v>
      </c>
      <c r="BJ183" s="15" t="s">
        <v>135</v>
      </c>
      <c r="BK183" s="183">
        <f>ROUND(I183*H183,2)</f>
        <v>0</v>
      </c>
      <c r="BL183" s="15" t="s">
        <v>134</v>
      </c>
      <c r="BM183" s="182" t="s">
        <v>297</v>
      </c>
    </row>
    <row r="184" s="2" customFormat="1" ht="37.8" customHeight="1">
      <c r="A184" s="34"/>
      <c r="B184" s="169"/>
      <c r="C184" s="170" t="s">
        <v>298</v>
      </c>
      <c r="D184" s="170" t="s">
        <v>130</v>
      </c>
      <c r="E184" s="171" t="s">
        <v>299</v>
      </c>
      <c r="F184" s="172" t="s">
        <v>300</v>
      </c>
      <c r="G184" s="173" t="s">
        <v>272</v>
      </c>
      <c r="H184" s="174">
        <v>32</v>
      </c>
      <c r="I184" s="175"/>
      <c r="J184" s="176">
        <f>ROUND(I184*H184,2)</f>
        <v>0</v>
      </c>
      <c r="K184" s="177"/>
      <c r="L184" s="35"/>
      <c r="M184" s="178" t="s">
        <v>1</v>
      </c>
      <c r="N184" s="179" t="s">
        <v>41</v>
      </c>
      <c r="O184" s="74"/>
      <c r="P184" s="180">
        <f>O184*H184</f>
        <v>0</v>
      </c>
      <c r="Q184" s="180">
        <v>0.00034513000000000002</v>
      </c>
      <c r="R184" s="180">
        <f>Q184*H184</f>
        <v>0.011044160000000001</v>
      </c>
      <c r="S184" s="180">
        <v>0</v>
      </c>
      <c r="T184" s="181">
        <f>S184*H184</f>
        <v>0</v>
      </c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R184" s="182" t="s">
        <v>134</v>
      </c>
      <c r="AT184" s="182" t="s">
        <v>130</v>
      </c>
      <c r="AU184" s="182" t="s">
        <v>135</v>
      </c>
      <c r="AY184" s="15" t="s">
        <v>128</v>
      </c>
      <c r="BE184" s="183">
        <f>IF(N184="základná",J184,0)</f>
        <v>0</v>
      </c>
      <c r="BF184" s="183">
        <f>IF(N184="znížená",J184,0)</f>
        <v>0</v>
      </c>
      <c r="BG184" s="183">
        <f>IF(N184="zákl. prenesená",J184,0)</f>
        <v>0</v>
      </c>
      <c r="BH184" s="183">
        <f>IF(N184="zníž. prenesená",J184,0)</f>
        <v>0</v>
      </c>
      <c r="BI184" s="183">
        <f>IF(N184="nulová",J184,0)</f>
        <v>0</v>
      </c>
      <c r="BJ184" s="15" t="s">
        <v>135</v>
      </c>
      <c r="BK184" s="183">
        <f>ROUND(I184*H184,2)</f>
        <v>0</v>
      </c>
      <c r="BL184" s="15" t="s">
        <v>134</v>
      </c>
      <c r="BM184" s="182" t="s">
        <v>301</v>
      </c>
    </row>
    <row r="185" s="12" customFormat="1" ht="25.92" customHeight="1">
      <c r="A185" s="12"/>
      <c r="B185" s="156"/>
      <c r="C185" s="12"/>
      <c r="D185" s="157" t="s">
        <v>74</v>
      </c>
      <c r="E185" s="158" t="s">
        <v>302</v>
      </c>
      <c r="F185" s="158" t="s">
        <v>303</v>
      </c>
      <c r="G185" s="12"/>
      <c r="H185" s="12"/>
      <c r="I185" s="159"/>
      <c r="J185" s="160">
        <f>BK185</f>
        <v>0</v>
      </c>
      <c r="K185" s="12"/>
      <c r="L185" s="156"/>
      <c r="M185" s="161"/>
      <c r="N185" s="162"/>
      <c r="O185" s="162"/>
      <c r="P185" s="163">
        <f>P186+P191+P197+P199+P201+P207+P234+P246+P268+P272+P274+P278+P283</f>
        <v>0</v>
      </c>
      <c r="Q185" s="162"/>
      <c r="R185" s="163">
        <f>R186+R191+R197+R199+R201+R207+R234+R246+R268+R272+R274+R278+R283</f>
        <v>39.039026382599999</v>
      </c>
      <c r="S185" s="162"/>
      <c r="T185" s="164">
        <f>T186+T191+T197+T199+T201+T207+T234+T246+T268+T272+T274+T278+T283</f>
        <v>0</v>
      </c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R185" s="157" t="s">
        <v>135</v>
      </c>
      <c r="AT185" s="165" t="s">
        <v>74</v>
      </c>
      <c r="AU185" s="165" t="s">
        <v>75</v>
      </c>
      <c r="AY185" s="157" t="s">
        <v>128</v>
      </c>
      <c r="BK185" s="166">
        <f>BK186+BK191+BK197+BK199+BK201+BK207+BK234+BK246+BK268+BK272+BK274+BK278+BK283</f>
        <v>0</v>
      </c>
    </row>
    <row r="186" s="12" customFormat="1" ht="22.8" customHeight="1">
      <c r="A186" s="12"/>
      <c r="B186" s="156"/>
      <c r="C186" s="12"/>
      <c r="D186" s="157" t="s">
        <v>74</v>
      </c>
      <c r="E186" s="167" t="s">
        <v>304</v>
      </c>
      <c r="F186" s="167" t="s">
        <v>305</v>
      </c>
      <c r="G186" s="12"/>
      <c r="H186" s="12"/>
      <c r="I186" s="159"/>
      <c r="J186" s="168">
        <f>BK186</f>
        <v>0</v>
      </c>
      <c r="K186" s="12"/>
      <c r="L186" s="156"/>
      <c r="M186" s="161"/>
      <c r="N186" s="162"/>
      <c r="O186" s="162"/>
      <c r="P186" s="163">
        <f>SUM(P187:P190)</f>
        <v>0</v>
      </c>
      <c r="Q186" s="162"/>
      <c r="R186" s="163">
        <f>SUM(R187:R190)</f>
        <v>2.17338064</v>
      </c>
      <c r="S186" s="162"/>
      <c r="T186" s="164">
        <f>SUM(T187:T190)</f>
        <v>0</v>
      </c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R186" s="157" t="s">
        <v>135</v>
      </c>
      <c r="AT186" s="165" t="s">
        <v>74</v>
      </c>
      <c r="AU186" s="165" t="s">
        <v>80</v>
      </c>
      <c r="AY186" s="157" t="s">
        <v>128</v>
      </c>
      <c r="BK186" s="166">
        <f>SUM(BK187:BK190)</f>
        <v>0</v>
      </c>
    </row>
    <row r="187" s="2" customFormat="1" ht="24.15" customHeight="1">
      <c r="A187" s="34"/>
      <c r="B187" s="169"/>
      <c r="C187" s="170" t="s">
        <v>306</v>
      </c>
      <c r="D187" s="170" t="s">
        <v>130</v>
      </c>
      <c r="E187" s="171" t="s">
        <v>307</v>
      </c>
      <c r="F187" s="172" t="s">
        <v>308</v>
      </c>
      <c r="G187" s="173" t="s">
        <v>167</v>
      </c>
      <c r="H187" s="174">
        <v>1163.48</v>
      </c>
      <c r="I187" s="175"/>
      <c r="J187" s="176">
        <f>ROUND(I187*H187,2)</f>
        <v>0</v>
      </c>
      <c r="K187" s="177"/>
      <c r="L187" s="35"/>
      <c r="M187" s="178" t="s">
        <v>1</v>
      </c>
      <c r="N187" s="179" t="s">
        <v>41</v>
      </c>
      <c r="O187" s="74"/>
      <c r="P187" s="180">
        <f>O187*H187</f>
        <v>0</v>
      </c>
      <c r="Q187" s="180">
        <v>0</v>
      </c>
      <c r="R187" s="180">
        <f>Q187*H187</f>
        <v>0</v>
      </c>
      <c r="S187" s="180">
        <v>0</v>
      </c>
      <c r="T187" s="181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82" t="s">
        <v>193</v>
      </c>
      <c r="AT187" s="182" t="s">
        <v>130</v>
      </c>
      <c r="AU187" s="182" t="s">
        <v>135</v>
      </c>
      <c r="AY187" s="15" t="s">
        <v>128</v>
      </c>
      <c r="BE187" s="183">
        <f>IF(N187="základná",J187,0)</f>
        <v>0</v>
      </c>
      <c r="BF187" s="183">
        <f>IF(N187="znížená",J187,0)</f>
        <v>0</v>
      </c>
      <c r="BG187" s="183">
        <f>IF(N187="zákl. prenesená",J187,0)</f>
        <v>0</v>
      </c>
      <c r="BH187" s="183">
        <f>IF(N187="zníž. prenesená",J187,0)</f>
        <v>0</v>
      </c>
      <c r="BI187" s="183">
        <f>IF(N187="nulová",J187,0)</f>
        <v>0</v>
      </c>
      <c r="BJ187" s="15" t="s">
        <v>135</v>
      </c>
      <c r="BK187" s="183">
        <f>ROUND(I187*H187,2)</f>
        <v>0</v>
      </c>
      <c r="BL187" s="15" t="s">
        <v>193</v>
      </c>
      <c r="BM187" s="182" t="s">
        <v>309</v>
      </c>
    </row>
    <row r="188" s="2" customFormat="1" ht="16.5" customHeight="1">
      <c r="A188" s="34"/>
      <c r="B188" s="169"/>
      <c r="C188" s="184" t="s">
        <v>310</v>
      </c>
      <c r="D188" s="184" t="s">
        <v>255</v>
      </c>
      <c r="E188" s="185" t="s">
        <v>311</v>
      </c>
      <c r="F188" s="186" t="s">
        <v>312</v>
      </c>
      <c r="G188" s="187" t="s">
        <v>167</v>
      </c>
      <c r="H188" s="188">
        <v>1338.002</v>
      </c>
      <c r="I188" s="189"/>
      <c r="J188" s="190">
        <f>ROUND(I188*H188,2)</f>
        <v>0</v>
      </c>
      <c r="K188" s="191"/>
      <c r="L188" s="192"/>
      <c r="M188" s="193" t="s">
        <v>1</v>
      </c>
      <c r="N188" s="194" t="s">
        <v>41</v>
      </c>
      <c r="O188" s="74"/>
      <c r="P188" s="180">
        <f>O188*H188</f>
        <v>0</v>
      </c>
      <c r="Q188" s="180">
        <v>0.00029999999999999997</v>
      </c>
      <c r="R188" s="180">
        <f>Q188*H188</f>
        <v>0.40140059999999994</v>
      </c>
      <c r="S188" s="180">
        <v>0</v>
      </c>
      <c r="T188" s="181">
        <f>S188*H188</f>
        <v>0</v>
      </c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R188" s="182" t="s">
        <v>259</v>
      </c>
      <c r="AT188" s="182" t="s">
        <v>255</v>
      </c>
      <c r="AU188" s="182" t="s">
        <v>135</v>
      </c>
      <c r="AY188" s="15" t="s">
        <v>128</v>
      </c>
      <c r="BE188" s="183">
        <f>IF(N188="základná",J188,0)</f>
        <v>0</v>
      </c>
      <c r="BF188" s="183">
        <f>IF(N188="znížená",J188,0)</f>
        <v>0</v>
      </c>
      <c r="BG188" s="183">
        <f>IF(N188="zákl. prenesená",J188,0)</f>
        <v>0</v>
      </c>
      <c r="BH188" s="183">
        <f>IF(N188="zníž. prenesená",J188,0)</f>
        <v>0</v>
      </c>
      <c r="BI188" s="183">
        <f>IF(N188="nulová",J188,0)</f>
        <v>0</v>
      </c>
      <c r="BJ188" s="15" t="s">
        <v>135</v>
      </c>
      <c r="BK188" s="183">
        <f>ROUND(I188*H188,2)</f>
        <v>0</v>
      </c>
      <c r="BL188" s="15" t="s">
        <v>193</v>
      </c>
      <c r="BM188" s="182" t="s">
        <v>313</v>
      </c>
    </row>
    <row r="189" s="2" customFormat="1" ht="37.8" customHeight="1">
      <c r="A189" s="34"/>
      <c r="B189" s="169"/>
      <c r="C189" s="170" t="s">
        <v>314</v>
      </c>
      <c r="D189" s="170" t="s">
        <v>130</v>
      </c>
      <c r="E189" s="171" t="s">
        <v>315</v>
      </c>
      <c r="F189" s="172" t="s">
        <v>316</v>
      </c>
      <c r="G189" s="173" t="s">
        <v>167</v>
      </c>
      <c r="H189" s="174">
        <v>581.74000000000001</v>
      </c>
      <c r="I189" s="175"/>
      <c r="J189" s="176">
        <f>ROUND(I189*H189,2)</f>
        <v>0</v>
      </c>
      <c r="K189" s="177"/>
      <c r="L189" s="35"/>
      <c r="M189" s="178" t="s">
        <v>1</v>
      </c>
      <c r="N189" s="179" t="s">
        <v>41</v>
      </c>
      <c r="O189" s="74"/>
      <c r="P189" s="180">
        <f>O189*H189</f>
        <v>0</v>
      </c>
      <c r="Q189" s="180">
        <v>3.3000000000000003E-05</v>
      </c>
      <c r="R189" s="180">
        <f>Q189*H189</f>
        <v>0.019197420000000003</v>
      </c>
      <c r="S189" s="180">
        <v>0</v>
      </c>
      <c r="T189" s="181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82" t="s">
        <v>193</v>
      </c>
      <c r="AT189" s="182" t="s">
        <v>130</v>
      </c>
      <c r="AU189" s="182" t="s">
        <v>135</v>
      </c>
      <c r="AY189" s="15" t="s">
        <v>128</v>
      </c>
      <c r="BE189" s="183">
        <f>IF(N189="základná",J189,0)</f>
        <v>0</v>
      </c>
      <c r="BF189" s="183">
        <f>IF(N189="znížená",J189,0)</f>
        <v>0</v>
      </c>
      <c r="BG189" s="183">
        <f>IF(N189="zákl. prenesená",J189,0)</f>
        <v>0</v>
      </c>
      <c r="BH189" s="183">
        <f>IF(N189="zníž. prenesená",J189,0)</f>
        <v>0</v>
      </c>
      <c r="BI189" s="183">
        <f>IF(N189="nulová",J189,0)</f>
        <v>0</v>
      </c>
      <c r="BJ189" s="15" t="s">
        <v>135</v>
      </c>
      <c r="BK189" s="183">
        <f>ROUND(I189*H189,2)</f>
        <v>0</v>
      </c>
      <c r="BL189" s="15" t="s">
        <v>193</v>
      </c>
      <c r="BM189" s="182" t="s">
        <v>317</v>
      </c>
    </row>
    <row r="190" s="2" customFormat="1" ht="33" customHeight="1">
      <c r="A190" s="34"/>
      <c r="B190" s="169"/>
      <c r="C190" s="184" t="s">
        <v>318</v>
      </c>
      <c r="D190" s="184" t="s">
        <v>255</v>
      </c>
      <c r="E190" s="185" t="s">
        <v>319</v>
      </c>
      <c r="F190" s="186" t="s">
        <v>320</v>
      </c>
      <c r="G190" s="187" t="s">
        <v>167</v>
      </c>
      <c r="H190" s="188">
        <v>669.00099999999998</v>
      </c>
      <c r="I190" s="189"/>
      <c r="J190" s="190">
        <f>ROUND(I190*H190,2)</f>
        <v>0</v>
      </c>
      <c r="K190" s="191"/>
      <c r="L190" s="192"/>
      <c r="M190" s="193" t="s">
        <v>1</v>
      </c>
      <c r="N190" s="194" t="s">
        <v>41</v>
      </c>
      <c r="O190" s="74"/>
      <c r="P190" s="180">
        <f>O190*H190</f>
        <v>0</v>
      </c>
      <c r="Q190" s="180">
        <v>0.0026199999999999999</v>
      </c>
      <c r="R190" s="180">
        <f>Q190*H190</f>
        <v>1.7527826199999999</v>
      </c>
      <c r="S190" s="180">
        <v>0</v>
      </c>
      <c r="T190" s="181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82" t="s">
        <v>259</v>
      </c>
      <c r="AT190" s="182" t="s">
        <v>255</v>
      </c>
      <c r="AU190" s="182" t="s">
        <v>135</v>
      </c>
      <c r="AY190" s="15" t="s">
        <v>128</v>
      </c>
      <c r="BE190" s="183">
        <f>IF(N190="základná",J190,0)</f>
        <v>0</v>
      </c>
      <c r="BF190" s="183">
        <f>IF(N190="znížená",J190,0)</f>
        <v>0</v>
      </c>
      <c r="BG190" s="183">
        <f>IF(N190="zákl. prenesená",J190,0)</f>
        <v>0</v>
      </c>
      <c r="BH190" s="183">
        <f>IF(N190="zníž. prenesená",J190,0)</f>
        <v>0</v>
      </c>
      <c r="BI190" s="183">
        <f>IF(N190="nulová",J190,0)</f>
        <v>0</v>
      </c>
      <c r="BJ190" s="15" t="s">
        <v>135</v>
      </c>
      <c r="BK190" s="183">
        <f>ROUND(I190*H190,2)</f>
        <v>0</v>
      </c>
      <c r="BL190" s="15" t="s">
        <v>193</v>
      </c>
      <c r="BM190" s="182" t="s">
        <v>321</v>
      </c>
    </row>
    <row r="191" s="12" customFormat="1" ht="22.8" customHeight="1">
      <c r="A191" s="12"/>
      <c r="B191" s="156"/>
      <c r="C191" s="12"/>
      <c r="D191" s="157" t="s">
        <v>74</v>
      </c>
      <c r="E191" s="167" t="s">
        <v>322</v>
      </c>
      <c r="F191" s="167" t="s">
        <v>323</v>
      </c>
      <c r="G191" s="12"/>
      <c r="H191" s="12"/>
      <c r="I191" s="159"/>
      <c r="J191" s="168">
        <f>BK191</f>
        <v>0</v>
      </c>
      <c r="K191" s="12"/>
      <c r="L191" s="156"/>
      <c r="M191" s="161"/>
      <c r="N191" s="162"/>
      <c r="O191" s="162"/>
      <c r="P191" s="163">
        <f>SUM(P192:P196)</f>
        <v>0</v>
      </c>
      <c r="Q191" s="162"/>
      <c r="R191" s="163">
        <f>SUM(R192:R196)</f>
        <v>1.2086691999999997</v>
      </c>
      <c r="S191" s="162"/>
      <c r="T191" s="164">
        <f>SUM(T192:T196)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157" t="s">
        <v>135</v>
      </c>
      <c r="AT191" s="165" t="s">
        <v>74</v>
      </c>
      <c r="AU191" s="165" t="s">
        <v>80</v>
      </c>
      <c r="AY191" s="157" t="s">
        <v>128</v>
      </c>
      <c r="BK191" s="166">
        <f>SUM(BK192:BK196)</f>
        <v>0</v>
      </c>
    </row>
    <row r="192" s="2" customFormat="1" ht="16.5" customHeight="1">
      <c r="A192" s="34"/>
      <c r="B192" s="169"/>
      <c r="C192" s="170" t="s">
        <v>324</v>
      </c>
      <c r="D192" s="170" t="s">
        <v>130</v>
      </c>
      <c r="E192" s="171" t="s">
        <v>325</v>
      </c>
      <c r="F192" s="172" t="s">
        <v>326</v>
      </c>
      <c r="G192" s="173" t="s">
        <v>167</v>
      </c>
      <c r="H192" s="174">
        <v>74.599999999999994</v>
      </c>
      <c r="I192" s="175"/>
      <c r="J192" s="176">
        <f>ROUND(I192*H192,2)</f>
        <v>0</v>
      </c>
      <c r="K192" s="177"/>
      <c r="L192" s="35"/>
      <c r="M192" s="178" t="s">
        <v>1</v>
      </c>
      <c r="N192" s="179" t="s">
        <v>41</v>
      </c>
      <c r="O192" s="74"/>
      <c r="P192" s="180">
        <f>O192*H192</f>
        <v>0</v>
      </c>
      <c r="Q192" s="180">
        <v>0.00029</v>
      </c>
      <c r="R192" s="180">
        <f>Q192*H192</f>
        <v>0.021633999999999997</v>
      </c>
      <c r="S192" s="180">
        <v>0</v>
      </c>
      <c r="T192" s="181">
        <f>S192*H192</f>
        <v>0</v>
      </c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R192" s="182" t="s">
        <v>193</v>
      </c>
      <c r="AT192" s="182" t="s">
        <v>130</v>
      </c>
      <c r="AU192" s="182" t="s">
        <v>135</v>
      </c>
      <c r="AY192" s="15" t="s">
        <v>128</v>
      </c>
      <c r="BE192" s="183">
        <f>IF(N192="základná",J192,0)</f>
        <v>0</v>
      </c>
      <c r="BF192" s="183">
        <f>IF(N192="znížená",J192,0)</f>
        <v>0</v>
      </c>
      <c r="BG192" s="183">
        <f>IF(N192="zákl. prenesená",J192,0)</f>
        <v>0</v>
      </c>
      <c r="BH192" s="183">
        <f>IF(N192="zníž. prenesená",J192,0)</f>
        <v>0</v>
      </c>
      <c r="BI192" s="183">
        <f>IF(N192="nulová",J192,0)</f>
        <v>0</v>
      </c>
      <c r="BJ192" s="15" t="s">
        <v>135</v>
      </c>
      <c r="BK192" s="183">
        <f>ROUND(I192*H192,2)</f>
        <v>0</v>
      </c>
      <c r="BL192" s="15" t="s">
        <v>193</v>
      </c>
      <c r="BM192" s="182" t="s">
        <v>327</v>
      </c>
    </row>
    <row r="193" s="2" customFormat="1" ht="33" customHeight="1">
      <c r="A193" s="34"/>
      <c r="B193" s="169"/>
      <c r="C193" s="184" t="s">
        <v>328</v>
      </c>
      <c r="D193" s="184" t="s">
        <v>255</v>
      </c>
      <c r="E193" s="185" t="s">
        <v>329</v>
      </c>
      <c r="F193" s="186" t="s">
        <v>330</v>
      </c>
      <c r="G193" s="187" t="s">
        <v>167</v>
      </c>
      <c r="H193" s="188">
        <v>76.091999999999999</v>
      </c>
      <c r="I193" s="189"/>
      <c r="J193" s="190">
        <f>ROUND(I193*H193,2)</f>
        <v>0</v>
      </c>
      <c r="K193" s="191"/>
      <c r="L193" s="192"/>
      <c r="M193" s="193" t="s">
        <v>1</v>
      </c>
      <c r="N193" s="194" t="s">
        <v>41</v>
      </c>
      <c r="O193" s="74"/>
      <c r="P193" s="180">
        <f>O193*H193</f>
        <v>0</v>
      </c>
      <c r="Q193" s="180">
        <v>0.014999999999999999</v>
      </c>
      <c r="R193" s="180">
        <f>Q193*H193</f>
        <v>1.1413799999999998</v>
      </c>
      <c r="S193" s="180">
        <v>0</v>
      </c>
      <c r="T193" s="181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82" t="s">
        <v>259</v>
      </c>
      <c r="AT193" s="182" t="s">
        <v>255</v>
      </c>
      <c r="AU193" s="182" t="s">
        <v>135</v>
      </c>
      <c r="AY193" s="15" t="s">
        <v>128</v>
      </c>
      <c r="BE193" s="183">
        <f>IF(N193="základná",J193,0)</f>
        <v>0</v>
      </c>
      <c r="BF193" s="183">
        <f>IF(N193="znížená",J193,0)</f>
        <v>0</v>
      </c>
      <c r="BG193" s="183">
        <f>IF(N193="zákl. prenesená",J193,0)</f>
        <v>0</v>
      </c>
      <c r="BH193" s="183">
        <f>IF(N193="zníž. prenesená",J193,0)</f>
        <v>0</v>
      </c>
      <c r="BI193" s="183">
        <f>IF(N193="nulová",J193,0)</f>
        <v>0</v>
      </c>
      <c r="BJ193" s="15" t="s">
        <v>135</v>
      </c>
      <c r="BK193" s="183">
        <f>ROUND(I193*H193,2)</f>
        <v>0</v>
      </c>
      <c r="BL193" s="15" t="s">
        <v>193</v>
      </c>
      <c r="BM193" s="182" t="s">
        <v>331</v>
      </c>
    </row>
    <row r="194" s="2" customFormat="1" ht="16.5" customHeight="1">
      <c r="A194" s="34"/>
      <c r="B194" s="169"/>
      <c r="C194" s="170" t="s">
        <v>332</v>
      </c>
      <c r="D194" s="170" t="s">
        <v>130</v>
      </c>
      <c r="E194" s="171" t="s">
        <v>333</v>
      </c>
      <c r="F194" s="172" t="s">
        <v>334</v>
      </c>
      <c r="G194" s="173" t="s">
        <v>167</v>
      </c>
      <c r="H194" s="174">
        <v>74.599999999999994</v>
      </c>
      <c r="I194" s="175"/>
      <c r="J194" s="176">
        <f>ROUND(I194*H194,2)</f>
        <v>0</v>
      </c>
      <c r="K194" s="177"/>
      <c r="L194" s="35"/>
      <c r="M194" s="178" t="s">
        <v>1</v>
      </c>
      <c r="N194" s="179" t="s">
        <v>41</v>
      </c>
      <c r="O194" s="74"/>
      <c r="P194" s="180">
        <f>O194*H194</f>
        <v>0</v>
      </c>
      <c r="Q194" s="180">
        <v>0</v>
      </c>
      <c r="R194" s="180">
        <f>Q194*H194</f>
        <v>0</v>
      </c>
      <c r="S194" s="180">
        <v>0</v>
      </c>
      <c r="T194" s="181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82" t="s">
        <v>193</v>
      </c>
      <c r="AT194" s="182" t="s">
        <v>130</v>
      </c>
      <c r="AU194" s="182" t="s">
        <v>135</v>
      </c>
      <c r="AY194" s="15" t="s">
        <v>128</v>
      </c>
      <c r="BE194" s="183">
        <f>IF(N194="základná",J194,0)</f>
        <v>0</v>
      </c>
      <c r="BF194" s="183">
        <f>IF(N194="znížená",J194,0)</f>
        <v>0</v>
      </c>
      <c r="BG194" s="183">
        <f>IF(N194="zákl. prenesená",J194,0)</f>
        <v>0</v>
      </c>
      <c r="BH194" s="183">
        <f>IF(N194="zníž. prenesená",J194,0)</f>
        <v>0</v>
      </c>
      <c r="BI194" s="183">
        <f>IF(N194="nulová",J194,0)</f>
        <v>0</v>
      </c>
      <c r="BJ194" s="15" t="s">
        <v>135</v>
      </c>
      <c r="BK194" s="183">
        <f>ROUND(I194*H194,2)</f>
        <v>0</v>
      </c>
      <c r="BL194" s="15" t="s">
        <v>193</v>
      </c>
      <c r="BM194" s="182" t="s">
        <v>335</v>
      </c>
    </row>
    <row r="195" s="2" customFormat="1" ht="24.15" customHeight="1">
      <c r="A195" s="34"/>
      <c r="B195" s="169"/>
      <c r="C195" s="170" t="s">
        <v>336</v>
      </c>
      <c r="D195" s="170" t="s">
        <v>130</v>
      </c>
      <c r="E195" s="171" t="s">
        <v>337</v>
      </c>
      <c r="F195" s="172" t="s">
        <v>338</v>
      </c>
      <c r="G195" s="173" t="s">
        <v>167</v>
      </c>
      <c r="H195" s="174">
        <v>74.599999999999994</v>
      </c>
      <c r="I195" s="175"/>
      <c r="J195" s="176">
        <f>ROUND(I195*H195,2)</f>
        <v>0</v>
      </c>
      <c r="K195" s="177"/>
      <c r="L195" s="35"/>
      <c r="M195" s="178" t="s">
        <v>1</v>
      </c>
      <c r="N195" s="179" t="s">
        <v>41</v>
      </c>
      <c r="O195" s="74"/>
      <c r="P195" s="180">
        <f>O195*H195</f>
        <v>0</v>
      </c>
      <c r="Q195" s="180">
        <v>0</v>
      </c>
      <c r="R195" s="180">
        <f>Q195*H195</f>
        <v>0</v>
      </c>
      <c r="S195" s="180">
        <v>0</v>
      </c>
      <c r="T195" s="181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82" t="s">
        <v>193</v>
      </c>
      <c r="AT195" s="182" t="s">
        <v>130</v>
      </c>
      <c r="AU195" s="182" t="s">
        <v>135</v>
      </c>
      <c r="AY195" s="15" t="s">
        <v>128</v>
      </c>
      <c r="BE195" s="183">
        <f>IF(N195="základná",J195,0)</f>
        <v>0</v>
      </c>
      <c r="BF195" s="183">
        <f>IF(N195="znížená",J195,0)</f>
        <v>0</v>
      </c>
      <c r="BG195" s="183">
        <f>IF(N195="zákl. prenesená",J195,0)</f>
        <v>0</v>
      </c>
      <c r="BH195" s="183">
        <f>IF(N195="zníž. prenesená",J195,0)</f>
        <v>0</v>
      </c>
      <c r="BI195" s="183">
        <f>IF(N195="nulová",J195,0)</f>
        <v>0</v>
      </c>
      <c r="BJ195" s="15" t="s">
        <v>135</v>
      </c>
      <c r="BK195" s="183">
        <f>ROUND(I195*H195,2)</f>
        <v>0</v>
      </c>
      <c r="BL195" s="15" t="s">
        <v>193</v>
      </c>
      <c r="BM195" s="182" t="s">
        <v>339</v>
      </c>
    </row>
    <row r="196" s="2" customFormat="1" ht="16.5" customHeight="1">
      <c r="A196" s="34"/>
      <c r="B196" s="169"/>
      <c r="C196" s="184" t="s">
        <v>340</v>
      </c>
      <c r="D196" s="184" t="s">
        <v>255</v>
      </c>
      <c r="E196" s="185" t="s">
        <v>341</v>
      </c>
      <c r="F196" s="186" t="s">
        <v>342</v>
      </c>
      <c r="G196" s="187" t="s">
        <v>167</v>
      </c>
      <c r="H196" s="188">
        <v>152.184</v>
      </c>
      <c r="I196" s="189"/>
      <c r="J196" s="190">
        <f>ROUND(I196*H196,2)</f>
        <v>0</v>
      </c>
      <c r="K196" s="191"/>
      <c r="L196" s="192"/>
      <c r="M196" s="193" t="s">
        <v>1</v>
      </c>
      <c r="N196" s="194" t="s">
        <v>41</v>
      </c>
      <c r="O196" s="74"/>
      <c r="P196" s="180">
        <f>O196*H196</f>
        <v>0</v>
      </c>
      <c r="Q196" s="180">
        <v>0.00029999999999999997</v>
      </c>
      <c r="R196" s="180">
        <f>Q196*H196</f>
        <v>0.045655199999999993</v>
      </c>
      <c r="S196" s="180">
        <v>0</v>
      </c>
      <c r="T196" s="181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82" t="s">
        <v>259</v>
      </c>
      <c r="AT196" s="182" t="s">
        <v>255</v>
      </c>
      <c r="AU196" s="182" t="s">
        <v>135</v>
      </c>
      <c r="AY196" s="15" t="s">
        <v>128</v>
      </c>
      <c r="BE196" s="183">
        <f>IF(N196="základná",J196,0)</f>
        <v>0</v>
      </c>
      <c r="BF196" s="183">
        <f>IF(N196="znížená",J196,0)</f>
        <v>0</v>
      </c>
      <c r="BG196" s="183">
        <f>IF(N196="zákl. prenesená",J196,0)</f>
        <v>0</v>
      </c>
      <c r="BH196" s="183">
        <f>IF(N196="zníž. prenesená",J196,0)</f>
        <v>0</v>
      </c>
      <c r="BI196" s="183">
        <f>IF(N196="nulová",J196,0)</f>
        <v>0</v>
      </c>
      <c r="BJ196" s="15" t="s">
        <v>135</v>
      </c>
      <c r="BK196" s="183">
        <f>ROUND(I196*H196,2)</f>
        <v>0</v>
      </c>
      <c r="BL196" s="15" t="s">
        <v>193</v>
      </c>
      <c r="BM196" s="182" t="s">
        <v>343</v>
      </c>
    </row>
    <row r="197" s="12" customFormat="1" ht="22.8" customHeight="1">
      <c r="A197" s="12"/>
      <c r="B197" s="156"/>
      <c r="C197" s="12"/>
      <c r="D197" s="157" t="s">
        <v>74</v>
      </c>
      <c r="E197" s="167" t="s">
        <v>344</v>
      </c>
      <c r="F197" s="167" t="s">
        <v>345</v>
      </c>
      <c r="G197" s="12"/>
      <c r="H197" s="12"/>
      <c r="I197" s="159"/>
      <c r="J197" s="168">
        <f>BK197</f>
        <v>0</v>
      </c>
      <c r="K197" s="12"/>
      <c r="L197" s="156"/>
      <c r="M197" s="161"/>
      <c r="N197" s="162"/>
      <c r="O197" s="162"/>
      <c r="P197" s="163">
        <f>P198</f>
        <v>0</v>
      </c>
      <c r="Q197" s="162"/>
      <c r="R197" s="163">
        <f>R198</f>
        <v>0.00027</v>
      </c>
      <c r="S197" s="162"/>
      <c r="T197" s="164">
        <f>T198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157" t="s">
        <v>135</v>
      </c>
      <c r="AT197" s="165" t="s">
        <v>74</v>
      </c>
      <c r="AU197" s="165" t="s">
        <v>80</v>
      </c>
      <c r="AY197" s="157" t="s">
        <v>128</v>
      </c>
      <c r="BK197" s="166">
        <f>BK198</f>
        <v>0</v>
      </c>
    </row>
    <row r="198" s="2" customFormat="1" ht="16.5" customHeight="1">
      <c r="A198" s="34"/>
      <c r="B198" s="169"/>
      <c r="C198" s="170" t="s">
        <v>346</v>
      </c>
      <c r="D198" s="170" t="s">
        <v>130</v>
      </c>
      <c r="E198" s="171" t="s">
        <v>347</v>
      </c>
      <c r="F198" s="172" t="s">
        <v>348</v>
      </c>
      <c r="G198" s="173" t="s">
        <v>349</v>
      </c>
      <c r="H198" s="174">
        <v>1</v>
      </c>
      <c r="I198" s="175"/>
      <c r="J198" s="176">
        <f>ROUND(I198*H198,2)</f>
        <v>0</v>
      </c>
      <c r="K198" s="177"/>
      <c r="L198" s="35"/>
      <c r="M198" s="178" t="s">
        <v>1</v>
      </c>
      <c r="N198" s="179" t="s">
        <v>41</v>
      </c>
      <c r="O198" s="74"/>
      <c r="P198" s="180">
        <f>O198*H198</f>
        <v>0</v>
      </c>
      <c r="Q198" s="180">
        <v>0.00027</v>
      </c>
      <c r="R198" s="180">
        <f>Q198*H198</f>
        <v>0.00027</v>
      </c>
      <c r="S198" s="180">
        <v>0</v>
      </c>
      <c r="T198" s="181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82" t="s">
        <v>193</v>
      </c>
      <c r="AT198" s="182" t="s">
        <v>130</v>
      </c>
      <c r="AU198" s="182" t="s">
        <v>135</v>
      </c>
      <c r="AY198" s="15" t="s">
        <v>128</v>
      </c>
      <c r="BE198" s="183">
        <f>IF(N198="základná",J198,0)</f>
        <v>0</v>
      </c>
      <c r="BF198" s="183">
        <f>IF(N198="znížená",J198,0)</f>
        <v>0</v>
      </c>
      <c r="BG198" s="183">
        <f>IF(N198="zákl. prenesená",J198,0)</f>
        <v>0</v>
      </c>
      <c r="BH198" s="183">
        <f>IF(N198="zníž. prenesená",J198,0)</f>
        <v>0</v>
      </c>
      <c r="BI198" s="183">
        <f>IF(N198="nulová",J198,0)</f>
        <v>0</v>
      </c>
      <c r="BJ198" s="15" t="s">
        <v>135</v>
      </c>
      <c r="BK198" s="183">
        <f>ROUND(I198*H198,2)</f>
        <v>0</v>
      </c>
      <c r="BL198" s="15" t="s">
        <v>193</v>
      </c>
      <c r="BM198" s="182" t="s">
        <v>350</v>
      </c>
    </row>
    <row r="199" s="12" customFormat="1" ht="22.8" customHeight="1">
      <c r="A199" s="12"/>
      <c r="B199" s="156"/>
      <c r="C199" s="12"/>
      <c r="D199" s="157" t="s">
        <v>74</v>
      </c>
      <c r="E199" s="167" t="s">
        <v>351</v>
      </c>
      <c r="F199" s="167" t="s">
        <v>352</v>
      </c>
      <c r="G199" s="12"/>
      <c r="H199" s="12"/>
      <c r="I199" s="159"/>
      <c r="J199" s="168">
        <f>BK199</f>
        <v>0</v>
      </c>
      <c r="K199" s="12"/>
      <c r="L199" s="156"/>
      <c r="M199" s="161"/>
      <c r="N199" s="162"/>
      <c r="O199" s="162"/>
      <c r="P199" s="163">
        <f>P200</f>
        <v>0</v>
      </c>
      <c r="Q199" s="162"/>
      <c r="R199" s="163">
        <f>R200</f>
        <v>0.10378799999999999</v>
      </c>
      <c r="S199" s="162"/>
      <c r="T199" s="164">
        <f>T200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157" t="s">
        <v>135</v>
      </c>
      <c r="AT199" s="165" t="s">
        <v>74</v>
      </c>
      <c r="AU199" s="165" t="s">
        <v>80</v>
      </c>
      <c r="AY199" s="157" t="s">
        <v>128</v>
      </c>
      <c r="BK199" s="166">
        <f>BK200</f>
        <v>0</v>
      </c>
    </row>
    <row r="200" s="2" customFormat="1" ht="24.15" customHeight="1">
      <c r="A200" s="34"/>
      <c r="B200" s="169"/>
      <c r="C200" s="170" t="s">
        <v>353</v>
      </c>
      <c r="D200" s="170" t="s">
        <v>130</v>
      </c>
      <c r="E200" s="171" t="s">
        <v>354</v>
      </c>
      <c r="F200" s="172" t="s">
        <v>355</v>
      </c>
      <c r="G200" s="173" t="s">
        <v>167</v>
      </c>
      <c r="H200" s="174">
        <v>11.16</v>
      </c>
      <c r="I200" s="175"/>
      <c r="J200" s="176">
        <f>ROUND(I200*H200,2)</f>
        <v>0</v>
      </c>
      <c r="K200" s="177"/>
      <c r="L200" s="35"/>
      <c r="M200" s="178" t="s">
        <v>1</v>
      </c>
      <c r="N200" s="179" t="s">
        <v>41</v>
      </c>
      <c r="O200" s="74"/>
      <c r="P200" s="180">
        <f>O200*H200</f>
        <v>0</v>
      </c>
      <c r="Q200" s="180">
        <v>0.0092999999999999992</v>
      </c>
      <c r="R200" s="180">
        <f>Q200*H200</f>
        <v>0.10378799999999999</v>
      </c>
      <c r="S200" s="180">
        <v>0</v>
      </c>
      <c r="T200" s="181">
        <f>S200*H200</f>
        <v>0</v>
      </c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R200" s="182" t="s">
        <v>193</v>
      </c>
      <c r="AT200" s="182" t="s">
        <v>130</v>
      </c>
      <c r="AU200" s="182" t="s">
        <v>135</v>
      </c>
      <c r="AY200" s="15" t="s">
        <v>128</v>
      </c>
      <c r="BE200" s="183">
        <f>IF(N200="základná",J200,0)</f>
        <v>0</v>
      </c>
      <c r="BF200" s="183">
        <f>IF(N200="znížená",J200,0)</f>
        <v>0</v>
      </c>
      <c r="BG200" s="183">
        <f>IF(N200="zákl. prenesená",J200,0)</f>
        <v>0</v>
      </c>
      <c r="BH200" s="183">
        <f>IF(N200="zníž. prenesená",J200,0)</f>
        <v>0</v>
      </c>
      <c r="BI200" s="183">
        <f>IF(N200="nulová",J200,0)</f>
        <v>0</v>
      </c>
      <c r="BJ200" s="15" t="s">
        <v>135</v>
      </c>
      <c r="BK200" s="183">
        <f>ROUND(I200*H200,2)</f>
        <v>0</v>
      </c>
      <c r="BL200" s="15" t="s">
        <v>193</v>
      </c>
      <c r="BM200" s="182" t="s">
        <v>356</v>
      </c>
    </row>
    <row r="201" s="12" customFormat="1" ht="22.8" customHeight="1">
      <c r="A201" s="12"/>
      <c r="B201" s="156"/>
      <c r="C201" s="12"/>
      <c r="D201" s="157" t="s">
        <v>74</v>
      </c>
      <c r="E201" s="167" t="s">
        <v>357</v>
      </c>
      <c r="F201" s="167" t="s">
        <v>358</v>
      </c>
      <c r="G201" s="12"/>
      <c r="H201" s="12"/>
      <c r="I201" s="159"/>
      <c r="J201" s="168">
        <f>BK201</f>
        <v>0</v>
      </c>
      <c r="K201" s="12"/>
      <c r="L201" s="156"/>
      <c r="M201" s="161"/>
      <c r="N201" s="162"/>
      <c r="O201" s="162"/>
      <c r="P201" s="163">
        <f>SUM(P202:P206)</f>
        <v>0</v>
      </c>
      <c r="Q201" s="162"/>
      <c r="R201" s="163">
        <f>SUM(R202:R206)</f>
        <v>1.7096314000000001</v>
      </c>
      <c r="S201" s="162"/>
      <c r="T201" s="164">
        <f>SUM(T202:T206)</f>
        <v>0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157" t="s">
        <v>135</v>
      </c>
      <c r="AT201" s="165" t="s">
        <v>74</v>
      </c>
      <c r="AU201" s="165" t="s">
        <v>80</v>
      </c>
      <c r="AY201" s="157" t="s">
        <v>128</v>
      </c>
      <c r="BK201" s="166">
        <f>SUM(BK202:BK206)</f>
        <v>0</v>
      </c>
    </row>
    <row r="202" s="2" customFormat="1" ht="24.15" customHeight="1">
      <c r="A202" s="34"/>
      <c r="B202" s="169"/>
      <c r="C202" s="170" t="s">
        <v>359</v>
      </c>
      <c r="D202" s="170" t="s">
        <v>130</v>
      </c>
      <c r="E202" s="171" t="s">
        <v>360</v>
      </c>
      <c r="F202" s="172" t="s">
        <v>361</v>
      </c>
      <c r="G202" s="173" t="s">
        <v>167</v>
      </c>
      <c r="H202" s="174">
        <v>49.350000000000001</v>
      </c>
      <c r="I202" s="175"/>
      <c r="J202" s="176">
        <f>ROUND(I202*H202,2)</f>
        <v>0</v>
      </c>
      <c r="K202" s="177"/>
      <c r="L202" s="35"/>
      <c r="M202" s="178" t="s">
        <v>1</v>
      </c>
      <c r="N202" s="179" t="s">
        <v>41</v>
      </c>
      <c r="O202" s="74"/>
      <c r="P202" s="180">
        <f>O202*H202</f>
        <v>0</v>
      </c>
      <c r="Q202" s="180">
        <v>0.015900000000000001</v>
      </c>
      <c r="R202" s="180">
        <f>Q202*H202</f>
        <v>0.78466500000000006</v>
      </c>
      <c r="S202" s="180">
        <v>0</v>
      </c>
      <c r="T202" s="181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82" t="s">
        <v>193</v>
      </c>
      <c r="AT202" s="182" t="s">
        <v>130</v>
      </c>
      <c r="AU202" s="182" t="s">
        <v>135</v>
      </c>
      <c r="AY202" s="15" t="s">
        <v>128</v>
      </c>
      <c r="BE202" s="183">
        <f>IF(N202="základná",J202,0)</f>
        <v>0</v>
      </c>
      <c r="BF202" s="183">
        <f>IF(N202="znížená",J202,0)</f>
        <v>0</v>
      </c>
      <c r="BG202" s="183">
        <f>IF(N202="zákl. prenesená",J202,0)</f>
        <v>0</v>
      </c>
      <c r="BH202" s="183">
        <f>IF(N202="zníž. prenesená",J202,0)</f>
        <v>0</v>
      </c>
      <c r="BI202" s="183">
        <f>IF(N202="nulová",J202,0)</f>
        <v>0</v>
      </c>
      <c r="BJ202" s="15" t="s">
        <v>135</v>
      </c>
      <c r="BK202" s="183">
        <f>ROUND(I202*H202,2)</f>
        <v>0</v>
      </c>
      <c r="BL202" s="15" t="s">
        <v>193</v>
      </c>
      <c r="BM202" s="182" t="s">
        <v>362</v>
      </c>
    </row>
    <row r="203" s="2" customFormat="1" ht="24.15" customHeight="1">
      <c r="A203" s="34"/>
      <c r="B203" s="169"/>
      <c r="C203" s="170" t="s">
        <v>363</v>
      </c>
      <c r="D203" s="170" t="s">
        <v>130</v>
      </c>
      <c r="E203" s="171" t="s">
        <v>364</v>
      </c>
      <c r="F203" s="172" t="s">
        <v>365</v>
      </c>
      <c r="G203" s="173" t="s">
        <v>167</v>
      </c>
      <c r="H203" s="174">
        <v>67.719999999999999</v>
      </c>
      <c r="I203" s="175"/>
      <c r="J203" s="176">
        <f>ROUND(I203*H203,2)</f>
        <v>0</v>
      </c>
      <c r="K203" s="177"/>
      <c r="L203" s="35"/>
      <c r="M203" s="178" t="s">
        <v>1</v>
      </c>
      <c r="N203" s="179" t="s">
        <v>41</v>
      </c>
      <c r="O203" s="74"/>
      <c r="P203" s="180">
        <f>O203*H203</f>
        <v>0</v>
      </c>
      <c r="Q203" s="180">
        <v>0.01187</v>
      </c>
      <c r="R203" s="180">
        <f>Q203*H203</f>
        <v>0.80383640000000001</v>
      </c>
      <c r="S203" s="180">
        <v>0</v>
      </c>
      <c r="T203" s="181">
        <f>S203*H203</f>
        <v>0</v>
      </c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R203" s="182" t="s">
        <v>193</v>
      </c>
      <c r="AT203" s="182" t="s">
        <v>130</v>
      </c>
      <c r="AU203" s="182" t="s">
        <v>135</v>
      </c>
      <c r="AY203" s="15" t="s">
        <v>128</v>
      </c>
      <c r="BE203" s="183">
        <f>IF(N203="základná",J203,0)</f>
        <v>0</v>
      </c>
      <c r="BF203" s="183">
        <f>IF(N203="znížená",J203,0)</f>
        <v>0</v>
      </c>
      <c r="BG203" s="183">
        <f>IF(N203="zákl. prenesená",J203,0)</f>
        <v>0</v>
      </c>
      <c r="BH203" s="183">
        <f>IF(N203="zníž. prenesená",J203,0)</f>
        <v>0</v>
      </c>
      <c r="BI203" s="183">
        <f>IF(N203="nulová",J203,0)</f>
        <v>0</v>
      </c>
      <c r="BJ203" s="15" t="s">
        <v>135</v>
      </c>
      <c r="BK203" s="183">
        <f>ROUND(I203*H203,2)</f>
        <v>0</v>
      </c>
      <c r="BL203" s="15" t="s">
        <v>193</v>
      </c>
      <c r="BM203" s="182" t="s">
        <v>366</v>
      </c>
    </row>
    <row r="204" s="2" customFormat="1" ht="33" customHeight="1">
      <c r="A204" s="34"/>
      <c r="B204" s="169"/>
      <c r="C204" s="170" t="s">
        <v>367</v>
      </c>
      <c r="D204" s="170" t="s">
        <v>130</v>
      </c>
      <c r="E204" s="171" t="s">
        <v>368</v>
      </c>
      <c r="F204" s="172" t="s">
        <v>369</v>
      </c>
      <c r="G204" s="173" t="s">
        <v>272</v>
      </c>
      <c r="H204" s="174">
        <v>4</v>
      </c>
      <c r="I204" s="175"/>
      <c r="J204" s="176">
        <f>ROUND(I204*H204,2)</f>
        <v>0</v>
      </c>
      <c r="K204" s="177"/>
      <c r="L204" s="35"/>
      <c r="M204" s="178" t="s">
        <v>1</v>
      </c>
      <c r="N204" s="179" t="s">
        <v>41</v>
      </c>
      <c r="O204" s="74"/>
      <c r="P204" s="180">
        <f>O204*H204</f>
        <v>0</v>
      </c>
      <c r="Q204" s="180">
        <v>0.019990000000000001</v>
      </c>
      <c r="R204" s="180">
        <f>Q204*H204</f>
        <v>0.079960000000000003</v>
      </c>
      <c r="S204" s="180">
        <v>0</v>
      </c>
      <c r="T204" s="181">
        <f>S204*H204</f>
        <v>0</v>
      </c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R204" s="182" t="s">
        <v>193</v>
      </c>
      <c r="AT204" s="182" t="s">
        <v>130</v>
      </c>
      <c r="AU204" s="182" t="s">
        <v>135</v>
      </c>
      <c r="AY204" s="15" t="s">
        <v>128</v>
      </c>
      <c r="BE204" s="183">
        <f>IF(N204="základná",J204,0)</f>
        <v>0</v>
      </c>
      <c r="BF204" s="183">
        <f>IF(N204="znížená",J204,0)</f>
        <v>0</v>
      </c>
      <c r="BG204" s="183">
        <f>IF(N204="zákl. prenesená",J204,0)</f>
        <v>0</v>
      </c>
      <c r="BH204" s="183">
        <f>IF(N204="zníž. prenesená",J204,0)</f>
        <v>0</v>
      </c>
      <c r="BI204" s="183">
        <f>IF(N204="nulová",J204,0)</f>
        <v>0</v>
      </c>
      <c r="BJ204" s="15" t="s">
        <v>135</v>
      </c>
      <c r="BK204" s="183">
        <f>ROUND(I204*H204,2)</f>
        <v>0</v>
      </c>
      <c r="BL204" s="15" t="s">
        <v>193</v>
      </c>
      <c r="BM204" s="182" t="s">
        <v>370</v>
      </c>
    </row>
    <row r="205" s="2" customFormat="1" ht="33" customHeight="1">
      <c r="A205" s="34"/>
      <c r="B205" s="169"/>
      <c r="C205" s="170" t="s">
        <v>371</v>
      </c>
      <c r="D205" s="170" t="s">
        <v>130</v>
      </c>
      <c r="E205" s="171" t="s">
        <v>372</v>
      </c>
      <c r="F205" s="172" t="s">
        <v>373</v>
      </c>
      <c r="G205" s="173" t="s">
        <v>272</v>
      </c>
      <c r="H205" s="174">
        <v>1</v>
      </c>
      <c r="I205" s="175"/>
      <c r="J205" s="176">
        <f>ROUND(I205*H205,2)</f>
        <v>0</v>
      </c>
      <c r="K205" s="177"/>
      <c r="L205" s="35"/>
      <c r="M205" s="178" t="s">
        <v>1</v>
      </c>
      <c r="N205" s="179" t="s">
        <v>41</v>
      </c>
      <c r="O205" s="74"/>
      <c r="P205" s="180">
        <f>O205*H205</f>
        <v>0</v>
      </c>
      <c r="Q205" s="180">
        <v>0.020049999999999998</v>
      </c>
      <c r="R205" s="180">
        <f>Q205*H205</f>
        <v>0.020049999999999998</v>
      </c>
      <c r="S205" s="180">
        <v>0</v>
      </c>
      <c r="T205" s="181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82" t="s">
        <v>193</v>
      </c>
      <c r="AT205" s="182" t="s">
        <v>130</v>
      </c>
      <c r="AU205" s="182" t="s">
        <v>135</v>
      </c>
      <c r="AY205" s="15" t="s">
        <v>128</v>
      </c>
      <c r="BE205" s="183">
        <f>IF(N205="základná",J205,0)</f>
        <v>0</v>
      </c>
      <c r="BF205" s="183">
        <f>IF(N205="znížená",J205,0)</f>
        <v>0</v>
      </c>
      <c r="BG205" s="183">
        <f>IF(N205="zákl. prenesená",J205,0)</f>
        <v>0</v>
      </c>
      <c r="BH205" s="183">
        <f>IF(N205="zníž. prenesená",J205,0)</f>
        <v>0</v>
      </c>
      <c r="BI205" s="183">
        <f>IF(N205="nulová",J205,0)</f>
        <v>0</v>
      </c>
      <c r="BJ205" s="15" t="s">
        <v>135</v>
      </c>
      <c r="BK205" s="183">
        <f>ROUND(I205*H205,2)</f>
        <v>0</v>
      </c>
      <c r="BL205" s="15" t="s">
        <v>193</v>
      </c>
      <c r="BM205" s="182" t="s">
        <v>374</v>
      </c>
    </row>
    <row r="206" s="2" customFormat="1" ht="33" customHeight="1">
      <c r="A206" s="34"/>
      <c r="B206" s="169"/>
      <c r="C206" s="170" t="s">
        <v>375</v>
      </c>
      <c r="D206" s="170" t="s">
        <v>130</v>
      </c>
      <c r="E206" s="171" t="s">
        <v>376</v>
      </c>
      <c r="F206" s="172" t="s">
        <v>377</v>
      </c>
      <c r="G206" s="173" t="s">
        <v>272</v>
      </c>
      <c r="H206" s="174">
        <v>1</v>
      </c>
      <c r="I206" s="175"/>
      <c r="J206" s="176">
        <f>ROUND(I206*H206,2)</f>
        <v>0</v>
      </c>
      <c r="K206" s="177"/>
      <c r="L206" s="35"/>
      <c r="M206" s="178" t="s">
        <v>1</v>
      </c>
      <c r="N206" s="179" t="s">
        <v>41</v>
      </c>
      <c r="O206" s="74"/>
      <c r="P206" s="180">
        <f>O206*H206</f>
        <v>0</v>
      </c>
      <c r="Q206" s="180">
        <v>0.02112</v>
      </c>
      <c r="R206" s="180">
        <f>Q206*H206</f>
        <v>0.02112</v>
      </c>
      <c r="S206" s="180">
        <v>0</v>
      </c>
      <c r="T206" s="181">
        <f>S206*H206</f>
        <v>0</v>
      </c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R206" s="182" t="s">
        <v>193</v>
      </c>
      <c r="AT206" s="182" t="s">
        <v>130</v>
      </c>
      <c r="AU206" s="182" t="s">
        <v>135</v>
      </c>
      <c r="AY206" s="15" t="s">
        <v>128</v>
      </c>
      <c r="BE206" s="183">
        <f>IF(N206="základná",J206,0)</f>
        <v>0</v>
      </c>
      <c r="BF206" s="183">
        <f>IF(N206="znížená",J206,0)</f>
        <v>0</v>
      </c>
      <c r="BG206" s="183">
        <f>IF(N206="zákl. prenesená",J206,0)</f>
        <v>0</v>
      </c>
      <c r="BH206" s="183">
        <f>IF(N206="zníž. prenesená",J206,0)</f>
        <v>0</v>
      </c>
      <c r="BI206" s="183">
        <f>IF(N206="nulová",J206,0)</f>
        <v>0</v>
      </c>
      <c r="BJ206" s="15" t="s">
        <v>135</v>
      </c>
      <c r="BK206" s="183">
        <f>ROUND(I206*H206,2)</f>
        <v>0</v>
      </c>
      <c r="BL206" s="15" t="s">
        <v>193</v>
      </c>
      <c r="BM206" s="182" t="s">
        <v>378</v>
      </c>
    </row>
    <row r="207" s="12" customFormat="1" ht="22.8" customHeight="1">
      <c r="A207" s="12"/>
      <c r="B207" s="156"/>
      <c r="C207" s="12"/>
      <c r="D207" s="157" t="s">
        <v>74</v>
      </c>
      <c r="E207" s="167" t="s">
        <v>379</v>
      </c>
      <c r="F207" s="167" t="s">
        <v>380</v>
      </c>
      <c r="G207" s="12"/>
      <c r="H207" s="12"/>
      <c r="I207" s="159"/>
      <c r="J207" s="168">
        <f>BK207</f>
        <v>0</v>
      </c>
      <c r="K207" s="12"/>
      <c r="L207" s="156"/>
      <c r="M207" s="161"/>
      <c r="N207" s="162"/>
      <c r="O207" s="162"/>
      <c r="P207" s="163">
        <f>SUM(P208:P233)</f>
        <v>0</v>
      </c>
      <c r="Q207" s="162"/>
      <c r="R207" s="163">
        <f>SUM(R208:R233)</f>
        <v>2.6588154419999999</v>
      </c>
      <c r="S207" s="162"/>
      <c r="T207" s="164">
        <f>SUM(T208:T233)</f>
        <v>0</v>
      </c>
      <c r="U207" s="12"/>
      <c r="V207" s="12"/>
      <c r="W207" s="12"/>
      <c r="X207" s="12"/>
      <c r="Y207" s="12"/>
      <c r="Z207" s="12"/>
      <c r="AA207" s="12"/>
      <c r="AB207" s="12"/>
      <c r="AC207" s="12"/>
      <c r="AD207" s="12"/>
      <c r="AE207" s="12"/>
      <c r="AR207" s="157" t="s">
        <v>135</v>
      </c>
      <c r="AT207" s="165" t="s">
        <v>74</v>
      </c>
      <c r="AU207" s="165" t="s">
        <v>80</v>
      </c>
      <c r="AY207" s="157" t="s">
        <v>128</v>
      </c>
      <c r="BK207" s="166">
        <f>SUM(BK208:BK233)</f>
        <v>0</v>
      </c>
    </row>
    <row r="208" s="2" customFormat="1" ht="33" customHeight="1">
      <c r="A208" s="34"/>
      <c r="B208" s="169"/>
      <c r="C208" s="170" t="s">
        <v>381</v>
      </c>
      <c r="D208" s="170" t="s">
        <v>130</v>
      </c>
      <c r="E208" s="171" t="s">
        <v>382</v>
      </c>
      <c r="F208" s="172" t="s">
        <v>383</v>
      </c>
      <c r="G208" s="173" t="s">
        <v>262</v>
      </c>
      <c r="H208" s="174">
        <v>60.600000000000001</v>
      </c>
      <c r="I208" s="175"/>
      <c r="J208" s="176">
        <f>ROUND(I208*H208,2)</f>
        <v>0</v>
      </c>
      <c r="K208" s="177"/>
      <c r="L208" s="35"/>
      <c r="M208" s="178" t="s">
        <v>1</v>
      </c>
      <c r="N208" s="179" t="s">
        <v>41</v>
      </c>
      <c r="O208" s="74"/>
      <c r="P208" s="180">
        <f>O208*H208</f>
        <v>0</v>
      </c>
      <c r="Q208" s="180">
        <v>0.00179663</v>
      </c>
      <c r="R208" s="180">
        <f>Q208*H208</f>
        <v>0.10887577800000001</v>
      </c>
      <c r="S208" s="180">
        <v>0</v>
      </c>
      <c r="T208" s="181">
        <f>S208*H208</f>
        <v>0</v>
      </c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R208" s="182" t="s">
        <v>193</v>
      </c>
      <c r="AT208" s="182" t="s">
        <v>130</v>
      </c>
      <c r="AU208" s="182" t="s">
        <v>135</v>
      </c>
      <c r="AY208" s="15" t="s">
        <v>128</v>
      </c>
      <c r="BE208" s="183">
        <f>IF(N208="základná",J208,0)</f>
        <v>0</v>
      </c>
      <c r="BF208" s="183">
        <f>IF(N208="znížená",J208,0)</f>
        <v>0</v>
      </c>
      <c r="BG208" s="183">
        <f>IF(N208="zákl. prenesená",J208,0)</f>
        <v>0</v>
      </c>
      <c r="BH208" s="183">
        <f>IF(N208="zníž. prenesená",J208,0)</f>
        <v>0</v>
      </c>
      <c r="BI208" s="183">
        <f>IF(N208="nulová",J208,0)</f>
        <v>0</v>
      </c>
      <c r="BJ208" s="15" t="s">
        <v>135</v>
      </c>
      <c r="BK208" s="183">
        <f>ROUND(I208*H208,2)</f>
        <v>0</v>
      </c>
      <c r="BL208" s="15" t="s">
        <v>193</v>
      </c>
      <c r="BM208" s="182" t="s">
        <v>384</v>
      </c>
    </row>
    <row r="209" s="2" customFormat="1" ht="21.75" customHeight="1">
      <c r="A209" s="34"/>
      <c r="B209" s="169"/>
      <c r="C209" s="170" t="s">
        <v>385</v>
      </c>
      <c r="D209" s="170" t="s">
        <v>130</v>
      </c>
      <c r="E209" s="171" t="s">
        <v>386</v>
      </c>
      <c r="F209" s="172" t="s">
        <v>387</v>
      </c>
      <c r="G209" s="173" t="s">
        <v>262</v>
      </c>
      <c r="H209" s="174">
        <v>6.2999999999999998</v>
      </c>
      <c r="I209" s="175"/>
      <c r="J209" s="176">
        <f>ROUND(I209*H209,2)</f>
        <v>0</v>
      </c>
      <c r="K209" s="177"/>
      <c r="L209" s="35"/>
      <c r="M209" s="178" t="s">
        <v>1</v>
      </c>
      <c r="N209" s="179" t="s">
        <v>41</v>
      </c>
      <c r="O209" s="74"/>
      <c r="P209" s="180">
        <f>O209*H209</f>
        <v>0</v>
      </c>
      <c r="Q209" s="180">
        <v>0.00155</v>
      </c>
      <c r="R209" s="180">
        <f>Q209*H209</f>
        <v>0.0097649999999999994</v>
      </c>
      <c r="S209" s="180">
        <v>0</v>
      </c>
      <c r="T209" s="181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82" t="s">
        <v>193</v>
      </c>
      <c r="AT209" s="182" t="s">
        <v>130</v>
      </c>
      <c r="AU209" s="182" t="s">
        <v>135</v>
      </c>
      <c r="AY209" s="15" t="s">
        <v>128</v>
      </c>
      <c r="BE209" s="183">
        <f>IF(N209="základná",J209,0)</f>
        <v>0</v>
      </c>
      <c r="BF209" s="183">
        <f>IF(N209="znížená",J209,0)</f>
        <v>0</v>
      </c>
      <c r="BG209" s="183">
        <f>IF(N209="zákl. prenesená",J209,0)</f>
        <v>0</v>
      </c>
      <c r="BH209" s="183">
        <f>IF(N209="zníž. prenesená",J209,0)</f>
        <v>0</v>
      </c>
      <c r="BI209" s="183">
        <f>IF(N209="nulová",J209,0)</f>
        <v>0</v>
      </c>
      <c r="BJ209" s="15" t="s">
        <v>135</v>
      </c>
      <c r="BK209" s="183">
        <f>ROUND(I209*H209,2)</f>
        <v>0</v>
      </c>
      <c r="BL209" s="15" t="s">
        <v>193</v>
      </c>
      <c r="BM209" s="182" t="s">
        <v>388</v>
      </c>
    </row>
    <row r="210" s="2" customFormat="1" ht="16.5" customHeight="1">
      <c r="A210" s="34"/>
      <c r="B210" s="169"/>
      <c r="C210" s="170" t="s">
        <v>389</v>
      </c>
      <c r="D210" s="170" t="s">
        <v>130</v>
      </c>
      <c r="E210" s="171" t="s">
        <v>390</v>
      </c>
      <c r="F210" s="172" t="s">
        <v>391</v>
      </c>
      <c r="G210" s="173" t="s">
        <v>262</v>
      </c>
      <c r="H210" s="174">
        <v>121.2</v>
      </c>
      <c r="I210" s="175"/>
      <c r="J210" s="176">
        <f>ROUND(I210*H210,2)</f>
        <v>0</v>
      </c>
      <c r="K210" s="177"/>
      <c r="L210" s="35"/>
      <c r="M210" s="178" t="s">
        <v>1</v>
      </c>
      <c r="N210" s="179" t="s">
        <v>41</v>
      </c>
      <c r="O210" s="74"/>
      <c r="P210" s="180">
        <f>O210*H210</f>
        <v>0</v>
      </c>
      <c r="Q210" s="180">
        <v>0.00155</v>
      </c>
      <c r="R210" s="180">
        <f>Q210*H210</f>
        <v>0.18786</v>
      </c>
      <c r="S210" s="180">
        <v>0</v>
      </c>
      <c r="T210" s="181">
        <f>S210*H210</f>
        <v>0</v>
      </c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R210" s="182" t="s">
        <v>193</v>
      </c>
      <c r="AT210" s="182" t="s">
        <v>130</v>
      </c>
      <c r="AU210" s="182" t="s">
        <v>135</v>
      </c>
      <c r="AY210" s="15" t="s">
        <v>128</v>
      </c>
      <c r="BE210" s="183">
        <f>IF(N210="základná",J210,0)</f>
        <v>0</v>
      </c>
      <c r="BF210" s="183">
        <f>IF(N210="znížená",J210,0)</f>
        <v>0</v>
      </c>
      <c r="BG210" s="183">
        <f>IF(N210="zákl. prenesená",J210,0)</f>
        <v>0</v>
      </c>
      <c r="BH210" s="183">
        <f>IF(N210="zníž. prenesená",J210,0)</f>
        <v>0</v>
      </c>
      <c r="BI210" s="183">
        <f>IF(N210="nulová",J210,0)</f>
        <v>0</v>
      </c>
      <c r="BJ210" s="15" t="s">
        <v>135</v>
      </c>
      <c r="BK210" s="183">
        <f>ROUND(I210*H210,2)</f>
        <v>0</v>
      </c>
      <c r="BL210" s="15" t="s">
        <v>193</v>
      </c>
      <c r="BM210" s="182" t="s">
        <v>392</v>
      </c>
    </row>
    <row r="211" s="2" customFormat="1" ht="24.15" customHeight="1">
      <c r="A211" s="34"/>
      <c r="B211" s="169"/>
      <c r="C211" s="170" t="s">
        <v>393</v>
      </c>
      <c r="D211" s="170" t="s">
        <v>130</v>
      </c>
      <c r="E211" s="171" t="s">
        <v>394</v>
      </c>
      <c r="F211" s="172" t="s">
        <v>395</v>
      </c>
      <c r="G211" s="173" t="s">
        <v>262</v>
      </c>
      <c r="H211" s="174">
        <v>6.2999999999999998</v>
      </c>
      <c r="I211" s="175"/>
      <c r="J211" s="176">
        <f>ROUND(I211*H211,2)</f>
        <v>0</v>
      </c>
      <c r="K211" s="177"/>
      <c r="L211" s="35"/>
      <c r="M211" s="178" t="s">
        <v>1</v>
      </c>
      <c r="N211" s="179" t="s">
        <v>41</v>
      </c>
      <c r="O211" s="74"/>
      <c r="P211" s="180">
        <f>O211*H211</f>
        <v>0</v>
      </c>
      <c r="Q211" s="180">
        <v>0.00183</v>
      </c>
      <c r="R211" s="180">
        <f>Q211*H211</f>
        <v>0.011528999999999999</v>
      </c>
      <c r="S211" s="180">
        <v>0</v>
      </c>
      <c r="T211" s="181">
        <f>S211*H211</f>
        <v>0</v>
      </c>
      <c r="U211" s="34"/>
      <c r="V211" s="34"/>
      <c r="W211" s="34"/>
      <c r="X211" s="34"/>
      <c r="Y211" s="34"/>
      <c r="Z211" s="34"/>
      <c r="AA211" s="34"/>
      <c r="AB211" s="34"/>
      <c r="AC211" s="34"/>
      <c r="AD211" s="34"/>
      <c r="AE211" s="34"/>
      <c r="AR211" s="182" t="s">
        <v>193</v>
      </c>
      <c r="AT211" s="182" t="s">
        <v>130</v>
      </c>
      <c r="AU211" s="182" t="s">
        <v>135</v>
      </c>
      <c r="AY211" s="15" t="s">
        <v>128</v>
      </c>
      <c r="BE211" s="183">
        <f>IF(N211="základná",J211,0)</f>
        <v>0</v>
      </c>
      <c r="BF211" s="183">
        <f>IF(N211="znížená",J211,0)</f>
        <v>0</v>
      </c>
      <c r="BG211" s="183">
        <f>IF(N211="zákl. prenesená",J211,0)</f>
        <v>0</v>
      </c>
      <c r="BH211" s="183">
        <f>IF(N211="zníž. prenesená",J211,0)</f>
        <v>0</v>
      </c>
      <c r="BI211" s="183">
        <f>IF(N211="nulová",J211,0)</f>
        <v>0</v>
      </c>
      <c r="BJ211" s="15" t="s">
        <v>135</v>
      </c>
      <c r="BK211" s="183">
        <f>ROUND(I211*H211,2)</f>
        <v>0</v>
      </c>
      <c r="BL211" s="15" t="s">
        <v>193</v>
      </c>
      <c r="BM211" s="182" t="s">
        <v>396</v>
      </c>
    </row>
    <row r="212" s="2" customFormat="1" ht="24.15" customHeight="1">
      <c r="A212" s="34"/>
      <c r="B212" s="169"/>
      <c r="C212" s="170" t="s">
        <v>397</v>
      </c>
      <c r="D212" s="170" t="s">
        <v>130</v>
      </c>
      <c r="E212" s="171" t="s">
        <v>398</v>
      </c>
      <c r="F212" s="172" t="s">
        <v>399</v>
      </c>
      <c r="G212" s="173" t="s">
        <v>262</v>
      </c>
      <c r="H212" s="174">
        <v>60.600000000000001</v>
      </c>
      <c r="I212" s="175"/>
      <c r="J212" s="176">
        <f>ROUND(I212*H212,2)</f>
        <v>0</v>
      </c>
      <c r="K212" s="177"/>
      <c r="L212" s="35"/>
      <c r="M212" s="178" t="s">
        <v>1</v>
      </c>
      <c r="N212" s="179" t="s">
        <v>41</v>
      </c>
      <c r="O212" s="74"/>
      <c r="P212" s="180">
        <f>O212*H212</f>
        <v>0</v>
      </c>
      <c r="Q212" s="180">
        <v>0.0024879400000000001</v>
      </c>
      <c r="R212" s="180">
        <f>Q212*H212</f>
        <v>0.15076916400000001</v>
      </c>
      <c r="S212" s="180">
        <v>0</v>
      </c>
      <c r="T212" s="181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82" t="s">
        <v>193</v>
      </c>
      <c r="AT212" s="182" t="s">
        <v>130</v>
      </c>
      <c r="AU212" s="182" t="s">
        <v>135</v>
      </c>
      <c r="AY212" s="15" t="s">
        <v>128</v>
      </c>
      <c r="BE212" s="183">
        <f>IF(N212="základná",J212,0)</f>
        <v>0</v>
      </c>
      <c r="BF212" s="183">
        <f>IF(N212="znížená",J212,0)</f>
        <v>0</v>
      </c>
      <c r="BG212" s="183">
        <f>IF(N212="zákl. prenesená",J212,0)</f>
        <v>0</v>
      </c>
      <c r="BH212" s="183">
        <f>IF(N212="zníž. prenesená",J212,0)</f>
        <v>0</v>
      </c>
      <c r="BI212" s="183">
        <f>IF(N212="nulová",J212,0)</f>
        <v>0</v>
      </c>
      <c r="BJ212" s="15" t="s">
        <v>135</v>
      </c>
      <c r="BK212" s="183">
        <f>ROUND(I212*H212,2)</f>
        <v>0</v>
      </c>
      <c r="BL212" s="15" t="s">
        <v>193</v>
      </c>
      <c r="BM212" s="182" t="s">
        <v>400</v>
      </c>
    </row>
    <row r="213" s="2" customFormat="1" ht="24.15" customHeight="1">
      <c r="A213" s="34"/>
      <c r="B213" s="169"/>
      <c r="C213" s="170" t="s">
        <v>401</v>
      </c>
      <c r="D213" s="170" t="s">
        <v>130</v>
      </c>
      <c r="E213" s="171" t="s">
        <v>402</v>
      </c>
      <c r="F213" s="172" t="s">
        <v>403</v>
      </c>
      <c r="G213" s="173" t="s">
        <v>272</v>
      </c>
      <c r="H213" s="174">
        <v>5</v>
      </c>
      <c r="I213" s="175"/>
      <c r="J213" s="176">
        <f>ROUND(I213*H213,2)</f>
        <v>0</v>
      </c>
      <c r="K213" s="177"/>
      <c r="L213" s="35"/>
      <c r="M213" s="178" t="s">
        <v>1</v>
      </c>
      <c r="N213" s="179" t="s">
        <v>41</v>
      </c>
      <c r="O213" s="74"/>
      <c r="P213" s="180">
        <f>O213*H213</f>
        <v>0</v>
      </c>
      <c r="Q213" s="180">
        <v>0.0010643</v>
      </c>
      <c r="R213" s="180">
        <f>Q213*H213</f>
        <v>0.0053214999999999998</v>
      </c>
      <c r="S213" s="180">
        <v>0</v>
      </c>
      <c r="T213" s="181">
        <f>S213*H213</f>
        <v>0</v>
      </c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R213" s="182" t="s">
        <v>193</v>
      </c>
      <c r="AT213" s="182" t="s">
        <v>130</v>
      </c>
      <c r="AU213" s="182" t="s">
        <v>135</v>
      </c>
      <c r="AY213" s="15" t="s">
        <v>128</v>
      </c>
      <c r="BE213" s="183">
        <f>IF(N213="základná",J213,0)</f>
        <v>0</v>
      </c>
      <c r="BF213" s="183">
        <f>IF(N213="znížená",J213,0)</f>
        <v>0</v>
      </c>
      <c r="BG213" s="183">
        <f>IF(N213="zákl. prenesená",J213,0)</f>
        <v>0</v>
      </c>
      <c r="BH213" s="183">
        <f>IF(N213="zníž. prenesená",J213,0)</f>
        <v>0</v>
      </c>
      <c r="BI213" s="183">
        <f>IF(N213="nulová",J213,0)</f>
        <v>0</v>
      </c>
      <c r="BJ213" s="15" t="s">
        <v>135</v>
      </c>
      <c r="BK213" s="183">
        <f>ROUND(I213*H213,2)</f>
        <v>0</v>
      </c>
      <c r="BL213" s="15" t="s">
        <v>193</v>
      </c>
      <c r="BM213" s="182" t="s">
        <v>404</v>
      </c>
    </row>
    <row r="214" s="2" customFormat="1" ht="24.15" customHeight="1">
      <c r="A214" s="34"/>
      <c r="B214" s="169"/>
      <c r="C214" s="170" t="s">
        <v>405</v>
      </c>
      <c r="D214" s="170" t="s">
        <v>130</v>
      </c>
      <c r="E214" s="171" t="s">
        <v>406</v>
      </c>
      <c r="F214" s="172" t="s">
        <v>407</v>
      </c>
      <c r="G214" s="173" t="s">
        <v>262</v>
      </c>
      <c r="H214" s="174">
        <v>25.32</v>
      </c>
      <c r="I214" s="175"/>
      <c r="J214" s="176">
        <f>ROUND(I214*H214,2)</f>
        <v>0</v>
      </c>
      <c r="K214" s="177"/>
      <c r="L214" s="35"/>
      <c r="M214" s="178" t="s">
        <v>1</v>
      </c>
      <c r="N214" s="179" t="s">
        <v>41</v>
      </c>
      <c r="O214" s="74"/>
      <c r="P214" s="180">
        <f>O214*H214</f>
        <v>0</v>
      </c>
      <c r="Q214" s="180">
        <v>0.00147</v>
      </c>
      <c r="R214" s="180">
        <f>Q214*H214</f>
        <v>0.037220400000000001</v>
      </c>
      <c r="S214" s="180">
        <v>0</v>
      </c>
      <c r="T214" s="181">
        <f>S214*H214</f>
        <v>0</v>
      </c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R214" s="182" t="s">
        <v>193</v>
      </c>
      <c r="AT214" s="182" t="s">
        <v>130</v>
      </c>
      <c r="AU214" s="182" t="s">
        <v>135</v>
      </c>
      <c r="AY214" s="15" t="s">
        <v>128</v>
      </c>
      <c r="BE214" s="183">
        <f>IF(N214="základná",J214,0)</f>
        <v>0</v>
      </c>
      <c r="BF214" s="183">
        <f>IF(N214="znížená",J214,0)</f>
        <v>0</v>
      </c>
      <c r="BG214" s="183">
        <f>IF(N214="zákl. prenesená",J214,0)</f>
        <v>0</v>
      </c>
      <c r="BH214" s="183">
        <f>IF(N214="zníž. prenesená",J214,0)</f>
        <v>0</v>
      </c>
      <c r="BI214" s="183">
        <f>IF(N214="nulová",J214,0)</f>
        <v>0</v>
      </c>
      <c r="BJ214" s="15" t="s">
        <v>135</v>
      </c>
      <c r="BK214" s="183">
        <f>ROUND(I214*H214,2)</f>
        <v>0</v>
      </c>
      <c r="BL214" s="15" t="s">
        <v>193</v>
      </c>
      <c r="BM214" s="182" t="s">
        <v>408</v>
      </c>
    </row>
    <row r="215" s="2" customFormat="1" ht="24.15" customHeight="1">
      <c r="A215" s="34"/>
      <c r="B215" s="169"/>
      <c r="C215" s="170" t="s">
        <v>409</v>
      </c>
      <c r="D215" s="170" t="s">
        <v>130</v>
      </c>
      <c r="E215" s="171" t="s">
        <v>410</v>
      </c>
      <c r="F215" s="172" t="s">
        <v>411</v>
      </c>
      <c r="G215" s="173" t="s">
        <v>262</v>
      </c>
      <c r="H215" s="174">
        <v>25.32</v>
      </c>
      <c r="I215" s="175"/>
      <c r="J215" s="176">
        <f>ROUND(I215*H215,2)</f>
        <v>0</v>
      </c>
      <c r="K215" s="177"/>
      <c r="L215" s="35"/>
      <c r="M215" s="178" t="s">
        <v>1</v>
      </c>
      <c r="N215" s="179" t="s">
        <v>41</v>
      </c>
      <c r="O215" s="74"/>
      <c r="P215" s="180">
        <f>O215*H215</f>
        <v>0</v>
      </c>
      <c r="Q215" s="180">
        <v>0.00365</v>
      </c>
      <c r="R215" s="180">
        <f>Q215*H215</f>
        <v>0.092418</v>
      </c>
      <c r="S215" s="180">
        <v>0</v>
      </c>
      <c r="T215" s="181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82" t="s">
        <v>193</v>
      </c>
      <c r="AT215" s="182" t="s">
        <v>130</v>
      </c>
      <c r="AU215" s="182" t="s">
        <v>135</v>
      </c>
      <c r="AY215" s="15" t="s">
        <v>128</v>
      </c>
      <c r="BE215" s="183">
        <f>IF(N215="základná",J215,0)</f>
        <v>0</v>
      </c>
      <c r="BF215" s="183">
        <f>IF(N215="znížená",J215,0)</f>
        <v>0</v>
      </c>
      <c r="BG215" s="183">
        <f>IF(N215="zákl. prenesená",J215,0)</f>
        <v>0</v>
      </c>
      <c r="BH215" s="183">
        <f>IF(N215="zníž. prenesená",J215,0)</f>
        <v>0</v>
      </c>
      <c r="BI215" s="183">
        <f>IF(N215="nulová",J215,0)</f>
        <v>0</v>
      </c>
      <c r="BJ215" s="15" t="s">
        <v>135</v>
      </c>
      <c r="BK215" s="183">
        <f>ROUND(I215*H215,2)</f>
        <v>0</v>
      </c>
      <c r="BL215" s="15" t="s">
        <v>193</v>
      </c>
      <c r="BM215" s="182" t="s">
        <v>412</v>
      </c>
    </row>
    <row r="216" s="2" customFormat="1" ht="21.75" customHeight="1">
      <c r="A216" s="34"/>
      <c r="B216" s="169"/>
      <c r="C216" s="170" t="s">
        <v>413</v>
      </c>
      <c r="D216" s="170" t="s">
        <v>130</v>
      </c>
      <c r="E216" s="171" t="s">
        <v>414</v>
      </c>
      <c r="F216" s="172" t="s">
        <v>415</v>
      </c>
      <c r="G216" s="173" t="s">
        <v>262</v>
      </c>
      <c r="H216" s="174">
        <v>39.5</v>
      </c>
      <c r="I216" s="175"/>
      <c r="J216" s="176">
        <f>ROUND(I216*H216,2)</f>
        <v>0</v>
      </c>
      <c r="K216" s="177"/>
      <c r="L216" s="35"/>
      <c r="M216" s="178" t="s">
        <v>1</v>
      </c>
      <c r="N216" s="179" t="s">
        <v>41</v>
      </c>
      <c r="O216" s="74"/>
      <c r="P216" s="180">
        <f>O216*H216</f>
        <v>0</v>
      </c>
      <c r="Q216" s="180">
        <v>0.0015299999999999999</v>
      </c>
      <c r="R216" s="180">
        <f>Q216*H216</f>
        <v>0.060434999999999996</v>
      </c>
      <c r="S216" s="180">
        <v>0</v>
      </c>
      <c r="T216" s="181">
        <f>S216*H216</f>
        <v>0</v>
      </c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R216" s="182" t="s">
        <v>193</v>
      </c>
      <c r="AT216" s="182" t="s">
        <v>130</v>
      </c>
      <c r="AU216" s="182" t="s">
        <v>135</v>
      </c>
      <c r="AY216" s="15" t="s">
        <v>128</v>
      </c>
      <c r="BE216" s="183">
        <f>IF(N216="základná",J216,0)</f>
        <v>0</v>
      </c>
      <c r="BF216" s="183">
        <f>IF(N216="znížená",J216,0)</f>
        <v>0</v>
      </c>
      <c r="BG216" s="183">
        <f>IF(N216="zákl. prenesená",J216,0)</f>
        <v>0</v>
      </c>
      <c r="BH216" s="183">
        <f>IF(N216="zníž. prenesená",J216,0)</f>
        <v>0</v>
      </c>
      <c r="BI216" s="183">
        <f>IF(N216="nulová",J216,0)</f>
        <v>0</v>
      </c>
      <c r="BJ216" s="15" t="s">
        <v>135</v>
      </c>
      <c r="BK216" s="183">
        <f>ROUND(I216*H216,2)</f>
        <v>0</v>
      </c>
      <c r="BL216" s="15" t="s">
        <v>193</v>
      </c>
      <c r="BM216" s="182" t="s">
        <v>416</v>
      </c>
    </row>
    <row r="217" s="2" customFormat="1" ht="24.15" customHeight="1">
      <c r="A217" s="34"/>
      <c r="B217" s="169"/>
      <c r="C217" s="170" t="s">
        <v>417</v>
      </c>
      <c r="D217" s="170" t="s">
        <v>130</v>
      </c>
      <c r="E217" s="171" t="s">
        <v>418</v>
      </c>
      <c r="F217" s="172" t="s">
        <v>419</v>
      </c>
      <c r="G217" s="173" t="s">
        <v>262</v>
      </c>
      <c r="H217" s="174">
        <v>107.5</v>
      </c>
      <c r="I217" s="175"/>
      <c r="J217" s="176">
        <f>ROUND(I217*H217,2)</f>
        <v>0</v>
      </c>
      <c r="K217" s="177"/>
      <c r="L217" s="35"/>
      <c r="M217" s="178" t="s">
        <v>1</v>
      </c>
      <c r="N217" s="179" t="s">
        <v>41</v>
      </c>
      <c r="O217" s="74"/>
      <c r="P217" s="180">
        <f>O217*H217</f>
        <v>0</v>
      </c>
      <c r="Q217" s="180">
        <v>0.0019599999999999999</v>
      </c>
      <c r="R217" s="180">
        <f>Q217*H217</f>
        <v>0.2107</v>
      </c>
      <c r="S217" s="180">
        <v>0</v>
      </c>
      <c r="T217" s="181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82" t="s">
        <v>193</v>
      </c>
      <c r="AT217" s="182" t="s">
        <v>130</v>
      </c>
      <c r="AU217" s="182" t="s">
        <v>135</v>
      </c>
      <c r="AY217" s="15" t="s">
        <v>128</v>
      </c>
      <c r="BE217" s="183">
        <f>IF(N217="základná",J217,0)</f>
        <v>0</v>
      </c>
      <c r="BF217" s="183">
        <f>IF(N217="znížená",J217,0)</f>
        <v>0</v>
      </c>
      <c r="BG217" s="183">
        <f>IF(N217="zákl. prenesená",J217,0)</f>
        <v>0</v>
      </c>
      <c r="BH217" s="183">
        <f>IF(N217="zníž. prenesená",J217,0)</f>
        <v>0</v>
      </c>
      <c r="BI217" s="183">
        <f>IF(N217="nulová",J217,0)</f>
        <v>0</v>
      </c>
      <c r="BJ217" s="15" t="s">
        <v>135</v>
      </c>
      <c r="BK217" s="183">
        <f>ROUND(I217*H217,2)</f>
        <v>0</v>
      </c>
      <c r="BL217" s="15" t="s">
        <v>193</v>
      </c>
      <c r="BM217" s="182" t="s">
        <v>420</v>
      </c>
    </row>
    <row r="218" s="2" customFormat="1" ht="24.15" customHeight="1">
      <c r="A218" s="34"/>
      <c r="B218" s="169"/>
      <c r="C218" s="170" t="s">
        <v>421</v>
      </c>
      <c r="D218" s="170" t="s">
        <v>130</v>
      </c>
      <c r="E218" s="171" t="s">
        <v>422</v>
      </c>
      <c r="F218" s="172" t="s">
        <v>423</v>
      </c>
      <c r="G218" s="173" t="s">
        <v>262</v>
      </c>
      <c r="H218" s="174">
        <v>6</v>
      </c>
      <c r="I218" s="175"/>
      <c r="J218" s="176">
        <f>ROUND(I218*H218,2)</f>
        <v>0</v>
      </c>
      <c r="K218" s="177"/>
      <c r="L218" s="35"/>
      <c r="M218" s="178" t="s">
        <v>1</v>
      </c>
      <c r="N218" s="179" t="s">
        <v>41</v>
      </c>
      <c r="O218" s="74"/>
      <c r="P218" s="180">
        <f>O218*H218</f>
        <v>0</v>
      </c>
      <c r="Q218" s="180">
        <v>0.0034499999999999999</v>
      </c>
      <c r="R218" s="180">
        <f>Q218*H218</f>
        <v>0.0207</v>
      </c>
      <c r="S218" s="180">
        <v>0</v>
      </c>
      <c r="T218" s="181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82" t="s">
        <v>193</v>
      </c>
      <c r="AT218" s="182" t="s">
        <v>130</v>
      </c>
      <c r="AU218" s="182" t="s">
        <v>135</v>
      </c>
      <c r="AY218" s="15" t="s">
        <v>128</v>
      </c>
      <c r="BE218" s="183">
        <f>IF(N218="základná",J218,0)</f>
        <v>0</v>
      </c>
      <c r="BF218" s="183">
        <f>IF(N218="znížená",J218,0)</f>
        <v>0</v>
      </c>
      <c r="BG218" s="183">
        <f>IF(N218="zákl. prenesená",J218,0)</f>
        <v>0</v>
      </c>
      <c r="BH218" s="183">
        <f>IF(N218="zníž. prenesená",J218,0)</f>
        <v>0</v>
      </c>
      <c r="BI218" s="183">
        <f>IF(N218="nulová",J218,0)</f>
        <v>0</v>
      </c>
      <c r="BJ218" s="15" t="s">
        <v>135</v>
      </c>
      <c r="BK218" s="183">
        <f>ROUND(I218*H218,2)</f>
        <v>0</v>
      </c>
      <c r="BL218" s="15" t="s">
        <v>193</v>
      </c>
      <c r="BM218" s="182" t="s">
        <v>424</v>
      </c>
    </row>
    <row r="219" s="2" customFormat="1" ht="24.15" customHeight="1">
      <c r="A219" s="34"/>
      <c r="B219" s="169"/>
      <c r="C219" s="170" t="s">
        <v>425</v>
      </c>
      <c r="D219" s="170" t="s">
        <v>130</v>
      </c>
      <c r="E219" s="171" t="s">
        <v>426</v>
      </c>
      <c r="F219" s="172" t="s">
        <v>427</v>
      </c>
      <c r="G219" s="173" t="s">
        <v>262</v>
      </c>
      <c r="H219" s="174">
        <v>304.80000000000001</v>
      </c>
      <c r="I219" s="175"/>
      <c r="J219" s="176">
        <f>ROUND(I219*H219,2)</f>
        <v>0</v>
      </c>
      <c r="K219" s="177"/>
      <c r="L219" s="35"/>
      <c r="M219" s="178" t="s">
        <v>1</v>
      </c>
      <c r="N219" s="179" t="s">
        <v>41</v>
      </c>
      <c r="O219" s="74"/>
      <c r="P219" s="180">
        <f>O219*H219</f>
        <v>0</v>
      </c>
      <c r="Q219" s="180">
        <v>0.00088000000000000003</v>
      </c>
      <c r="R219" s="180">
        <f>Q219*H219</f>
        <v>0.26822400000000002</v>
      </c>
      <c r="S219" s="180">
        <v>0</v>
      </c>
      <c r="T219" s="181">
        <f>S219*H219</f>
        <v>0</v>
      </c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R219" s="182" t="s">
        <v>193</v>
      </c>
      <c r="AT219" s="182" t="s">
        <v>130</v>
      </c>
      <c r="AU219" s="182" t="s">
        <v>135</v>
      </c>
      <c r="AY219" s="15" t="s">
        <v>128</v>
      </c>
      <c r="BE219" s="183">
        <f>IF(N219="základná",J219,0)</f>
        <v>0</v>
      </c>
      <c r="BF219" s="183">
        <f>IF(N219="znížená",J219,0)</f>
        <v>0</v>
      </c>
      <c r="BG219" s="183">
        <f>IF(N219="zákl. prenesená",J219,0)</f>
        <v>0</v>
      </c>
      <c r="BH219" s="183">
        <f>IF(N219="zníž. prenesená",J219,0)</f>
        <v>0</v>
      </c>
      <c r="BI219" s="183">
        <f>IF(N219="nulová",J219,0)</f>
        <v>0</v>
      </c>
      <c r="BJ219" s="15" t="s">
        <v>135</v>
      </c>
      <c r="BK219" s="183">
        <f>ROUND(I219*H219,2)</f>
        <v>0</v>
      </c>
      <c r="BL219" s="15" t="s">
        <v>193</v>
      </c>
      <c r="BM219" s="182" t="s">
        <v>428</v>
      </c>
    </row>
    <row r="220" s="2" customFormat="1" ht="16.5" customHeight="1">
      <c r="A220" s="34"/>
      <c r="B220" s="169"/>
      <c r="C220" s="170" t="s">
        <v>429</v>
      </c>
      <c r="D220" s="170" t="s">
        <v>130</v>
      </c>
      <c r="E220" s="171" t="s">
        <v>430</v>
      </c>
      <c r="F220" s="172" t="s">
        <v>431</v>
      </c>
      <c r="G220" s="173" t="s">
        <v>262</v>
      </c>
      <c r="H220" s="174">
        <v>131.59999999999999</v>
      </c>
      <c r="I220" s="175"/>
      <c r="J220" s="176">
        <f>ROUND(I220*H220,2)</f>
        <v>0</v>
      </c>
      <c r="K220" s="177"/>
      <c r="L220" s="35"/>
      <c r="M220" s="178" t="s">
        <v>1</v>
      </c>
      <c r="N220" s="179" t="s">
        <v>41</v>
      </c>
      <c r="O220" s="74"/>
      <c r="P220" s="180">
        <f>O220*H220</f>
        <v>0</v>
      </c>
      <c r="Q220" s="180">
        <v>0.0014499999999999999</v>
      </c>
      <c r="R220" s="180">
        <f>Q220*H220</f>
        <v>0.19081999999999999</v>
      </c>
      <c r="S220" s="180">
        <v>0</v>
      </c>
      <c r="T220" s="181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82" t="s">
        <v>193</v>
      </c>
      <c r="AT220" s="182" t="s">
        <v>130</v>
      </c>
      <c r="AU220" s="182" t="s">
        <v>135</v>
      </c>
      <c r="AY220" s="15" t="s">
        <v>128</v>
      </c>
      <c r="BE220" s="183">
        <f>IF(N220="základná",J220,0)</f>
        <v>0</v>
      </c>
      <c r="BF220" s="183">
        <f>IF(N220="znížená",J220,0)</f>
        <v>0</v>
      </c>
      <c r="BG220" s="183">
        <f>IF(N220="zákl. prenesená",J220,0)</f>
        <v>0</v>
      </c>
      <c r="BH220" s="183">
        <f>IF(N220="zníž. prenesená",J220,0)</f>
        <v>0</v>
      </c>
      <c r="BI220" s="183">
        <f>IF(N220="nulová",J220,0)</f>
        <v>0</v>
      </c>
      <c r="BJ220" s="15" t="s">
        <v>135</v>
      </c>
      <c r="BK220" s="183">
        <f>ROUND(I220*H220,2)</f>
        <v>0</v>
      </c>
      <c r="BL220" s="15" t="s">
        <v>193</v>
      </c>
      <c r="BM220" s="182" t="s">
        <v>432</v>
      </c>
    </row>
    <row r="221" s="2" customFormat="1" ht="21.75" customHeight="1">
      <c r="A221" s="34"/>
      <c r="B221" s="169"/>
      <c r="C221" s="170" t="s">
        <v>433</v>
      </c>
      <c r="D221" s="170" t="s">
        <v>130</v>
      </c>
      <c r="E221" s="171" t="s">
        <v>434</v>
      </c>
      <c r="F221" s="172" t="s">
        <v>435</v>
      </c>
      <c r="G221" s="173" t="s">
        <v>262</v>
      </c>
      <c r="H221" s="174">
        <v>12</v>
      </c>
      <c r="I221" s="175"/>
      <c r="J221" s="176">
        <f>ROUND(I221*H221,2)</f>
        <v>0</v>
      </c>
      <c r="K221" s="177"/>
      <c r="L221" s="35"/>
      <c r="M221" s="178" t="s">
        <v>1</v>
      </c>
      <c r="N221" s="179" t="s">
        <v>41</v>
      </c>
      <c r="O221" s="74"/>
      <c r="P221" s="180">
        <f>O221*H221</f>
        <v>0</v>
      </c>
      <c r="Q221" s="180">
        <v>0.0028300000000000001</v>
      </c>
      <c r="R221" s="180">
        <f>Q221*H221</f>
        <v>0.033960000000000004</v>
      </c>
      <c r="S221" s="180">
        <v>0</v>
      </c>
      <c r="T221" s="181">
        <f>S221*H221</f>
        <v>0</v>
      </c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R221" s="182" t="s">
        <v>193</v>
      </c>
      <c r="AT221" s="182" t="s">
        <v>130</v>
      </c>
      <c r="AU221" s="182" t="s">
        <v>135</v>
      </c>
      <c r="AY221" s="15" t="s">
        <v>128</v>
      </c>
      <c r="BE221" s="183">
        <f>IF(N221="základná",J221,0)</f>
        <v>0</v>
      </c>
      <c r="BF221" s="183">
        <f>IF(N221="znížená",J221,0)</f>
        <v>0</v>
      </c>
      <c r="BG221" s="183">
        <f>IF(N221="zákl. prenesená",J221,0)</f>
        <v>0</v>
      </c>
      <c r="BH221" s="183">
        <f>IF(N221="zníž. prenesená",J221,0)</f>
        <v>0</v>
      </c>
      <c r="BI221" s="183">
        <f>IF(N221="nulová",J221,0)</f>
        <v>0</v>
      </c>
      <c r="BJ221" s="15" t="s">
        <v>135</v>
      </c>
      <c r="BK221" s="183">
        <f>ROUND(I221*H221,2)</f>
        <v>0</v>
      </c>
      <c r="BL221" s="15" t="s">
        <v>193</v>
      </c>
      <c r="BM221" s="182" t="s">
        <v>436</v>
      </c>
    </row>
    <row r="222" s="2" customFormat="1" ht="24.15" customHeight="1">
      <c r="A222" s="34"/>
      <c r="B222" s="169"/>
      <c r="C222" s="170" t="s">
        <v>437</v>
      </c>
      <c r="D222" s="170" t="s">
        <v>130</v>
      </c>
      <c r="E222" s="171" t="s">
        <v>438</v>
      </c>
      <c r="F222" s="172" t="s">
        <v>439</v>
      </c>
      <c r="G222" s="173" t="s">
        <v>262</v>
      </c>
      <c r="H222" s="174">
        <v>68.299999999999997</v>
      </c>
      <c r="I222" s="175"/>
      <c r="J222" s="176">
        <f>ROUND(I222*H222,2)</f>
        <v>0</v>
      </c>
      <c r="K222" s="177"/>
      <c r="L222" s="35"/>
      <c r="M222" s="178" t="s">
        <v>1</v>
      </c>
      <c r="N222" s="179" t="s">
        <v>41</v>
      </c>
      <c r="O222" s="74"/>
      <c r="P222" s="180">
        <f>O222*H222</f>
        <v>0</v>
      </c>
      <c r="Q222" s="180">
        <v>0.00148</v>
      </c>
      <c r="R222" s="180">
        <f>Q222*H222</f>
        <v>0.10108399999999999</v>
      </c>
      <c r="S222" s="180">
        <v>0</v>
      </c>
      <c r="T222" s="181">
        <f>S222*H222</f>
        <v>0</v>
      </c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R222" s="182" t="s">
        <v>193</v>
      </c>
      <c r="AT222" s="182" t="s">
        <v>130</v>
      </c>
      <c r="AU222" s="182" t="s">
        <v>135</v>
      </c>
      <c r="AY222" s="15" t="s">
        <v>128</v>
      </c>
      <c r="BE222" s="183">
        <f>IF(N222="základná",J222,0)</f>
        <v>0</v>
      </c>
      <c r="BF222" s="183">
        <f>IF(N222="znížená",J222,0)</f>
        <v>0</v>
      </c>
      <c r="BG222" s="183">
        <f>IF(N222="zákl. prenesená",J222,0)</f>
        <v>0</v>
      </c>
      <c r="BH222" s="183">
        <f>IF(N222="zníž. prenesená",J222,0)</f>
        <v>0</v>
      </c>
      <c r="BI222" s="183">
        <f>IF(N222="nulová",J222,0)</f>
        <v>0</v>
      </c>
      <c r="BJ222" s="15" t="s">
        <v>135</v>
      </c>
      <c r="BK222" s="183">
        <f>ROUND(I222*H222,2)</f>
        <v>0</v>
      </c>
      <c r="BL222" s="15" t="s">
        <v>193</v>
      </c>
      <c r="BM222" s="182" t="s">
        <v>440</v>
      </c>
    </row>
    <row r="223" s="2" customFormat="1" ht="24.15" customHeight="1">
      <c r="A223" s="34"/>
      <c r="B223" s="169"/>
      <c r="C223" s="170" t="s">
        <v>441</v>
      </c>
      <c r="D223" s="170" t="s">
        <v>130</v>
      </c>
      <c r="E223" s="171" t="s">
        <v>442</v>
      </c>
      <c r="F223" s="172" t="s">
        <v>443</v>
      </c>
      <c r="G223" s="173" t="s">
        <v>262</v>
      </c>
      <c r="H223" s="174">
        <v>302.5</v>
      </c>
      <c r="I223" s="175"/>
      <c r="J223" s="176">
        <f>ROUND(I223*H223,2)</f>
        <v>0</v>
      </c>
      <c r="K223" s="177"/>
      <c r="L223" s="35"/>
      <c r="M223" s="178" t="s">
        <v>1</v>
      </c>
      <c r="N223" s="179" t="s">
        <v>41</v>
      </c>
      <c r="O223" s="74"/>
      <c r="P223" s="180">
        <f>O223*H223</f>
        <v>0</v>
      </c>
      <c r="Q223" s="180">
        <v>0.00148</v>
      </c>
      <c r="R223" s="180">
        <f>Q223*H223</f>
        <v>0.44769999999999999</v>
      </c>
      <c r="S223" s="180">
        <v>0</v>
      </c>
      <c r="T223" s="181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82" t="s">
        <v>193</v>
      </c>
      <c r="AT223" s="182" t="s">
        <v>130</v>
      </c>
      <c r="AU223" s="182" t="s">
        <v>135</v>
      </c>
      <c r="AY223" s="15" t="s">
        <v>128</v>
      </c>
      <c r="BE223" s="183">
        <f>IF(N223="základná",J223,0)</f>
        <v>0</v>
      </c>
      <c r="BF223" s="183">
        <f>IF(N223="znížená",J223,0)</f>
        <v>0</v>
      </c>
      <c r="BG223" s="183">
        <f>IF(N223="zákl. prenesená",J223,0)</f>
        <v>0</v>
      </c>
      <c r="BH223" s="183">
        <f>IF(N223="zníž. prenesená",J223,0)</f>
        <v>0</v>
      </c>
      <c r="BI223" s="183">
        <f>IF(N223="nulová",J223,0)</f>
        <v>0</v>
      </c>
      <c r="BJ223" s="15" t="s">
        <v>135</v>
      </c>
      <c r="BK223" s="183">
        <f>ROUND(I223*H223,2)</f>
        <v>0</v>
      </c>
      <c r="BL223" s="15" t="s">
        <v>193</v>
      </c>
      <c r="BM223" s="182" t="s">
        <v>444</v>
      </c>
    </row>
    <row r="224" s="2" customFormat="1" ht="24.15" customHeight="1">
      <c r="A224" s="34"/>
      <c r="B224" s="169"/>
      <c r="C224" s="170" t="s">
        <v>445</v>
      </c>
      <c r="D224" s="170" t="s">
        <v>130</v>
      </c>
      <c r="E224" s="171" t="s">
        <v>446</v>
      </c>
      <c r="F224" s="172" t="s">
        <v>447</v>
      </c>
      <c r="G224" s="173" t="s">
        <v>262</v>
      </c>
      <c r="H224" s="174">
        <v>6</v>
      </c>
      <c r="I224" s="175"/>
      <c r="J224" s="176">
        <f>ROUND(I224*H224,2)</f>
        <v>0</v>
      </c>
      <c r="K224" s="177"/>
      <c r="L224" s="35"/>
      <c r="M224" s="178" t="s">
        <v>1</v>
      </c>
      <c r="N224" s="179" t="s">
        <v>41</v>
      </c>
      <c r="O224" s="74"/>
      <c r="P224" s="180">
        <f>O224*H224</f>
        <v>0</v>
      </c>
      <c r="Q224" s="180">
        <v>0.00148</v>
      </c>
      <c r="R224" s="180">
        <f>Q224*H224</f>
        <v>0.008879999999999999</v>
      </c>
      <c r="S224" s="180">
        <v>0</v>
      </c>
      <c r="T224" s="181">
        <f>S224*H224</f>
        <v>0</v>
      </c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R224" s="182" t="s">
        <v>193</v>
      </c>
      <c r="AT224" s="182" t="s">
        <v>130</v>
      </c>
      <c r="AU224" s="182" t="s">
        <v>135</v>
      </c>
      <c r="AY224" s="15" t="s">
        <v>128</v>
      </c>
      <c r="BE224" s="183">
        <f>IF(N224="základná",J224,0)</f>
        <v>0</v>
      </c>
      <c r="BF224" s="183">
        <f>IF(N224="znížená",J224,0)</f>
        <v>0</v>
      </c>
      <c r="BG224" s="183">
        <f>IF(N224="zákl. prenesená",J224,0)</f>
        <v>0</v>
      </c>
      <c r="BH224" s="183">
        <f>IF(N224="zníž. prenesená",J224,0)</f>
        <v>0</v>
      </c>
      <c r="BI224" s="183">
        <f>IF(N224="nulová",J224,0)</f>
        <v>0</v>
      </c>
      <c r="BJ224" s="15" t="s">
        <v>135</v>
      </c>
      <c r="BK224" s="183">
        <f>ROUND(I224*H224,2)</f>
        <v>0</v>
      </c>
      <c r="BL224" s="15" t="s">
        <v>193</v>
      </c>
      <c r="BM224" s="182" t="s">
        <v>448</v>
      </c>
    </row>
    <row r="225" s="2" customFormat="1" ht="24.15" customHeight="1">
      <c r="A225" s="34"/>
      <c r="B225" s="169"/>
      <c r="C225" s="170" t="s">
        <v>449</v>
      </c>
      <c r="D225" s="170" t="s">
        <v>130</v>
      </c>
      <c r="E225" s="171" t="s">
        <v>450</v>
      </c>
      <c r="F225" s="172" t="s">
        <v>451</v>
      </c>
      <c r="G225" s="173" t="s">
        <v>262</v>
      </c>
      <c r="H225" s="174">
        <v>39.5</v>
      </c>
      <c r="I225" s="175"/>
      <c r="J225" s="176">
        <f>ROUND(I225*H225,2)</f>
        <v>0</v>
      </c>
      <c r="K225" s="177"/>
      <c r="L225" s="35"/>
      <c r="M225" s="178" t="s">
        <v>1</v>
      </c>
      <c r="N225" s="179" t="s">
        <v>41</v>
      </c>
      <c r="O225" s="74"/>
      <c r="P225" s="180">
        <f>O225*H225</f>
        <v>0</v>
      </c>
      <c r="Q225" s="180">
        <v>0.00148</v>
      </c>
      <c r="R225" s="180">
        <f>Q225*H225</f>
        <v>0.058459999999999998</v>
      </c>
      <c r="S225" s="180">
        <v>0</v>
      </c>
      <c r="T225" s="181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82" t="s">
        <v>193</v>
      </c>
      <c r="AT225" s="182" t="s">
        <v>130</v>
      </c>
      <c r="AU225" s="182" t="s">
        <v>135</v>
      </c>
      <c r="AY225" s="15" t="s">
        <v>128</v>
      </c>
      <c r="BE225" s="183">
        <f>IF(N225="základná",J225,0)</f>
        <v>0</v>
      </c>
      <c r="BF225" s="183">
        <f>IF(N225="znížená",J225,0)</f>
        <v>0</v>
      </c>
      <c r="BG225" s="183">
        <f>IF(N225="zákl. prenesená",J225,0)</f>
        <v>0</v>
      </c>
      <c r="BH225" s="183">
        <f>IF(N225="zníž. prenesená",J225,0)</f>
        <v>0</v>
      </c>
      <c r="BI225" s="183">
        <f>IF(N225="nulová",J225,0)</f>
        <v>0</v>
      </c>
      <c r="BJ225" s="15" t="s">
        <v>135</v>
      </c>
      <c r="BK225" s="183">
        <f>ROUND(I225*H225,2)</f>
        <v>0</v>
      </c>
      <c r="BL225" s="15" t="s">
        <v>193</v>
      </c>
      <c r="BM225" s="182" t="s">
        <v>452</v>
      </c>
    </row>
    <row r="226" s="2" customFormat="1" ht="21.75" customHeight="1">
      <c r="A226" s="34"/>
      <c r="B226" s="169"/>
      <c r="C226" s="170" t="s">
        <v>453</v>
      </c>
      <c r="D226" s="170" t="s">
        <v>130</v>
      </c>
      <c r="E226" s="171" t="s">
        <v>454</v>
      </c>
      <c r="F226" s="172" t="s">
        <v>455</v>
      </c>
      <c r="G226" s="173" t="s">
        <v>262</v>
      </c>
      <c r="H226" s="174">
        <v>67.200000000000003</v>
      </c>
      <c r="I226" s="175"/>
      <c r="J226" s="176">
        <f>ROUND(I226*H226,2)</f>
        <v>0</v>
      </c>
      <c r="K226" s="177"/>
      <c r="L226" s="35"/>
      <c r="M226" s="178" t="s">
        <v>1</v>
      </c>
      <c r="N226" s="179" t="s">
        <v>41</v>
      </c>
      <c r="O226" s="74"/>
      <c r="P226" s="180">
        <f>O226*H226</f>
        <v>0</v>
      </c>
      <c r="Q226" s="180">
        <v>0.00148</v>
      </c>
      <c r="R226" s="180">
        <f>Q226*H226</f>
        <v>0.099456000000000003</v>
      </c>
      <c r="S226" s="180">
        <v>0</v>
      </c>
      <c r="T226" s="181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82" t="s">
        <v>193</v>
      </c>
      <c r="AT226" s="182" t="s">
        <v>130</v>
      </c>
      <c r="AU226" s="182" t="s">
        <v>135</v>
      </c>
      <c r="AY226" s="15" t="s">
        <v>128</v>
      </c>
      <c r="BE226" s="183">
        <f>IF(N226="základná",J226,0)</f>
        <v>0</v>
      </c>
      <c r="BF226" s="183">
        <f>IF(N226="znížená",J226,0)</f>
        <v>0</v>
      </c>
      <c r="BG226" s="183">
        <f>IF(N226="zákl. prenesená",J226,0)</f>
        <v>0</v>
      </c>
      <c r="BH226" s="183">
        <f>IF(N226="zníž. prenesená",J226,0)</f>
        <v>0</v>
      </c>
      <c r="BI226" s="183">
        <f>IF(N226="nulová",J226,0)</f>
        <v>0</v>
      </c>
      <c r="BJ226" s="15" t="s">
        <v>135</v>
      </c>
      <c r="BK226" s="183">
        <f>ROUND(I226*H226,2)</f>
        <v>0</v>
      </c>
      <c r="BL226" s="15" t="s">
        <v>193</v>
      </c>
      <c r="BM226" s="182" t="s">
        <v>456</v>
      </c>
    </row>
    <row r="227" s="2" customFormat="1" ht="21.75" customHeight="1">
      <c r="A227" s="34"/>
      <c r="B227" s="169"/>
      <c r="C227" s="170" t="s">
        <v>457</v>
      </c>
      <c r="D227" s="170" t="s">
        <v>130</v>
      </c>
      <c r="E227" s="171" t="s">
        <v>458</v>
      </c>
      <c r="F227" s="172" t="s">
        <v>459</v>
      </c>
      <c r="G227" s="173" t="s">
        <v>262</v>
      </c>
      <c r="H227" s="174">
        <v>45.899999999999999</v>
      </c>
      <c r="I227" s="175"/>
      <c r="J227" s="176">
        <f>ROUND(I227*H227,2)</f>
        <v>0</v>
      </c>
      <c r="K227" s="177"/>
      <c r="L227" s="35"/>
      <c r="M227" s="178" t="s">
        <v>1</v>
      </c>
      <c r="N227" s="179" t="s">
        <v>41</v>
      </c>
      <c r="O227" s="74"/>
      <c r="P227" s="180">
        <f>O227*H227</f>
        <v>0</v>
      </c>
      <c r="Q227" s="180">
        <v>0.00148</v>
      </c>
      <c r="R227" s="180">
        <f>Q227*H227</f>
        <v>0.067931999999999992</v>
      </c>
      <c r="S227" s="180">
        <v>0</v>
      </c>
      <c r="T227" s="181">
        <f>S227*H227</f>
        <v>0</v>
      </c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R227" s="182" t="s">
        <v>193</v>
      </c>
      <c r="AT227" s="182" t="s">
        <v>130</v>
      </c>
      <c r="AU227" s="182" t="s">
        <v>135</v>
      </c>
      <c r="AY227" s="15" t="s">
        <v>128</v>
      </c>
      <c r="BE227" s="183">
        <f>IF(N227="základná",J227,0)</f>
        <v>0</v>
      </c>
      <c r="BF227" s="183">
        <f>IF(N227="znížená",J227,0)</f>
        <v>0</v>
      </c>
      <c r="BG227" s="183">
        <f>IF(N227="zákl. prenesená",J227,0)</f>
        <v>0</v>
      </c>
      <c r="BH227" s="183">
        <f>IF(N227="zníž. prenesená",J227,0)</f>
        <v>0</v>
      </c>
      <c r="BI227" s="183">
        <f>IF(N227="nulová",J227,0)</f>
        <v>0</v>
      </c>
      <c r="BJ227" s="15" t="s">
        <v>135</v>
      </c>
      <c r="BK227" s="183">
        <f>ROUND(I227*H227,2)</f>
        <v>0</v>
      </c>
      <c r="BL227" s="15" t="s">
        <v>193</v>
      </c>
      <c r="BM227" s="182" t="s">
        <v>460</v>
      </c>
    </row>
    <row r="228" s="2" customFormat="1" ht="24.15" customHeight="1">
      <c r="A228" s="34"/>
      <c r="B228" s="169"/>
      <c r="C228" s="170" t="s">
        <v>461</v>
      </c>
      <c r="D228" s="170" t="s">
        <v>130</v>
      </c>
      <c r="E228" s="171" t="s">
        <v>462</v>
      </c>
      <c r="F228" s="172" t="s">
        <v>463</v>
      </c>
      <c r="G228" s="173" t="s">
        <v>262</v>
      </c>
      <c r="H228" s="174">
        <v>21</v>
      </c>
      <c r="I228" s="175"/>
      <c r="J228" s="176">
        <f>ROUND(I228*H228,2)</f>
        <v>0</v>
      </c>
      <c r="K228" s="177"/>
      <c r="L228" s="35"/>
      <c r="M228" s="178" t="s">
        <v>1</v>
      </c>
      <c r="N228" s="179" t="s">
        <v>41</v>
      </c>
      <c r="O228" s="74"/>
      <c r="P228" s="180">
        <f>O228*H228</f>
        <v>0</v>
      </c>
      <c r="Q228" s="180">
        <v>0.00191</v>
      </c>
      <c r="R228" s="180">
        <f>Q228*H228</f>
        <v>0.04011</v>
      </c>
      <c r="S228" s="180">
        <v>0</v>
      </c>
      <c r="T228" s="181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82" t="s">
        <v>193</v>
      </c>
      <c r="AT228" s="182" t="s">
        <v>130</v>
      </c>
      <c r="AU228" s="182" t="s">
        <v>135</v>
      </c>
      <c r="AY228" s="15" t="s">
        <v>128</v>
      </c>
      <c r="BE228" s="183">
        <f>IF(N228="základná",J228,0)</f>
        <v>0</v>
      </c>
      <c r="BF228" s="183">
        <f>IF(N228="znížená",J228,0)</f>
        <v>0</v>
      </c>
      <c r="BG228" s="183">
        <f>IF(N228="zákl. prenesená",J228,0)</f>
        <v>0</v>
      </c>
      <c r="BH228" s="183">
        <f>IF(N228="zníž. prenesená",J228,0)</f>
        <v>0</v>
      </c>
      <c r="BI228" s="183">
        <f>IF(N228="nulová",J228,0)</f>
        <v>0</v>
      </c>
      <c r="BJ228" s="15" t="s">
        <v>135</v>
      </c>
      <c r="BK228" s="183">
        <f>ROUND(I228*H228,2)</f>
        <v>0</v>
      </c>
      <c r="BL228" s="15" t="s">
        <v>193</v>
      </c>
      <c r="BM228" s="182" t="s">
        <v>464</v>
      </c>
    </row>
    <row r="229" s="2" customFormat="1" ht="21.75" customHeight="1">
      <c r="A229" s="34"/>
      <c r="B229" s="169"/>
      <c r="C229" s="170" t="s">
        <v>465</v>
      </c>
      <c r="D229" s="170" t="s">
        <v>130</v>
      </c>
      <c r="E229" s="171" t="s">
        <v>466</v>
      </c>
      <c r="F229" s="172" t="s">
        <v>467</v>
      </c>
      <c r="G229" s="173" t="s">
        <v>262</v>
      </c>
      <c r="H229" s="174">
        <v>12</v>
      </c>
      <c r="I229" s="175"/>
      <c r="J229" s="176">
        <f>ROUND(I229*H229,2)</f>
        <v>0</v>
      </c>
      <c r="K229" s="177"/>
      <c r="L229" s="35"/>
      <c r="M229" s="178" t="s">
        <v>1</v>
      </c>
      <c r="N229" s="179" t="s">
        <v>41</v>
      </c>
      <c r="O229" s="74"/>
      <c r="P229" s="180">
        <f>O229*H229</f>
        <v>0</v>
      </c>
      <c r="Q229" s="180">
        <v>0.0033899999999999998</v>
      </c>
      <c r="R229" s="180">
        <f>Q229*H229</f>
        <v>0.040679999999999994</v>
      </c>
      <c r="S229" s="180">
        <v>0</v>
      </c>
      <c r="T229" s="181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82" t="s">
        <v>193</v>
      </c>
      <c r="AT229" s="182" t="s">
        <v>130</v>
      </c>
      <c r="AU229" s="182" t="s">
        <v>135</v>
      </c>
      <c r="AY229" s="15" t="s">
        <v>128</v>
      </c>
      <c r="BE229" s="183">
        <f>IF(N229="základná",J229,0)</f>
        <v>0</v>
      </c>
      <c r="BF229" s="183">
        <f>IF(N229="znížená",J229,0)</f>
        <v>0</v>
      </c>
      <c r="BG229" s="183">
        <f>IF(N229="zákl. prenesená",J229,0)</f>
        <v>0</v>
      </c>
      <c r="BH229" s="183">
        <f>IF(N229="zníž. prenesená",J229,0)</f>
        <v>0</v>
      </c>
      <c r="BI229" s="183">
        <f>IF(N229="nulová",J229,0)</f>
        <v>0</v>
      </c>
      <c r="BJ229" s="15" t="s">
        <v>135</v>
      </c>
      <c r="BK229" s="183">
        <f>ROUND(I229*H229,2)</f>
        <v>0</v>
      </c>
      <c r="BL229" s="15" t="s">
        <v>193</v>
      </c>
      <c r="BM229" s="182" t="s">
        <v>468</v>
      </c>
    </row>
    <row r="230" s="2" customFormat="1" ht="16.5" customHeight="1">
      <c r="A230" s="34"/>
      <c r="B230" s="169"/>
      <c r="C230" s="170" t="s">
        <v>469</v>
      </c>
      <c r="D230" s="170" t="s">
        <v>130</v>
      </c>
      <c r="E230" s="171" t="s">
        <v>470</v>
      </c>
      <c r="F230" s="172" t="s">
        <v>471</v>
      </c>
      <c r="G230" s="173" t="s">
        <v>262</v>
      </c>
      <c r="H230" s="174">
        <v>45.899999999999999</v>
      </c>
      <c r="I230" s="175"/>
      <c r="J230" s="176">
        <f>ROUND(I230*H230,2)</f>
        <v>0</v>
      </c>
      <c r="K230" s="177"/>
      <c r="L230" s="35"/>
      <c r="M230" s="178" t="s">
        <v>1</v>
      </c>
      <c r="N230" s="179" t="s">
        <v>41</v>
      </c>
      <c r="O230" s="74"/>
      <c r="P230" s="180">
        <f>O230*H230</f>
        <v>0</v>
      </c>
      <c r="Q230" s="180">
        <v>0.0033899999999999998</v>
      </c>
      <c r="R230" s="180">
        <f>Q230*H230</f>
        <v>0.15560099999999999</v>
      </c>
      <c r="S230" s="180">
        <v>0</v>
      </c>
      <c r="T230" s="181">
        <f>S230*H230</f>
        <v>0</v>
      </c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R230" s="182" t="s">
        <v>193</v>
      </c>
      <c r="AT230" s="182" t="s">
        <v>130</v>
      </c>
      <c r="AU230" s="182" t="s">
        <v>135</v>
      </c>
      <c r="AY230" s="15" t="s">
        <v>128</v>
      </c>
      <c r="BE230" s="183">
        <f>IF(N230="základná",J230,0)</f>
        <v>0</v>
      </c>
      <c r="BF230" s="183">
        <f>IF(N230="znížená",J230,0)</f>
        <v>0</v>
      </c>
      <c r="BG230" s="183">
        <f>IF(N230="zákl. prenesená",J230,0)</f>
        <v>0</v>
      </c>
      <c r="BH230" s="183">
        <f>IF(N230="zníž. prenesená",J230,0)</f>
        <v>0</v>
      </c>
      <c r="BI230" s="183">
        <f>IF(N230="nulová",J230,0)</f>
        <v>0</v>
      </c>
      <c r="BJ230" s="15" t="s">
        <v>135</v>
      </c>
      <c r="BK230" s="183">
        <f>ROUND(I230*H230,2)</f>
        <v>0</v>
      </c>
      <c r="BL230" s="15" t="s">
        <v>193</v>
      </c>
      <c r="BM230" s="182" t="s">
        <v>472</v>
      </c>
    </row>
    <row r="231" s="2" customFormat="1" ht="24.15" customHeight="1">
      <c r="A231" s="34"/>
      <c r="B231" s="169"/>
      <c r="C231" s="170" t="s">
        <v>473</v>
      </c>
      <c r="D231" s="170" t="s">
        <v>130</v>
      </c>
      <c r="E231" s="171" t="s">
        <v>474</v>
      </c>
      <c r="F231" s="172" t="s">
        <v>475</v>
      </c>
      <c r="G231" s="173" t="s">
        <v>262</v>
      </c>
      <c r="H231" s="174">
        <v>18.75</v>
      </c>
      <c r="I231" s="175"/>
      <c r="J231" s="176">
        <f>ROUND(I231*H231,2)</f>
        <v>0</v>
      </c>
      <c r="K231" s="177"/>
      <c r="L231" s="35"/>
      <c r="M231" s="178" t="s">
        <v>1</v>
      </c>
      <c r="N231" s="179" t="s">
        <v>41</v>
      </c>
      <c r="O231" s="74"/>
      <c r="P231" s="180">
        <f>O231*H231</f>
        <v>0</v>
      </c>
      <c r="Q231" s="180">
        <v>0.0029391999999999999</v>
      </c>
      <c r="R231" s="180">
        <f>Q231*H231</f>
        <v>0.055109999999999999</v>
      </c>
      <c r="S231" s="180">
        <v>0</v>
      </c>
      <c r="T231" s="181">
        <f>S231*H231</f>
        <v>0</v>
      </c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R231" s="182" t="s">
        <v>193</v>
      </c>
      <c r="AT231" s="182" t="s">
        <v>130</v>
      </c>
      <c r="AU231" s="182" t="s">
        <v>135</v>
      </c>
      <c r="AY231" s="15" t="s">
        <v>128</v>
      </c>
      <c r="BE231" s="183">
        <f>IF(N231="základná",J231,0)</f>
        <v>0</v>
      </c>
      <c r="BF231" s="183">
        <f>IF(N231="znížená",J231,0)</f>
        <v>0</v>
      </c>
      <c r="BG231" s="183">
        <f>IF(N231="zákl. prenesená",J231,0)</f>
        <v>0</v>
      </c>
      <c r="BH231" s="183">
        <f>IF(N231="zníž. prenesená",J231,0)</f>
        <v>0</v>
      </c>
      <c r="BI231" s="183">
        <f>IF(N231="nulová",J231,0)</f>
        <v>0</v>
      </c>
      <c r="BJ231" s="15" t="s">
        <v>135</v>
      </c>
      <c r="BK231" s="183">
        <f>ROUND(I231*H231,2)</f>
        <v>0</v>
      </c>
      <c r="BL231" s="15" t="s">
        <v>193</v>
      </c>
      <c r="BM231" s="182" t="s">
        <v>476</v>
      </c>
    </row>
    <row r="232" s="2" customFormat="1" ht="21.75" customHeight="1">
      <c r="A232" s="34"/>
      <c r="B232" s="169"/>
      <c r="C232" s="170" t="s">
        <v>477</v>
      </c>
      <c r="D232" s="170" t="s">
        <v>130</v>
      </c>
      <c r="E232" s="171" t="s">
        <v>478</v>
      </c>
      <c r="F232" s="172" t="s">
        <v>479</v>
      </c>
      <c r="G232" s="173" t="s">
        <v>167</v>
      </c>
      <c r="H232" s="174">
        <v>11.34</v>
      </c>
      <c r="I232" s="175"/>
      <c r="J232" s="176">
        <f>ROUND(I232*H232,2)</f>
        <v>0</v>
      </c>
      <c r="K232" s="177"/>
      <c r="L232" s="35"/>
      <c r="M232" s="178" t="s">
        <v>1</v>
      </c>
      <c r="N232" s="179" t="s">
        <v>41</v>
      </c>
      <c r="O232" s="74"/>
      <c r="P232" s="180">
        <f>O232*H232</f>
        <v>0</v>
      </c>
      <c r="Q232" s="180">
        <v>0.0058599999999999998</v>
      </c>
      <c r="R232" s="180">
        <f>Q232*H232</f>
        <v>0.066452399999999995</v>
      </c>
      <c r="S232" s="180">
        <v>0</v>
      </c>
      <c r="T232" s="181">
        <f>S232*H232</f>
        <v>0</v>
      </c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R232" s="182" t="s">
        <v>193</v>
      </c>
      <c r="AT232" s="182" t="s">
        <v>130</v>
      </c>
      <c r="AU232" s="182" t="s">
        <v>135</v>
      </c>
      <c r="AY232" s="15" t="s">
        <v>128</v>
      </c>
      <c r="BE232" s="183">
        <f>IF(N232="základná",J232,0)</f>
        <v>0</v>
      </c>
      <c r="BF232" s="183">
        <f>IF(N232="znížená",J232,0)</f>
        <v>0</v>
      </c>
      <c r="BG232" s="183">
        <f>IF(N232="zákl. prenesená",J232,0)</f>
        <v>0</v>
      </c>
      <c r="BH232" s="183">
        <f>IF(N232="zníž. prenesená",J232,0)</f>
        <v>0</v>
      </c>
      <c r="BI232" s="183">
        <f>IF(N232="nulová",J232,0)</f>
        <v>0</v>
      </c>
      <c r="BJ232" s="15" t="s">
        <v>135</v>
      </c>
      <c r="BK232" s="183">
        <f>ROUND(I232*H232,2)</f>
        <v>0</v>
      </c>
      <c r="BL232" s="15" t="s">
        <v>193</v>
      </c>
      <c r="BM232" s="182" t="s">
        <v>480</v>
      </c>
    </row>
    <row r="233" s="2" customFormat="1" ht="24.15" customHeight="1">
      <c r="A233" s="34"/>
      <c r="B233" s="169"/>
      <c r="C233" s="170" t="s">
        <v>481</v>
      </c>
      <c r="D233" s="170" t="s">
        <v>130</v>
      </c>
      <c r="E233" s="171" t="s">
        <v>482</v>
      </c>
      <c r="F233" s="172" t="s">
        <v>483</v>
      </c>
      <c r="G233" s="173" t="s">
        <v>167</v>
      </c>
      <c r="H233" s="174">
        <v>15.255000000000001</v>
      </c>
      <c r="I233" s="175"/>
      <c r="J233" s="176">
        <f>ROUND(I233*H233,2)</f>
        <v>0</v>
      </c>
      <c r="K233" s="177"/>
      <c r="L233" s="35"/>
      <c r="M233" s="178" t="s">
        <v>1</v>
      </c>
      <c r="N233" s="179" t="s">
        <v>41</v>
      </c>
      <c r="O233" s="74"/>
      <c r="P233" s="180">
        <f>O233*H233</f>
        <v>0</v>
      </c>
      <c r="Q233" s="180">
        <v>0.0084399999999999996</v>
      </c>
      <c r="R233" s="180">
        <f>Q233*H233</f>
        <v>0.12875220000000001</v>
      </c>
      <c r="S233" s="180">
        <v>0</v>
      </c>
      <c r="T233" s="181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82" t="s">
        <v>193</v>
      </c>
      <c r="AT233" s="182" t="s">
        <v>130</v>
      </c>
      <c r="AU233" s="182" t="s">
        <v>135</v>
      </c>
      <c r="AY233" s="15" t="s">
        <v>128</v>
      </c>
      <c r="BE233" s="183">
        <f>IF(N233="základná",J233,0)</f>
        <v>0</v>
      </c>
      <c r="BF233" s="183">
        <f>IF(N233="znížená",J233,0)</f>
        <v>0</v>
      </c>
      <c r="BG233" s="183">
        <f>IF(N233="zákl. prenesená",J233,0)</f>
        <v>0</v>
      </c>
      <c r="BH233" s="183">
        <f>IF(N233="zníž. prenesená",J233,0)</f>
        <v>0</v>
      </c>
      <c r="BI233" s="183">
        <f>IF(N233="nulová",J233,0)</f>
        <v>0</v>
      </c>
      <c r="BJ233" s="15" t="s">
        <v>135</v>
      </c>
      <c r="BK233" s="183">
        <f>ROUND(I233*H233,2)</f>
        <v>0</v>
      </c>
      <c r="BL233" s="15" t="s">
        <v>193</v>
      </c>
      <c r="BM233" s="182" t="s">
        <v>484</v>
      </c>
    </row>
    <row r="234" s="12" customFormat="1" ht="22.8" customHeight="1">
      <c r="A234" s="12"/>
      <c r="B234" s="156"/>
      <c r="C234" s="12"/>
      <c r="D234" s="157" t="s">
        <v>74</v>
      </c>
      <c r="E234" s="167" t="s">
        <v>485</v>
      </c>
      <c r="F234" s="167" t="s">
        <v>486</v>
      </c>
      <c r="G234" s="12"/>
      <c r="H234" s="12"/>
      <c r="I234" s="159"/>
      <c r="J234" s="168">
        <f>BK234</f>
        <v>0</v>
      </c>
      <c r="K234" s="12"/>
      <c r="L234" s="156"/>
      <c r="M234" s="161"/>
      <c r="N234" s="162"/>
      <c r="O234" s="162"/>
      <c r="P234" s="163">
        <f>SUM(P235:P245)</f>
        <v>0</v>
      </c>
      <c r="Q234" s="162"/>
      <c r="R234" s="163">
        <f>SUM(R235:R245)</f>
        <v>1.6403931999999997</v>
      </c>
      <c r="S234" s="162"/>
      <c r="T234" s="164">
        <f>SUM(T235:T245)</f>
        <v>0</v>
      </c>
      <c r="U234" s="12"/>
      <c r="V234" s="12"/>
      <c r="W234" s="12"/>
      <c r="X234" s="12"/>
      <c r="Y234" s="12"/>
      <c r="Z234" s="12"/>
      <c r="AA234" s="12"/>
      <c r="AB234" s="12"/>
      <c r="AC234" s="12"/>
      <c r="AD234" s="12"/>
      <c r="AE234" s="12"/>
      <c r="AR234" s="157" t="s">
        <v>135</v>
      </c>
      <c r="AT234" s="165" t="s">
        <v>74</v>
      </c>
      <c r="AU234" s="165" t="s">
        <v>80</v>
      </c>
      <c r="AY234" s="157" t="s">
        <v>128</v>
      </c>
      <c r="BK234" s="166">
        <f>SUM(BK235:BK245)</f>
        <v>0</v>
      </c>
    </row>
    <row r="235" s="2" customFormat="1" ht="16.5" customHeight="1">
      <c r="A235" s="34"/>
      <c r="B235" s="169"/>
      <c r="C235" s="170" t="s">
        <v>487</v>
      </c>
      <c r="D235" s="170" t="s">
        <v>130</v>
      </c>
      <c r="E235" s="171" t="s">
        <v>488</v>
      </c>
      <c r="F235" s="172" t="s">
        <v>489</v>
      </c>
      <c r="G235" s="173" t="s">
        <v>262</v>
      </c>
      <c r="H235" s="174">
        <v>101.12000000000001</v>
      </c>
      <c r="I235" s="175"/>
      <c r="J235" s="176">
        <f>ROUND(I235*H235,2)</f>
        <v>0</v>
      </c>
      <c r="K235" s="177"/>
      <c r="L235" s="35"/>
      <c r="M235" s="178" t="s">
        <v>1</v>
      </c>
      <c r="N235" s="179" t="s">
        <v>41</v>
      </c>
      <c r="O235" s="74"/>
      <c r="P235" s="180">
        <f>O235*H235</f>
        <v>0</v>
      </c>
      <c r="Q235" s="180">
        <v>0.000185</v>
      </c>
      <c r="R235" s="180">
        <f>Q235*H235</f>
        <v>0.0187072</v>
      </c>
      <c r="S235" s="180">
        <v>0</v>
      </c>
      <c r="T235" s="181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82" t="s">
        <v>193</v>
      </c>
      <c r="AT235" s="182" t="s">
        <v>130</v>
      </c>
      <c r="AU235" s="182" t="s">
        <v>135</v>
      </c>
      <c r="AY235" s="15" t="s">
        <v>128</v>
      </c>
      <c r="BE235" s="183">
        <f>IF(N235="základná",J235,0)</f>
        <v>0</v>
      </c>
      <c r="BF235" s="183">
        <f>IF(N235="znížená",J235,0)</f>
        <v>0</v>
      </c>
      <c r="BG235" s="183">
        <f>IF(N235="zákl. prenesená",J235,0)</f>
        <v>0</v>
      </c>
      <c r="BH235" s="183">
        <f>IF(N235="zníž. prenesená",J235,0)</f>
        <v>0</v>
      </c>
      <c r="BI235" s="183">
        <f>IF(N235="nulová",J235,0)</f>
        <v>0</v>
      </c>
      <c r="BJ235" s="15" t="s">
        <v>135</v>
      </c>
      <c r="BK235" s="183">
        <f>ROUND(I235*H235,2)</f>
        <v>0</v>
      </c>
      <c r="BL235" s="15" t="s">
        <v>193</v>
      </c>
      <c r="BM235" s="182" t="s">
        <v>490</v>
      </c>
    </row>
    <row r="236" s="2" customFormat="1" ht="24.15" customHeight="1">
      <c r="A236" s="34"/>
      <c r="B236" s="169"/>
      <c r="C236" s="184" t="s">
        <v>491</v>
      </c>
      <c r="D236" s="184" t="s">
        <v>255</v>
      </c>
      <c r="E236" s="185" t="s">
        <v>492</v>
      </c>
      <c r="F236" s="186" t="s">
        <v>493</v>
      </c>
      <c r="G236" s="187" t="s">
        <v>262</v>
      </c>
      <c r="H236" s="188">
        <v>6</v>
      </c>
      <c r="I236" s="189"/>
      <c r="J236" s="190">
        <f>ROUND(I236*H236,2)</f>
        <v>0</v>
      </c>
      <c r="K236" s="191"/>
      <c r="L236" s="192"/>
      <c r="M236" s="193" t="s">
        <v>1</v>
      </c>
      <c r="N236" s="194" t="s">
        <v>41</v>
      </c>
      <c r="O236" s="74"/>
      <c r="P236" s="180">
        <f>O236*H236</f>
        <v>0</v>
      </c>
      <c r="Q236" s="180">
        <v>0.0058300000000000001</v>
      </c>
      <c r="R236" s="180">
        <f>Q236*H236</f>
        <v>0.034979999999999997</v>
      </c>
      <c r="S236" s="180">
        <v>0</v>
      </c>
      <c r="T236" s="181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82" t="s">
        <v>259</v>
      </c>
      <c r="AT236" s="182" t="s">
        <v>255</v>
      </c>
      <c r="AU236" s="182" t="s">
        <v>135</v>
      </c>
      <c r="AY236" s="15" t="s">
        <v>128</v>
      </c>
      <c r="BE236" s="183">
        <f>IF(N236="základná",J236,0)</f>
        <v>0</v>
      </c>
      <c r="BF236" s="183">
        <f>IF(N236="znížená",J236,0)</f>
        <v>0</v>
      </c>
      <c r="BG236" s="183">
        <f>IF(N236="zákl. prenesená",J236,0)</f>
        <v>0</v>
      </c>
      <c r="BH236" s="183">
        <f>IF(N236="zníž. prenesená",J236,0)</f>
        <v>0</v>
      </c>
      <c r="BI236" s="183">
        <f>IF(N236="nulová",J236,0)</f>
        <v>0</v>
      </c>
      <c r="BJ236" s="15" t="s">
        <v>135</v>
      </c>
      <c r="BK236" s="183">
        <f>ROUND(I236*H236,2)</f>
        <v>0</v>
      </c>
      <c r="BL236" s="15" t="s">
        <v>193</v>
      </c>
      <c r="BM236" s="182" t="s">
        <v>494</v>
      </c>
    </row>
    <row r="237" s="2" customFormat="1" ht="24.15" customHeight="1">
      <c r="A237" s="34"/>
      <c r="B237" s="169"/>
      <c r="C237" s="184" t="s">
        <v>495</v>
      </c>
      <c r="D237" s="184" t="s">
        <v>255</v>
      </c>
      <c r="E237" s="185" t="s">
        <v>496</v>
      </c>
      <c r="F237" s="186" t="s">
        <v>497</v>
      </c>
      <c r="G237" s="187" t="s">
        <v>262</v>
      </c>
      <c r="H237" s="188">
        <v>10.16</v>
      </c>
      <c r="I237" s="189"/>
      <c r="J237" s="190">
        <f>ROUND(I237*H237,2)</f>
        <v>0</v>
      </c>
      <c r="K237" s="191"/>
      <c r="L237" s="192"/>
      <c r="M237" s="193" t="s">
        <v>1</v>
      </c>
      <c r="N237" s="194" t="s">
        <v>41</v>
      </c>
      <c r="O237" s="74"/>
      <c r="P237" s="180">
        <f>O237*H237</f>
        <v>0</v>
      </c>
      <c r="Q237" s="180">
        <v>0.0089999999999999993</v>
      </c>
      <c r="R237" s="180">
        <f>Q237*H237</f>
        <v>0.091439999999999994</v>
      </c>
      <c r="S237" s="180">
        <v>0</v>
      </c>
      <c r="T237" s="181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82" t="s">
        <v>259</v>
      </c>
      <c r="AT237" s="182" t="s">
        <v>255</v>
      </c>
      <c r="AU237" s="182" t="s">
        <v>135</v>
      </c>
      <c r="AY237" s="15" t="s">
        <v>128</v>
      </c>
      <c r="BE237" s="183">
        <f>IF(N237="základná",J237,0)</f>
        <v>0</v>
      </c>
      <c r="BF237" s="183">
        <f>IF(N237="znížená",J237,0)</f>
        <v>0</v>
      </c>
      <c r="BG237" s="183">
        <f>IF(N237="zákl. prenesená",J237,0)</f>
        <v>0</v>
      </c>
      <c r="BH237" s="183">
        <f>IF(N237="zníž. prenesená",J237,0)</f>
        <v>0</v>
      </c>
      <c r="BI237" s="183">
        <f>IF(N237="nulová",J237,0)</f>
        <v>0</v>
      </c>
      <c r="BJ237" s="15" t="s">
        <v>135</v>
      </c>
      <c r="BK237" s="183">
        <f>ROUND(I237*H237,2)</f>
        <v>0</v>
      </c>
      <c r="BL237" s="15" t="s">
        <v>193</v>
      </c>
      <c r="BM237" s="182" t="s">
        <v>498</v>
      </c>
    </row>
    <row r="238" s="2" customFormat="1" ht="24.15" customHeight="1">
      <c r="A238" s="34"/>
      <c r="B238" s="169"/>
      <c r="C238" s="184" t="s">
        <v>499</v>
      </c>
      <c r="D238" s="184" t="s">
        <v>255</v>
      </c>
      <c r="E238" s="185" t="s">
        <v>500</v>
      </c>
      <c r="F238" s="186" t="s">
        <v>501</v>
      </c>
      <c r="G238" s="187" t="s">
        <v>262</v>
      </c>
      <c r="H238" s="188">
        <v>84.959999999999994</v>
      </c>
      <c r="I238" s="189"/>
      <c r="J238" s="190">
        <f>ROUND(I238*H238,2)</f>
        <v>0</v>
      </c>
      <c r="K238" s="191"/>
      <c r="L238" s="192"/>
      <c r="M238" s="193" t="s">
        <v>1</v>
      </c>
      <c r="N238" s="194" t="s">
        <v>41</v>
      </c>
      <c r="O238" s="74"/>
      <c r="P238" s="180">
        <f>O238*H238</f>
        <v>0</v>
      </c>
      <c r="Q238" s="180">
        <v>0.012579999999999999</v>
      </c>
      <c r="R238" s="180">
        <f>Q238*H238</f>
        <v>1.0687967999999999</v>
      </c>
      <c r="S238" s="180">
        <v>0</v>
      </c>
      <c r="T238" s="181">
        <f>S238*H238</f>
        <v>0</v>
      </c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R238" s="182" t="s">
        <v>259</v>
      </c>
      <c r="AT238" s="182" t="s">
        <v>255</v>
      </c>
      <c r="AU238" s="182" t="s">
        <v>135</v>
      </c>
      <c r="AY238" s="15" t="s">
        <v>128</v>
      </c>
      <c r="BE238" s="183">
        <f>IF(N238="základná",J238,0)</f>
        <v>0</v>
      </c>
      <c r="BF238" s="183">
        <f>IF(N238="znížená",J238,0)</f>
        <v>0</v>
      </c>
      <c r="BG238" s="183">
        <f>IF(N238="zákl. prenesená",J238,0)</f>
        <v>0</v>
      </c>
      <c r="BH238" s="183">
        <f>IF(N238="zníž. prenesená",J238,0)</f>
        <v>0</v>
      </c>
      <c r="BI238" s="183">
        <f>IF(N238="nulová",J238,0)</f>
        <v>0</v>
      </c>
      <c r="BJ238" s="15" t="s">
        <v>135</v>
      </c>
      <c r="BK238" s="183">
        <f>ROUND(I238*H238,2)</f>
        <v>0</v>
      </c>
      <c r="BL238" s="15" t="s">
        <v>193</v>
      </c>
      <c r="BM238" s="182" t="s">
        <v>502</v>
      </c>
    </row>
    <row r="239" s="2" customFormat="1" ht="16.5" customHeight="1">
      <c r="A239" s="34"/>
      <c r="B239" s="169"/>
      <c r="C239" s="170" t="s">
        <v>503</v>
      </c>
      <c r="D239" s="170" t="s">
        <v>130</v>
      </c>
      <c r="E239" s="171" t="s">
        <v>504</v>
      </c>
      <c r="F239" s="172" t="s">
        <v>505</v>
      </c>
      <c r="G239" s="173" t="s">
        <v>262</v>
      </c>
      <c r="H239" s="174">
        <v>18.640000000000001</v>
      </c>
      <c r="I239" s="175"/>
      <c r="J239" s="176">
        <f>ROUND(I239*H239,2)</f>
        <v>0</v>
      </c>
      <c r="K239" s="177"/>
      <c r="L239" s="35"/>
      <c r="M239" s="178" t="s">
        <v>1</v>
      </c>
      <c r="N239" s="179" t="s">
        <v>41</v>
      </c>
      <c r="O239" s="74"/>
      <c r="P239" s="180">
        <f>O239*H239</f>
        <v>0</v>
      </c>
      <c r="Q239" s="180">
        <v>0.00042999999999999999</v>
      </c>
      <c r="R239" s="180">
        <f>Q239*H239</f>
        <v>0.0080152000000000001</v>
      </c>
      <c r="S239" s="180">
        <v>0</v>
      </c>
      <c r="T239" s="181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82" t="s">
        <v>193</v>
      </c>
      <c r="AT239" s="182" t="s">
        <v>130</v>
      </c>
      <c r="AU239" s="182" t="s">
        <v>135</v>
      </c>
      <c r="AY239" s="15" t="s">
        <v>128</v>
      </c>
      <c r="BE239" s="183">
        <f>IF(N239="základná",J239,0)</f>
        <v>0</v>
      </c>
      <c r="BF239" s="183">
        <f>IF(N239="znížená",J239,0)</f>
        <v>0</v>
      </c>
      <c r="BG239" s="183">
        <f>IF(N239="zákl. prenesená",J239,0)</f>
        <v>0</v>
      </c>
      <c r="BH239" s="183">
        <f>IF(N239="zníž. prenesená",J239,0)</f>
        <v>0</v>
      </c>
      <c r="BI239" s="183">
        <f>IF(N239="nulová",J239,0)</f>
        <v>0</v>
      </c>
      <c r="BJ239" s="15" t="s">
        <v>135</v>
      </c>
      <c r="BK239" s="183">
        <f>ROUND(I239*H239,2)</f>
        <v>0</v>
      </c>
      <c r="BL239" s="15" t="s">
        <v>193</v>
      </c>
      <c r="BM239" s="182" t="s">
        <v>506</v>
      </c>
    </row>
    <row r="240" s="2" customFormat="1" ht="24.15" customHeight="1">
      <c r="A240" s="34"/>
      <c r="B240" s="169"/>
      <c r="C240" s="184" t="s">
        <v>507</v>
      </c>
      <c r="D240" s="184" t="s">
        <v>255</v>
      </c>
      <c r="E240" s="185" t="s">
        <v>508</v>
      </c>
      <c r="F240" s="186" t="s">
        <v>509</v>
      </c>
      <c r="G240" s="187" t="s">
        <v>262</v>
      </c>
      <c r="H240" s="188">
        <v>6.0999999999999996</v>
      </c>
      <c r="I240" s="189"/>
      <c r="J240" s="190">
        <f>ROUND(I240*H240,2)</f>
        <v>0</v>
      </c>
      <c r="K240" s="191"/>
      <c r="L240" s="192"/>
      <c r="M240" s="193" t="s">
        <v>1</v>
      </c>
      <c r="N240" s="194" t="s">
        <v>41</v>
      </c>
      <c r="O240" s="74"/>
      <c r="P240" s="180">
        <f>O240*H240</f>
        <v>0</v>
      </c>
      <c r="Q240" s="180">
        <v>0.013400000000000001</v>
      </c>
      <c r="R240" s="180">
        <f>Q240*H240</f>
        <v>0.081739999999999993</v>
      </c>
      <c r="S240" s="180">
        <v>0</v>
      </c>
      <c r="T240" s="181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82" t="s">
        <v>259</v>
      </c>
      <c r="AT240" s="182" t="s">
        <v>255</v>
      </c>
      <c r="AU240" s="182" t="s">
        <v>135</v>
      </c>
      <c r="AY240" s="15" t="s">
        <v>128</v>
      </c>
      <c r="BE240" s="183">
        <f>IF(N240="základná",J240,0)</f>
        <v>0</v>
      </c>
      <c r="BF240" s="183">
        <f>IF(N240="znížená",J240,0)</f>
        <v>0</v>
      </c>
      <c r="BG240" s="183">
        <f>IF(N240="zákl. prenesená",J240,0)</f>
        <v>0</v>
      </c>
      <c r="BH240" s="183">
        <f>IF(N240="zníž. prenesená",J240,0)</f>
        <v>0</v>
      </c>
      <c r="BI240" s="183">
        <f>IF(N240="nulová",J240,0)</f>
        <v>0</v>
      </c>
      <c r="BJ240" s="15" t="s">
        <v>135</v>
      </c>
      <c r="BK240" s="183">
        <f>ROUND(I240*H240,2)</f>
        <v>0</v>
      </c>
      <c r="BL240" s="15" t="s">
        <v>193</v>
      </c>
      <c r="BM240" s="182" t="s">
        <v>510</v>
      </c>
    </row>
    <row r="241" s="2" customFormat="1" ht="16.5" customHeight="1">
      <c r="A241" s="34"/>
      <c r="B241" s="169"/>
      <c r="C241" s="184" t="s">
        <v>511</v>
      </c>
      <c r="D241" s="184" t="s">
        <v>255</v>
      </c>
      <c r="E241" s="185" t="s">
        <v>512</v>
      </c>
      <c r="F241" s="186" t="s">
        <v>513</v>
      </c>
      <c r="G241" s="187" t="s">
        <v>262</v>
      </c>
      <c r="H241" s="188">
        <v>6.04</v>
      </c>
      <c r="I241" s="189"/>
      <c r="J241" s="190">
        <f>ROUND(I241*H241,2)</f>
        <v>0</v>
      </c>
      <c r="K241" s="191"/>
      <c r="L241" s="192"/>
      <c r="M241" s="193" t="s">
        <v>1</v>
      </c>
      <c r="N241" s="194" t="s">
        <v>41</v>
      </c>
      <c r="O241" s="74"/>
      <c r="P241" s="180">
        <f>O241*H241</f>
        <v>0</v>
      </c>
      <c r="Q241" s="180">
        <v>0.0141</v>
      </c>
      <c r="R241" s="180">
        <f>Q241*H241</f>
        <v>0.085164000000000004</v>
      </c>
      <c r="S241" s="180">
        <v>0</v>
      </c>
      <c r="T241" s="181">
        <f>S241*H241</f>
        <v>0</v>
      </c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R241" s="182" t="s">
        <v>259</v>
      </c>
      <c r="AT241" s="182" t="s">
        <v>255</v>
      </c>
      <c r="AU241" s="182" t="s">
        <v>135</v>
      </c>
      <c r="AY241" s="15" t="s">
        <v>128</v>
      </c>
      <c r="BE241" s="183">
        <f>IF(N241="základná",J241,0)</f>
        <v>0</v>
      </c>
      <c r="BF241" s="183">
        <f>IF(N241="znížená",J241,0)</f>
        <v>0</v>
      </c>
      <c r="BG241" s="183">
        <f>IF(N241="zákl. prenesená",J241,0)</f>
        <v>0</v>
      </c>
      <c r="BH241" s="183">
        <f>IF(N241="zníž. prenesená",J241,0)</f>
        <v>0</v>
      </c>
      <c r="BI241" s="183">
        <f>IF(N241="nulová",J241,0)</f>
        <v>0</v>
      </c>
      <c r="BJ241" s="15" t="s">
        <v>135</v>
      </c>
      <c r="BK241" s="183">
        <f>ROUND(I241*H241,2)</f>
        <v>0</v>
      </c>
      <c r="BL241" s="15" t="s">
        <v>193</v>
      </c>
      <c r="BM241" s="182" t="s">
        <v>514</v>
      </c>
    </row>
    <row r="242" s="2" customFormat="1" ht="24.15" customHeight="1">
      <c r="A242" s="34"/>
      <c r="B242" s="169"/>
      <c r="C242" s="184" t="s">
        <v>515</v>
      </c>
      <c r="D242" s="184" t="s">
        <v>255</v>
      </c>
      <c r="E242" s="185" t="s">
        <v>516</v>
      </c>
      <c r="F242" s="186" t="s">
        <v>517</v>
      </c>
      <c r="G242" s="187" t="s">
        <v>262</v>
      </c>
      <c r="H242" s="188">
        <v>6.5</v>
      </c>
      <c r="I242" s="189"/>
      <c r="J242" s="190">
        <f>ROUND(I242*H242,2)</f>
        <v>0</v>
      </c>
      <c r="K242" s="191"/>
      <c r="L242" s="192"/>
      <c r="M242" s="193" t="s">
        <v>1</v>
      </c>
      <c r="N242" s="194" t="s">
        <v>41</v>
      </c>
      <c r="O242" s="74"/>
      <c r="P242" s="180">
        <f>O242*H242</f>
        <v>0</v>
      </c>
      <c r="Q242" s="180">
        <v>0.0147</v>
      </c>
      <c r="R242" s="180">
        <f>Q242*H242</f>
        <v>0.095549999999999996</v>
      </c>
      <c r="S242" s="180">
        <v>0</v>
      </c>
      <c r="T242" s="181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82" t="s">
        <v>259</v>
      </c>
      <c r="AT242" s="182" t="s">
        <v>255</v>
      </c>
      <c r="AU242" s="182" t="s">
        <v>135</v>
      </c>
      <c r="AY242" s="15" t="s">
        <v>128</v>
      </c>
      <c r="BE242" s="183">
        <f>IF(N242="základná",J242,0)</f>
        <v>0</v>
      </c>
      <c r="BF242" s="183">
        <f>IF(N242="znížená",J242,0)</f>
        <v>0</v>
      </c>
      <c r="BG242" s="183">
        <f>IF(N242="zákl. prenesená",J242,0)</f>
        <v>0</v>
      </c>
      <c r="BH242" s="183">
        <f>IF(N242="zníž. prenesená",J242,0)</f>
        <v>0</v>
      </c>
      <c r="BI242" s="183">
        <f>IF(N242="nulová",J242,0)</f>
        <v>0</v>
      </c>
      <c r="BJ242" s="15" t="s">
        <v>135</v>
      </c>
      <c r="BK242" s="183">
        <f>ROUND(I242*H242,2)</f>
        <v>0</v>
      </c>
      <c r="BL242" s="15" t="s">
        <v>193</v>
      </c>
      <c r="BM242" s="182" t="s">
        <v>518</v>
      </c>
    </row>
    <row r="243" s="2" customFormat="1" ht="33" customHeight="1">
      <c r="A243" s="34"/>
      <c r="B243" s="169"/>
      <c r="C243" s="170" t="s">
        <v>519</v>
      </c>
      <c r="D243" s="170" t="s">
        <v>130</v>
      </c>
      <c r="E243" s="171" t="s">
        <v>520</v>
      </c>
      <c r="F243" s="172" t="s">
        <v>521</v>
      </c>
      <c r="G243" s="173" t="s">
        <v>272</v>
      </c>
      <c r="H243" s="174">
        <v>6</v>
      </c>
      <c r="I243" s="175"/>
      <c r="J243" s="176">
        <f>ROUND(I243*H243,2)</f>
        <v>0</v>
      </c>
      <c r="K243" s="177"/>
      <c r="L243" s="35"/>
      <c r="M243" s="178" t="s">
        <v>1</v>
      </c>
      <c r="N243" s="179" t="s">
        <v>41</v>
      </c>
      <c r="O243" s="74"/>
      <c r="P243" s="180">
        <f>O243*H243</f>
        <v>0</v>
      </c>
      <c r="Q243" s="180">
        <v>0</v>
      </c>
      <c r="R243" s="180">
        <f>Q243*H243</f>
        <v>0</v>
      </c>
      <c r="S243" s="180">
        <v>0</v>
      </c>
      <c r="T243" s="181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82" t="s">
        <v>193</v>
      </c>
      <c r="AT243" s="182" t="s">
        <v>130</v>
      </c>
      <c r="AU243" s="182" t="s">
        <v>135</v>
      </c>
      <c r="AY243" s="15" t="s">
        <v>128</v>
      </c>
      <c r="BE243" s="183">
        <f>IF(N243="základná",J243,0)</f>
        <v>0</v>
      </c>
      <c r="BF243" s="183">
        <f>IF(N243="znížená",J243,0)</f>
        <v>0</v>
      </c>
      <c r="BG243" s="183">
        <f>IF(N243="zákl. prenesená",J243,0)</f>
        <v>0</v>
      </c>
      <c r="BH243" s="183">
        <f>IF(N243="zníž. prenesená",J243,0)</f>
        <v>0</v>
      </c>
      <c r="BI243" s="183">
        <f>IF(N243="nulová",J243,0)</f>
        <v>0</v>
      </c>
      <c r="BJ243" s="15" t="s">
        <v>135</v>
      </c>
      <c r="BK243" s="183">
        <f>ROUND(I243*H243,2)</f>
        <v>0</v>
      </c>
      <c r="BL243" s="15" t="s">
        <v>193</v>
      </c>
      <c r="BM243" s="182" t="s">
        <v>522</v>
      </c>
    </row>
    <row r="244" s="2" customFormat="1" ht="24.15" customHeight="1">
      <c r="A244" s="34"/>
      <c r="B244" s="169"/>
      <c r="C244" s="184" t="s">
        <v>523</v>
      </c>
      <c r="D244" s="184" t="s">
        <v>255</v>
      </c>
      <c r="E244" s="185" t="s">
        <v>524</v>
      </c>
      <c r="F244" s="186" t="s">
        <v>525</v>
      </c>
      <c r="G244" s="187" t="s">
        <v>272</v>
      </c>
      <c r="H244" s="188">
        <v>6</v>
      </c>
      <c r="I244" s="189"/>
      <c r="J244" s="190">
        <f>ROUND(I244*H244,2)</f>
        <v>0</v>
      </c>
      <c r="K244" s="191"/>
      <c r="L244" s="192"/>
      <c r="M244" s="193" t="s">
        <v>1</v>
      </c>
      <c r="N244" s="194" t="s">
        <v>41</v>
      </c>
      <c r="O244" s="74"/>
      <c r="P244" s="180">
        <f>O244*H244</f>
        <v>0</v>
      </c>
      <c r="Q244" s="180">
        <v>0.001</v>
      </c>
      <c r="R244" s="180">
        <f>Q244*H244</f>
        <v>0.0060000000000000001</v>
      </c>
      <c r="S244" s="180">
        <v>0</v>
      </c>
      <c r="T244" s="181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82" t="s">
        <v>259</v>
      </c>
      <c r="AT244" s="182" t="s">
        <v>255</v>
      </c>
      <c r="AU244" s="182" t="s">
        <v>135</v>
      </c>
      <c r="AY244" s="15" t="s">
        <v>128</v>
      </c>
      <c r="BE244" s="183">
        <f>IF(N244="základná",J244,0)</f>
        <v>0</v>
      </c>
      <c r="BF244" s="183">
        <f>IF(N244="znížená",J244,0)</f>
        <v>0</v>
      </c>
      <c r="BG244" s="183">
        <f>IF(N244="zákl. prenesená",J244,0)</f>
        <v>0</v>
      </c>
      <c r="BH244" s="183">
        <f>IF(N244="zníž. prenesená",J244,0)</f>
        <v>0</v>
      </c>
      <c r="BI244" s="183">
        <f>IF(N244="nulová",J244,0)</f>
        <v>0</v>
      </c>
      <c r="BJ244" s="15" t="s">
        <v>135</v>
      </c>
      <c r="BK244" s="183">
        <f>ROUND(I244*H244,2)</f>
        <v>0</v>
      </c>
      <c r="BL244" s="15" t="s">
        <v>193</v>
      </c>
      <c r="BM244" s="182" t="s">
        <v>526</v>
      </c>
    </row>
    <row r="245" s="2" customFormat="1" ht="24.15" customHeight="1">
      <c r="A245" s="34"/>
      <c r="B245" s="169"/>
      <c r="C245" s="184" t="s">
        <v>527</v>
      </c>
      <c r="D245" s="184" t="s">
        <v>255</v>
      </c>
      <c r="E245" s="185" t="s">
        <v>528</v>
      </c>
      <c r="F245" s="186" t="s">
        <v>529</v>
      </c>
      <c r="G245" s="187" t="s">
        <v>272</v>
      </c>
      <c r="H245" s="188">
        <v>6</v>
      </c>
      <c r="I245" s="189"/>
      <c r="J245" s="190">
        <f>ROUND(I245*H245,2)</f>
        <v>0</v>
      </c>
      <c r="K245" s="191"/>
      <c r="L245" s="192"/>
      <c r="M245" s="193" t="s">
        <v>1</v>
      </c>
      <c r="N245" s="194" t="s">
        <v>41</v>
      </c>
      <c r="O245" s="74"/>
      <c r="P245" s="180">
        <f>O245*H245</f>
        <v>0</v>
      </c>
      <c r="Q245" s="180">
        <v>0.025000000000000001</v>
      </c>
      <c r="R245" s="180">
        <f>Q245*H245</f>
        <v>0.15000000000000002</v>
      </c>
      <c r="S245" s="180">
        <v>0</v>
      </c>
      <c r="T245" s="181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82" t="s">
        <v>259</v>
      </c>
      <c r="AT245" s="182" t="s">
        <v>255</v>
      </c>
      <c r="AU245" s="182" t="s">
        <v>135</v>
      </c>
      <c r="AY245" s="15" t="s">
        <v>128</v>
      </c>
      <c r="BE245" s="183">
        <f>IF(N245="základná",J245,0)</f>
        <v>0</v>
      </c>
      <c r="BF245" s="183">
        <f>IF(N245="znížená",J245,0)</f>
        <v>0</v>
      </c>
      <c r="BG245" s="183">
        <f>IF(N245="zákl. prenesená",J245,0)</f>
        <v>0</v>
      </c>
      <c r="BH245" s="183">
        <f>IF(N245="zníž. prenesená",J245,0)</f>
        <v>0</v>
      </c>
      <c r="BI245" s="183">
        <f>IF(N245="nulová",J245,0)</f>
        <v>0</v>
      </c>
      <c r="BJ245" s="15" t="s">
        <v>135</v>
      </c>
      <c r="BK245" s="183">
        <f>ROUND(I245*H245,2)</f>
        <v>0</v>
      </c>
      <c r="BL245" s="15" t="s">
        <v>193</v>
      </c>
      <c r="BM245" s="182" t="s">
        <v>530</v>
      </c>
    </row>
    <row r="246" s="12" customFormat="1" ht="22.8" customHeight="1">
      <c r="A246" s="12"/>
      <c r="B246" s="156"/>
      <c r="C246" s="12"/>
      <c r="D246" s="157" t="s">
        <v>74</v>
      </c>
      <c r="E246" s="167" t="s">
        <v>531</v>
      </c>
      <c r="F246" s="167" t="s">
        <v>532</v>
      </c>
      <c r="G246" s="12"/>
      <c r="H246" s="12"/>
      <c r="I246" s="159"/>
      <c r="J246" s="168">
        <f>BK246</f>
        <v>0</v>
      </c>
      <c r="K246" s="12"/>
      <c r="L246" s="156"/>
      <c r="M246" s="161"/>
      <c r="N246" s="162"/>
      <c r="O246" s="162"/>
      <c r="P246" s="163">
        <f>SUM(P247:P267)</f>
        <v>0</v>
      </c>
      <c r="Q246" s="162"/>
      <c r="R246" s="163">
        <f>SUM(R247:R267)</f>
        <v>26.750960237000001</v>
      </c>
      <c r="S246" s="162"/>
      <c r="T246" s="164">
        <f>SUM(T247:T267)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157" t="s">
        <v>135</v>
      </c>
      <c r="AT246" s="165" t="s">
        <v>74</v>
      </c>
      <c r="AU246" s="165" t="s">
        <v>80</v>
      </c>
      <c r="AY246" s="157" t="s">
        <v>128</v>
      </c>
      <c r="BK246" s="166">
        <f>SUM(BK247:BK267)</f>
        <v>0</v>
      </c>
    </row>
    <row r="247" s="2" customFormat="1" ht="24.15" customHeight="1">
      <c r="A247" s="34"/>
      <c r="B247" s="169"/>
      <c r="C247" s="170" t="s">
        <v>533</v>
      </c>
      <c r="D247" s="170" t="s">
        <v>130</v>
      </c>
      <c r="E247" s="171" t="s">
        <v>534</v>
      </c>
      <c r="F247" s="172" t="s">
        <v>535</v>
      </c>
      <c r="G247" s="173" t="s">
        <v>536</v>
      </c>
      <c r="H247" s="174">
        <v>2</v>
      </c>
      <c r="I247" s="175"/>
      <c r="J247" s="176">
        <f>ROUND(I247*H247,2)</f>
        <v>0</v>
      </c>
      <c r="K247" s="177"/>
      <c r="L247" s="35"/>
      <c r="M247" s="178" t="s">
        <v>1</v>
      </c>
      <c r="N247" s="179" t="s">
        <v>41</v>
      </c>
      <c r="O247" s="74"/>
      <c r="P247" s="180">
        <f>O247*H247</f>
        <v>0</v>
      </c>
      <c r="Q247" s="180">
        <v>0</v>
      </c>
      <c r="R247" s="180">
        <f>Q247*H247</f>
        <v>0</v>
      </c>
      <c r="S247" s="180">
        <v>0</v>
      </c>
      <c r="T247" s="181">
        <f>S247*H247</f>
        <v>0</v>
      </c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R247" s="182" t="s">
        <v>193</v>
      </c>
      <c r="AT247" s="182" t="s">
        <v>130</v>
      </c>
      <c r="AU247" s="182" t="s">
        <v>135</v>
      </c>
      <c r="AY247" s="15" t="s">
        <v>128</v>
      </c>
      <c r="BE247" s="183">
        <f>IF(N247="základná",J247,0)</f>
        <v>0</v>
      </c>
      <c r="BF247" s="183">
        <f>IF(N247="znížená",J247,0)</f>
        <v>0</v>
      </c>
      <c r="BG247" s="183">
        <f>IF(N247="zákl. prenesená",J247,0)</f>
        <v>0</v>
      </c>
      <c r="BH247" s="183">
        <f>IF(N247="zníž. prenesená",J247,0)</f>
        <v>0</v>
      </c>
      <c r="BI247" s="183">
        <f>IF(N247="nulová",J247,0)</f>
        <v>0</v>
      </c>
      <c r="BJ247" s="15" t="s">
        <v>135</v>
      </c>
      <c r="BK247" s="183">
        <f>ROUND(I247*H247,2)</f>
        <v>0</v>
      </c>
      <c r="BL247" s="15" t="s">
        <v>193</v>
      </c>
      <c r="BM247" s="182" t="s">
        <v>537</v>
      </c>
    </row>
    <row r="248" s="2" customFormat="1" ht="16.5" customHeight="1">
      <c r="A248" s="34"/>
      <c r="B248" s="169"/>
      <c r="C248" s="184" t="s">
        <v>538</v>
      </c>
      <c r="D248" s="184" t="s">
        <v>255</v>
      </c>
      <c r="E248" s="185" t="s">
        <v>539</v>
      </c>
      <c r="F248" s="186" t="s">
        <v>540</v>
      </c>
      <c r="G248" s="187" t="s">
        <v>272</v>
      </c>
      <c r="H248" s="188">
        <v>2</v>
      </c>
      <c r="I248" s="189"/>
      <c r="J248" s="190">
        <f>ROUND(I248*H248,2)</f>
        <v>0</v>
      </c>
      <c r="K248" s="191"/>
      <c r="L248" s="192"/>
      <c r="M248" s="193" t="s">
        <v>1</v>
      </c>
      <c r="N248" s="194" t="s">
        <v>41</v>
      </c>
      <c r="O248" s="74"/>
      <c r="P248" s="180">
        <f>O248*H248</f>
        <v>0</v>
      </c>
      <c r="Q248" s="180">
        <v>0.02</v>
      </c>
      <c r="R248" s="180">
        <f>Q248*H248</f>
        <v>0.040000000000000001</v>
      </c>
      <c r="S248" s="180">
        <v>0</v>
      </c>
      <c r="T248" s="181">
        <f>S248*H248</f>
        <v>0</v>
      </c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R248" s="182" t="s">
        <v>259</v>
      </c>
      <c r="AT248" s="182" t="s">
        <v>255</v>
      </c>
      <c r="AU248" s="182" t="s">
        <v>135</v>
      </c>
      <c r="AY248" s="15" t="s">
        <v>128</v>
      </c>
      <c r="BE248" s="183">
        <f>IF(N248="základná",J248,0)</f>
        <v>0</v>
      </c>
      <c r="BF248" s="183">
        <f>IF(N248="znížená",J248,0)</f>
        <v>0</v>
      </c>
      <c r="BG248" s="183">
        <f>IF(N248="zákl. prenesená",J248,0)</f>
        <v>0</v>
      </c>
      <c r="BH248" s="183">
        <f>IF(N248="zníž. prenesená",J248,0)</f>
        <v>0</v>
      </c>
      <c r="BI248" s="183">
        <f>IF(N248="nulová",J248,0)</f>
        <v>0</v>
      </c>
      <c r="BJ248" s="15" t="s">
        <v>135</v>
      </c>
      <c r="BK248" s="183">
        <f>ROUND(I248*H248,2)</f>
        <v>0</v>
      </c>
      <c r="BL248" s="15" t="s">
        <v>193</v>
      </c>
      <c r="BM248" s="182" t="s">
        <v>541</v>
      </c>
    </row>
    <row r="249" s="2" customFormat="1" ht="16.5" customHeight="1">
      <c r="A249" s="34"/>
      <c r="B249" s="169"/>
      <c r="C249" s="170" t="s">
        <v>542</v>
      </c>
      <c r="D249" s="170" t="s">
        <v>130</v>
      </c>
      <c r="E249" s="171" t="s">
        <v>543</v>
      </c>
      <c r="F249" s="172" t="s">
        <v>544</v>
      </c>
      <c r="G249" s="173" t="s">
        <v>167</v>
      </c>
      <c r="H249" s="174">
        <v>698.30499999999995</v>
      </c>
      <c r="I249" s="175"/>
      <c r="J249" s="176">
        <f>ROUND(I249*H249,2)</f>
        <v>0</v>
      </c>
      <c r="K249" s="177"/>
      <c r="L249" s="35"/>
      <c r="M249" s="178" t="s">
        <v>1</v>
      </c>
      <c r="N249" s="179" t="s">
        <v>41</v>
      </c>
      <c r="O249" s="74"/>
      <c r="P249" s="180">
        <f>O249*H249</f>
        <v>0</v>
      </c>
      <c r="Q249" s="180">
        <v>0.00046999999999999999</v>
      </c>
      <c r="R249" s="180">
        <f>Q249*H249</f>
        <v>0.32820334999999995</v>
      </c>
      <c r="S249" s="180">
        <v>0</v>
      </c>
      <c r="T249" s="181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82" t="s">
        <v>193</v>
      </c>
      <c r="AT249" s="182" t="s">
        <v>130</v>
      </c>
      <c r="AU249" s="182" t="s">
        <v>135</v>
      </c>
      <c r="AY249" s="15" t="s">
        <v>128</v>
      </c>
      <c r="BE249" s="183">
        <f>IF(N249="základná",J249,0)</f>
        <v>0</v>
      </c>
      <c r="BF249" s="183">
        <f>IF(N249="znížená",J249,0)</f>
        <v>0</v>
      </c>
      <c r="BG249" s="183">
        <f>IF(N249="zákl. prenesená",J249,0)</f>
        <v>0</v>
      </c>
      <c r="BH249" s="183">
        <f>IF(N249="zníž. prenesená",J249,0)</f>
        <v>0</v>
      </c>
      <c r="BI249" s="183">
        <f>IF(N249="nulová",J249,0)</f>
        <v>0</v>
      </c>
      <c r="BJ249" s="15" t="s">
        <v>135</v>
      </c>
      <c r="BK249" s="183">
        <f>ROUND(I249*H249,2)</f>
        <v>0</v>
      </c>
      <c r="BL249" s="15" t="s">
        <v>193</v>
      </c>
      <c r="BM249" s="182" t="s">
        <v>545</v>
      </c>
    </row>
    <row r="250" s="2" customFormat="1" ht="24.15" customHeight="1">
      <c r="A250" s="34"/>
      <c r="B250" s="169"/>
      <c r="C250" s="184" t="s">
        <v>546</v>
      </c>
      <c r="D250" s="184" t="s">
        <v>255</v>
      </c>
      <c r="E250" s="185" t="s">
        <v>547</v>
      </c>
      <c r="F250" s="186" t="s">
        <v>548</v>
      </c>
      <c r="G250" s="187" t="s">
        <v>167</v>
      </c>
      <c r="H250" s="188">
        <v>698.30499999999995</v>
      </c>
      <c r="I250" s="189"/>
      <c r="J250" s="190">
        <f>ROUND(I250*H250,2)</f>
        <v>0</v>
      </c>
      <c r="K250" s="191"/>
      <c r="L250" s="192"/>
      <c r="M250" s="193" t="s">
        <v>1</v>
      </c>
      <c r="N250" s="194" t="s">
        <v>41</v>
      </c>
      <c r="O250" s="74"/>
      <c r="P250" s="180">
        <f>O250*H250</f>
        <v>0</v>
      </c>
      <c r="Q250" s="180">
        <v>0.01405</v>
      </c>
      <c r="R250" s="180">
        <f>Q250*H250</f>
        <v>9.8111852499999994</v>
      </c>
      <c r="S250" s="180">
        <v>0</v>
      </c>
      <c r="T250" s="181">
        <f>S250*H250</f>
        <v>0</v>
      </c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R250" s="182" t="s">
        <v>259</v>
      </c>
      <c r="AT250" s="182" t="s">
        <v>255</v>
      </c>
      <c r="AU250" s="182" t="s">
        <v>135</v>
      </c>
      <c r="AY250" s="15" t="s">
        <v>128</v>
      </c>
      <c r="BE250" s="183">
        <f>IF(N250="základná",J250,0)</f>
        <v>0</v>
      </c>
      <c r="BF250" s="183">
        <f>IF(N250="znížená",J250,0)</f>
        <v>0</v>
      </c>
      <c r="BG250" s="183">
        <f>IF(N250="zákl. prenesená",J250,0)</f>
        <v>0</v>
      </c>
      <c r="BH250" s="183">
        <f>IF(N250="zníž. prenesená",J250,0)</f>
        <v>0</v>
      </c>
      <c r="BI250" s="183">
        <f>IF(N250="nulová",J250,0)</f>
        <v>0</v>
      </c>
      <c r="BJ250" s="15" t="s">
        <v>135</v>
      </c>
      <c r="BK250" s="183">
        <f>ROUND(I250*H250,2)</f>
        <v>0</v>
      </c>
      <c r="BL250" s="15" t="s">
        <v>193</v>
      </c>
      <c r="BM250" s="182" t="s">
        <v>549</v>
      </c>
    </row>
    <row r="251" s="2" customFormat="1" ht="24.15" customHeight="1">
      <c r="A251" s="34"/>
      <c r="B251" s="169"/>
      <c r="C251" s="170" t="s">
        <v>550</v>
      </c>
      <c r="D251" s="170" t="s">
        <v>130</v>
      </c>
      <c r="E251" s="171" t="s">
        <v>551</v>
      </c>
      <c r="F251" s="172" t="s">
        <v>552</v>
      </c>
      <c r="G251" s="173" t="s">
        <v>167</v>
      </c>
      <c r="H251" s="174">
        <v>1181.009</v>
      </c>
      <c r="I251" s="175"/>
      <c r="J251" s="176">
        <f>ROUND(I251*H251,2)</f>
        <v>0</v>
      </c>
      <c r="K251" s="177"/>
      <c r="L251" s="35"/>
      <c r="M251" s="178" t="s">
        <v>1</v>
      </c>
      <c r="N251" s="179" t="s">
        <v>41</v>
      </c>
      <c r="O251" s="74"/>
      <c r="P251" s="180">
        <f>O251*H251</f>
        <v>0</v>
      </c>
      <c r="Q251" s="180">
        <v>0.00040000000000000002</v>
      </c>
      <c r="R251" s="180">
        <f>Q251*H251</f>
        <v>0.47240360000000003</v>
      </c>
      <c r="S251" s="180">
        <v>0</v>
      </c>
      <c r="T251" s="181">
        <f>S251*H251</f>
        <v>0</v>
      </c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R251" s="182" t="s">
        <v>193</v>
      </c>
      <c r="AT251" s="182" t="s">
        <v>130</v>
      </c>
      <c r="AU251" s="182" t="s">
        <v>135</v>
      </c>
      <c r="AY251" s="15" t="s">
        <v>128</v>
      </c>
      <c r="BE251" s="183">
        <f>IF(N251="základná",J251,0)</f>
        <v>0</v>
      </c>
      <c r="BF251" s="183">
        <f>IF(N251="znížená",J251,0)</f>
        <v>0</v>
      </c>
      <c r="BG251" s="183">
        <f>IF(N251="zákl. prenesená",J251,0)</f>
        <v>0</v>
      </c>
      <c r="BH251" s="183">
        <f>IF(N251="zníž. prenesená",J251,0)</f>
        <v>0</v>
      </c>
      <c r="BI251" s="183">
        <f>IF(N251="nulová",J251,0)</f>
        <v>0</v>
      </c>
      <c r="BJ251" s="15" t="s">
        <v>135</v>
      </c>
      <c r="BK251" s="183">
        <f>ROUND(I251*H251,2)</f>
        <v>0</v>
      </c>
      <c r="BL251" s="15" t="s">
        <v>193</v>
      </c>
      <c r="BM251" s="182" t="s">
        <v>553</v>
      </c>
    </row>
    <row r="252" s="2" customFormat="1" ht="24.15" customHeight="1">
      <c r="A252" s="34"/>
      <c r="B252" s="169"/>
      <c r="C252" s="184" t="s">
        <v>554</v>
      </c>
      <c r="D252" s="184" t="s">
        <v>255</v>
      </c>
      <c r="E252" s="185" t="s">
        <v>555</v>
      </c>
      <c r="F252" s="186" t="s">
        <v>556</v>
      </c>
      <c r="G252" s="187" t="s">
        <v>167</v>
      </c>
      <c r="H252" s="188">
        <v>1181.009</v>
      </c>
      <c r="I252" s="189"/>
      <c r="J252" s="190">
        <f>ROUND(I252*H252,2)</f>
        <v>0</v>
      </c>
      <c r="K252" s="191"/>
      <c r="L252" s="192"/>
      <c r="M252" s="193" t="s">
        <v>1</v>
      </c>
      <c r="N252" s="194" t="s">
        <v>41</v>
      </c>
      <c r="O252" s="74"/>
      <c r="P252" s="180">
        <f>O252*H252</f>
        <v>0</v>
      </c>
      <c r="Q252" s="180">
        <v>0.0126</v>
      </c>
      <c r="R252" s="180">
        <f>Q252*H252</f>
        <v>14.880713399999999</v>
      </c>
      <c r="S252" s="180">
        <v>0</v>
      </c>
      <c r="T252" s="181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82" t="s">
        <v>259</v>
      </c>
      <c r="AT252" s="182" t="s">
        <v>255</v>
      </c>
      <c r="AU252" s="182" t="s">
        <v>135</v>
      </c>
      <c r="AY252" s="15" t="s">
        <v>128</v>
      </c>
      <c r="BE252" s="183">
        <f>IF(N252="základná",J252,0)</f>
        <v>0</v>
      </c>
      <c r="BF252" s="183">
        <f>IF(N252="znížená",J252,0)</f>
        <v>0</v>
      </c>
      <c r="BG252" s="183">
        <f>IF(N252="zákl. prenesená",J252,0)</f>
        <v>0</v>
      </c>
      <c r="BH252" s="183">
        <f>IF(N252="zníž. prenesená",J252,0)</f>
        <v>0</v>
      </c>
      <c r="BI252" s="183">
        <f>IF(N252="nulová",J252,0)</f>
        <v>0</v>
      </c>
      <c r="BJ252" s="15" t="s">
        <v>135</v>
      </c>
      <c r="BK252" s="183">
        <f>ROUND(I252*H252,2)</f>
        <v>0</v>
      </c>
      <c r="BL252" s="15" t="s">
        <v>193</v>
      </c>
      <c r="BM252" s="182" t="s">
        <v>557</v>
      </c>
    </row>
    <row r="253" s="2" customFormat="1" ht="16.5" customHeight="1">
      <c r="A253" s="34"/>
      <c r="B253" s="169"/>
      <c r="C253" s="170" t="s">
        <v>558</v>
      </c>
      <c r="D253" s="170" t="s">
        <v>130</v>
      </c>
      <c r="E253" s="171" t="s">
        <v>559</v>
      </c>
      <c r="F253" s="172" t="s">
        <v>560</v>
      </c>
      <c r="G253" s="173" t="s">
        <v>262</v>
      </c>
      <c r="H253" s="174">
        <v>71.599999999999994</v>
      </c>
      <c r="I253" s="175"/>
      <c r="J253" s="176">
        <f>ROUND(I253*H253,2)</f>
        <v>0</v>
      </c>
      <c r="K253" s="177"/>
      <c r="L253" s="35"/>
      <c r="M253" s="178" t="s">
        <v>1</v>
      </c>
      <c r="N253" s="179" t="s">
        <v>41</v>
      </c>
      <c r="O253" s="74"/>
      <c r="P253" s="180">
        <f>O253*H253</f>
        <v>0</v>
      </c>
      <c r="Q253" s="180">
        <v>0.00042999999999999999</v>
      </c>
      <c r="R253" s="180">
        <f>Q253*H253</f>
        <v>0.030787999999999996</v>
      </c>
      <c r="S253" s="180">
        <v>0</v>
      </c>
      <c r="T253" s="181">
        <f>S253*H253</f>
        <v>0</v>
      </c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R253" s="182" t="s">
        <v>193</v>
      </c>
      <c r="AT253" s="182" t="s">
        <v>130</v>
      </c>
      <c r="AU253" s="182" t="s">
        <v>135</v>
      </c>
      <c r="AY253" s="15" t="s">
        <v>128</v>
      </c>
      <c r="BE253" s="183">
        <f>IF(N253="základná",J253,0)</f>
        <v>0</v>
      </c>
      <c r="BF253" s="183">
        <f>IF(N253="znížená",J253,0)</f>
        <v>0</v>
      </c>
      <c r="BG253" s="183">
        <f>IF(N253="zákl. prenesená",J253,0)</f>
        <v>0</v>
      </c>
      <c r="BH253" s="183">
        <f>IF(N253="zníž. prenesená",J253,0)</f>
        <v>0</v>
      </c>
      <c r="BI253" s="183">
        <f>IF(N253="nulová",J253,0)</f>
        <v>0</v>
      </c>
      <c r="BJ253" s="15" t="s">
        <v>135</v>
      </c>
      <c r="BK253" s="183">
        <f>ROUND(I253*H253,2)</f>
        <v>0</v>
      </c>
      <c r="BL253" s="15" t="s">
        <v>193</v>
      </c>
      <c r="BM253" s="182" t="s">
        <v>561</v>
      </c>
    </row>
    <row r="254" s="2" customFormat="1" ht="16.5" customHeight="1">
      <c r="A254" s="34"/>
      <c r="B254" s="169"/>
      <c r="C254" s="184" t="s">
        <v>562</v>
      </c>
      <c r="D254" s="184" t="s">
        <v>255</v>
      </c>
      <c r="E254" s="185" t="s">
        <v>563</v>
      </c>
      <c r="F254" s="186" t="s">
        <v>564</v>
      </c>
      <c r="G254" s="187" t="s">
        <v>272</v>
      </c>
      <c r="H254" s="188">
        <v>8</v>
      </c>
      <c r="I254" s="189"/>
      <c r="J254" s="190">
        <f>ROUND(I254*H254,2)</f>
        <v>0</v>
      </c>
      <c r="K254" s="191"/>
      <c r="L254" s="192"/>
      <c r="M254" s="193" t="s">
        <v>1</v>
      </c>
      <c r="N254" s="194" t="s">
        <v>41</v>
      </c>
      <c r="O254" s="74"/>
      <c r="P254" s="180">
        <f>O254*H254</f>
        <v>0</v>
      </c>
      <c r="Q254" s="180">
        <v>0.013400000000000001</v>
      </c>
      <c r="R254" s="180">
        <f>Q254*H254</f>
        <v>0.1072</v>
      </c>
      <c r="S254" s="180">
        <v>0</v>
      </c>
      <c r="T254" s="181">
        <f>S254*H254</f>
        <v>0</v>
      </c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R254" s="182" t="s">
        <v>259</v>
      </c>
      <c r="AT254" s="182" t="s">
        <v>255</v>
      </c>
      <c r="AU254" s="182" t="s">
        <v>135</v>
      </c>
      <c r="AY254" s="15" t="s">
        <v>128</v>
      </c>
      <c r="BE254" s="183">
        <f>IF(N254="základná",J254,0)</f>
        <v>0</v>
      </c>
      <c r="BF254" s="183">
        <f>IF(N254="znížená",J254,0)</f>
        <v>0</v>
      </c>
      <c r="BG254" s="183">
        <f>IF(N254="zákl. prenesená",J254,0)</f>
        <v>0</v>
      </c>
      <c r="BH254" s="183">
        <f>IF(N254="zníž. prenesená",J254,0)</f>
        <v>0</v>
      </c>
      <c r="BI254" s="183">
        <f>IF(N254="nulová",J254,0)</f>
        <v>0</v>
      </c>
      <c r="BJ254" s="15" t="s">
        <v>135</v>
      </c>
      <c r="BK254" s="183">
        <f>ROUND(I254*H254,2)</f>
        <v>0</v>
      </c>
      <c r="BL254" s="15" t="s">
        <v>193</v>
      </c>
      <c r="BM254" s="182" t="s">
        <v>565</v>
      </c>
    </row>
    <row r="255" s="2" customFormat="1" ht="24.15" customHeight="1">
      <c r="A255" s="34"/>
      <c r="B255" s="169"/>
      <c r="C255" s="184" t="s">
        <v>566</v>
      </c>
      <c r="D255" s="184" t="s">
        <v>255</v>
      </c>
      <c r="E255" s="185" t="s">
        <v>567</v>
      </c>
      <c r="F255" s="186" t="s">
        <v>568</v>
      </c>
      <c r="G255" s="187" t="s">
        <v>272</v>
      </c>
      <c r="H255" s="188">
        <v>1</v>
      </c>
      <c r="I255" s="189"/>
      <c r="J255" s="190">
        <f>ROUND(I255*H255,2)</f>
        <v>0</v>
      </c>
      <c r="K255" s="191"/>
      <c r="L255" s="192"/>
      <c r="M255" s="193" t="s">
        <v>1</v>
      </c>
      <c r="N255" s="194" t="s">
        <v>41</v>
      </c>
      <c r="O255" s="74"/>
      <c r="P255" s="180">
        <f>O255*H255</f>
        <v>0</v>
      </c>
      <c r="Q255" s="180">
        <v>0.013400000000000001</v>
      </c>
      <c r="R255" s="180">
        <f>Q255*H255</f>
        <v>0.013400000000000001</v>
      </c>
      <c r="S255" s="180">
        <v>0</v>
      </c>
      <c r="T255" s="181">
        <f>S255*H255</f>
        <v>0</v>
      </c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R255" s="182" t="s">
        <v>259</v>
      </c>
      <c r="AT255" s="182" t="s">
        <v>255</v>
      </c>
      <c r="AU255" s="182" t="s">
        <v>135</v>
      </c>
      <c r="AY255" s="15" t="s">
        <v>128</v>
      </c>
      <c r="BE255" s="183">
        <f>IF(N255="základná",J255,0)</f>
        <v>0</v>
      </c>
      <c r="BF255" s="183">
        <f>IF(N255="znížená",J255,0)</f>
        <v>0</v>
      </c>
      <c r="BG255" s="183">
        <f>IF(N255="zákl. prenesená",J255,0)</f>
        <v>0</v>
      </c>
      <c r="BH255" s="183">
        <f>IF(N255="zníž. prenesená",J255,0)</f>
        <v>0</v>
      </c>
      <c r="BI255" s="183">
        <f>IF(N255="nulová",J255,0)</f>
        <v>0</v>
      </c>
      <c r="BJ255" s="15" t="s">
        <v>135</v>
      </c>
      <c r="BK255" s="183">
        <f>ROUND(I255*H255,2)</f>
        <v>0</v>
      </c>
      <c r="BL255" s="15" t="s">
        <v>193</v>
      </c>
      <c r="BM255" s="182" t="s">
        <v>569</v>
      </c>
    </row>
    <row r="256" s="2" customFormat="1" ht="24.15" customHeight="1">
      <c r="A256" s="34"/>
      <c r="B256" s="169"/>
      <c r="C256" s="170" t="s">
        <v>570</v>
      </c>
      <c r="D256" s="170" t="s">
        <v>130</v>
      </c>
      <c r="E256" s="171" t="s">
        <v>571</v>
      </c>
      <c r="F256" s="172" t="s">
        <v>572</v>
      </c>
      <c r="G256" s="173" t="s">
        <v>272</v>
      </c>
      <c r="H256" s="174">
        <v>2</v>
      </c>
      <c r="I256" s="175"/>
      <c r="J256" s="176">
        <f>ROUND(I256*H256,2)</f>
        <v>0</v>
      </c>
      <c r="K256" s="177"/>
      <c r="L256" s="35"/>
      <c r="M256" s="178" t="s">
        <v>1</v>
      </c>
      <c r="N256" s="179" t="s">
        <v>41</v>
      </c>
      <c r="O256" s="74"/>
      <c r="P256" s="180">
        <f>O256*H256</f>
        <v>0</v>
      </c>
      <c r="Q256" s="180">
        <v>0</v>
      </c>
      <c r="R256" s="180">
        <f>Q256*H256</f>
        <v>0</v>
      </c>
      <c r="S256" s="180">
        <v>0</v>
      </c>
      <c r="T256" s="181">
        <f>S256*H256</f>
        <v>0</v>
      </c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R256" s="182" t="s">
        <v>193</v>
      </c>
      <c r="AT256" s="182" t="s">
        <v>130</v>
      </c>
      <c r="AU256" s="182" t="s">
        <v>135</v>
      </c>
      <c r="AY256" s="15" t="s">
        <v>128</v>
      </c>
      <c r="BE256" s="183">
        <f>IF(N256="základná",J256,0)</f>
        <v>0</v>
      </c>
      <c r="BF256" s="183">
        <f>IF(N256="znížená",J256,0)</f>
        <v>0</v>
      </c>
      <c r="BG256" s="183">
        <f>IF(N256="zákl. prenesená",J256,0)</f>
        <v>0</v>
      </c>
      <c r="BH256" s="183">
        <f>IF(N256="zníž. prenesená",J256,0)</f>
        <v>0</v>
      </c>
      <c r="BI256" s="183">
        <f>IF(N256="nulová",J256,0)</f>
        <v>0</v>
      </c>
      <c r="BJ256" s="15" t="s">
        <v>135</v>
      </c>
      <c r="BK256" s="183">
        <f>ROUND(I256*H256,2)</f>
        <v>0</v>
      </c>
      <c r="BL256" s="15" t="s">
        <v>193</v>
      </c>
      <c r="BM256" s="182" t="s">
        <v>573</v>
      </c>
    </row>
    <row r="257" s="2" customFormat="1" ht="33" customHeight="1">
      <c r="A257" s="34"/>
      <c r="B257" s="169"/>
      <c r="C257" s="184" t="s">
        <v>574</v>
      </c>
      <c r="D257" s="184" t="s">
        <v>255</v>
      </c>
      <c r="E257" s="185" t="s">
        <v>575</v>
      </c>
      <c r="F257" s="186" t="s">
        <v>576</v>
      </c>
      <c r="G257" s="187" t="s">
        <v>272</v>
      </c>
      <c r="H257" s="188">
        <v>2</v>
      </c>
      <c r="I257" s="189"/>
      <c r="J257" s="190">
        <f>ROUND(I257*H257,2)</f>
        <v>0</v>
      </c>
      <c r="K257" s="191"/>
      <c r="L257" s="192"/>
      <c r="M257" s="193" t="s">
        <v>1</v>
      </c>
      <c r="N257" s="194" t="s">
        <v>41</v>
      </c>
      <c r="O257" s="74"/>
      <c r="P257" s="180">
        <f>O257*H257</f>
        <v>0</v>
      </c>
      <c r="Q257" s="180">
        <v>0.26200000000000001</v>
      </c>
      <c r="R257" s="180">
        <f>Q257*H257</f>
        <v>0.52400000000000002</v>
      </c>
      <c r="S257" s="180">
        <v>0</v>
      </c>
      <c r="T257" s="181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82" t="s">
        <v>259</v>
      </c>
      <c r="AT257" s="182" t="s">
        <v>255</v>
      </c>
      <c r="AU257" s="182" t="s">
        <v>135</v>
      </c>
      <c r="AY257" s="15" t="s">
        <v>128</v>
      </c>
      <c r="BE257" s="183">
        <f>IF(N257="základná",J257,0)</f>
        <v>0</v>
      </c>
      <c r="BF257" s="183">
        <f>IF(N257="znížená",J257,0)</f>
        <v>0</v>
      </c>
      <c r="BG257" s="183">
        <f>IF(N257="zákl. prenesená",J257,0)</f>
        <v>0</v>
      </c>
      <c r="BH257" s="183">
        <f>IF(N257="zníž. prenesená",J257,0)</f>
        <v>0</v>
      </c>
      <c r="BI257" s="183">
        <f>IF(N257="nulová",J257,0)</f>
        <v>0</v>
      </c>
      <c r="BJ257" s="15" t="s">
        <v>135</v>
      </c>
      <c r="BK257" s="183">
        <f>ROUND(I257*H257,2)</f>
        <v>0</v>
      </c>
      <c r="BL257" s="15" t="s">
        <v>193</v>
      </c>
      <c r="BM257" s="182" t="s">
        <v>577</v>
      </c>
    </row>
    <row r="258" s="2" customFormat="1" ht="33" customHeight="1">
      <c r="A258" s="34"/>
      <c r="B258" s="169"/>
      <c r="C258" s="170" t="s">
        <v>578</v>
      </c>
      <c r="D258" s="170" t="s">
        <v>130</v>
      </c>
      <c r="E258" s="171" t="s">
        <v>579</v>
      </c>
      <c r="F258" s="172" t="s">
        <v>580</v>
      </c>
      <c r="G258" s="173" t="s">
        <v>262</v>
      </c>
      <c r="H258" s="174">
        <v>3.4900000000000002</v>
      </c>
      <c r="I258" s="175"/>
      <c r="J258" s="176">
        <f>ROUND(I258*H258,2)</f>
        <v>0</v>
      </c>
      <c r="K258" s="177"/>
      <c r="L258" s="35"/>
      <c r="M258" s="178" t="s">
        <v>1</v>
      </c>
      <c r="N258" s="179" t="s">
        <v>41</v>
      </c>
      <c r="O258" s="74"/>
      <c r="P258" s="180">
        <f>O258*H258</f>
        <v>0</v>
      </c>
      <c r="Q258" s="180">
        <v>4.5899999999999998E-05</v>
      </c>
      <c r="R258" s="180">
        <f>Q258*H258</f>
        <v>0.00016019100000000001</v>
      </c>
      <c r="S258" s="180">
        <v>0</v>
      </c>
      <c r="T258" s="181">
        <f>S258*H258</f>
        <v>0</v>
      </c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R258" s="182" t="s">
        <v>193</v>
      </c>
      <c r="AT258" s="182" t="s">
        <v>130</v>
      </c>
      <c r="AU258" s="182" t="s">
        <v>135</v>
      </c>
      <c r="AY258" s="15" t="s">
        <v>128</v>
      </c>
      <c r="BE258" s="183">
        <f>IF(N258="základná",J258,0)</f>
        <v>0</v>
      </c>
      <c r="BF258" s="183">
        <f>IF(N258="znížená",J258,0)</f>
        <v>0</v>
      </c>
      <c r="BG258" s="183">
        <f>IF(N258="zákl. prenesená",J258,0)</f>
        <v>0</v>
      </c>
      <c r="BH258" s="183">
        <f>IF(N258="zníž. prenesená",J258,0)</f>
        <v>0</v>
      </c>
      <c r="BI258" s="183">
        <f>IF(N258="nulová",J258,0)</f>
        <v>0</v>
      </c>
      <c r="BJ258" s="15" t="s">
        <v>135</v>
      </c>
      <c r="BK258" s="183">
        <f>ROUND(I258*H258,2)</f>
        <v>0</v>
      </c>
      <c r="BL258" s="15" t="s">
        <v>193</v>
      </c>
      <c r="BM258" s="182" t="s">
        <v>581</v>
      </c>
    </row>
    <row r="259" s="2" customFormat="1" ht="24.15" customHeight="1">
      <c r="A259" s="34"/>
      <c r="B259" s="169"/>
      <c r="C259" s="170" t="s">
        <v>582</v>
      </c>
      <c r="D259" s="170" t="s">
        <v>130</v>
      </c>
      <c r="E259" s="171" t="s">
        <v>583</v>
      </c>
      <c r="F259" s="172" t="s">
        <v>584</v>
      </c>
      <c r="G259" s="173" t="s">
        <v>262</v>
      </c>
      <c r="H259" s="174">
        <v>3.4900000000000002</v>
      </c>
      <c r="I259" s="175"/>
      <c r="J259" s="176">
        <f>ROUND(I259*H259,2)</f>
        <v>0</v>
      </c>
      <c r="K259" s="177"/>
      <c r="L259" s="35"/>
      <c r="M259" s="178" t="s">
        <v>1</v>
      </c>
      <c r="N259" s="179" t="s">
        <v>41</v>
      </c>
      <c r="O259" s="74"/>
      <c r="P259" s="180">
        <f>O259*H259</f>
        <v>0</v>
      </c>
      <c r="Q259" s="180">
        <v>4.5899999999999998E-05</v>
      </c>
      <c r="R259" s="180">
        <f>Q259*H259</f>
        <v>0.00016019100000000001</v>
      </c>
      <c r="S259" s="180">
        <v>0</v>
      </c>
      <c r="T259" s="181">
        <f>S259*H259</f>
        <v>0</v>
      </c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R259" s="182" t="s">
        <v>193</v>
      </c>
      <c r="AT259" s="182" t="s">
        <v>130</v>
      </c>
      <c r="AU259" s="182" t="s">
        <v>135</v>
      </c>
      <c r="AY259" s="15" t="s">
        <v>128</v>
      </c>
      <c r="BE259" s="183">
        <f>IF(N259="základná",J259,0)</f>
        <v>0</v>
      </c>
      <c r="BF259" s="183">
        <f>IF(N259="znížená",J259,0)</f>
        <v>0</v>
      </c>
      <c r="BG259" s="183">
        <f>IF(N259="zákl. prenesená",J259,0)</f>
        <v>0</v>
      </c>
      <c r="BH259" s="183">
        <f>IF(N259="zníž. prenesená",J259,0)</f>
        <v>0</v>
      </c>
      <c r="BI259" s="183">
        <f>IF(N259="nulová",J259,0)</f>
        <v>0</v>
      </c>
      <c r="BJ259" s="15" t="s">
        <v>135</v>
      </c>
      <c r="BK259" s="183">
        <f>ROUND(I259*H259,2)</f>
        <v>0</v>
      </c>
      <c r="BL259" s="15" t="s">
        <v>193</v>
      </c>
      <c r="BM259" s="182" t="s">
        <v>585</v>
      </c>
    </row>
    <row r="260" s="2" customFormat="1" ht="16.5" customHeight="1">
      <c r="A260" s="34"/>
      <c r="B260" s="169"/>
      <c r="C260" s="170" t="s">
        <v>586</v>
      </c>
      <c r="D260" s="170" t="s">
        <v>130</v>
      </c>
      <c r="E260" s="171" t="s">
        <v>587</v>
      </c>
      <c r="F260" s="172" t="s">
        <v>588</v>
      </c>
      <c r="G260" s="173" t="s">
        <v>262</v>
      </c>
      <c r="H260" s="174">
        <v>3.4900000000000002</v>
      </c>
      <c r="I260" s="175"/>
      <c r="J260" s="176">
        <f>ROUND(I260*H260,2)</f>
        <v>0</v>
      </c>
      <c r="K260" s="177"/>
      <c r="L260" s="35"/>
      <c r="M260" s="178" t="s">
        <v>1</v>
      </c>
      <c r="N260" s="179" t="s">
        <v>41</v>
      </c>
      <c r="O260" s="74"/>
      <c r="P260" s="180">
        <f>O260*H260</f>
        <v>0</v>
      </c>
      <c r="Q260" s="180">
        <v>0</v>
      </c>
      <c r="R260" s="180">
        <f>Q260*H260</f>
        <v>0</v>
      </c>
      <c r="S260" s="180">
        <v>0</v>
      </c>
      <c r="T260" s="181">
        <f>S260*H260</f>
        <v>0</v>
      </c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R260" s="182" t="s">
        <v>193</v>
      </c>
      <c r="AT260" s="182" t="s">
        <v>130</v>
      </c>
      <c r="AU260" s="182" t="s">
        <v>135</v>
      </c>
      <c r="AY260" s="15" t="s">
        <v>128</v>
      </c>
      <c r="BE260" s="183">
        <f>IF(N260="základná",J260,0)</f>
        <v>0</v>
      </c>
      <c r="BF260" s="183">
        <f>IF(N260="znížená",J260,0)</f>
        <v>0</v>
      </c>
      <c r="BG260" s="183">
        <f>IF(N260="zákl. prenesená",J260,0)</f>
        <v>0</v>
      </c>
      <c r="BH260" s="183">
        <f>IF(N260="zníž. prenesená",J260,0)</f>
        <v>0</v>
      </c>
      <c r="BI260" s="183">
        <f>IF(N260="nulová",J260,0)</f>
        <v>0</v>
      </c>
      <c r="BJ260" s="15" t="s">
        <v>135</v>
      </c>
      <c r="BK260" s="183">
        <f>ROUND(I260*H260,2)</f>
        <v>0</v>
      </c>
      <c r="BL260" s="15" t="s">
        <v>193</v>
      </c>
      <c r="BM260" s="182" t="s">
        <v>589</v>
      </c>
    </row>
    <row r="261" s="2" customFormat="1" ht="24.15" customHeight="1">
      <c r="A261" s="34"/>
      <c r="B261" s="169"/>
      <c r="C261" s="170" t="s">
        <v>590</v>
      </c>
      <c r="D261" s="170" t="s">
        <v>130</v>
      </c>
      <c r="E261" s="171" t="s">
        <v>591</v>
      </c>
      <c r="F261" s="172" t="s">
        <v>592</v>
      </c>
      <c r="G261" s="173" t="s">
        <v>593</v>
      </c>
      <c r="H261" s="174">
        <v>325.17000000000002</v>
      </c>
      <c r="I261" s="175"/>
      <c r="J261" s="176">
        <f>ROUND(I261*H261,2)</f>
        <v>0</v>
      </c>
      <c r="K261" s="177"/>
      <c r="L261" s="35"/>
      <c r="M261" s="178" t="s">
        <v>1</v>
      </c>
      <c r="N261" s="179" t="s">
        <v>41</v>
      </c>
      <c r="O261" s="74"/>
      <c r="P261" s="180">
        <f>O261*H261</f>
        <v>0</v>
      </c>
      <c r="Q261" s="180">
        <v>5.1499999999999998E-05</v>
      </c>
      <c r="R261" s="180">
        <f>Q261*H261</f>
        <v>0.016746255000000002</v>
      </c>
      <c r="S261" s="180">
        <v>0</v>
      </c>
      <c r="T261" s="181">
        <f>S261*H261</f>
        <v>0</v>
      </c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R261" s="182" t="s">
        <v>193</v>
      </c>
      <c r="AT261" s="182" t="s">
        <v>130</v>
      </c>
      <c r="AU261" s="182" t="s">
        <v>135</v>
      </c>
      <c r="AY261" s="15" t="s">
        <v>128</v>
      </c>
      <c r="BE261" s="183">
        <f>IF(N261="základná",J261,0)</f>
        <v>0</v>
      </c>
      <c r="BF261" s="183">
        <f>IF(N261="znížená",J261,0)</f>
        <v>0</v>
      </c>
      <c r="BG261" s="183">
        <f>IF(N261="zákl. prenesená",J261,0)</f>
        <v>0</v>
      </c>
      <c r="BH261" s="183">
        <f>IF(N261="zníž. prenesená",J261,0)</f>
        <v>0</v>
      </c>
      <c r="BI261" s="183">
        <f>IF(N261="nulová",J261,0)</f>
        <v>0</v>
      </c>
      <c r="BJ261" s="15" t="s">
        <v>135</v>
      </c>
      <c r="BK261" s="183">
        <f>ROUND(I261*H261,2)</f>
        <v>0</v>
      </c>
      <c r="BL261" s="15" t="s">
        <v>193</v>
      </c>
      <c r="BM261" s="182" t="s">
        <v>594</v>
      </c>
    </row>
    <row r="262" s="2" customFormat="1" ht="24.15" customHeight="1">
      <c r="A262" s="34"/>
      <c r="B262" s="169"/>
      <c r="C262" s="184" t="s">
        <v>595</v>
      </c>
      <c r="D262" s="184" t="s">
        <v>255</v>
      </c>
      <c r="E262" s="185" t="s">
        <v>596</v>
      </c>
      <c r="F262" s="186" t="s">
        <v>597</v>
      </c>
      <c r="G262" s="187" t="s">
        <v>208</v>
      </c>
      <c r="H262" s="188">
        <v>0.22900000000000001</v>
      </c>
      <c r="I262" s="189"/>
      <c r="J262" s="190">
        <f>ROUND(I262*H262,2)</f>
        <v>0</v>
      </c>
      <c r="K262" s="191"/>
      <c r="L262" s="192"/>
      <c r="M262" s="193" t="s">
        <v>1</v>
      </c>
      <c r="N262" s="194" t="s">
        <v>41</v>
      </c>
      <c r="O262" s="74"/>
      <c r="P262" s="180">
        <f>O262*H262</f>
        <v>0</v>
      </c>
      <c r="Q262" s="180">
        <v>1</v>
      </c>
      <c r="R262" s="180">
        <f>Q262*H262</f>
        <v>0.22900000000000001</v>
      </c>
      <c r="S262" s="180">
        <v>0</v>
      </c>
      <c r="T262" s="181">
        <f>S262*H262</f>
        <v>0</v>
      </c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R262" s="182" t="s">
        <v>259</v>
      </c>
      <c r="AT262" s="182" t="s">
        <v>255</v>
      </c>
      <c r="AU262" s="182" t="s">
        <v>135</v>
      </c>
      <c r="AY262" s="15" t="s">
        <v>128</v>
      </c>
      <c r="BE262" s="183">
        <f>IF(N262="základná",J262,0)</f>
        <v>0</v>
      </c>
      <c r="BF262" s="183">
        <f>IF(N262="znížená",J262,0)</f>
        <v>0</v>
      </c>
      <c r="BG262" s="183">
        <f>IF(N262="zákl. prenesená",J262,0)</f>
        <v>0</v>
      </c>
      <c r="BH262" s="183">
        <f>IF(N262="zníž. prenesená",J262,0)</f>
        <v>0</v>
      </c>
      <c r="BI262" s="183">
        <f>IF(N262="nulová",J262,0)</f>
        <v>0</v>
      </c>
      <c r="BJ262" s="15" t="s">
        <v>135</v>
      </c>
      <c r="BK262" s="183">
        <f>ROUND(I262*H262,2)</f>
        <v>0</v>
      </c>
      <c r="BL262" s="15" t="s">
        <v>193</v>
      </c>
      <c r="BM262" s="182" t="s">
        <v>598</v>
      </c>
    </row>
    <row r="263" s="2" customFormat="1" ht="24.15" customHeight="1">
      <c r="A263" s="34"/>
      <c r="B263" s="169"/>
      <c r="C263" s="184" t="s">
        <v>599</v>
      </c>
      <c r="D263" s="184" t="s">
        <v>255</v>
      </c>
      <c r="E263" s="185" t="s">
        <v>600</v>
      </c>
      <c r="F263" s="186" t="s">
        <v>601</v>
      </c>
      <c r="G263" s="187" t="s">
        <v>208</v>
      </c>
      <c r="H263" s="188">
        <v>0.096000000000000002</v>
      </c>
      <c r="I263" s="189"/>
      <c r="J263" s="190">
        <f>ROUND(I263*H263,2)</f>
        <v>0</v>
      </c>
      <c r="K263" s="191"/>
      <c r="L263" s="192"/>
      <c r="M263" s="193" t="s">
        <v>1</v>
      </c>
      <c r="N263" s="194" t="s">
        <v>41</v>
      </c>
      <c r="O263" s="74"/>
      <c r="P263" s="180">
        <f>O263*H263</f>
        <v>0</v>
      </c>
      <c r="Q263" s="180">
        <v>1</v>
      </c>
      <c r="R263" s="180">
        <f>Q263*H263</f>
        <v>0.096000000000000002</v>
      </c>
      <c r="S263" s="180">
        <v>0</v>
      </c>
      <c r="T263" s="181">
        <f>S263*H263</f>
        <v>0</v>
      </c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R263" s="182" t="s">
        <v>259</v>
      </c>
      <c r="AT263" s="182" t="s">
        <v>255</v>
      </c>
      <c r="AU263" s="182" t="s">
        <v>135</v>
      </c>
      <c r="AY263" s="15" t="s">
        <v>128</v>
      </c>
      <c r="BE263" s="183">
        <f>IF(N263="základná",J263,0)</f>
        <v>0</v>
      </c>
      <c r="BF263" s="183">
        <f>IF(N263="znížená",J263,0)</f>
        <v>0</v>
      </c>
      <c r="BG263" s="183">
        <f>IF(N263="zákl. prenesená",J263,0)</f>
        <v>0</v>
      </c>
      <c r="BH263" s="183">
        <f>IF(N263="zníž. prenesená",J263,0)</f>
        <v>0</v>
      </c>
      <c r="BI263" s="183">
        <f>IF(N263="nulová",J263,0)</f>
        <v>0</v>
      </c>
      <c r="BJ263" s="15" t="s">
        <v>135</v>
      </c>
      <c r="BK263" s="183">
        <f>ROUND(I263*H263,2)</f>
        <v>0</v>
      </c>
      <c r="BL263" s="15" t="s">
        <v>193</v>
      </c>
      <c r="BM263" s="182" t="s">
        <v>602</v>
      </c>
    </row>
    <row r="264" s="2" customFormat="1" ht="33" customHeight="1">
      <c r="A264" s="34"/>
      <c r="B264" s="169"/>
      <c r="C264" s="170" t="s">
        <v>603</v>
      </c>
      <c r="D264" s="170" t="s">
        <v>130</v>
      </c>
      <c r="E264" s="171" t="s">
        <v>604</v>
      </c>
      <c r="F264" s="172" t="s">
        <v>605</v>
      </c>
      <c r="G264" s="173" t="s">
        <v>593</v>
      </c>
      <c r="H264" s="174">
        <v>325.17000000000002</v>
      </c>
      <c r="I264" s="175"/>
      <c r="J264" s="176">
        <f>ROUND(I264*H264,2)</f>
        <v>0</v>
      </c>
      <c r="K264" s="177"/>
      <c r="L264" s="35"/>
      <c r="M264" s="178" t="s">
        <v>1</v>
      </c>
      <c r="N264" s="179" t="s">
        <v>41</v>
      </c>
      <c r="O264" s="74"/>
      <c r="P264" s="180">
        <f>O264*H264</f>
        <v>0</v>
      </c>
      <c r="Q264" s="180">
        <v>0</v>
      </c>
      <c r="R264" s="180">
        <f>Q264*H264</f>
        <v>0</v>
      </c>
      <c r="S264" s="180">
        <v>0</v>
      </c>
      <c r="T264" s="181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182" t="s">
        <v>193</v>
      </c>
      <c r="AT264" s="182" t="s">
        <v>130</v>
      </c>
      <c r="AU264" s="182" t="s">
        <v>135</v>
      </c>
      <c r="AY264" s="15" t="s">
        <v>128</v>
      </c>
      <c r="BE264" s="183">
        <f>IF(N264="základná",J264,0)</f>
        <v>0</v>
      </c>
      <c r="BF264" s="183">
        <f>IF(N264="znížená",J264,0)</f>
        <v>0</v>
      </c>
      <c r="BG264" s="183">
        <f>IF(N264="zákl. prenesená",J264,0)</f>
        <v>0</v>
      </c>
      <c r="BH264" s="183">
        <f>IF(N264="zníž. prenesená",J264,0)</f>
        <v>0</v>
      </c>
      <c r="BI264" s="183">
        <f>IF(N264="nulová",J264,0)</f>
        <v>0</v>
      </c>
      <c r="BJ264" s="15" t="s">
        <v>135</v>
      </c>
      <c r="BK264" s="183">
        <f>ROUND(I264*H264,2)</f>
        <v>0</v>
      </c>
      <c r="BL264" s="15" t="s">
        <v>193</v>
      </c>
      <c r="BM264" s="182" t="s">
        <v>606</v>
      </c>
    </row>
    <row r="265" s="2" customFormat="1" ht="16.5" customHeight="1">
      <c r="A265" s="34"/>
      <c r="B265" s="169"/>
      <c r="C265" s="170" t="s">
        <v>607</v>
      </c>
      <c r="D265" s="170" t="s">
        <v>130</v>
      </c>
      <c r="E265" s="171" t="s">
        <v>608</v>
      </c>
      <c r="F265" s="172" t="s">
        <v>609</v>
      </c>
      <c r="G265" s="173" t="s">
        <v>593</v>
      </c>
      <c r="H265" s="174">
        <v>200.5</v>
      </c>
      <c r="I265" s="175"/>
      <c r="J265" s="176">
        <f>ROUND(I265*H265,2)</f>
        <v>0</v>
      </c>
      <c r="K265" s="177"/>
      <c r="L265" s="35"/>
      <c r="M265" s="178" t="s">
        <v>1</v>
      </c>
      <c r="N265" s="179" t="s">
        <v>41</v>
      </c>
      <c r="O265" s="74"/>
      <c r="P265" s="180">
        <f>O265*H265</f>
        <v>0</v>
      </c>
      <c r="Q265" s="180">
        <v>0</v>
      </c>
      <c r="R265" s="180">
        <f>Q265*H265</f>
        <v>0</v>
      </c>
      <c r="S265" s="180">
        <v>0</v>
      </c>
      <c r="T265" s="181">
        <f>S265*H265</f>
        <v>0</v>
      </c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R265" s="182" t="s">
        <v>193</v>
      </c>
      <c r="AT265" s="182" t="s">
        <v>130</v>
      </c>
      <c r="AU265" s="182" t="s">
        <v>135</v>
      </c>
      <c r="AY265" s="15" t="s">
        <v>128</v>
      </c>
      <c r="BE265" s="183">
        <f>IF(N265="základná",J265,0)</f>
        <v>0</v>
      </c>
      <c r="BF265" s="183">
        <f>IF(N265="znížená",J265,0)</f>
        <v>0</v>
      </c>
      <c r="BG265" s="183">
        <f>IF(N265="zákl. prenesená",J265,0)</f>
        <v>0</v>
      </c>
      <c r="BH265" s="183">
        <f>IF(N265="zníž. prenesená",J265,0)</f>
        <v>0</v>
      </c>
      <c r="BI265" s="183">
        <f>IF(N265="nulová",J265,0)</f>
        <v>0</v>
      </c>
      <c r="BJ265" s="15" t="s">
        <v>135</v>
      </c>
      <c r="BK265" s="183">
        <f>ROUND(I265*H265,2)</f>
        <v>0</v>
      </c>
      <c r="BL265" s="15" t="s">
        <v>193</v>
      </c>
      <c r="BM265" s="182" t="s">
        <v>610</v>
      </c>
    </row>
    <row r="266" s="2" customFormat="1" ht="21.75" customHeight="1">
      <c r="A266" s="34"/>
      <c r="B266" s="169"/>
      <c r="C266" s="184" t="s">
        <v>611</v>
      </c>
      <c r="D266" s="184" t="s">
        <v>255</v>
      </c>
      <c r="E266" s="185" t="s">
        <v>612</v>
      </c>
      <c r="F266" s="186" t="s">
        <v>613</v>
      </c>
      <c r="G266" s="187" t="s">
        <v>208</v>
      </c>
      <c r="H266" s="188">
        <v>0.20100000000000001</v>
      </c>
      <c r="I266" s="189"/>
      <c r="J266" s="190">
        <f>ROUND(I266*H266,2)</f>
        <v>0</v>
      </c>
      <c r="K266" s="191"/>
      <c r="L266" s="192"/>
      <c r="M266" s="193" t="s">
        <v>1</v>
      </c>
      <c r="N266" s="194" t="s">
        <v>41</v>
      </c>
      <c r="O266" s="74"/>
      <c r="P266" s="180">
        <f>O266*H266</f>
        <v>0</v>
      </c>
      <c r="Q266" s="180">
        <v>1</v>
      </c>
      <c r="R266" s="180">
        <f>Q266*H266</f>
        <v>0.20100000000000001</v>
      </c>
      <c r="S266" s="180">
        <v>0</v>
      </c>
      <c r="T266" s="181">
        <f>S266*H266</f>
        <v>0</v>
      </c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R266" s="182" t="s">
        <v>259</v>
      </c>
      <c r="AT266" s="182" t="s">
        <v>255</v>
      </c>
      <c r="AU266" s="182" t="s">
        <v>135</v>
      </c>
      <c r="AY266" s="15" t="s">
        <v>128</v>
      </c>
      <c r="BE266" s="183">
        <f>IF(N266="základná",J266,0)</f>
        <v>0</v>
      </c>
      <c r="BF266" s="183">
        <f>IF(N266="znížená",J266,0)</f>
        <v>0</v>
      </c>
      <c r="BG266" s="183">
        <f>IF(N266="zákl. prenesená",J266,0)</f>
        <v>0</v>
      </c>
      <c r="BH266" s="183">
        <f>IF(N266="zníž. prenesená",J266,0)</f>
        <v>0</v>
      </c>
      <c r="BI266" s="183">
        <f>IF(N266="nulová",J266,0)</f>
        <v>0</v>
      </c>
      <c r="BJ266" s="15" t="s">
        <v>135</v>
      </c>
      <c r="BK266" s="183">
        <f>ROUND(I266*H266,2)</f>
        <v>0</v>
      </c>
      <c r="BL266" s="15" t="s">
        <v>193</v>
      </c>
      <c r="BM266" s="182" t="s">
        <v>614</v>
      </c>
    </row>
    <row r="267" s="2" customFormat="1" ht="33" customHeight="1">
      <c r="A267" s="34"/>
      <c r="B267" s="169"/>
      <c r="C267" s="170" t="s">
        <v>615</v>
      </c>
      <c r="D267" s="170" t="s">
        <v>130</v>
      </c>
      <c r="E267" s="171" t="s">
        <v>616</v>
      </c>
      <c r="F267" s="172" t="s">
        <v>617</v>
      </c>
      <c r="G267" s="173" t="s">
        <v>593</v>
      </c>
      <c r="H267" s="174">
        <v>38.399999999999999</v>
      </c>
      <c r="I267" s="175"/>
      <c r="J267" s="176">
        <f>ROUND(I267*H267,2)</f>
        <v>0</v>
      </c>
      <c r="K267" s="177"/>
      <c r="L267" s="35"/>
      <c r="M267" s="178" t="s">
        <v>1</v>
      </c>
      <c r="N267" s="179" t="s">
        <v>41</v>
      </c>
      <c r="O267" s="74"/>
      <c r="P267" s="180">
        <f>O267*H267</f>
        <v>0</v>
      </c>
      <c r="Q267" s="180">
        <v>0</v>
      </c>
      <c r="R267" s="180">
        <f>Q267*H267</f>
        <v>0</v>
      </c>
      <c r="S267" s="180">
        <v>0</v>
      </c>
      <c r="T267" s="181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82" t="s">
        <v>193</v>
      </c>
      <c r="AT267" s="182" t="s">
        <v>130</v>
      </c>
      <c r="AU267" s="182" t="s">
        <v>135</v>
      </c>
      <c r="AY267" s="15" t="s">
        <v>128</v>
      </c>
      <c r="BE267" s="183">
        <f>IF(N267="základná",J267,0)</f>
        <v>0</v>
      </c>
      <c r="BF267" s="183">
        <f>IF(N267="znížená",J267,0)</f>
        <v>0</v>
      </c>
      <c r="BG267" s="183">
        <f>IF(N267="zákl. prenesená",J267,0)</f>
        <v>0</v>
      </c>
      <c r="BH267" s="183">
        <f>IF(N267="zníž. prenesená",J267,0)</f>
        <v>0</v>
      </c>
      <c r="BI267" s="183">
        <f>IF(N267="nulová",J267,0)</f>
        <v>0</v>
      </c>
      <c r="BJ267" s="15" t="s">
        <v>135</v>
      </c>
      <c r="BK267" s="183">
        <f>ROUND(I267*H267,2)</f>
        <v>0</v>
      </c>
      <c r="BL267" s="15" t="s">
        <v>193</v>
      </c>
      <c r="BM267" s="182" t="s">
        <v>618</v>
      </c>
    </row>
    <row r="268" s="12" customFormat="1" ht="22.8" customHeight="1">
      <c r="A268" s="12"/>
      <c r="B268" s="156"/>
      <c r="C268" s="12"/>
      <c r="D268" s="157" t="s">
        <v>74</v>
      </c>
      <c r="E268" s="167" t="s">
        <v>619</v>
      </c>
      <c r="F268" s="167" t="s">
        <v>620</v>
      </c>
      <c r="G268" s="12"/>
      <c r="H268" s="12"/>
      <c r="I268" s="159"/>
      <c r="J268" s="168">
        <f>BK268</f>
        <v>0</v>
      </c>
      <c r="K268" s="12"/>
      <c r="L268" s="156"/>
      <c r="M268" s="161"/>
      <c r="N268" s="162"/>
      <c r="O268" s="162"/>
      <c r="P268" s="163">
        <f>SUM(P269:P271)</f>
        <v>0</v>
      </c>
      <c r="Q268" s="162"/>
      <c r="R268" s="163">
        <f>SUM(R269:R271)</f>
        <v>1.1068519399999999</v>
      </c>
      <c r="S268" s="162"/>
      <c r="T268" s="164">
        <f>SUM(T269:T271)</f>
        <v>0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157" t="s">
        <v>135</v>
      </c>
      <c r="AT268" s="165" t="s">
        <v>74</v>
      </c>
      <c r="AU268" s="165" t="s">
        <v>80</v>
      </c>
      <c r="AY268" s="157" t="s">
        <v>128</v>
      </c>
      <c r="BK268" s="166">
        <f>SUM(BK269:BK271)</f>
        <v>0</v>
      </c>
    </row>
    <row r="269" s="2" customFormat="1" ht="16.5" customHeight="1">
      <c r="A269" s="34"/>
      <c r="B269" s="169"/>
      <c r="C269" s="170" t="s">
        <v>621</v>
      </c>
      <c r="D269" s="170" t="s">
        <v>130</v>
      </c>
      <c r="E269" s="171" t="s">
        <v>622</v>
      </c>
      <c r="F269" s="172" t="s">
        <v>623</v>
      </c>
      <c r="G269" s="173" t="s">
        <v>167</v>
      </c>
      <c r="H269" s="174">
        <v>67.719999999999999</v>
      </c>
      <c r="I269" s="175"/>
      <c r="J269" s="176">
        <f>ROUND(I269*H269,2)</f>
        <v>0</v>
      </c>
      <c r="K269" s="177"/>
      <c r="L269" s="35"/>
      <c r="M269" s="178" t="s">
        <v>1</v>
      </c>
      <c r="N269" s="179" t="s">
        <v>41</v>
      </c>
      <c r="O269" s="74"/>
      <c r="P269" s="180">
        <f>O269*H269</f>
        <v>0</v>
      </c>
      <c r="Q269" s="180">
        <v>0.0038644999999999999</v>
      </c>
      <c r="R269" s="180">
        <f>Q269*H269</f>
        <v>0.26170393999999997</v>
      </c>
      <c r="S269" s="180">
        <v>0</v>
      </c>
      <c r="T269" s="181">
        <f>S269*H269</f>
        <v>0</v>
      </c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R269" s="182" t="s">
        <v>193</v>
      </c>
      <c r="AT269" s="182" t="s">
        <v>130</v>
      </c>
      <c r="AU269" s="182" t="s">
        <v>135</v>
      </c>
      <c r="AY269" s="15" t="s">
        <v>128</v>
      </c>
      <c r="BE269" s="183">
        <f>IF(N269="základná",J269,0)</f>
        <v>0</v>
      </c>
      <c r="BF269" s="183">
        <f>IF(N269="znížená",J269,0)</f>
        <v>0</v>
      </c>
      <c r="BG269" s="183">
        <f>IF(N269="zákl. prenesená",J269,0)</f>
        <v>0</v>
      </c>
      <c r="BH269" s="183">
        <f>IF(N269="zníž. prenesená",J269,0)</f>
        <v>0</v>
      </c>
      <c r="BI269" s="183">
        <f>IF(N269="nulová",J269,0)</f>
        <v>0</v>
      </c>
      <c r="BJ269" s="15" t="s">
        <v>135</v>
      </c>
      <c r="BK269" s="183">
        <f>ROUND(I269*H269,2)</f>
        <v>0</v>
      </c>
      <c r="BL269" s="15" t="s">
        <v>193</v>
      </c>
      <c r="BM269" s="182" t="s">
        <v>624</v>
      </c>
    </row>
    <row r="270" s="2" customFormat="1" ht="16.5" customHeight="1">
      <c r="A270" s="34"/>
      <c r="B270" s="169"/>
      <c r="C270" s="184" t="s">
        <v>625</v>
      </c>
      <c r="D270" s="184" t="s">
        <v>255</v>
      </c>
      <c r="E270" s="185" t="s">
        <v>626</v>
      </c>
      <c r="F270" s="186" t="s">
        <v>627</v>
      </c>
      <c r="G270" s="187" t="s">
        <v>167</v>
      </c>
      <c r="H270" s="188">
        <v>70.429000000000002</v>
      </c>
      <c r="I270" s="189"/>
      <c r="J270" s="190">
        <f>ROUND(I270*H270,2)</f>
        <v>0</v>
      </c>
      <c r="K270" s="191"/>
      <c r="L270" s="192"/>
      <c r="M270" s="193" t="s">
        <v>1</v>
      </c>
      <c r="N270" s="194" t="s">
        <v>41</v>
      </c>
      <c r="O270" s="74"/>
      <c r="P270" s="180">
        <f>O270*H270</f>
        <v>0</v>
      </c>
      <c r="Q270" s="180">
        <v>0.012</v>
      </c>
      <c r="R270" s="180">
        <f>Q270*H270</f>
        <v>0.84514800000000001</v>
      </c>
      <c r="S270" s="180">
        <v>0</v>
      </c>
      <c r="T270" s="181">
        <f>S270*H270</f>
        <v>0</v>
      </c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R270" s="182" t="s">
        <v>259</v>
      </c>
      <c r="AT270" s="182" t="s">
        <v>255</v>
      </c>
      <c r="AU270" s="182" t="s">
        <v>135</v>
      </c>
      <c r="AY270" s="15" t="s">
        <v>128</v>
      </c>
      <c r="BE270" s="183">
        <f>IF(N270="základná",J270,0)</f>
        <v>0</v>
      </c>
      <c r="BF270" s="183">
        <f>IF(N270="znížená",J270,0)</f>
        <v>0</v>
      </c>
      <c r="BG270" s="183">
        <f>IF(N270="zákl. prenesená",J270,0)</f>
        <v>0</v>
      </c>
      <c r="BH270" s="183">
        <f>IF(N270="zníž. prenesená",J270,0)</f>
        <v>0</v>
      </c>
      <c r="BI270" s="183">
        <f>IF(N270="nulová",J270,0)</f>
        <v>0</v>
      </c>
      <c r="BJ270" s="15" t="s">
        <v>135</v>
      </c>
      <c r="BK270" s="183">
        <f>ROUND(I270*H270,2)</f>
        <v>0</v>
      </c>
      <c r="BL270" s="15" t="s">
        <v>193</v>
      </c>
      <c r="BM270" s="182" t="s">
        <v>628</v>
      </c>
    </row>
    <row r="271" s="2" customFormat="1" ht="24.15" customHeight="1">
      <c r="A271" s="34"/>
      <c r="B271" s="169"/>
      <c r="C271" s="170" t="s">
        <v>629</v>
      </c>
      <c r="D271" s="170" t="s">
        <v>130</v>
      </c>
      <c r="E271" s="171" t="s">
        <v>630</v>
      </c>
      <c r="F271" s="172" t="s">
        <v>631</v>
      </c>
      <c r="G271" s="173" t="s">
        <v>632</v>
      </c>
      <c r="H271" s="195"/>
      <c r="I271" s="175"/>
      <c r="J271" s="176">
        <f>ROUND(I271*H271,2)</f>
        <v>0</v>
      </c>
      <c r="K271" s="177"/>
      <c r="L271" s="35"/>
      <c r="M271" s="178" t="s">
        <v>1</v>
      </c>
      <c r="N271" s="179" t="s">
        <v>41</v>
      </c>
      <c r="O271" s="74"/>
      <c r="P271" s="180">
        <f>O271*H271</f>
        <v>0</v>
      </c>
      <c r="Q271" s="180">
        <v>0</v>
      </c>
      <c r="R271" s="180">
        <f>Q271*H271</f>
        <v>0</v>
      </c>
      <c r="S271" s="180">
        <v>0</v>
      </c>
      <c r="T271" s="181">
        <f>S271*H271</f>
        <v>0</v>
      </c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R271" s="182" t="s">
        <v>193</v>
      </c>
      <c r="AT271" s="182" t="s">
        <v>130</v>
      </c>
      <c r="AU271" s="182" t="s">
        <v>135</v>
      </c>
      <c r="AY271" s="15" t="s">
        <v>128</v>
      </c>
      <c r="BE271" s="183">
        <f>IF(N271="základná",J271,0)</f>
        <v>0</v>
      </c>
      <c r="BF271" s="183">
        <f>IF(N271="znížená",J271,0)</f>
        <v>0</v>
      </c>
      <c r="BG271" s="183">
        <f>IF(N271="zákl. prenesená",J271,0)</f>
        <v>0</v>
      </c>
      <c r="BH271" s="183">
        <f>IF(N271="zníž. prenesená",J271,0)</f>
        <v>0</v>
      </c>
      <c r="BI271" s="183">
        <f>IF(N271="nulová",J271,0)</f>
        <v>0</v>
      </c>
      <c r="BJ271" s="15" t="s">
        <v>135</v>
      </c>
      <c r="BK271" s="183">
        <f>ROUND(I271*H271,2)</f>
        <v>0</v>
      </c>
      <c r="BL271" s="15" t="s">
        <v>193</v>
      </c>
      <c r="BM271" s="182" t="s">
        <v>633</v>
      </c>
    </row>
    <row r="272" s="12" customFormat="1" ht="22.8" customHeight="1">
      <c r="A272" s="12"/>
      <c r="B272" s="156"/>
      <c r="C272" s="12"/>
      <c r="D272" s="157" t="s">
        <v>74</v>
      </c>
      <c r="E272" s="167" t="s">
        <v>634</v>
      </c>
      <c r="F272" s="167" t="s">
        <v>635</v>
      </c>
      <c r="G272" s="12"/>
      <c r="H272" s="12"/>
      <c r="I272" s="159"/>
      <c r="J272" s="168">
        <f>BK272</f>
        <v>0</v>
      </c>
      <c r="K272" s="12"/>
      <c r="L272" s="156"/>
      <c r="M272" s="161"/>
      <c r="N272" s="162"/>
      <c r="O272" s="162"/>
      <c r="P272" s="163">
        <f>P273</f>
        <v>0</v>
      </c>
      <c r="Q272" s="162"/>
      <c r="R272" s="163">
        <f>R273</f>
        <v>0.52290169999999991</v>
      </c>
      <c r="S272" s="162"/>
      <c r="T272" s="164">
        <f>T273</f>
        <v>0</v>
      </c>
      <c r="U272" s="12"/>
      <c r="V272" s="12"/>
      <c r="W272" s="12"/>
      <c r="X272" s="12"/>
      <c r="Y272" s="12"/>
      <c r="Z272" s="12"/>
      <c r="AA272" s="12"/>
      <c r="AB272" s="12"/>
      <c r="AC272" s="12"/>
      <c r="AD272" s="12"/>
      <c r="AE272" s="12"/>
      <c r="AR272" s="157" t="s">
        <v>135</v>
      </c>
      <c r="AT272" s="165" t="s">
        <v>74</v>
      </c>
      <c r="AU272" s="165" t="s">
        <v>80</v>
      </c>
      <c r="AY272" s="157" t="s">
        <v>128</v>
      </c>
      <c r="BK272" s="166">
        <f>BK273</f>
        <v>0</v>
      </c>
    </row>
    <row r="273" s="2" customFormat="1" ht="21.75" customHeight="1">
      <c r="A273" s="34"/>
      <c r="B273" s="169"/>
      <c r="C273" s="170" t="s">
        <v>636</v>
      </c>
      <c r="D273" s="170" t="s">
        <v>130</v>
      </c>
      <c r="E273" s="171" t="s">
        <v>637</v>
      </c>
      <c r="F273" s="172" t="s">
        <v>638</v>
      </c>
      <c r="G273" s="173" t="s">
        <v>167</v>
      </c>
      <c r="H273" s="174">
        <v>587.52999999999997</v>
      </c>
      <c r="I273" s="175"/>
      <c r="J273" s="176">
        <f>ROUND(I273*H273,2)</f>
        <v>0</v>
      </c>
      <c r="K273" s="177"/>
      <c r="L273" s="35"/>
      <c r="M273" s="178" t="s">
        <v>1</v>
      </c>
      <c r="N273" s="179" t="s">
        <v>41</v>
      </c>
      <c r="O273" s="74"/>
      <c r="P273" s="180">
        <f>O273*H273</f>
        <v>0</v>
      </c>
      <c r="Q273" s="180">
        <v>0.00088999999999999995</v>
      </c>
      <c r="R273" s="180">
        <f>Q273*H273</f>
        <v>0.52290169999999991</v>
      </c>
      <c r="S273" s="180">
        <v>0</v>
      </c>
      <c r="T273" s="181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182" t="s">
        <v>193</v>
      </c>
      <c r="AT273" s="182" t="s">
        <v>130</v>
      </c>
      <c r="AU273" s="182" t="s">
        <v>135</v>
      </c>
      <c r="AY273" s="15" t="s">
        <v>128</v>
      </c>
      <c r="BE273" s="183">
        <f>IF(N273="základná",J273,0)</f>
        <v>0</v>
      </c>
      <c r="BF273" s="183">
        <f>IF(N273="znížená",J273,0)</f>
        <v>0</v>
      </c>
      <c r="BG273" s="183">
        <f>IF(N273="zákl. prenesená",J273,0)</f>
        <v>0</v>
      </c>
      <c r="BH273" s="183">
        <f>IF(N273="zníž. prenesená",J273,0)</f>
        <v>0</v>
      </c>
      <c r="BI273" s="183">
        <f>IF(N273="nulová",J273,0)</f>
        <v>0</v>
      </c>
      <c r="BJ273" s="15" t="s">
        <v>135</v>
      </c>
      <c r="BK273" s="183">
        <f>ROUND(I273*H273,2)</f>
        <v>0</v>
      </c>
      <c r="BL273" s="15" t="s">
        <v>193</v>
      </c>
      <c r="BM273" s="182" t="s">
        <v>639</v>
      </c>
    </row>
    <row r="274" s="12" customFormat="1" ht="22.8" customHeight="1">
      <c r="A274" s="12"/>
      <c r="B274" s="156"/>
      <c r="C274" s="12"/>
      <c r="D274" s="157" t="s">
        <v>74</v>
      </c>
      <c r="E274" s="167" t="s">
        <v>640</v>
      </c>
      <c r="F274" s="167" t="s">
        <v>641</v>
      </c>
      <c r="G274" s="12"/>
      <c r="H274" s="12"/>
      <c r="I274" s="159"/>
      <c r="J274" s="168">
        <f>BK274</f>
        <v>0</v>
      </c>
      <c r="K274" s="12"/>
      <c r="L274" s="156"/>
      <c r="M274" s="161"/>
      <c r="N274" s="162"/>
      <c r="O274" s="162"/>
      <c r="P274" s="163">
        <f>SUM(P275:P277)</f>
        <v>0</v>
      </c>
      <c r="Q274" s="162"/>
      <c r="R274" s="163">
        <f>SUM(R275:R277)</f>
        <v>0.81432472</v>
      </c>
      <c r="S274" s="162"/>
      <c r="T274" s="164">
        <f>SUM(T275:T277)</f>
        <v>0</v>
      </c>
      <c r="U274" s="12"/>
      <c r="V274" s="12"/>
      <c r="W274" s="12"/>
      <c r="X274" s="12"/>
      <c r="Y274" s="12"/>
      <c r="Z274" s="12"/>
      <c r="AA274" s="12"/>
      <c r="AB274" s="12"/>
      <c r="AC274" s="12"/>
      <c r="AD274" s="12"/>
      <c r="AE274" s="12"/>
      <c r="AR274" s="157" t="s">
        <v>135</v>
      </c>
      <c r="AT274" s="165" t="s">
        <v>74</v>
      </c>
      <c r="AU274" s="165" t="s">
        <v>80</v>
      </c>
      <c r="AY274" s="157" t="s">
        <v>128</v>
      </c>
      <c r="BK274" s="166">
        <f>SUM(BK275:BK277)</f>
        <v>0</v>
      </c>
    </row>
    <row r="275" s="2" customFormat="1" ht="24.15" customHeight="1">
      <c r="A275" s="34"/>
      <c r="B275" s="169"/>
      <c r="C275" s="170" t="s">
        <v>642</v>
      </c>
      <c r="D275" s="170" t="s">
        <v>130</v>
      </c>
      <c r="E275" s="171" t="s">
        <v>643</v>
      </c>
      <c r="F275" s="172" t="s">
        <v>644</v>
      </c>
      <c r="G275" s="173" t="s">
        <v>167</v>
      </c>
      <c r="H275" s="174">
        <v>48.32</v>
      </c>
      <c r="I275" s="175"/>
      <c r="J275" s="176">
        <f>ROUND(I275*H275,2)</f>
        <v>0</v>
      </c>
      <c r="K275" s="177"/>
      <c r="L275" s="35"/>
      <c r="M275" s="178" t="s">
        <v>1</v>
      </c>
      <c r="N275" s="179" t="s">
        <v>41</v>
      </c>
      <c r="O275" s="74"/>
      <c r="P275" s="180">
        <f>O275*H275</f>
        <v>0</v>
      </c>
      <c r="Q275" s="180">
        <v>0.0032000000000000002</v>
      </c>
      <c r="R275" s="180">
        <f>Q275*H275</f>
        <v>0.15462400000000001</v>
      </c>
      <c r="S275" s="180">
        <v>0</v>
      </c>
      <c r="T275" s="181">
        <f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182" t="s">
        <v>193</v>
      </c>
      <c r="AT275" s="182" t="s">
        <v>130</v>
      </c>
      <c r="AU275" s="182" t="s">
        <v>135</v>
      </c>
      <c r="AY275" s="15" t="s">
        <v>128</v>
      </c>
      <c r="BE275" s="183">
        <f>IF(N275="základná",J275,0)</f>
        <v>0</v>
      </c>
      <c r="BF275" s="183">
        <f>IF(N275="znížená",J275,0)</f>
        <v>0</v>
      </c>
      <c r="BG275" s="183">
        <f>IF(N275="zákl. prenesená",J275,0)</f>
        <v>0</v>
      </c>
      <c r="BH275" s="183">
        <f>IF(N275="zníž. prenesená",J275,0)</f>
        <v>0</v>
      </c>
      <c r="BI275" s="183">
        <f>IF(N275="nulová",J275,0)</f>
        <v>0</v>
      </c>
      <c r="BJ275" s="15" t="s">
        <v>135</v>
      </c>
      <c r="BK275" s="183">
        <f>ROUND(I275*H275,2)</f>
        <v>0</v>
      </c>
      <c r="BL275" s="15" t="s">
        <v>193</v>
      </c>
      <c r="BM275" s="182" t="s">
        <v>645</v>
      </c>
    </row>
    <row r="276" s="2" customFormat="1" ht="16.5" customHeight="1">
      <c r="A276" s="34"/>
      <c r="B276" s="169"/>
      <c r="C276" s="184" t="s">
        <v>646</v>
      </c>
      <c r="D276" s="184" t="s">
        <v>255</v>
      </c>
      <c r="E276" s="185" t="s">
        <v>647</v>
      </c>
      <c r="F276" s="186" t="s">
        <v>648</v>
      </c>
      <c r="G276" s="187" t="s">
        <v>167</v>
      </c>
      <c r="H276" s="188">
        <v>51.219000000000001</v>
      </c>
      <c r="I276" s="189"/>
      <c r="J276" s="190">
        <f>ROUND(I276*H276,2)</f>
        <v>0</v>
      </c>
      <c r="K276" s="191"/>
      <c r="L276" s="192"/>
      <c r="M276" s="193" t="s">
        <v>1</v>
      </c>
      <c r="N276" s="194" t="s">
        <v>41</v>
      </c>
      <c r="O276" s="74"/>
      <c r="P276" s="180">
        <f>O276*H276</f>
        <v>0</v>
      </c>
      <c r="Q276" s="180">
        <v>0.012880000000000001</v>
      </c>
      <c r="R276" s="180">
        <f>Q276*H276</f>
        <v>0.65970072000000002</v>
      </c>
      <c r="S276" s="180">
        <v>0</v>
      </c>
      <c r="T276" s="181">
        <f>S276*H276</f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182" t="s">
        <v>259</v>
      </c>
      <c r="AT276" s="182" t="s">
        <v>255</v>
      </c>
      <c r="AU276" s="182" t="s">
        <v>135</v>
      </c>
      <c r="AY276" s="15" t="s">
        <v>128</v>
      </c>
      <c r="BE276" s="183">
        <f>IF(N276="základná",J276,0)</f>
        <v>0</v>
      </c>
      <c r="BF276" s="183">
        <f>IF(N276="znížená",J276,0)</f>
        <v>0</v>
      </c>
      <c r="BG276" s="183">
        <f>IF(N276="zákl. prenesená",J276,0)</f>
        <v>0</v>
      </c>
      <c r="BH276" s="183">
        <f>IF(N276="zníž. prenesená",J276,0)</f>
        <v>0</v>
      </c>
      <c r="BI276" s="183">
        <f>IF(N276="nulová",J276,0)</f>
        <v>0</v>
      </c>
      <c r="BJ276" s="15" t="s">
        <v>135</v>
      </c>
      <c r="BK276" s="183">
        <f>ROUND(I276*H276,2)</f>
        <v>0</v>
      </c>
      <c r="BL276" s="15" t="s">
        <v>193</v>
      </c>
      <c r="BM276" s="182" t="s">
        <v>649</v>
      </c>
    </row>
    <row r="277" s="2" customFormat="1" ht="24.15" customHeight="1">
      <c r="A277" s="34"/>
      <c r="B277" s="169"/>
      <c r="C277" s="170" t="s">
        <v>650</v>
      </c>
      <c r="D277" s="170" t="s">
        <v>130</v>
      </c>
      <c r="E277" s="171" t="s">
        <v>651</v>
      </c>
      <c r="F277" s="172" t="s">
        <v>652</v>
      </c>
      <c r="G277" s="173" t="s">
        <v>632</v>
      </c>
      <c r="H277" s="195"/>
      <c r="I277" s="175"/>
      <c r="J277" s="176">
        <f>ROUND(I277*H277,2)</f>
        <v>0</v>
      </c>
      <c r="K277" s="177"/>
      <c r="L277" s="35"/>
      <c r="M277" s="178" t="s">
        <v>1</v>
      </c>
      <c r="N277" s="179" t="s">
        <v>41</v>
      </c>
      <c r="O277" s="74"/>
      <c r="P277" s="180">
        <f>O277*H277</f>
        <v>0</v>
      </c>
      <c r="Q277" s="180">
        <v>0</v>
      </c>
      <c r="R277" s="180">
        <f>Q277*H277</f>
        <v>0</v>
      </c>
      <c r="S277" s="180">
        <v>0</v>
      </c>
      <c r="T277" s="181">
        <f>S277*H277</f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182" t="s">
        <v>193</v>
      </c>
      <c r="AT277" s="182" t="s">
        <v>130</v>
      </c>
      <c r="AU277" s="182" t="s">
        <v>135</v>
      </c>
      <c r="AY277" s="15" t="s">
        <v>128</v>
      </c>
      <c r="BE277" s="183">
        <f>IF(N277="základná",J277,0)</f>
        <v>0</v>
      </c>
      <c r="BF277" s="183">
        <f>IF(N277="znížená",J277,0)</f>
        <v>0</v>
      </c>
      <c r="BG277" s="183">
        <f>IF(N277="zákl. prenesená",J277,0)</f>
        <v>0</v>
      </c>
      <c r="BH277" s="183">
        <f>IF(N277="zníž. prenesená",J277,0)</f>
        <v>0</v>
      </c>
      <c r="BI277" s="183">
        <f>IF(N277="nulová",J277,0)</f>
        <v>0</v>
      </c>
      <c r="BJ277" s="15" t="s">
        <v>135</v>
      </c>
      <c r="BK277" s="183">
        <f>ROUND(I277*H277,2)</f>
        <v>0</v>
      </c>
      <c r="BL277" s="15" t="s">
        <v>193</v>
      </c>
      <c r="BM277" s="182" t="s">
        <v>653</v>
      </c>
    </row>
    <row r="278" s="12" customFormat="1" ht="22.8" customHeight="1">
      <c r="A278" s="12"/>
      <c r="B278" s="156"/>
      <c r="C278" s="12"/>
      <c r="D278" s="157" t="s">
        <v>74</v>
      </c>
      <c r="E278" s="167" t="s">
        <v>654</v>
      </c>
      <c r="F278" s="167" t="s">
        <v>655</v>
      </c>
      <c r="G278" s="12"/>
      <c r="H278" s="12"/>
      <c r="I278" s="159"/>
      <c r="J278" s="168">
        <f>BK278</f>
        <v>0</v>
      </c>
      <c r="K278" s="12"/>
      <c r="L278" s="156"/>
      <c r="M278" s="161"/>
      <c r="N278" s="162"/>
      <c r="O278" s="162"/>
      <c r="P278" s="163">
        <f>SUM(P279:P282)</f>
        <v>0</v>
      </c>
      <c r="Q278" s="162"/>
      <c r="R278" s="163">
        <f>SUM(R279:R282)</f>
        <v>0.30961008000000001</v>
      </c>
      <c r="S278" s="162"/>
      <c r="T278" s="164">
        <f>SUM(T279:T282)</f>
        <v>0</v>
      </c>
      <c r="U278" s="12"/>
      <c r="V278" s="12"/>
      <c r="W278" s="12"/>
      <c r="X278" s="12"/>
      <c r="Y278" s="12"/>
      <c r="Z278" s="12"/>
      <c r="AA278" s="12"/>
      <c r="AB278" s="12"/>
      <c r="AC278" s="12"/>
      <c r="AD278" s="12"/>
      <c r="AE278" s="12"/>
      <c r="AR278" s="157" t="s">
        <v>135</v>
      </c>
      <c r="AT278" s="165" t="s">
        <v>74</v>
      </c>
      <c r="AU278" s="165" t="s">
        <v>80</v>
      </c>
      <c r="AY278" s="157" t="s">
        <v>128</v>
      </c>
      <c r="BK278" s="166">
        <f>SUM(BK279:BK282)</f>
        <v>0</v>
      </c>
    </row>
    <row r="279" s="2" customFormat="1" ht="24.15" customHeight="1">
      <c r="A279" s="34"/>
      <c r="B279" s="169"/>
      <c r="C279" s="170" t="s">
        <v>656</v>
      </c>
      <c r="D279" s="170" t="s">
        <v>130</v>
      </c>
      <c r="E279" s="171" t="s">
        <v>657</v>
      </c>
      <c r="F279" s="172" t="s">
        <v>658</v>
      </c>
      <c r="G279" s="173" t="s">
        <v>167</v>
      </c>
      <c r="H279" s="174">
        <v>490.53399999999999</v>
      </c>
      <c r="I279" s="175"/>
      <c r="J279" s="176">
        <f>ROUND(I279*H279,2)</f>
        <v>0</v>
      </c>
      <c r="K279" s="177"/>
      <c r="L279" s="35"/>
      <c r="M279" s="178" t="s">
        <v>1</v>
      </c>
      <c r="N279" s="179" t="s">
        <v>41</v>
      </c>
      <c r="O279" s="74"/>
      <c r="P279" s="180">
        <f>O279*H279</f>
        <v>0</v>
      </c>
      <c r="Q279" s="180">
        <v>0.00044999999999999999</v>
      </c>
      <c r="R279" s="180">
        <f>Q279*H279</f>
        <v>0.2207403</v>
      </c>
      <c r="S279" s="180">
        <v>0</v>
      </c>
      <c r="T279" s="181">
        <f>S279*H279</f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182" t="s">
        <v>193</v>
      </c>
      <c r="AT279" s="182" t="s">
        <v>130</v>
      </c>
      <c r="AU279" s="182" t="s">
        <v>135</v>
      </c>
      <c r="AY279" s="15" t="s">
        <v>128</v>
      </c>
      <c r="BE279" s="183">
        <f>IF(N279="základná",J279,0)</f>
        <v>0</v>
      </c>
      <c r="BF279" s="183">
        <f>IF(N279="znížená",J279,0)</f>
        <v>0</v>
      </c>
      <c r="BG279" s="183">
        <f>IF(N279="zákl. prenesená",J279,0)</f>
        <v>0</v>
      </c>
      <c r="BH279" s="183">
        <f>IF(N279="zníž. prenesená",J279,0)</f>
        <v>0</v>
      </c>
      <c r="BI279" s="183">
        <f>IF(N279="nulová",J279,0)</f>
        <v>0</v>
      </c>
      <c r="BJ279" s="15" t="s">
        <v>135</v>
      </c>
      <c r="BK279" s="183">
        <f>ROUND(I279*H279,2)</f>
        <v>0</v>
      </c>
      <c r="BL279" s="15" t="s">
        <v>193</v>
      </c>
      <c r="BM279" s="182" t="s">
        <v>659</v>
      </c>
    </row>
    <row r="280" s="2" customFormat="1" ht="24.15" customHeight="1">
      <c r="A280" s="34"/>
      <c r="B280" s="169"/>
      <c r="C280" s="170" t="s">
        <v>660</v>
      </c>
      <c r="D280" s="170" t="s">
        <v>130</v>
      </c>
      <c r="E280" s="171" t="s">
        <v>661</v>
      </c>
      <c r="F280" s="172" t="s">
        <v>662</v>
      </c>
      <c r="G280" s="173" t="s">
        <v>167</v>
      </c>
      <c r="H280" s="174">
        <v>490.53399999999999</v>
      </c>
      <c r="I280" s="175"/>
      <c r="J280" s="176">
        <f>ROUND(I280*H280,2)</f>
        <v>0</v>
      </c>
      <c r="K280" s="177"/>
      <c r="L280" s="35"/>
      <c r="M280" s="178" t="s">
        <v>1</v>
      </c>
      <c r="N280" s="179" t="s">
        <v>41</v>
      </c>
      <c r="O280" s="74"/>
      <c r="P280" s="180">
        <f>O280*H280</f>
        <v>0</v>
      </c>
      <c r="Q280" s="180">
        <v>0.00017000000000000001</v>
      </c>
      <c r="R280" s="180">
        <f>Q280*H280</f>
        <v>0.083390779999999998</v>
      </c>
      <c r="S280" s="180">
        <v>0</v>
      </c>
      <c r="T280" s="181">
        <f>S280*H280</f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182" t="s">
        <v>193</v>
      </c>
      <c r="AT280" s="182" t="s">
        <v>130</v>
      </c>
      <c r="AU280" s="182" t="s">
        <v>135</v>
      </c>
      <c r="AY280" s="15" t="s">
        <v>128</v>
      </c>
      <c r="BE280" s="183">
        <f>IF(N280="základná",J280,0)</f>
        <v>0</v>
      </c>
      <c r="BF280" s="183">
        <f>IF(N280="znížená",J280,0)</f>
        <v>0</v>
      </c>
      <c r="BG280" s="183">
        <f>IF(N280="zákl. prenesená",J280,0)</f>
        <v>0</v>
      </c>
      <c r="BH280" s="183">
        <f>IF(N280="zníž. prenesená",J280,0)</f>
        <v>0</v>
      </c>
      <c r="BI280" s="183">
        <f>IF(N280="nulová",J280,0)</f>
        <v>0</v>
      </c>
      <c r="BJ280" s="15" t="s">
        <v>135</v>
      </c>
      <c r="BK280" s="183">
        <f>ROUND(I280*H280,2)</f>
        <v>0</v>
      </c>
      <c r="BL280" s="15" t="s">
        <v>193</v>
      </c>
      <c r="BM280" s="182" t="s">
        <v>663</v>
      </c>
    </row>
    <row r="281" s="2" customFormat="1" ht="24.15" customHeight="1">
      <c r="A281" s="34"/>
      <c r="B281" s="169"/>
      <c r="C281" s="170" t="s">
        <v>664</v>
      </c>
      <c r="D281" s="170" t="s">
        <v>130</v>
      </c>
      <c r="E281" s="171" t="s">
        <v>665</v>
      </c>
      <c r="F281" s="172" t="s">
        <v>666</v>
      </c>
      <c r="G281" s="173" t="s">
        <v>167</v>
      </c>
      <c r="H281" s="174">
        <v>19.579999999999998</v>
      </c>
      <c r="I281" s="175"/>
      <c r="J281" s="176">
        <f>ROUND(I281*H281,2)</f>
        <v>0</v>
      </c>
      <c r="K281" s="177"/>
      <c r="L281" s="35"/>
      <c r="M281" s="178" t="s">
        <v>1</v>
      </c>
      <c r="N281" s="179" t="s">
        <v>41</v>
      </c>
      <c r="O281" s="74"/>
      <c r="P281" s="180">
        <f>O281*H281</f>
        <v>0</v>
      </c>
      <c r="Q281" s="180">
        <v>0.00024000000000000001</v>
      </c>
      <c r="R281" s="180">
        <f>Q281*H281</f>
        <v>0.0046991999999999997</v>
      </c>
      <c r="S281" s="180">
        <v>0</v>
      </c>
      <c r="T281" s="181">
        <f>S281*H281</f>
        <v>0</v>
      </c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R281" s="182" t="s">
        <v>193</v>
      </c>
      <c r="AT281" s="182" t="s">
        <v>130</v>
      </c>
      <c r="AU281" s="182" t="s">
        <v>135</v>
      </c>
      <c r="AY281" s="15" t="s">
        <v>128</v>
      </c>
      <c r="BE281" s="183">
        <f>IF(N281="základná",J281,0)</f>
        <v>0</v>
      </c>
      <c r="BF281" s="183">
        <f>IF(N281="znížená",J281,0)</f>
        <v>0</v>
      </c>
      <c r="BG281" s="183">
        <f>IF(N281="zákl. prenesená",J281,0)</f>
        <v>0</v>
      </c>
      <c r="BH281" s="183">
        <f>IF(N281="zníž. prenesená",J281,0)</f>
        <v>0</v>
      </c>
      <c r="BI281" s="183">
        <f>IF(N281="nulová",J281,0)</f>
        <v>0</v>
      </c>
      <c r="BJ281" s="15" t="s">
        <v>135</v>
      </c>
      <c r="BK281" s="183">
        <f>ROUND(I281*H281,2)</f>
        <v>0</v>
      </c>
      <c r="BL281" s="15" t="s">
        <v>193</v>
      </c>
      <c r="BM281" s="182" t="s">
        <v>667</v>
      </c>
    </row>
    <row r="282" s="2" customFormat="1" ht="21.75" customHeight="1">
      <c r="A282" s="34"/>
      <c r="B282" s="169"/>
      <c r="C282" s="170" t="s">
        <v>668</v>
      </c>
      <c r="D282" s="170" t="s">
        <v>130</v>
      </c>
      <c r="E282" s="171" t="s">
        <v>669</v>
      </c>
      <c r="F282" s="172" t="s">
        <v>670</v>
      </c>
      <c r="G282" s="173" t="s">
        <v>167</v>
      </c>
      <c r="H282" s="174">
        <v>2.2280000000000002</v>
      </c>
      <c r="I282" s="175"/>
      <c r="J282" s="176">
        <f>ROUND(I282*H282,2)</f>
        <v>0</v>
      </c>
      <c r="K282" s="177"/>
      <c r="L282" s="35"/>
      <c r="M282" s="178" t="s">
        <v>1</v>
      </c>
      <c r="N282" s="179" t="s">
        <v>41</v>
      </c>
      <c r="O282" s="74"/>
      <c r="P282" s="180">
        <f>O282*H282</f>
        <v>0</v>
      </c>
      <c r="Q282" s="180">
        <v>0.00035</v>
      </c>
      <c r="R282" s="180">
        <f>Q282*H282</f>
        <v>0.00077980000000000009</v>
      </c>
      <c r="S282" s="180">
        <v>0</v>
      </c>
      <c r="T282" s="181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182" t="s">
        <v>193</v>
      </c>
      <c r="AT282" s="182" t="s">
        <v>130</v>
      </c>
      <c r="AU282" s="182" t="s">
        <v>135</v>
      </c>
      <c r="AY282" s="15" t="s">
        <v>128</v>
      </c>
      <c r="BE282" s="183">
        <f>IF(N282="základná",J282,0)</f>
        <v>0</v>
      </c>
      <c r="BF282" s="183">
        <f>IF(N282="znížená",J282,0)</f>
        <v>0</v>
      </c>
      <c r="BG282" s="183">
        <f>IF(N282="zákl. prenesená",J282,0)</f>
        <v>0</v>
      </c>
      <c r="BH282" s="183">
        <f>IF(N282="zníž. prenesená",J282,0)</f>
        <v>0</v>
      </c>
      <c r="BI282" s="183">
        <f>IF(N282="nulová",J282,0)</f>
        <v>0</v>
      </c>
      <c r="BJ282" s="15" t="s">
        <v>135</v>
      </c>
      <c r="BK282" s="183">
        <f>ROUND(I282*H282,2)</f>
        <v>0</v>
      </c>
      <c r="BL282" s="15" t="s">
        <v>193</v>
      </c>
      <c r="BM282" s="182" t="s">
        <v>671</v>
      </c>
    </row>
    <row r="283" s="12" customFormat="1" ht="22.8" customHeight="1">
      <c r="A283" s="12"/>
      <c r="B283" s="156"/>
      <c r="C283" s="12"/>
      <c r="D283" s="157" t="s">
        <v>74</v>
      </c>
      <c r="E283" s="167" t="s">
        <v>672</v>
      </c>
      <c r="F283" s="167" t="s">
        <v>673</v>
      </c>
      <c r="G283" s="12"/>
      <c r="H283" s="12"/>
      <c r="I283" s="159"/>
      <c r="J283" s="168">
        <f>BK283</f>
        <v>0</v>
      </c>
      <c r="K283" s="12"/>
      <c r="L283" s="156"/>
      <c r="M283" s="161"/>
      <c r="N283" s="162"/>
      <c r="O283" s="162"/>
      <c r="P283" s="163">
        <f>SUM(P284:P286)</f>
        <v>0</v>
      </c>
      <c r="Q283" s="162"/>
      <c r="R283" s="163">
        <f>SUM(R284:R286)</f>
        <v>0.039429823599999997</v>
      </c>
      <c r="S283" s="162"/>
      <c r="T283" s="164">
        <f>SUM(T284:T286)</f>
        <v>0</v>
      </c>
      <c r="U283" s="12"/>
      <c r="V283" s="12"/>
      <c r="W283" s="12"/>
      <c r="X283" s="12"/>
      <c r="Y283" s="12"/>
      <c r="Z283" s="12"/>
      <c r="AA283" s="12"/>
      <c r="AB283" s="12"/>
      <c r="AC283" s="12"/>
      <c r="AD283" s="12"/>
      <c r="AE283" s="12"/>
      <c r="AR283" s="157" t="s">
        <v>135</v>
      </c>
      <c r="AT283" s="165" t="s">
        <v>74</v>
      </c>
      <c r="AU283" s="165" t="s">
        <v>80</v>
      </c>
      <c r="AY283" s="157" t="s">
        <v>128</v>
      </c>
      <c r="BK283" s="166">
        <f>SUM(BK284:BK286)</f>
        <v>0</v>
      </c>
    </row>
    <row r="284" s="2" customFormat="1" ht="24.15" customHeight="1">
      <c r="A284" s="34"/>
      <c r="B284" s="169"/>
      <c r="C284" s="170" t="s">
        <v>674</v>
      </c>
      <c r="D284" s="170" t="s">
        <v>130</v>
      </c>
      <c r="E284" s="171" t="s">
        <v>675</v>
      </c>
      <c r="F284" s="172" t="s">
        <v>676</v>
      </c>
      <c r="G284" s="173" t="s">
        <v>167</v>
      </c>
      <c r="H284" s="174">
        <v>76.569999999999993</v>
      </c>
      <c r="I284" s="175"/>
      <c r="J284" s="176">
        <f>ROUND(I284*H284,2)</f>
        <v>0</v>
      </c>
      <c r="K284" s="177"/>
      <c r="L284" s="35"/>
      <c r="M284" s="178" t="s">
        <v>1</v>
      </c>
      <c r="N284" s="179" t="s">
        <v>41</v>
      </c>
      <c r="O284" s="74"/>
      <c r="P284" s="180">
        <f>O284*H284</f>
        <v>0</v>
      </c>
      <c r="Q284" s="180">
        <v>0.00016000000000000001</v>
      </c>
      <c r="R284" s="180">
        <f>Q284*H284</f>
        <v>0.0122512</v>
      </c>
      <c r="S284" s="180">
        <v>0</v>
      </c>
      <c r="T284" s="181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182" t="s">
        <v>193</v>
      </c>
      <c r="AT284" s="182" t="s">
        <v>130</v>
      </c>
      <c r="AU284" s="182" t="s">
        <v>135</v>
      </c>
      <c r="AY284" s="15" t="s">
        <v>128</v>
      </c>
      <c r="BE284" s="183">
        <f>IF(N284="základná",J284,0)</f>
        <v>0</v>
      </c>
      <c r="BF284" s="183">
        <f>IF(N284="znížená",J284,0)</f>
        <v>0</v>
      </c>
      <c r="BG284" s="183">
        <f>IF(N284="zákl. prenesená",J284,0)</f>
        <v>0</v>
      </c>
      <c r="BH284" s="183">
        <f>IF(N284="zníž. prenesená",J284,0)</f>
        <v>0</v>
      </c>
      <c r="BI284" s="183">
        <f>IF(N284="nulová",J284,0)</f>
        <v>0</v>
      </c>
      <c r="BJ284" s="15" t="s">
        <v>135</v>
      </c>
      <c r="BK284" s="183">
        <f>ROUND(I284*H284,2)</f>
        <v>0</v>
      </c>
      <c r="BL284" s="15" t="s">
        <v>193</v>
      </c>
      <c r="BM284" s="182" t="s">
        <v>677</v>
      </c>
    </row>
    <row r="285" s="2" customFormat="1" ht="37.8" customHeight="1">
      <c r="A285" s="34"/>
      <c r="B285" s="169"/>
      <c r="C285" s="170" t="s">
        <v>678</v>
      </c>
      <c r="D285" s="170" t="s">
        <v>130</v>
      </c>
      <c r="E285" s="171" t="s">
        <v>679</v>
      </c>
      <c r="F285" s="172" t="s">
        <v>680</v>
      </c>
      <c r="G285" s="173" t="s">
        <v>167</v>
      </c>
      <c r="H285" s="174">
        <v>117.06999999999999</v>
      </c>
      <c r="I285" s="175"/>
      <c r="J285" s="176">
        <f>ROUND(I285*H285,2)</f>
        <v>0</v>
      </c>
      <c r="K285" s="177"/>
      <c r="L285" s="35"/>
      <c r="M285" s="178" t="s">
        <v>1</v>
      </c>
      <c r="N285" s="179" t="s">
        <v>41</v>
      </c>
      <c r="O285" s="74"/>
      <c r="P285" s="180">
        <f>O285*H285</f>
        <v>0</v>
      </c>
      <c r="Q285" s="180">
        <v>0.00012</v>
      </c>
      <c r="R285" s="180">
        <f>Q285*H285</f>
        <v>0.014048399999999999</v>
      </c>
      <c r="S285" s="180">
        <v>0</v>
      </c>
      <c r="T285" s="181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182" t="s">
        <v>193</v>
      </c>
      <c r="AT285" s="182" t="s">
        <v>130</v>
      </c>
      <c r="AU285" s="182" t="s">
        <v>135</v>
      </c>
      <c r="AY285" s="15" t="s">
        <v>128</v>
      </c>
      <c r="BE285" s="183">
        <f>IF(N285="základná",J285,0)</f>
        <v>0</v>
      </c>
      <c r="BF285" s="183">
        <f>IF(N285="znížená",J285,0)</f>
        <v>0</v>
      </c>
      <c r="BG285" s="183">
        <f>IF(N285="zákl. prenesená",J285,0)</f>
        <v>0</v>
      </c>
      <c r="BH285" s="183">
        <f>IF(N285="zníž. prenesená",J285,0)</f>
        <v>0</v>
      </c>
      <c r="BI285" s="183">
        <f>IF(N285="nulová",J285,0)</f>
        <v>0</v>
      </c>
      <c r="BJ285" s="15" t="s">
        <v>135</v>
      </c>
      <c r="BK285" s="183">
        <f>ROUND(I285*H285,2)</f>
        <v>0</v>
      </c>
      <c r="BL285" s="15" t="s">
        <v>193</v>
      </c>
      <c r="BM285" s="182" t="s">
        <v>681</v>
      </c>
    </row>
    <row r="286" s="2" customFormat="1" ht="44.25" customHeight="1">
      <c r="A286" s="34"/>
      <c r="B286" s="169"/>
      <c r="C286" s="170" t="s">
        <v>682</v>
      </c>
      <c r="D286" s="170" t="s">
        <v>130</v>
      </c>
      <c r="E286" s="171" t="s">
        <v>683</v>
      </c>
      <c r="F286" s="172" t="s">
        <v>684</v>
      </c>
      <c r="G286" s="173" t="s">
        <v>167</v>
      </c>
      <c r="H286" s="174">
        <v>76.569999999999993</v>
      </c>
      <c r="I286" s="175"/>
      <c r="J286" s="176">
        <f>ROUND(I286*H286,2)</f>
        <v>0</v>
      </c>
      <c r="K286" s="177"/>
      <c r="L286" s="35"/>
      <c r="M286" s="178" t="s">
        <v>1</v>
      </c>
      <c r="N286" s="179" t="s">
        <v>41</v>
      </c>
      <c r="O286" s="74"/>
      <c r="P286" s="180">
        <f>O286*H286</f>
        <v>0</v>
      </c>
      <c r="Q286" s="180">
        <v>0.00017148000000000001</v>
      </c>
      <c r="R286" s="180">
        <f>Q286*H286</f>
        <v>0.013130223599999999</v>
      </c>
      <c r="S286" s="180">
        <v>0</v>
      </c>
      <c r="T286" s="181">
        <f>S286*H286</f>
        <v>0</v>
      </c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R286" s="182" t="s">
        <v>193</v>
      </c>
      <c r="AT286" s="182" t="s">
        <v>130</v>
      </c>
      <c r="AU286" s="182" t="s">
        <v>135</v>
      </c>
      <c r="AY286" s="15" t="s">
        <v>128</v>
      </c>
      <c r="BE286" s="183">
        <f>IF(N286="základná",J286,0)</f>
        <v>0</v>
      </c>
      <c r="BF286" s="183">
        <f>IF(N286="znížená",J286,0)</f>
        <v>0</v>
      </c>
      <c r="BG286" s="183">
        <f>IF(N286="zákl. prenesená",J286,0)</f>
        <v>0</v>
      </c>
      <c r="BH286" s="183">
        <f>IF(N286="zníž. prenesená",J286,0)</f>
        <v>0</v>
      </c>
      <c r="BI286" s="183">
        <f>IF(N286="nulová",J286,0)</f>
        <v>0</v>
      </c>
      <c r="BJ286" s="15" t="s">
        <v>135</v>
      </c>
      <c r="BK286" s="183">
        <f>ROUND(I286*H286,2)</f>
        <v>0</v>
      </c>
      <c r="BL286" s="15" t="s">
        <v>193</v>
      </c>
      <c r="BM286" s="182" t="s">
        <v>685</v>
      </c>
    </row>
    <row r="287" s="12" customFormat="1" ht="25.92" customHeight="1">
      <c r="A287" s="12"/>
      <c r="B287" s="156"/>
      <c r="C287" s="12"/>
      <c r="D287" s="157" t="s">
        <v>74</v>
      </c>
      <c r="E287" s="158" t="s">
        <v>255</v>
      </c>
      <c r="F287" s="158" t="s">
        <v>686</v>
      </c>
      <c r="G287" s="12"/>
      <c r="H287" s="12"/>
      <c r="I287" s="159"/>
      <c r="J287" s="160">
        <f>BK287</f>
        <v>0</v>
      </c>
      <c r="K287" s="12"/>
      <c r="L287" s="156"/>
      <c r="M287" s="161"/>
      <c r="N287" s="162"/>
      <c r="O287" s="162"/>
      <c r="P287" s="163">
        <f>P288+P290</f>
        <v>0</v>
      </c>
      <c r="Q287" s="162"/>
      <c r="R287" s="163">
        <f>R288+R290</f>
        <v>18866.700000000001</v>
      </c>
      <c r="S287" s="162"/>
      <c r="T287" s="164">
        <f>T288+T290</f>
        <v>0</v>
      </c>
      <c r="U287" s="12"/>
      <c r="V287" s="12"/>
      <c r="W287" s="12"/>
      <c r="X287" s="12"/>
      <c r="Y287" s="12"/>
      <c r="Z287" s="12"/>
      <c r="AA287" s="12"/>
      <c r="AB287" s="12"/>
      <c r="AC287" s="12"/>
      <c r="AD287" s="12"/>
      <c r="AE287" s="12"/>
      <c r="AR287" s="157" t="s">
        <v>140</v>
      </c>
      <c r="AT287" s="165" t="s">
        <v>74</v>
      </c>
      <c r="AU287" s="165" t="s">
        <v>75</v>
      </c>
      <c r="AY287" s="157" t="s">
        <v>128</v>
      </c>
      <c r="BK287" s="166">
        <f>BK288+BK290</f>
        <v>0</v>
      </c>
    </row>
    <row r="288" s="12" customFormat="1" ht="22.8" customHeight="1">
      <c r="A288" s="12"/>
      <c r="B288" s="156"/>
      <c r="C288" s="12"/>
      <c r="D288" s="157" t="s">
        <v>74</v>
      </c>
      <c r="E288" s="167" t="s">
        <v>687</v>
      </c>
      <c r="F288" s="167" t="s">
        <v>688</v>
      </c>
      <c r="G288" s="12"/>
      <c r="H288" s="12"/>
      <c r="I288" s="159"/>
      <c r="J288" s="168">
        <f>BK288</f>
        <v>0</v>
      </c>
      <c r="K288" s="12"/>
      <c r="L288" s="156"/>
      <c r="M288" s="161"/>
      <c r="N288" s="162"/>
      <c r="O288" s="162"/>
      <c r="P288" s="163">
        <f>P289</f>
        <v>0</v>
      </c>
      <c r="Q288" s="162"/>
      <c r="R288" s="163">
        <f>R289</f>
        <v>0</v>
      </c>
      <c r="S288" s="162"/>
      <c r="T288" s="164">
        <f>T289</f>
        <v>0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157" t="s">
        <v>140</v>
      </c>
      <c r="AT288" s="165" t="s">
        <v>74</v>
      </c>
      <c r="AU288" s="165" t="s">
        <v>80</v>
      </c>
      <c r="AY288" s="157" t="s">
        <v>128</v>
      </c>
      <c r="BK288" s="166">
        <f>BK289</f>
        <v>0</v>
      </c>
    </row>
    <row r="289" s="2" customFormat="1" ht="16.5" customHeight="1">
      <c r="A289" s="34"/>
      <c r="B289" s="169"/>
      <c r="C289" s="170" t="s">
        <v>689</v>
      </c>
      <c r="D289" s="170" t="s">
        <v>130</v>
      </c>
      <c r="E289" s="171" t="s">
        <v>690</v>
      </c>
      <c r="F289" s="172" t="s">
        <v>691</v>
      </c>
      <c r="G289" s="173" t="s">
        <v>349</v>
      </c>
      <c r="H289" s="174">
        <v>1</v>
      </c>
      <c r="I289" s="175"/>
      <c r="J289" s="176">
        <f>ROUND(I289*H289,2)</f>
        <v>0</v>
      </c>
      <c r="K289" s="177"/>
      <c r="L289" s="35"/>
      <c r="M289" s="178" t="s">
        <v>1</v>
      </c>
      <c r="N289" s="179" t="s">
        <v>41</v>
      </c>
      <c r="O289" s="74"/>
      <c r="P289" s="180">
        <f>O289*H289</f>
        <v>0</v>
      </c>
      <c r="Q289" s="180">
        <v>0</v>
      </c>
      <c r="R289" s="180">
        <f>Q289*H289</f>
        <v>0</v>
      </c>
      <c r="S289" s="180">
        <v>0</v>
      </c>
      <c r="T289" s="181">
        <f>S289*H289</f>
        <v>0</v>
      </c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R289" s="182" t="s">
        <v>405</v>
      </c>
      <c r="AT289" s="182" t="s">
        <v>130</v>
      </c>
      <c r="AU289" s="182" t="s">
        <v>135</v>
      </c>
      <c r="AY289" s="15" t="s">
        <v>128</v>
      </c>
      <c r="BE289" s="183">
        <f>IF(N289="základná",J289,0)</f>
        <v>0</v>
      </c>
      <c r="BF289" s="183">
        <f>IF(N289="znížená",J289,0)</f>
        <v>0</v>
      </c>
      <c r="BG289" s="183">
        <f>IF(N289="zákl. prenesená",J289,0)</f>
        <v>0</v>
      </c>
      <c r="BH289" s="183">
        <f>IF(N289="zníž. prenesená",J289,0)</f>
        <v>0</v>
      </c>
      <c r="BI289" s="183">
        <f>IF(N289="nulová",J289,0)</f>
        <v>0</v>
      </c>
      <c r="BJ289" s="15" t="s">
        <v>135</v>
      </c>
      <c r="BK289" s="183">
        <f>ROUND(I289*H289,2)</f>
        <v>0</v>
      </c>
      <c r="BL289" s="15" t="s">
        <v>405</v>
      </c>
      <c r="BM289" s="182" t="s">
        <v>692</v>
      </c>
    </row>
    <row r="290" s="12" customFormat="1" ht="22.8" customHeight="1">
      <c r="A290" s="12"/>
      <c r="B290" s="156"/>
      <c r="C290" s="12"/>
      <c r="D290" s="157" t="s">
        <v>74</v>
      </c>
      <c r="E290" s="167" t="s">
        <v>693</v>
      </c>
      <c r="F290" s="167" t="s">
        <v>694</v>
      </c>
      <c r="G290" s="12"/>
      <c r="H290" s="12"/>
      <c r="I290" s="159"/>
      <c r="J290" s="168">
        <f>BK290</f>
        <v>0</v>
      </c>
      <c r="K290" s="12"/>
      <c r="L290" s="156"/>
      <c r="M290" s="161"/>
      <c r="N290" s="162"/>
      <c r="O290" s="162"/>
      <c r="P290" s="163">
        <f>SUM(P291:P293)</f>
        <v>0</v>
      </c>
      <c r="Q290" s="162"/>
      <c r="R290" s="163">
        <f>SUM(R291:R293)</f>
        <v>18866.700000000001</v>
      </c>
      <c r="S290" s="162"/>
      <c r="T290" s="164">
        <f>SUM(T291:T293)</f>
        <v>0</v>
      </c>
      <c r="U290" s="12"/>
      <c r="V290" s="12"/>
      <c r="W290" s="12"/>
      <c r="X290" s="12"/>
      <c r="Y290" s="12"/>
      <c r="Z290" s="12"/>
      <c r="AA290" s="12"/>
      <c r="AB290" s="12"/>
      <c r="AC290" s="12"/>
      <c r="AD290" s="12"/>
      <c r="AE290" s="12"/>
      <c r="AR290" s="157" t="s">
        <v>140</v>
      </c>
      <c r="AT290" s="165" t="s">
        <v>74</v>
      </c>
      <c r="AU290" s="165" t="s">
        <v>80</v>
      </c>
      <c r="AY290" s="157" t="s">
        <v>128</v>
      </c>
      <c r="BK290" s="166">
        <f>SUM(BK291:BK293)</f>
        <v>0</v>
      </c>
    </row>
    <row r="291" s="2" customFormat="1" ht="24.15" customHeight="1">
      <c r="A291" s="34"/>
      <c r="B291" s="169"/>
      <c r="C291" s="170" t="s">
        <v>695</v>
      </c>
      <c r="D291" s="170" t="s">
        <v>130</v>
      </c>
      <c r="E291" s="171" t="s">
        <v>696</v>
      </c>
      <c r="F291" s="172" t="s">
        <v>697</v>
      </c>
      <c r="G291" s="173" t="s">
        <v>593</v>
      </c>
      <c r="H291" s="174">
        <v>18866.700000000001</v>
      </c>
      <c r="I291" s="175"/>
      <c r="J291" s="176">
        <f>ROUND(I291*H291,2)</f>
        <v>0</v>
      </c>
      <c r="K291" s="177"/>
      <c r="L291" s="35"/>
      <c r="M291" s="178" t="s">
        <v>1</v>
      </c>
      <c r="N291" s="179" t="s">
        <v>41</v>
      </c>
      <c r="O291" s="74"/>
      <c r="P291" s="180">
        <f>O291*H291</f>
        <v>0</v>
      </c>
      <c r="Q291" s="180">
        <v>0</v>
      </c>
      <c r="R291" s="180">
        <f>Q291*H291</f>
        <v>0</v>
      </c>
      <c r="S291" s="180">
        <v>0</v>
      </c>
      <c r="T291" s="181">
        <f>S291*H291</f>
        <v>0</v>
      </c>
      <c r="U291" s="34"/>
      <c r="V291" s="34"/>
      <c r="W291" s="34"/>
      <c r="X291" s="34"/>
      <c r="Y291" s="34"/>
      <c r="Z291" s="34"/>
      <c r="AA291" s="34"/>
      <c r="AB291" s="34"/>
      <c r="AC291" s="34"/>
      <c r="AD291" s="34"/>
      <c r="AE291" s="34"/>
      <c r="AR291" s="182" t="s">
        <v>405</v>
      </c>
      <c r="AT291" s="182" t="s">
        <v>130</v>
      </c>
      <c r="AU291" s="182" t="s">
        <v>135</v>
      </c>
      <c r="AY291" s="15" t="s">
        <v>128</v>
      </c>
      <c r="BE291" s="183">
        <f>IF(N291="základná",J291,0)</f>
        <v>0</v>
      </c>
      <c r="BF291" s="183">
        <f>IF(N291="znížená",J291,0)</f>
        <v>0</v>
      </c>
      <c r="BG291" s="183">
        <f>IF(N291="zákl. prenesená",J291,0)</f>
        <v>0</v>
      </c>
      <c r="BH291" s="183">
        <f>IF(N291="zníž. prenesená",J291,0)</f>
        <v>0</v>
      </c>
      <c r="BI291" s="183">
        <f>IF(N291="nulová",J291,0)</f>
        <v>0</v>
      </c>
      <c r="BJ291" s="15" t="s">
        <v>135</v>
      </c>
      <c r="BK291" s="183">
        <f>ROUND(I291*H291,2)</f>
        <v>0</v>
      </c>
      <c r="BL291" s="15" t="s">
        <v>405</v>
      </c>
      <c r="BM291" s="182" t="s">
        <v>698</v>
      </c>
    </row>
    <row r="292" s="2" customFormat="1" ht="16.5" customHeight="1">
      <c r="A292" s="34"/>
      <c r="B292" s="169"/>
      <c r="C292" s="184" t="s">
        <v>699</v>
      </c>
      <c r="D292" s="184" t="s">
        <v>255</v>
      </c>
      <c r="E292" s="185" t="s">
        <v>700</v>
      </c>
      <c r="F292" s="186" t="s">
        <v>701</v>
      </c>
      <c r="G292" s="187" t="s">
        <v>593</v>
      </c>
      <c r="H292" s="188">
        <v>17333.700000000001</v>
      </c>
      <c r="I292" s="189"/>
      <c r="J292" s="190">
        <f>ROUND(I292*H292,2)</f>
        <v>0</v>
      </c>
      <c r="K292" s="191"/>
      <c r="L292" s="192"/>
      <c r="M292" s="193" t="s">
        <v>1</v>
      </c>
      <c r="N292" s="194" t="s">
        <v>41</v>
      </c>
      <c r="O292" s="74"/>
      <c r="P292" s="180">
        <f>O292*H292</f>
        <v>0</v>
      </c>
      <c r="Q292" s="180">
        <v>1</v>
      </c>
      <c r="R292" s="180">
        <f>Q292*H292</f>
        <v>17333.700000000001</v>
      </c>
      <c r="S292" s="180">
        <v>0</v>
      </c>
      <c r="T292" s="181">
        <f>S292*H292</f>
        <v>0</v>
      </c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R292" s="182" t="s">
        <v>678</v>
      </c>
      <c r="AT292" s="182" t="s">
        <v>255</v>
      </c>
      <c r="AU292" s="182" t="s">
        <v>135</v>
      </c>
      <c r="AY292" s="15" t="s">
        <v>128</v>
      </c>
      <c r="BE292" s="183">
        <f>IF(N292="základná",J292,0)</f>
        <v>0</v>
      </c>
      <c r="BF292" s="183">
        <f>IF(N292="znížená",J292,0)</f>
        <v>0</v>
      </c>
      <c r="BG292" s="183">
        <f>IF(N292="zákl. prenesená",J292,0)</f>
        <v>0</v>
      </c>
      <c r="BH292" s="183">
        <f>IF(N292="zníž. prenesená",J292,0)</f>
        <v>0</v>
      </c>
      <c r="BI292" s="183">
        <f>IF(N292="nulová",J292,0)</f>
        <v>0</v>
      </c>
      <c r="BJ292" s="15" t="s">
        <v>135</v>
      </c>
      <c r="BK292" s="183">
        <f>ROUND(I292*H292,2)</f>
        <v>0</v>
      </c>
      <c r="BL292" s="15" t="s">
        <v>678</v>
      </c>
      <c r="BM292" s="182" t="s">
        <v>702</v>
      </c>
    </row>
    <row r="293" s="2" customFormat="1" ht="24.15" customHeight="1">
      <c r="A293" s="34"/>
      <c r="B293" s="169"/>
      <c r="C293" s="184" t="s">
        <v>703</v>
      </c>
      <c r="D293" s="184" t="s">
        <v>255</v>
      </c>
      <c r="E293" s="185" t="s">
        <v>704</v>
      </c>
      <c r="F293" s="186" t="s">
        <v>705</v>
      </c>
      <c r="G293" s="187" t="s">
        <v>593</v>
      </c>
      <c r="H293" s="188">
        <v>1533</v>
      </c>
      <c r="I293" s="189"/>
      <c r="J293" s="190">
        <f>ROUND(I293*H293,2)</f>
        <v>0</v>
      </c>
      <c r="K293" s="191"/>
      <c r="L293" s="192"/>
      <c r="M293" s="196" t="s">
        <v>1</v>
      </c>
      <c r="N293" s="197" t="s">
        <v>41</v>
      </c>
      <c r="O293" s="198"/>
      <c r="P293" s="199">
        <f>O293*H293</f>
        <v>0</v>
      </c>
      <c r="Q293" s="199">
        <v>1</v>
      </c>
      <c r="R293" s="199">
        <f>Q293*H293</f>
        <v>1533</v>
      </c>
      <c r="S293" s="199">
        <v>0</v>
      </c>
      <c r="T293" s="200">
        <f>S293*H293</f>
        <v>0</v>
      </c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R293" s="182" t="s">
        <v>678</v>
      </c>
      <c r="AT293" s="182" t="s">
        <v>255</v>
      </c>
      <c r="AU293" s="182" t="s">
        <v>135</v>
      </c>
      <c r="AY293" s="15" t="s">
        <v>128</v>
      </c>
      <c r="BE293" s="183">
        <f>IF(N293="základná",J293,0)</f>
        <v>0</v>
      </c>
      <c r="BF293" s="183">
        <f>IF(N293="znížená",J293,0)</f>
        <v>0</v>
      </c>
      <c r="BG293" s="183">
        <f>IF(N293="zákl. prenesená",J293,0)</f>
        <v>0</v>
      </c>
      <c r="BH293" s="183">
        <f>IF(N293="zníž. prenesená",J293,0)</f>
        <v>0</v>
      </c>
      <c r="BI293" s="183">
        <f>IF(N293="nulová",J293,0)</f>
        <v>0</v>
      </c>
      <c r="BJ293" s="15" t="s">
        <v>135</v>
      </c>
      <c r="BK293" s="183">
        <f>ROUND(I293*H293,2)</f>
        <v>0</v>
      </c>
      <c r="BL293" s="15" t="s">
        <v>678</v>
      </c>
      <c r="BM293" s="182" t="s">
        <v>706</v>
      </c>
    </row>
    <row r="294" s="2" customFormat="1" ht="6.96" customHeight="1">
      <c r="A294" s="34"/>
      <c r="B294" s="57"/>
      <c r="C294" s="58"/>
      <c r="D294" s="58"/>
      <c r="E294" s="58"/>
      <c r="F294" s="58"/>
      <c r="G294" s="58"/>
      <c r="H294" s="58"/>
      <c r="I294" s="58"/>
      <c r="J294" s="58"/>
      <c r="K294" s="58"/>
      <c r="L294" s="35"/>
      <c r="M294" s="34"/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</row>
  </sheetData>
  <autoFilter ref="C137:K293"/>
  <mergeCells count="9">
    <mergeCell ref="E7:H7"/>
    <mergeCell ref="E9:H9"/>
    <mergeCell ref="E18:H18"/>
    <mergeCell ref="E27:H27"/>
    <mergeCell ref="E85:H85"/>
    <mergeCell ref="E87:H87"/>
    <mergeCell ref="E128:H128"/>
    <mergeCell ref="E130:H13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JARO-DELL\Jaroslav</dc:creator>
  <cp:lastModifiedBy>JARO-DELL\Jaroslav</cp:lastModifiedBy>
  <dcterms:created xsi:type="dcterms:W3CDTF">2025-01-13T05:06:17Z</dcterms:created>
  <dcterms:modified xsi:type="dcterms:W3CDTF">2025-01-13T05:06:19Z</dcterms:modified>
</cp:coreProperties>
</file>