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zivatel\Documents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291124MEL - Stavebné úpra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'291124MEL - Stavebné úpra...'!$C$122:$K$181</definedName>
    <definedName name="_xlnm.Print_Area" localSheetId="1">'291124MEL - Stavebné úpra...'!$C$4:$J$76,'291124MEL - Stavebné úpra...'!$C$82:$J$106,'291124MEL - Stavebné úpra...'!$C$112:$J$181</definedName>
    <definedName name="_xlnm.Print_Titles" localSheetId="1">'291124MEL - Stavebné úpra...'!$122:$122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89"/>
  <c r="F89"/>
  <c r="F87"/>
  <c r="E85"/>
  <c r="J22"/>
  <c r="E22"/>
  <c r="J120"/>
  <c r="J21"/>
  <c r="J16"/>
  <c r="E16"/>
  <c r="F90"/>
  <c r="J15"/>
  <c r="J10"/>
  <c r="J117"/>
  <c i="1" r="L90"/>
  <c r="AM90"/>
  <c r="AM89"/>
  <c r="L89"/>
  <c r="AM87"/>
  <c r="L87"/>
  <c r="L85"/>
  <c r="L84"/>
  <c i="2" r="BK181"/>
  <c r="BK179"/>
  <c r="J177"/>
  <c r="J174"/>
  <c r="BK172"/>
  <c r="BK170"/>
  <c r="BK169"/>
  <c r="J169"/>
  <c r="BK167"/>
  <c r="BK166"/>
  <c r="BK163"/>
  <c r="BK161"/>
  <c r="BK160"/>
  <c r="BK159"/>
  <c r="BK158"/>
  <c r="BK157"/>
  <c r="J156"/>
  <c r="J155"/>
  <c r="J154"/>
  <c r="J153"/>
  <c r="J152"/>
  <c r="J151"/>
  <c r="J150"/>
  <c r="J148"/>
  <c r="J147"/>
  <c r="J135"/>
  <c r="J133"/>
  <c r="BK131"/>
  <c r="BK129"/>
  <c r="J127"/>
  <c r="BK178"/>
  <c r="BK174"/>
  <c r="J172"/>
  <c r="J146"/>
  <c r="J145"/>
  <c r="BK144"/>
  <c r="BK143"/>
  <c r="BK142"/>
  <c r="J140"/>
  <c r="J139"/>
  <c r="J138"/>
  <c r="BK136"/>
  <c r="BK135"/>
  <c r="BK133"/>
  <c r="J129"/>
  <c r="BK127"/>
  <c r="J181"/>
  <c r="J179"/>
  <c r="J178"/>
  <c r="J176"/>
  <c r="BK173"/>
  <c r="J171"/>
  <c r="J170"/>
  <c r="BK168"/>
  <c r="J168"/>
  <c r="J167"/>
  <c r="J166"/>
  <c r="J163"/>
  <c r="J161"/>
  <c r="J160"/>
  <c r="J159"/>
  <c r="J158"/>
  <c r="J157"/>
  <c r="BK156"/>
  <c r="BK155"/>
  <c r="BK154"/>
  <c r="BK153"/>
  <c r="BK152"/>
  <c r="BK151"/>
  <c r="BK150"/>
  <c r="BK148"/>
  <c r="BK147"/>
  <c r="BK146"/>
  <c r="J134"/>
  <c r="BK132"/>
  <c r="J131"/>
  <c r="J128"/>
  <c r="BK126"/>
  <c i="1" r="AS94"/>
  <c i="2" r="BK177"/>
  <c r="BK176"/>
  <c r="J173"/>
  <c r="BK171"/>
  <c r="BK145"/>
  <c r="J144"/>
  <c r="J143"/>
  <c r="J142"/>
  <c r="BK140"/>
  <c r="BK139"/>
  <c r="BK138"/>
  <c r="J136"/>
  <c r="BK134"/>
  <c r="J132"/>
  <c r="BK128"/>
  <c r="J126"/>
  <c l="1" r="R125"/>
  <c r="BK130"/>
  <c r="J130"/>
  <c r="J97"/>
  <c r="R130"/>
  <c r="BK137"/>
  <c r="J137"/>
  <c r="J98"/>
  <c r="P137"/>
  <c r="BK141"/>
  <c r="J141"/>
  <c r="J99"/>
  <c r="R141"/>
  <c r="BK149"/>
  <c r="J149"/>
  <c r="J100"/>
  <c r="T149"/>
  <c r="P165"/>
  <c r="T165"/>
  <c r="P175"/>
  <c r="R175"/>
  <c r="BK125"/>
  <c r="P125"/>
  <c r="T125"/>
  <c r="P130"/>
  <c r="T130"/>
  <c r="R137"/>
  <c r="T137"/>
  <c r="P141"/>
  <c r="T141"/>
  <c r="P149"/>
  <c r="R149"/>
  <c r="BK165"/>
  <c r="J165"/>
  <c r="J103"/>
  <c r="R165"/>
  <c r="R164"/>
  <c r="BK175"/>
  <c r="J175"/>
  <c r="J104"/>
  <c r="T175"/>
  <c r="BK162"/>
  <c r="J162"/>
  <c r="J101"/>
  <c r="BK180"/>
  <c r="J180"/>
  <c r="J105"/>
  <c r="J87"/>
  <c r="J90"/>
  <c r="F120"/>
  <c r="BF128"/>
  <c r="BF131"/>
  <c r="BF132"/>
  <c r="BF134"/>
  <c r="BF135"/>
  <c r="BF136"/>
  <c r="BF138"/>
  <c r="BF139"/>
  <c r="BF140"/>
  <c r="BF142"/>
  <c r="BF143"/>
  <c r="BF144"/>
  <c r="BF171"/>
  <c r="BF174"/>
  <c r="BF177"/>
  <c r="BF178"/>
  <c r="BF181"/>
  <c r="BF126"/>
  <c r="BF127"/>
  <c r="BF129"/>
  <c r="BF133"/>
  <c r="BF145"/>
  <c r="BF146"/>
  <c r="BF147"/>
  <c r="BF148"/>
  <c r="BF150"/>
  <c r="BF151"/>
  <c r="BF152"/>
  <c r="BF153"/>
  <c r="BF154"/>
  <c r="BF155"/>
  <c r="BF156"/>
  <c r="BF157"/>
  <c r="BF158"/>
  <c r="BF159"/>
  <c r="BF160"/>
  <c r="BF161"/>
  <c r="BF163"/>
  <c r="BF166"/>
  <c r="BF167"/>
  <c r="BF168"/>
  <c r="BF169"/>
  <c r="BF170"/>
  <c r="BF172"/>
  <c r="BF173"/>
  <c r="BF176"/>
  <c r="BF179"/>
  <c r="J31"/>
  <c i="1" r="AV95"/>
  <c i="2" r="F35"/>
  <c i="1" r="BD95"/>
  <c r="BD94"/>
  <c r="W33"/>
  <c i="2" r="F34"/>
  <c i="1" r="BC95"/>
  <c r="BC94"/>
  <c r="AY94"/>
  <c i="2" r="F33"/>
  <c i="1" r="BB95"/>
  <c r="BB94"/>
  <c r="W31"/>
  <c i="2" r="F31"/>
  <c i="1" r="AZ95"/>
  <c r="AZ94"/>
  <c r="W29"/>
  <c i="2" l="1" r="BK124"/>
  <c r="T164"/>
  <c r="P164"/>
  <c r="T124"/>
  <c r="T123"/>
  <c r="P124"/>
  <c r="P123"/>
  <c i="1" r="AU95"/>
  <c i="2" r="R124"/>
  <c r="R123"/>
  <c r="J125"/>
  <c r="J96"/>
  <c r="BK164"/>
  <c r="J164"/>
  <c r="J102"/>
  <c i="1" r="AU94"/>
  <c i="2" r="J32"/>
  <c i="1" r="AW95"/>
  <c r="AT95"/>
  <c r="AV94"/>
  <c r="AK29"/>
  <c r="AX94"/>
  <c r="W32"/>
  <c i="2" r="F32"/>
  <c i="1" r="BA95"/>
  <c r="BA94"/>
  <c r="AW94"/>
  <c r="AK30"/>
  <c i="2" l="1" r="BK123"/>
  <c r="J123"/>
  <c r="J94"/>
  <c r="J124"/>
  <c r="J95"/>
  <c i="1" r="AT94"/>
  <c r="W30"/>
  <c i="2" l="1" r="J28"/>
  <c i="1" r="AG95"/>
  <c r="AG94"/>
  <c r="AK26"/>
  <c r="AK35"/>
  <c i="2" l="1" r="J37"/>
  <c i="1" r="AN9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<sst xmlns="http://schemas.openxmlformats.org/spreadsheetml/2006/main">
  <si>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</si>
  <si>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</si>
  <si>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</si>
  <si>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</si>
  <si>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{7e469f81-3c69-41f0-8b99-6d8e1d3d79dd}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</si>
  <si>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</si>
  <si>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</si>
  <si>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</si>
  <si>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</si>
  <si>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</si>
  <si>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</si>
  <si>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</si>
  <si>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</si>
  <si>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291124MEL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</si>
  <si>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</si>
  <si>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</si>
  <si>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Stavebné úpravy poľného hnojiska Velušovce</t>
  </si>
  <si>
    <t>JKSO:</t>
  </si>
  <si>
    <t>KS:</t>
  </si>
  <si>
    <t>Miesto:</t>
  </si>
  <si>
    <t>Velušovce</t>
  </si>
  <si>
    <t>Dátum:</t>
  </si>
  <si>
    <t>29. 11. 2024</t>
  </si>
  <si>
    <t>Objednávateľ:</t>
  </si>
  <si>
    <t>IČO:</t>
  </si>
  <si>
    <t>PPD Prašice</t>
  </si>
  <si>
    <t>IČ DPH:</t>
  </si>
  <si>
    <t>Zhotoviteľ:</t>
  </si>
  <si>
    <t>Vyplň údaj</t>
  </si>
  <si>
    <t>Projektant:</t>
  </si>
  <si>
    <t>Ing. Pavol Meluš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</si>
  <si>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</si>
  <si>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</si>
  <si>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</si>
  <si>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</si>
  <si>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</si>
  <si>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</si>
  <si>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</si>
  <si>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</si>
  <si>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</si>
  <si>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</si>
  <si>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</si>
  <si>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</si>
  <si>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</si>
  <si>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</si>
  <si>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</si>
  <si>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</si>
  <si>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</si>
  <si>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</si>
  <si>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</si>
  <si>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</si>
  <si>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</si>
  <si>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</si>
  <si>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</si>
  <si>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</si>
  <si>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</si>
  <si>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</si>
  <si>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</si>
  <si>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</si>
  <si>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</si>
  <si>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</si>
  <si>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</si>
  <si>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</si>
  <si>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</si>
  <si>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</si>
  <si>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</si>
  <si>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</si>
  <si>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</si>
  <si>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</si>
  <si>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</si>
  <si>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</si>
  <si>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</si>
  <si>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</si>
  <si>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</si>
  <si>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</si>
  <si>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</si>
  <si>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</si>
  <si>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</si>
  <si>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</si>
  <si>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</si>
  <si>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</si>
  <si>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</si>
  <si>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</si>
  <si>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</si>
  <si>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</si>
  <si>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</si>
  <si>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</si>
  <si>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</si>
  <si>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</si>
  <si>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</si>
  <si>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</si>
  <si>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</si>
  <si>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</si>
  <si>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</si>
  <si>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</si>
  <si>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</si>
  <si>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</si>
  <si>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</si>
  <si>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</si>
  <si>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</si>
  <si>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</si>
  <si>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</si>
  <si>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</si>
  <si>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</si>
  <si>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</si>
  <si>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</si>
  <si>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</si>
  <si>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</si>
  <si>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</si>
  <si>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</si>
  <si>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</si>
  <si>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</si>
  <si>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</si>
  <si>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</si>
  <si>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</si>
  <si>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</si>
  <si>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122202201.S</t>
  </si>
  <si>
    <t>Odkopávka a prekopávka nezapažená pre cesty, v hornine 3 do 100 m3</t>
  </si>
  <si>
    <t>m3</t>
  </si>
  <si>
    <t>4</t>
  </si>
  <si>
    <t>2</t>
  </si>
  <si>
    <t>-374946188</t>
  </si>
  <si>
    <t>122202209.S</t>
  </si>
  <si>
    <t>Odkopávky a prekopávky nezapažené pre cesty. Príplatok za lepivosť horniny 3</t>
  </si>
  <si>
    <t>450313623</t>
  </si>
  <si>
    <t>3</t>
  </si>
  <si>
    <t>162301101.S</t>
  </si>
  <si>
    <t>Vodorovné premiestnenie výkopku po spevnenej ceste z horniny tr.1-4, do 100 m3 na vzdialenosť do 500 m</t>
  </si>
  <si>
    <t>720359483</t>
  </si>
  <si>
    <t>171201201.S</t>
  </si>
  <si>
    <t>Uloženie sypaniny na skládky do 100 m3</t>
  </si>
  <si>
    <t>-267704856</t>
  </si>
  <si>
    <t>Zvislé a kompletné konštrukcie</t>
  </si>
  <si>
    <t>5</t>
  </si>
  <si>
    <t>311311911.S</t>
  </si>
  <si>
    <t>Betón nadzákladových múrov prostý tr. C 16/20</t>
  </si>
  <si>
    <t>1100147104</t>
  </si>
  <si>
    <t>6</t>
  </si>
  <si>
    <t>311351105.S</t>
  </si>
  <si>
    <t>Debnenie nadzákladových múrov obojstranné zhotovenie-dielce</t>
  </si>
  <si>
    <t>m2</t>
  </si>
  <si>
    <t>-1252848183</t>
  </si>
  <si>
    <t>7</t>
  </si>
  <si>
    <t>311351106.S</t>
  </si>
  <si>
    <t>Debnenie nadzákladových múrov obojstranné odstránenie-dielce</t>
  </si>
  <si>
    <t>621315186</t>
  </si>
  <si>
    <t>8</t>
  </si>
  <si>
    <t>382127890.S</t>
  </si>
  <si>
    <t>Montáž prefabrikov. dielcov silážnych žľabov a poľných hnojísk, dielcov tvaru T, hmotnosti do 7,5 t</t>
  </si>
  <si>
    <t>ks</t>
  </si>
  <si>
    <t>-986813090</t>
  </si>
  <si>
    <t>9</t>
  </si>
  <si>
    <t>M</t>
  </si>
  <si>
    <t>593892010PC</t>
  </si>
  <si>
    <t>Grefa panely v. 400 cm- dodávka, vrátane dopravy</t>
  </si>
  <si>
    <t>-1870100473</t>
  </si>
  <si>
    <t>10</t>
  </si>
  <si>
    <t>389381001.S</t>
  </si>
  <si>
    <t>Dobetónovanie prefabrikovaných konštrukcií</t>
  </si>
  <si>
    <t>1723089999</t>
  </si>
  <si>
    <t>Komunikácie</t>
  </si>
  <si>
    <t>11</t>
  </si>
  <si>
    <t>564231111.S</t>
  </si>
  <si>
    <t>Podklad alebo podsyp zo štrkopiesku s rozprestretím, vlhčením a zhutnením, po zhutnení hr. 100 mm</t>
  </si>
  <si>
    <t>1915789813</t>
  </si>
  <si>
    <t>12</t>
  </si>
  <si>
    <t>564772111.S</t>
  </si>
  <si>
    <t>Podklad alebo kryt z kameniva hrubého drveného veľ. 32-63 mm (vibr.štrk) po zhut.hr. 250 mm</t>
  </si>
  <si>
    <t>-830278481</t>
  </si>
  <si>
    <t>13</t>
  </si>
  <si>
    <t>581130215.S</t>
  </si>
  <si>
    <t>Kryt cementobetónový cestných komunikácií skupiny CB II pre TDZ II, III a IV, hr. 200 mm</t>
  </si>
  <si>
    <t>-1306263679</t>
  </si>
  <si>
    <t>Úpravy povrchov, podlahy, osadenie</t>
  </si>
  <si>
    <t>14</t>
  </si>
  <si>
    <t>631312141.S</t>
  </si>
  <si>
    <t>Doplnenie existujúcich mazanín prostým betónom (s dodaním hmôt) bez poteru rýh v mazaninách</t>
  </si>
  <si>
    <t>-812250465</t>
  </si>
  <si>
    <t>15</t>
  </si>
  <si>
    <t>631313511.S</t>
  </si>
  <si>
    <t xml:space="preserve">Podkladný  betón prostý (m3) tr. C 12/15 hr.nad 80 do 120 mm (pod grefa panely)</t>
  </si>
  <si>
    <t>441672813</t>
  </si>
  <si>
    <t>16</t>
  </si>
  <si>
    <t>631315611.S</t>
  </si>
  <si>
    <t>Mazanina z betónu prostého (m3) tr. C 16/20 hr.nad 120 do 240 mm</t>
  </si>
  <si>
    <t>1318155944</t>
  </si>
  <si>
    <t>17</t>
  </si>
  <si>
    <t>631351101.S</t>
  </si>
  <si>
    <t>Debnenie stien, rýh a otvorov v podlahách zhotovenie</t>
  </si>
  <si>
    <t>734234665</t>
  </si>
  <si>
    <t>18</t>
  </si>
  <si>
    <t>631351102.S</t>
  </si>
  <si>
    <t>Debnenie stien, rýh a otvorov v podlahách odstránenie</t>
  </si>
  <si>
    <t>-1804857901</t>
  </si>
  <si>
    <t>19</t>
  </si>
  <si>
    <t>631361821.S</t>
  </si>
  <si>
    <t>Výstuž mazanín z betónov (z kameniva) a z ľahkých betónov z betonárskej ocele B500 (10505)</t>
  </si>
  <si>
    <t>t</t>
  </si>
  <si>
    <t>1784413941</t>
  </si>
  <si>
    <t>631362421.S</t>
  </si>
  <si>
    <t>Výstuž mazanín z betónov (z kameniva) a z ľahkých betónov zo sietí KARI, priemer drôtu 6/6 mm, veľkosť oka 100x100 mm</t>
  </si>
  <si>
    <t>-1671760636</t>
  </si>
  <si>
    <t>Ostatné konštrukcie a práce-búranie</t>
  </si>
  <si>
    <t>21</t>
  </si>
  <si>
    <t>919735124.S</t>
  </si>
  <si>
    <t>Rezanie existujúceho betónového krytu alebo podkladu hĺbky nad 150 do 200 mm</t>
  </si>
  <si>
    <t>m</t>
  </si>
  <si>
    <t>1411864891</t>
  </si>
  <si>
    <t>22</t>
  </si>
  <si>
    <t>935112211.S</t>
  </si>
  <si>
    <t>Osadenie priekop. žľabu z betón. priekopových tvárnic šírky 500- 800 mm do betónu C 12/15</t>
  </si>
  <si>
    <t>409836313</t>
  </si>
  <si>
    <t>23</t>
  </si>
  <si>
    <t>592270000100.SPC</t>
  </si>
  <si>
    <t xml:space="preserve">Betónová žľabovka TBM  2-110, rozmer 500x500x80 mm</t>
  </si>
  <si>
    <t>-1494069245</t>
  </si>
  <si>
    <t>24</t>
  </si>
  <si>
    <t>941941051.S</t>
  </si>
  <si>
    <t>Montáž lešenia ľahkého pracovného radového s podlahami šírky nad 1,20 m do 1,50 m, výšky do 10 m</t>
  </si>
  <si>
    <t>13488812</t>
  </si>
  <si>
    <t>25</t>
  </si>
  <si>
    <t>941941391.S</t>
  </si>
  <si>
    <t>Príplatok za prvý a každý ďalší i začatý mesiac použitia lešenia ľahkého pracovného radového s podlahami šírky nad 1,20 do 1,50 m, výšky do 10 m</t>
  </si>
  <si>
    <t>-444866828</t>
  </si>
  <si>
    <t>26</t>
  </si>
  <si>
    <t>941941851.S</t>
  </si>
  <si>
    <t>Demontáž lešenia ľahkého pracovného radového s podlahami šírky nad 1,20 do 1,50 m, výšky do 10 m</t>
  </si>
  <si>
    <t>155202239</t>
  </si>
  <si>
    <t>27</t>
  </si>
  <si>
    <t>953991321.S1</t>
  </si>
  <si>
    <t>Vŕtanie otvorov do bet. mazaniny pre osadenie výstuže</t>
  </si>
  <si>
    <t>-605851986</t>
  </si>
  <si>
    <t>28</t>
  </si>
  <si>
    <t>965042241.S</t>
  </si>
  <si>
    <t>Búranie podkladov pod dlažby, liatych dlažieb a mazanín,betón,liaty asfalt hr.nad 100 mm, plochy nad 4 m2 -2,20000t</t>
  </si>
  <si>
    <t>-2014438397</t>
  </si>
  <si>
    <t>29</t>
  </si>
  <si>
    <t>979081111.S</t>
  </si>
  <si>
    <t>Odvoz sutiny a vybúraných hmôt na skládku do 1 km</t>
  </si>
  <si>
    <t>-152199530</t>
  </si>
  <si>
    <t>30</t>
  </si>
  <si>
    <t>979081121.S</t>
  </si>
  <si>
    <t>Odvoz sutiny a vybúraných hmôt na skládku za každý ďalší 1 km</t>
  </si>
  <si>
    <t>652754398</t>
  </si>
  <si>
    <t>31</t>
  </si>
  <si>
    <t>979089012.S</t>
  </si>
  <si>
    <t>Poplatok za skladovanie - betón, tehly, dlaždice (17 01) ostatné</t>
  </si>
  <si>
    <t>-843649082</t>
  </si>
  <si>
    <t>32</t>
  </si>
  <si>
    <t>9992PC</t>
  </si>
  <si>
    <t>Kontrola hladiny žumpy- vodoznak</t>
  </si>
  <si>
    <t>kpl</t>
  </si>
  <si>
    <t>-1571591629</t>
  </si>
  <si>
    <t>99</t>
  </si>
  <si>
    <t>Presun hmôt HSV</t>
  </si>
  <si>
    <t>33</t>
  </si>
  <si>
    <t>998145421.S</t>
  </si>
  <si>
    <t>Presun hmôt pre obj.8144 okrem síl, zvislá nosná konštr.i zakrytie mont.z dielcov betónových</t>
  </si>
  <si>
    <t>-587581274</t>
  </si>
  <si>
    <t>PSV</t>
  </si>
  <si>
    <t>Práce a dodávky PSV</t>
  </si>
  <si>
    <t>711</t>
  </si>
  <si>
    <t>Izolácie proti vode a vlhkosti</t>
  </si>
  <si>
    <t>34</t>
  </si>
  <si>
    <t>711471051.S</t>
  </si>
  <si>
    <t>Zhotovenie izolácie proti tlakovej vode PVC fóliou položenou voľne na vodorovnej ploche so zvarením spoju</t>
  </si>
  <si>
    <t>-294785271</t>
  </si>
  <si>
    <t>35</t>
  </si>
  <si>
    <t>283220000200</t>
  </si>
  <si>
    <t>Hydroizolačná fólia PVC-P FATRAFOL 803, hr. 1 mm, š. 1,3 m, izolácia základov proti vlhkosti, tlakovej vode, radónu,farba hnedá</t>
  </si>
  <si>
    <t>-486185465</t>
  </si>
  <si>
    <t>36</t>
  </si>
  <si>
    <t>711472051.S</t>
  </si>
  <si>
    <t>Zhotovenie izolácie proti tlakovej vode PVC fóliou položenou voľne na ploche zvislej so zvarením spoju</t>
  </si>
  <si>
    <t>1108210780</t>
  </si>
  <si>
    <t>37</t>
  </si>
  <si>
    <t>914346282</t>
  </si>
  <si>
    <t>38</t>
  </si>
  <si>
    <t>711491172.S</t>
  </si>
  <si>
    <t>Zhotovenie ochrannej vrstvy izolácie z textílie na ploche vodorovnej, pre izolácie proti zemnej vlhkosti, podpovrchovej a tlakovej vode</t>
  </si>
  <si>
    <t>1247467305</t>
  </si>
  <si>
    <t>39</t>
  </si>
  <si>
    <t>693110004500.S</t>
  </si>
  <si>
    <t>Geotextília polypropylénová netkaná 300 g/m2</t>
  </si>
  <si>
    <t>-292282572</t>
  </si>
  <si>
    <t>40</t>
  </si>
  <si>
    <t>711491272.S</t>
  </si>
  <si>
    <t>Zhotovenie ochrannej vrstvy izolácie z textílie na ploche zvislej, pre izolácie proti zemnej vlhkosti, podpovrchovej a tlakovej vode</t>
  </si>
  <si>
    <t>243197260</t>
  </si>
  <si>
    <t>41</t>
  </si>
  <si>
    <t>-545175817</t>
  </si>
  <si>
    <t>42</t>
  </si>
  <si>
    <t>998711201.S</t>
  </si>
  <si>
    <t>Presun hmôt pre izoláciu proti vode v objektoch výšky do 6 m</t>
  </si>
  <si>
    <t>%</t>
  </si>
  <si>
    <t>1367205817</t>
  </si>
  <si>
    <t>767</t>
  </si>
  <si>
    <t>Konštrukcie doplnkové kovové</t>
  </si>
  <si>
    <t>43</t>
  </si>
  <si>
    <t>767991pc</t>
  </si>
  <si>
    <t xml:space="preserve">D+M -  OK ukončenie Grefa panelov, vrátane povrchovej úpravy (Z1)</t>
  </si>
  <si>
    <t>kg</t>
  </si>
  <si>
    <t>-979396006</t>
  </si>
  <si>
    <t>44</t>
  </si>
  <si>
    <t>767992pc</t>
  </si>
  <si>
    <t>D+M- OK mreže, vrátane povrchovej úpravy (Z2,Z3)</t>
  </si>
  <si>
    <t>74372225</t>
  </si>
  <si>
    <t>45</t>
  </si>
  <si>
    <t>767993pc</t>
  </si>
  <si>
    <t>D+M- zábradlie žumpy, vrátane povrchovej úpravy</t>
  </si>
  <si>
    <t>-1088374030</t>
  </si>
  <si>
    <t>46</t>
  </si>
  <si>
    <t>998767201.S</t>
  </si>
  <si>
    <t>Presun hmôt pre kovové stavebné doplnkové konštrukcie v objektoch výšky do 6 m</t>
  </si>
  <si>
    <t>-1726116032</t>
  </si>
  <si>
    <t>783</t>
  </si>
  <si>
    <t>Nátery</t>
  </si>
  <si>
    <t>47</t>
  </si>
  <si>
    <t>783852211.S</t>
  </si>
  <si>
    <t>Nátery epoxidechtové omietok stien trojnásobné</t>
  </si>
  <si>
    <t>-1640399602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</si>
</sst>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0"/>
      <c r="BE29" s="44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0"/>
      <c r="BE30" s="44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2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0"/>
      <c r="BE31" s="44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2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0"/>
      <c r="BE32" s="44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0"/>
      <c r="BE33" s="44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5"/>
      <c r="D35" s="46" t="s">
        <v>45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46</v>
      </c>
      <c r="U35" s="47"/>
      <c r="V35" s="47"/>
      <c r="W35" s="47"/>
      <c r="X35" s="49" t="s">
        <v>47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2"/>
      <c r="D49" s="53" t="s">
        <v>48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49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5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50</v>
      </c>
      <c r="AI60" s="37"/>
      <c r="AJ60" s="37"/>
      <c r="AK60" s="37"/>
      <c r="AL60" s="37"/>
      <c r="AM60" s="55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3" t="s">
        <v>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53</v>
      </c>
      <c r="AI64" s="56"/>
      <c r="AJ64" s="56"/>
      <c r="AK64" s="56"/>
      <c r="AL64" s="56"/>
      <c r="AM64" s="56"/>
      <c r="AN64" s="56"/>
      <c r="AO64" s="56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5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50</v>
      </c>
      <c r="AI75" s="37"/>
      <c r="AJ75" s="37"/>
      <c r="AK75" s="37"/>
      <c r="AL75" s="37"/>
      <c r="AM75" s="55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5"/>
      <c r="B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1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291124MEL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15</v>
      </c>
      <c r="D85" s="5"/>
      <c r="E85" s="5"/>
      <c r="F85" s="5"/>
      <c r="G85" s="5"/>
      <c r="H85" s="5"/>
      <c r="I85" s="5"/>
      <c r="J85" s="5"/>
      <c r="K85" s="5"/>
      <c r="L85" s="64" t="str">
        <f>K6</f>
        <v>Stavebné úpravy poľného hnojiska Velušovce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5" t="str">
        <f>IF(K8="","",K8)</f>
        <v>Velušovce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66" t="str">
        <f>IF(AN8= "","",AN8)</f>
        <v>29. 11. 2024</v>
      </c>
      <c r="AN87" s="66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PPD Prašice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67" t="str">
        <f>IF(E17="","",E17)</f>
        <v>Ing. Pavol Meluš</v>
      </c>
      <c r="AN89" s="4"/>
      <c r="AO89" s="4"/>
      <c r="AP89" s="4"/>
      <c r="AQ89" s="34"/>
      <c r="AR89" s="35"/>
      <c r="AS89" s="68" t="s">
        <v>55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67" t="str">
        <f>IF(E20="","",E20)</f>
        <v xml:space="preserve"> </v>
      </c>
      <c r="AN90" s="4"/>
      <c r="AO90" s="4"/>
      <c r="AP90" s="4"/>
      <c r="AQ90" s="34"/>
      <c r="AR90" s="35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4"/>
    </row>
    <row r="92" s="2" customFormat="1" ht="29.28" customHeight="1">
      <c r="A92" s="34"/>
      <c r="B92" s="35"/>
      <c r="C92" s="76" t="s">
        <v>56</v>
      </c>
      <c r="D92" s="77"/>
      <c r="E92" s="77"/>
      <c r="F92" s="77"/>
      <c r="G92" s="77"/>
      <c r="H92" s="78"/>
      <c r="I92" s="79" t="s">
        <v>57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58</v>
      </c>
      <c r="AH92" s="77"/>
      <c r="AI92" s="77"/>
      <c r="AJ92" s="77"/>
      <c r="AK92" s="77"/>
      <c r="AL92" s="77"/>
      <c r="AM92" s="77"/>
      <c r="AN92" s="79" t="s">
        <v>59</v>
      </c>
      <c r="AO92" s="77"/>
      <c r="AP92" s="81"/>
      <c r="AQ92" s="82" t="s">
        <v>60</v>
      </c>
      <c r="AR92" s="35"/>
      <c r="AS92" s="83" t="s">
        <v>61</v>
      </c>
      <c r="AT92" s="84" t="s">
        <v>62</v>
      </c>
      <c r="AU92" s="84" t="s">
        <v>63</v>
      </c>
      <c r="AV92" s="84" t="s">
        <v>64</v>
      </c>
      <c r="AW92" s="84" t="s">
        <v>65</v>
      </c>
      <c r="AX92" s="84" t="s">
        <v>66</v>
      </c>
      <c r="AY92" s="84" t="s">
        <v>67</v>
      </c>
      <c r="AZ92" s="84" t="s">
        <v>68</v>
      </c>
      <c r="BA92" s="84" t="s">
        <v>69</v>
      </c>
      <c r="BB92" s="84" t="s">
        <v>70</v>
      </c>
      <c r="BC92" s="84" t="s">
        <v>71</v>
      </c>
      <c r="BD92" s="85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4"/>
    </row>
    <row r="94" s="6" customFormat="1" ht="32.4" customHeight="1">
      <c r="A94" s="6"/>
      <c r="B94" s="89"/>
      <c r="C94" s="90" t="s">
        <v>73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74</v>
      </c>
      <c r="BT94" s="99" t="s">
        <v>75</v>
      </c>
      <c r="BV94" s="99" t="s">
        <v>76</v>
      </c>
      <c r="BW94" s="99" t="s">
        <v>4</v>
      </c>
      <c r="BX94" s="99" t="s">
        <v>77</v>
      </c>
      <c r="CL94" s="99" t="s">
        <v>1</v>
      </c>
    </row>
    <row r="95" s="7" customFormat="1" ht="24.75" customHeight="1">
      <c r="A95" s="100" t="s">
        <v>78</v>
      </c>
      <c r="B95" s="101"/>
      <c r="C95" s="102"/>
      <c r="D95" s="103" t="s">
        <v>13</v>
      </c>
      <c r="E95" s="103"/>
      <c r="F95" s="103"/>
      <c r="G95" s="103"/>
      <c r="H95" s="103"/>
      <c r="I95" s="104"/>
      <c r="J95" s="103" t="s">
        <v>16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'291124MEL - Stavebné úpra...'!J28</f>
        <v>0</v>
      </c>
      <c r="AH95" s="104"/>
      <c r="AI95" s="104"/>
      <c r="AJ95" s="104"/>
      <c r="AK95" s="104"/>
      <c r="AL95" s="104"/>
      <c r="AM95" s="104"/>
      <c r="AN95" s="105">
        <f>SUM(AG95,AT95)</f>
        <v>0</v>
      </c>
      <c r="AO95" s="104"/>
      <c r="AP95" s="104"/>
      <c r="AQ95" s="106" t="s">
        <v>79</v>
      </c>
      <c r="AR95" s="101"/>
      <c r="AS95" s="107">
        <v>0</v>
      </c>
      <c r="AT95" s="108">
        <f>ROUND(SUM(AV95:AW95),2)</f>
        <v>0</v>
      </c>
      <c r="AU95" s="109">
        <f>'291124MEL - Stavebné úpra...'!P123</f>
        <v>0</v>
      </c>
      <c r="AV95" s="108">
        <f>'291124MEL - Stavebné úpra...'!J31</f>
        <v>0</v>
      </c>
      <c r="AW95" s="108">
        <f>'291124MEL - Stavebné úpra...'!J32</f>
        <v>0</v>
      </c>
      <c r="AX95" s="108">
        <f>'291124MEL - Stavebné úpra...'!J33</f>
        <v>0</v>
      </c>
      <c r="AY95" s="108">
        <f>'291124MEL - Stavebné úpra...'!J34</f>
        <v>0</v>
      </c>
      <c r="AZ95" s="108">
        <f>'291124MEL - Stavebné úpra...'!F31</f>
        <v>0</v>
      </c>
      <c r="BA95" s="108">
        <f>'291124MEL - Stavebné úpra...'!F32</f>
        <v>0</v>
      </c>
      <c r="BB95" s="108">
        <f>'291124MEL - Stavebné úpra...'!F33</f>
        <v>0</v>
      </c>
      <c r="BC95" s="108">
        <f>'291124MEL - Stavebné úpra...'!F34</f>
        <v>0</v>
      </c>
      <c r="BD95" s="110">
        <f>'291124MEL - Stavebné úpra...'!F35</f>
        <v>0</v>
      </c>
      <c r="BE95" s="7"/>
      <c r="BT95" s="111" t="s">
        <v>80</v>
      </c>
      <c r="BU95" s="111" t="s">
        <v>81</v>
      </c>
      <c r="BV95" s="111" t="s">
        <v>76</v>
      </c>
      <c r="BW95" s="111" t="s">
        <v>4</v>
      </c>
      <c r="BX95" s="111" t="s">
        <v>77</v>
      </c>
      <c r="CL95" s="111" t="s">
        <v>1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91124MEL - Stavebné úpr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82</v>
      </c>
      <c r="L4" s="18"/>
      <c r="M4" s="112" t="s">
        <v>9</v>
      </c>
      <c r="AT4" s="15" t="s">
        <v>3</v>
      </c>
    </row>
    <row r="5" s="1" customFormat="1" ht="6.96" customHeight="1">
      <c r="B5" s="18"/>
      <c r="L5" s="18"/>
    </row>
    <row r="6" s="2" customFormat="1" ht="12" customHeight="1">
      <c r="A6" s="34"/>
      <c r="B6" s="35"/>
      <c r="C6" s="34"/>
      <c r="D6" s="28" t="s">
        <v>15</v>
      </c>
      <c r="E6" s="34"/>
      <c r="F6" s="34"/>
      <c r="G6" s="34"/>
      <c r="H6" s="34"/>
      <c r="I6" s="34"/>
      <c r="J6" s="34"/>
      <c r="K6" s="34"/>
      <c r="L6" s="52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="2" customFormat="1" ht="16.5" customHeight="1">
      <c r="A7" s="34"/>
      <c r="B7" s="35"/>
      <c r="C7" s="34"/>
      <c r="D7" s="34"/>
      <c r="E7" s="64" t="s">
        <v>16</v>
      </c>
      <c r="F7" s="34"/>
      <c r="G7" s="34"/>
      <c r="H7" s="34"/>
      <c r="I7" s="34"/>
      <c r="J7" s="34"/>
      <c r="K7" s="34"/>
      <c r="L7" s="52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="2" customFormat="1">
      <c r="A8" s="34"/>
      <c r="B8" s="35"/>
      <c r="C8" s="34"/>
      <c r="D8" s="34"/>
      <c r="E8" s="34"/>
      <c r="F8" s="34"/>
      <c r="G8" s="34"/>
      <c r="H8" s="34"/>
      <c r="I8" s="34"/>
      <c r="J8" s="34"/>
      <c r="K8" s="34"/>
      <c r="L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2" customHeight="1">
      <c r="A9" s="34"/>
      <c r="B9" s="35"/>
      <c r="C9" s="34"/>
      <c r="D9" s="28" t="s">
        <v>17</v>
      </c>
      <c r="E9" s="34"/>
      <c r="F9" s="23" t="s">
        <v>1</v>
      </c>
      <c r="G9" s="34"/>
      <c r="H9" s="34"/>
      <c r="I9" s="28" t="s">
        <v>18</v>
      </c>
      <c r="J9" s="23" t="s">
        <v>1</v>
      </c>
      <c r="K9" s="34"/>
      <c r="L9" s="5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19</v>
      </c>
      <c r="E10" s="34"/>
      <c r="F10" s="23" t="s">
        <v>20</v>
      </c>
      <c r="G10" s="34"/>
      <c r="H10" s="34"/>
      <c r="I10" s="28" t="s">
        <v>21</v>
      </c>
      <c r="J10" s="66" t="str">
        <f>'Rekapitulácia stavby'!AN8</f>
        <v>29. 11. 2024</v>
      </c>
      <c r="K10" s="34"/>
      <c r="L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0.8" customHeight="1">
      <c r="A11" s="34"/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5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23</v>
      </c>
      <c r="E12" s="34"/>
      <c r="F12" s="34"/>
      <c r="G12" s="34"/>
      <c r="H12" s="34"/>
      <c r="I12" s="28" t="s">
        <v>24</v>
      </c>
      <c r="J12" s="23" t="s">
        <v>1</v>
      </c>
      <c r="K12" s="34"/>
      <c r="L12" s="5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8" customHeight="1">
      <c r="A13" s="34"/>
      <c r="B13" s="35"/>
      <c r="C13" s="34"/>
      <c r="D13" s="34"/>
      <c r="E13" s="23" t="s">
        <v>25</v>
      </c>
      <c r="F13" s="34"/>
      <c r="G13" s="34"/>
      <c r="H13" s="34"/>
      <c r="I13" s="28" t="s">
        <v>26</v>
      </c>
      <c r="J13" s="23" t="s">
        <v>1</v>
      </c>
      <c r="K13" s="34"/>
      <c r="L13" s="5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6.96" customHeigh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27</v>
      </c>
      <c r="E15" s="34"/>
      <c r="F15" s="34"/>
      <c r="G15" s="34"/>
      <c r="H15" s="34"/>
      <c r="I15" s="28" t="s">
        <v>24</v>
      </c>
      <c r="J15" s="29" t="str">
        <f>'Rekapitulácia stavby'!AN13</f>
        <v>Vyplň údaj</v>
      </c>
      <c r="K15" s="34"/>
      <c r="L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8" customHeight="1">
      <c r="A16" s="34"/>
      <c r="B16" s="35"/>
      <c r="C16" s="34"/>
      <c r="D16" s="34"/>
      <c r="E16" s="29" t="str">
        <f>'Rekapitulácia stavby'!E14</f>
        <v>Vyplň údaj</v>
      </c>
      <c r="F16" s="23"/>
      <c r="G16" s="23"/>
      <c r="H16" s="23"/>
      <c r="I16" s="28" t="s">
        <v>26</v>
      </c>
      <c r="J16" s="29" t="str">
        <f>'Rekapitulácia stavby'!AN14</f>
        <v>Vyplň údaj</v>
      </c>
      <c r="K16" s="34"/>
      <c r="L16" s="5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6.96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29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30</v>
      </c>
      <c r="F19" s="34"/>
      <c r="G19" s="34"/>
      <c r="H19" s="34"/>
      <c r="I19" s="28" t="s">
        <v>26</v>
      </c>
      <c r="J19" s="23" t="s">
        <v>1</v>
      </c>
      <c r="K19" s="34"/>
      <c r="L19" s="5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32</v>
      </c>
      <c r="E21" s="34"/>
      <c r="F21" s="34"/>
      <c r="G21" s="34"/>
      <c r="H21" s="34"/>
      <c r="I21" s="28" t="s">
        <v>24</v>
      </c>
      <c r="J21" s="23" t="str">
        <f>IF('Rekapitulácia stavby'!AN19="","",'Rekapitulácia stavby'!AN19)</f>
        <v/>
      </c>
      <c r="K21" s="34"/>
      <c r="L21" s="5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3" t="str">
        <f>IF('Rekapitulácia stavby'!E20="","",'Rekapitulácia stavby'!E20)</f>
        <v xml:space="preserve"> </v>
      </c>
      <c r="F22" s="34"/>
      <c r="G22" s="34"/>
      <c r="H22" s="34"/>
      <c r="I22" s="28" t="s">
        <v>26</v>
      </c>
      <c r="J22" s="23" t="str">
        <f>IF('Rekapitulácia stavby'!AN20="","",'Rekapitulácia stavby'!AN20)</f>
        <v/>
      </c>
      <c r="K22" s="34"/>
      <c r="L22" s="5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34</v>
      </c>
      <c r="E24" s="34"/>
      <c r="F24" s="34"/>
      <c r="G24" s="34"/>
      <c r="H24" s="34"/>
      <c r="I24" s="34"/>
      <c r="J24" s="34"/>
      <c r="K24" s="34"/>
      <c r="L24" s="5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8" customFormat="1" ht="16.5" customHeight="1">
      <c r="A25" s="113"/>
      <c r="B25" s="114"/>
      <c r="C25" s="113"/>
      <c r="D25" s="113"/>
      <c r="E25" s="32" t="s">
        <v>1</v>
      </c>
      <c r="F25" s="32"/>
      <c r="G25" s="32"/>
      <c r="H25" s="32"/>
      <c r="I25" s="113"/>
      <c r="J25" s="113"/>
      <c r="K25" s="113"/>
      <c r="L25" s="115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87"/>
      <c r="E27" s="87"/>
      <c r="F27" s="87"/>
      <c r="G27" s="87"/>
      <c r="H27" s="87"/>
      <c r="I27" s="87"/>
      <c r="J27" s="87"/>
      <c r="K27" s="87"/>
      <c r="L27" s="52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25.44" customHeight="1">
      <c r="A28" s="34"/>
      <c r="B28" s="35"/>
      <c r="C28" s="34"/>
      <c r="D28" s="116" t="s">
        <v>35</v>
      </c>
      <c r="E28" s="34"/>
      <c r="F28" s="34"/>
      <c r="G28" s="34"/>
      <c r="H28" s="34"/>
      <c r="I28" s="34"/>
      <c r="J28" s="93">
        <f>ROUND(J123, 2)</f>
        <v>0</v>
      </c>
      <c r="K28" s="34"/>
      <c r="L28" s="52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7"/>
      <c r="E29" s="87"/>
      <c r="F29" s="87"/>
      <c r="G29" s="87"/>
      <c r="H29" s="87"/>
      <c r="I29" s="87"/>
      <c r="J29" s="87"/>
      <c r="K29" s="87"/>
      <c r="L29" s="117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</row>
    <row r="30" s="2" customFormat="1" ht="14.4" customHeight="1">
      <c r="A30" s="34"/>
      <c r="B30" s="35"/>
      <c r="C30" s="34"/>
      <c r="D30" s="34"/>
      <c r="E30" s="34"/>
      <c r="F30" s="39" t="s">
        <v>37</v>
      </c>
      <c r="G30" s="34"/>
      <c r="H30" s="34"/>
      <c r="I30" s="39" t="s">
        <v>36</v>
      </c>
      <c r="J30" s="39" t="s">
        <v>38</v>
      </c>
      <c r="K30" s="34"/>
      <c r="L30" s="117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</row>
    <row r="31" s="2" customFormat="1" ht="14.4" customHeight="1">
      <c r="A31" s="34"/>
      <c r="B31" s="35"/>
      <c r="C31" s="34"/>
      <c r="D31" s="119" t="s">
        <v>39</v>
      </c>
      <c r="E31" s="41" t="s">
        <v>40</v>
      </c>
      <c r="F31" s="120">
        <f>ROUND((SUM(BE123:BE181)),  2)</f>
        <v>0</v>
      </c>
      <c r="G31" s="118"/>
      <c r="H31" s="118"/>
      <c r="I31" s="121">
        <v>0.20000000000000001</v>
      </c>
      <c r="J31" s="120">
        <f>ROUND(((SUM(BE123:BE181))*I31),  2)</f>
        <v>0</v>
      </c>
      <c r="K31" s="34"/>
      <c r="L31" s="52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41" t="s">
        <v>41</v>
      </c>
      <c r="F32" s="120">
        <f>ROUND((SUM(BF123:BF181)),  2)</f>
        <v>0</v>
      </c>
      <c r="G32" s="118"/>
      <c r="H32" s="118"/>
      <c r="I32" s="121">
        <v>0.20000000000000001</v>
      </c>
      <c r="J32" s="120">
        <f>ROUND(((SUM(BF123:BF181))*I32),  2)</f>
        <v>0</v>
      </c>
      <c r="K32" s="34"/>
      <c r="L32" s="52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34"/>
      <c r="E33" s="28" t="s">
        <v>42</v>
      </c>
      <c r="F33" s="122">
        <f>ROUND((SUM(BG123:BG181)),  2)</f>
        <v>0</v>
      </c>
      <c r="G33" s="34"/>
      <c r="H33" s="34"/>
      <c r="I33" s="123">
        <v>0.20000000000000001</v>
      </c>
      <c r="J33" s="122">
        <f>0</f>
        <v>0</v>
      </c>
      <c r="K33" s="34"/>
      <c r="L33" s="117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</row>
    <row r="34" hidden="1" s="2" customFormat="1" ht="14.4" customHeight="1">
      <c r="A34" s="34"/>
      <c r="B34" s="35"/>
      <c r="C34" s="34"/>
      <c r="D34" s="34"/>
      <c r="E34" s="28" t="s">
        <v>43</v>
      </c>
      <c r="F34" s="122">
        <f>ROUND((SUM(BH123:BH181)),  2)</f>
        <v>0</v>
      </c>
      <c r="G34" s="34"/>
      <c r="H34" s="34"/>
      <c r="I34" s="123">
        <v>0.20000000000000001</v>
      </c>
      <c r="J34" s="122">
        <f>0</f>
        <v>0</v>
      </c>
      <c r="K34" s="34"/>
      <c r="L34" s="52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41" t="s">
        <v>44</v>
      </c>
      <c r="F35" s="120">
        <f>ROUND((SUM(BI123:BI181)),  2)</f>
        <v>0</v>
      </c>
      <c r="G35" s="118"/>
      <c r="H35" s="118"/>
      <c r="I35" s="121">
        <v>0</v>
      </c>
      <c r="J35" s="120">
        <f>0</f>
        <v>0</v>
      </c>
      <c r="K35" s="34"/>
      <c r="L35" s="52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52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25.44" customHeight="1">
      <c r="A37" s="34"/>
      <c r="B37" s="35"/>
      <c r="C37" s="124"/>
      <c r="D37" s="125" t="s">
        <v>45</v>
      </c>
      <c r="E37" s="78"/>
      <c r="F37" s="78"/>
      <c r="G37" s="126" t="s">
        <v>46</v>
      </c>
      <c r="H37" s="127" t="s">
        <v>47</v>
      </c>
      <c r="I37" s="78"/>
      <c r="J37" s="128">
        <f>SUM(J28:J35)</f>
        <v>0</v>
      </c>
      <c r="K37" s="129"/>
      <c r="L37" s="52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2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2"/>
      <c r="D50" s="53" t="s">
        <v>48</v>
      </c>
      <c r="E50" s="54"/>
      <c r="F50" s="54"/>
      <c r="G50" s="53" t="s">
        <v>49</v>
      </c>
      <c r="H50" s="54"/>
      <c r="I50" s="54"/>
      <c r="J50" s="54"/>
      <c r="K50" s="54"/>
      <c r="L50" s="52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5" t="s">
        <v>50</v>
      </c>
      <c r="E61" s="37"/>
      <c r="F61" s="130" t="s">
        <v>51</v>
      </c>
      <c r="G61" s="55" t="s">
        <v>50</v>
      </c>
      <c r="H61" s="37"/>
      <c r="I61" s="37"/>
      <c r="J61" s="131" t="s">
        <v>51</v>
      </c>
      <c r="K61" s="37"/>
      <c r="L61" s="52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3" t="s">
        <v>52</v>
      </c>
      <c r="E65" s="56"/>
      <c r="F65" s="56"/>
      <c r="G65" s="53" t="s">
        <v>53</v>
      </c>
      <c r="H65" s="56"/>
      <c r="I65" s="56"/>
      <c r="J65" s="56"/>
      <c r="K65" s="56"/>
      <c r="L65" s="52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5" t="s">
        <v>50</v>
      </c>
      <c r="E76" s="37"/>
      <c r="F76" s="130" t="s">
        <v>51</v>
      </c>
      <c r="G76" s="55" t="s">
        <v>50</v>
      </c>
      <c r="H76" s="37"/>
      <c r="I76" s="37"/>
      <c r="J76" s="131" t="s">
        <v>51</v>
      </c>
      <c r="K76" s="37"/>
      <c r="L76" s="52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83</v>
      </c>
      <c r="D82" s="34"/>
      <c r="E82" s="34"/>
      <c r="F82" s="34"/>
      <c r="G82" s="34"/>
      <c r="H82" s="34"/>
      <c r="I82" s="34"/>
      <c r="J82" s="34"/>
      <c r="K82" s="34"/>
      <c r="L82" s="52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2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2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64" t="str">
        <f>E7</f>
        <v>Stavebné úpravy poľného hnojiska Velušovce</v>
      </c>
      <c r="F85" s="34"/>
      <c r="G85" s="34"/>
      <c r="H85" s="34"/>
      <c r="I85" s="34"/>
      <c r="J85" s="34"/>
      <c r="K85" s="34"/>
      <c r="L85" s="52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52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2" customHeight="1">
      <c r="A87" s="34"/>
      <c r="B87" s="35"/>
      <c r="C87" s="28" t="s">
        <v>19</v>
      </c>
      <c r="D87" s="34"/>
      <c r="E87" s="34"/>
      <c r="F87" s="23" t="str">
        <f>F10</f>
        <v>Velušovce</v>
      </c>
      <c r="G87" s="34"/>
      <c r="H87" s="34"/>
      <c r="I87" s="28" t="s">
        <v>21</v>
      </c>
      <c r="J87" s="66" t="str">
        <f>IF(J10="","",J10)</f>
        <v>29. 11. 2024</v>
      </c>
      <c r="K87" s="34"/>
      <c r="L87" s="52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2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15" customHeight="1">
      <c r="A89" s="34"/>
      <c r="B89" s="35"/>
      <c r="C89" s="28" t="s">
        <v>23</v>
      </c>
      <c r="D89" s="34"/>
      <c r="E89" s="34"/>
      <c r="F89" s="23" t="str">
        <f>E13</f>
        <v>PPD Prašice</v>
      </c>
      <c r="G89" s="34"/>
      <c r="H89" s="34"/>
      <c r="I89" s="28" t="s">
        <v>29</v>
      </c>
      <c r="J89" s="32" t="str">
        <f>E19</f>
        <v>Ing. Pavol Meluš</v>
      </c>
      <c r="K89" s="34"/>
      <c r="L89" s="52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5.15" customHeight="1">
      <c r="A90" s="34"/>
      <c r="B90" s="35"/>
      <c r="C90" s="28" t="s">
        <v>27</v>
      </c>
      <c r="D90" s="34"/>
      <c r="E90" s="34"/>
      <c r="F90" s="23" t="str">
        <f>IF(E16="","",E16)</f>
        <v>Vyplň údaj</v>
      </c>
      <c r="G90" s="34"/>
      <c r="H90" s="34"/>
      <c r="I90" s="28" t="s">
        <v>32</v>
      </c>
      <c r="J90" s="32" t="str">
        <f>E22</f>
        <v xml:space="preserve"> </v>
      </c>
      <c r="K90" s="34"/>
      <c r="L90" s="52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0.32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52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29.28" customHeight="1">
      <c r="A92" s="34"/>
      <c r="B92" s="35"/>
      <c r="C92" s="132" t="s">
        <v>84</v>
      </c>
      <c r="D92" s="124"/>
      <c r="E92" s="124"/>
      <c r="F92" s="124"/>
      <c r="G92" s="124"/>
      <c r="H92" s="124"/>
      <c r="I92" s="124"/>
      <c r="J92" s="133" t="s">
        <v>85</v>
      </c>
      <c r="K92" s="124"/>
      <c r="L92" s="52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2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2.8" customHeight="1">
      <c r="A94" s="34"/>
      <c r="B94" s="35"/>
      <c r="C94" s="134" t="s">
        <v>86</v>
      </c>
      <c r="D94" s="34"/>
      <c r="E94" s="34"/>
      <c r="F94" s="34"/>
      <c r="G94" s="34"/>
      <c r="H94" s="34"/>
      <c r="I94" s="34"/>
      <c r="J94" s="93">
        <f>J123</f>
        <v>0</v>
      </c>
      <c r="K94" s="34"/>
      <c r="L94" s="52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5" t="s">
        <v>87</v>
      </c>
    </row>
    <row r="95" s="9" customFormat="1" ht="24.96" customHeight="1">
      <c r="A95" s="9"/>
      <c r="B95" s="135"/>
      <c r="C95" s="9"/>
      <c r="D95" s="136" t="s">
        <v>88</v>
      </c>
      <c r="E95" s="137"/>
      <c r="F95" s="137"/>
      <c r="G95" s="137"/>
      <c r="H95" s="137"/>
      <c r="I95" s="137"/>
      <c r="J95" s="138">
        <f>J124</f>
        <v>0</v>
      </c>
      <c r="K95" s="9"/>
      <c r="L95" s="135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9"/>
      <c r="C96" s="10"/>
      <c r="D96" s="140" t="s">
        <v>89</v>
      </c>
      <c r="E96" s="141"/>
      <c r="F96" s="141"/>
      <c r="G96" s="141"/>
      <c r="H96" s="141"/>
      <c r="I96" s="141"/>
      <c r="J96" s="142">
        <f>J125</f>
        <v>0</v>
      </c>
      <c r="K96" s="10"/>
      <c r="L96" s="139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39"/>
      <c r="C97" s="10"/>
      <c r="D97" s="140" t="s">
        <v>90</v>
      </c>
      <c r="E97" s="141"/>
      <c r="F97" s="141"/>
      <c r="G97" s="141"/>
      <c r="H97" s="141"/>
      <c r="I97" s="141"/>
      <c r="J97" s="142">
        <f>J130</f>
        <v>0</v>
      </c>
      <c r="K97" s="10"/>
      <c r="L97" s="139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39"/>
      <c r="C98" s="10"/>
      <c r="D98" s="140" t="s">
        <v>91</v>
      </c>
      <c r="E98" s="141"/>
      <c r="F98" s="141"/>
      <c r="G98" s="141"/>
      <c r="H98" s="141"/>
      <c r="I98" s="141"/>
      <c r="J98" s="142">
        <f>J137</f>
        <v>0</v>
      </c>
      <c r="K98" s="10"/>
      <c r="L98" s="13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39"/>
      <c r="C99" s="10"/>
      <c r="D99" s="140" t="s">
        <v>92</v>
      </c>
      <c r="E99" s="141"/>
      <c r="F99" s="141"/>
      <c r="G99" s="141"/>
      <c r="H99" s="141"/>
      <c r="I99" s="141"/>
      <c r="J99" s="142">
        <f>J141</f>
        <v>0</v>
      </c>
      <c r="K99" s="10"/>
      <c r="L99" s="13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39"/>
      <c r="C100" s="10"/>
      <c r="D100" s="140" t="s">
        <v>93</v>
      </c>
      <c r="E100" s="141"/>
      <c r="F100" s="141"/>
      <c r="G100" s="141"/>
      <c r="H100" s="141"/>
      <c r="I100" s="141"/>
      <c r="J100" s="142">
        <f>J149</f>
        <v>0</v>
      </c>
      <c r="K100" s="10"/>
      <c r="L100" s="13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39"/>
      <c r="C101" s="10"/>
      <c r="D101" s="140" t="s">
        <v>94</v>
      </c>
      <c r="E101" s="141"/>
      <c r="F101" s="141"/>
      <c r="G101" s="141"/>
      <c r="H101" s="141"/>
      <c r="I101" s="141"/>
      <c r="J101" s="142">
        <f>J162</f>
        <v>0</v>
      </c>
      <c r="K101" s="10"/>
      <c r="L101" s="13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35"/>
      <c r="C102" s="9"/>
      <c r="D102" s="136" t="s">
        <v>95</v>
      </c>
      <c r="E102" s="137"/>
      <c r="F102" s="137"/>
      <c r="G102" s="137"/>
      <c r="H102" s="137"/>
      <c r="I102" s="137"/>
      <c r="J102" s="138">
        <f>J164</f>
        <v>0</v>
      </c>
      <c r="K102" s="9"/>
      <c r="L102" s="13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39"/>
      <c r="C103" s="10"/>
      <c r="D103" s="140" t="s">
        <v>96</v>
      </c>
      <c r="E103" s="141"/>
      <c r="F103" s="141"/>
      <c r="G103" s="141"/>
      <c r="H103" s="141"/>
      <c r="I103" s="141"/>
      <c r="J103" s="142">
        <f>J165</f>
        <v>0</v>
      </c>
      <c r="K103" s="10"/>
      <c r="L103" s="13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39"/>
      <c r="C104" s="10"/>
      <c r="D104" s="140" t="s">
        <v>97</v>
      </c>
      <c r="E104" s="141"/>
      <c r="F104" s="141"/>
      <c r="G104" s="141"/>
      <c r="H104" s="141"/>
      <c r="I104" s="141"/>
      <c r="J104" s="142">
        <f>J175</f>
        <v>0</v>
      </c>
      <c r="K104" s="10"/>
      <c r="L104" s="13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39"/>
      <c r="C105" s="10"/>
      <c r="D105" s="140" t="s">
        <v>98</v>
      </c>
      <c r="E105" s="141"/>
      <c r="F105" s="141"/>
      <c r="G105" s="141"/>
      <c r="H105" s="141"/>
      <c r="I105" s="141"/>
      <c r="J105" s="142">
        <f>J180</f>
        <v>0</v>
      </c>
      <c r="K105" s="10"/>
      <c r="L105" s="13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2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2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2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99</v>
      </c>
      <c r="D112" s="34"/>
      <c r="E112" s="34"/>
      <c r="F112" s="34"/>
      <c r="G112" s="34"/>
      <c r="H112" s="34"/>
      <c r="I112" s="34"/>
      <c r="J112" s="34"/>
      <c r="K112" s="34"/>
      <c r="L112" s="52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2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2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4" t="str">
        <f>E7</f>
        <v>Stavebné úpravy poľného hnojiska Velušovce</v>
      </c>
      <c r="F115" s="34"/>
      <c r="G115" s="34"/>
      <c r="H115" s="34"/>
      <c r="I115" s="34"/>
      <c r="J115" s="34"/>
      <c r="K115" s="34"/>
      <c r="L115" s="52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2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F10</f>
        <v>Velušovce</v>
      </c>
      <c r="G117" s="34"/>
      <c r="H117" s="34"/>
      <c r="I117" s="28" t="s">
        <v>21</v>
      </c>
      <c r="J117" s="66" t="str">
        <f>IF(J10="","",J10)</f>
        <v>29. 11. 2024</v>
      </c>
      <c r="K117" s="34"/>
      <c r="L117" s="52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2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E13</f>
        <v>PPD Prašice</v>
      </c>
      <c r="G119" s="34"/>
      <c r="H119" s="34"/>
      <c r="I119" s="28" t="s">
        <v>29</v>
      </c>
      <c r="J119" s="32" t="str">
        <f>E19</f>
        <v>Ing. Pavol Meluš</v>
      </c>
      <c r="K119" s="34"/>
      <c r="L119" s="52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IF(E16="","",E16)</f>
        <v>Vyplň údaj</v>
      </c>
      <c r="G120" s="34"/>
      <c r="H120" s="34"/>
      <c r="I120" s="28" t="s">
        <v>32</v>
      </c>
      <c r="J120" s="32" t="str">
        <f>E22</f>
        <v xml:space="preserve"> </v>
      </c>
      <c r="K120" s="34"/>
      <c r="L120" s="52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2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43"/>
      <c r="B122" s="144"/>
      <c r="C122" s="145" t="s">
        <v>100</v>
      </c>
      <c r="D122" s="146" t="s">
        <v>60</v>
      </c>
      <c r="E122" s="146" t="s">
        <v>56</v>
      </c>
      <c r="F122" s="146" t="s">
        <v>57</v>
      </c>
      <c r="G122" s="146" t="s">
        <v>101</v>
      </c>
      <c r="H122" s="146" t="s">
        <v>102</v>
      </c>
      <c r="I122" s="146" t="s">
        <v>103</v>
      </c>
      <c r="J122" s="147" t="s">
        <v>85</v>
      </c>
      <c r="K122" s="148" t="s">
        <v>104</v>
      </c>
      <c r="L122" s="149"/>
      <c r="M122" s="83" t="s">
        <v>1</v>
      </c>
      <c r="N122" s="84" t="s">
        <v>39</v>
      </c>
      <c r="O122" s="84" t="s">
        <v>105</v>
      </c>
      <c r="P122" s="84" t="s">
        <v>106</v>
      </c>
      <c r="Q122" s="84" t="s">
        <v>107</v>
      </c>
      <c r="R122" s="84" t="s">
        <v>108</v>
      </c>
      <c r="S122" s="84" t="s">
        <v>109</v>
      </c>
      <c r="T122" s="85" t="s">
        <v>110</v>
      </c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</row>
    <row r="123" s="2" customFormat="1" ht="22.8" customHeight="1">
      <c r="A123" s="34"/>
      <c r="B123" s="35"/>
      <c r="C123" s="90" t="s">
        <v>86</v>
      </c>
      <c r="D123" s="34"/>
      <c r="E123" s="34"/>
      <c r="F123" s="34"/>
      <c r="G123" s="34"/>
      <c r="H123" s="34"/>
      <c r="I123" s="34"/>
      <c r="J123" s="150">
        <f>BK123</f>
        <v>0</v>
      </c>
      <c r="K123" s="34"/>
      <c r="L123" s="35"/>
      <c r="M123" s="86"/>
      <c r="N123" s="70"/>
      <c r="O123" s="87"/>
      <c r="P123" s="151">
        <f>P124+P164</f>
        <v>0</v>
      </c>
      <c r="Q123" s="87"/>
      <c r="R123" s="151">
        <f>R124+R164</f>
        <v>390.43439999999998</v>
      </c>
      <c r="S123" s="87"/>
      <c r="T123" s="152">
        <f>T124+T164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87</v>
      </c>
      <c r="BK123" s="153">
        <f>BK124+BK164</f>
        <v>0</v>
      </c>
    </row>
    <row r="124" s="12" customFormat="1" ht="25.92" customHeight="1">
      <c r="A124" s="12"/>
      <c r="B124" s="154"/>
      <c r="C124" s="12"/>
      <c r="D124" s="155" t="s">
        <v>74</v>
      </c>
      <c r="E124" s="156" t="s">
        <v>111</v>
      </c>
      <c r="F124" s="156" t="s">
        <v>112</v>
      </c>
      <c r="G124" s="12"/>
      <c r="H124" s="12"/>
      <c r="I124" s="157"/>
      <c r="J124" s="158">
        <f>BK124</f>
        <v>0</v>
      </c>
      <c r="K124" s="12"/>
      <c r="L124" s="154"/>
      <c r="M124" s="159"/>
      <c r="N124" s="160"/>
      <c r="O124" s="160"/>
      <c r="P124" s="161">
        <f>P125+P130+P137+P141+P149+P162</f>
        <v>0</v>
      </c>
      <c r="Q124" s="160"/>
      <c r="R124" s="161">
        <f>R125+R130+R137+R141+R149+R162</f>
        <v>390.43439999999998</v>
      </c>
      <c r="S124" s="160"/>
      <c r="T124" s="162">
        <f>T125+T130+T137+T141+T149+T162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5" t="s">
        <v>80</v>
      </c>
      <c r="AT124" s="163" t="s">
        <v>74</v>
      </c>
      <c r="AU124" s="163" t="s">
        <v>75</v>
      </c>
      <c r="AY124" s="155" t="s">
        <v>113</v>
      </c>
      <c r="BK124" s="164">
        <f>BK125+BK130+BK137+BK141+BK149+BK162</f>
        <v>0</v>
      </c>
    </row>
    <row r="125" s="12" customFormat="1" ht="22.8" customHeight="1">
      <c r="A125" s="12"/>
      <c r="B125" s="154"/>
      <c r="C125" s="12"/>
      <c r="D125" s="155" t="s">
        <v>74</v>
      </c>
      <c r="E125" s="165" t="s">
        <v>80</v>
      </c>
      <c r="F125" s="165" t="s">
        <v>114</v>
      </c>
      <c r="G125" s="12"/>
      <c r="H125" s="12"/>
      <c r="I125" s="157"/>
      <c r="J125" s="166">
        <f>BK125</f>
        <v>0</v>
      </c>
      <c r="K125" s="12"/>
      <c r="L125" s="154"/>
      <c r="M125" s="159"/>
      <c r="N125" s="160"/>
      <c r="O125" s="160"/>
      <c r="P125" s="161">
        <f>SUM(P126:P129)</f>
        <v>0</v>
      </c>
      <c r="Q125" s="160"/>
      <c r="R125" s="161">
        <f>SUM(R126:R129)</f>
        <v>0</v>
      </c>
      <c r="S125" s="160"/>
      <c r="T125" s="162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5" t="s">
        <v>80</v>
      </c>
      <c r="AT125" s="163" t="s">
        <v>74</v>
      </c>
      <c r="AU125" s="163" t="s">
        <v>80</v>
      </c>
      <c r="AY125" s="155" t="s">
        <v>113</v>
      </c>
      <c r="BK125" s="164">
        <f>SUM(BK126:BK129)</f>
        <v>0</v>
      </c>
    </row>
    <row r="126" s="2" customFormat="1" ht="24.15" customHeight="1">
      <c r="A126" s="34"/>
      <c r="B126" s="167"/>
      <c r="C126" s="168" t="s">
        <v>80</v>
      </c>
      <c r="D126" s="168" t="s">
        <v>115</v>
      </c>
      <c r="E126" s="169" t="s">
        <v>116</v>
      </c>
      <c r="F126" s="170" t="s">
        <v>117</v>
      </c>
      <c r="G126" s="171" t="s">
        <v>118</v>
      </c>
      <c r="H126" s="172">
        <v>11.550000000000001</v>
      </c>
      <c r="I126" s="173"/>
      <c r="J126" s="174">
        <f>ROUND(I126*H126,2)</f>
        <v>0</v>
      </c>
      <c r="K126" s="175"/>
      <c r="L126" s="35"/>
      <c r="M126" s="176" t="s">
        <v>1</v>
      </c>
      <c r="N126" s="177" t="s">
        <v>41</v>
      </c>
      <c r="O126" s="74"/>
      <c r="P126" s="178">
        <f>O126*H126</f>
        <v>0</v>
      </c>
      <c r="Q126" s="178">
        <v>0</v>
      </c>
      <c r="R126" s="178">
        <f>Q126*H126</f>
        <v>0</v>
      </c>
      <c r="S126" s="178">
        <v>0</v>
      </c>
      <c r="T126" s="179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0" t="s">
        <v>119</v>
      </c>
      <c r="AT126" s="180" t="s">
        <v>115</v>
      </c>
      <c r="AU126" s="180" t="s">
        <v>120</v>
      </c>
      <c r="AY126" s="15" t="s">
        <v>113</v>
      </c>
      <c r="BE126" s="181">
        <f>IF(N126="základná",J126,0)</f>
        <v>0</v>
      </c>
      <c r="BF126" s="181">
        <f>IF(N126="znížená",J126,0)</f>
        <v>0</v>
      </c>
      <c r="BG126" s="181">
        <f>IF(N126="zákl. prenesená",J126,0)</f>
        <v>0</v>
      </c>
      <c r="BH126" s="181">
        <f>IF(N126="zníž. prenesená",J126,0)</f>
        <v>0</v>
      </c>
      <c r="BI126" s="181">
        <f>IF(N126="nulová",J126,0)</f>
        <v>0</v>
      </c>
      <c r="BJ126" s="15" t="s">
        <v>120</v>
      </c>
      <c r="BK126" s="181">
        <f>ROUND(I126*H126,2)</f>
        <v>0</v>
      </c>
      <c r="BL126" s="15" t="s">
        <v>119</v>
      </c>
      <c r="BM126" s="180" t="s">
        <v>121</v>
      </c>
    </row>
    <row r="127" s="2" customFormat="1" ht="24.15" customHeight="1">
      <c r="A127" s="34"/>
      <c r="B127" s="167"/>
      <c r="C127" s="168" t="s">
        <v>120</v>
      </c>
      <c r="D127" s="168" t="s">
        <v>115</v>
      </c>
      <c r="E127" s="169" t="s">
        <v>122</v>
      </c>
      <c r="F127" s="170" t="s">
        <v>123</v>
      </c>
      <c r="G127" s="171" t="s">
        <v>118</v>
      </c>
      <c r="H127" s="172">
        <v>11.550000000000001</v>
      </c>
      <c r="I127" s="173"/>
      <c r="J127" s="174">
        <f>ROUND(I127*H127,2)</f>
        <v>0</v>
      </c>
      <c r="K127" s="175"/>
      <c r="L127" s="35"/>
      <c r="M127" s="176" t="s">
        <v>1</v>
      </c>
      <c r="N127" s="177" t="s">
        <v>41</v>
      </c>
      <c r="O127" s="74"/>
      <c r="P127" s="178">
        <f>O127*H127</f>
        <v>0</v>
      </c>
      <c r="Q127" s="178">
        <v>0</v>
      </c>
      <c r="R127" s="178">
        <f>Q127*H127</f>
        <v>0</v>
      </c>
      <c r="S127" s="178">
        <v>0</v>
      </c>
      <c r="T127" s="179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0" t="s">
        <v>119</v>
      </c>
      <c r="AT127" s="180" t="s">
        <v>115</v>
      </c>
      <c r="AU127" s="180" t="s">
        <v>120</v>
      </c>
      <c r="AY127" s="15" t="s">
        <v>113</v>
      </c>
      <c r="BE127" s="181">
        <f>IF(N127="základná",J127,0)</f>
        <v>0</v>
      </c>
      <c r="BF127" s="181">
        <f>IF(N127="znížená",J127,0)</f>
        <v>0</v>
      </c>
      <c r="BG127" s="181">
        <f>IF(N127="zákl. prenesená",J127,0)</f>
        <v>0</v>
      </c>
      <c r="BH127" s="181">
        <f>IF(N127="zníž. prenesená",J127,0)</f>
        <v>0</v>
      </c>
      <c r="BI127" s="181">
        <f>IF(N127="nulová",J127,0)</f>
        <v>0</v>
      </c>
      <c r="BJ127" s="15" t="s">
        <v>120</v>
      </c>
      <c r="BK127" s="181">
        <f>ROUND(I127*H127,2)</f>
        <v>0</v>
      </c>
      <c r="BL127" s="15" t="s">
        <v>119</v>
      </c>
      <c r="BM127" s="180" t="s">
        <v>124</v>
      </c>
    </row>
    <row r="128" s="2" customFormat="1" ht="33" customHeight="1">
      <c r="A128" s="34"/>
      <c r="B128" s="167"/>
      <c r="C128" s="168" t="s">
        <v>125</v>
      </c>
      <c r="D128" s="168" t="s">
        <v>115</v>
      </c>
      <c r="E128" s="169" t="s">
        <v>126</v>
      </c>
      <c r="F128" s="170" t="s">
        <v>127</v>
      </c>
      <c r="G128" s="171" t="s">
        <v>118</v>
      </c>
      <c r="H128" s="172">
        <v>11.550000000000001</v>
      </c>
      <c r="I128" s="173"/>
      <c r="J128" s="174">
        <f>ROUND(I128*H128,2)</f>
        <v>0</v>
      </c>
      <c r="K128" s="175"/>
      <c r="L128" s="35"/>
      <c r="M128" s="176" t="s">
        <v>1</v>
      </c>
      <c r="N128" s="177" t="s">
        <v>41</v>
      </c>
      <c r="O128" s="74"/>
      <c r="P128" s="178">
        <f>O128*H128</f>
        <v>0</v>
      </c>
      <c r="Q128" s="178">
        <v>0</v>
      </c>
      <c r="R128" s="178">
        <f>Q128*H128</f>
        <v>0</v>
      </c>
      <c r="S128" s="178">
        <v>0</v>
      </c>
      <c r="T128" s="179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0" t="s">
        <v>119</v>
      </c>
      <c r="AT128" s="180" t="s">
        <v>115</v>
      </c>
      <c r="AU128" s="180" t="s">
        <v>120</v>
      </c>
      <c r="AY128" s="15" t="s">
        <v>113</v>
      </c>
      <c r="BE128" s="181">
        <f>IF(N128="základná",J128,0)</f>
        <v>0</v>
      </c>
      <c r="BF128" s="181">
        <f>IF(N128="znížená",J128,0)</f>
        <v>0</v>
      </c>
      <c r="BG128" s="181">
        <f>IF(N128="zákl. prenesená",J128,0)</f>
        <v>0</v>
      </c>
      <c r="BH128" s="181">
        <f>IF(N128="zníž. prenesená",J128,0)</f>
        <v>0</v>
      </c>
      <c r="BI128" s="181">
        <f>IF(N128="nulová",J128,0)</f>
        <v>0</v>
      </c>
      <c r="BJ128" s="15" t="s">
        <v>120</v>
      </c>
      <c r="BK128" s="181">
        <f>ROUND(I128*H128,2)</f>
        <v>0</v>
      </c>
      <c r="BL128" s="15" t="s">
        <v>119</v>
      </c>
      <c r="BM128" s="180" t="s">
        <v>128</v>
      </c>
    </row>
    <row r="129" s="2" customFormat="1" ht="16.5" customHeight="1">
      <c r="A129" s="34"/>
      <c r="B129" s="167"/>
      <c r="C129" s="168" t="s">
        <v>119</v>
      </c>
      <c r="D129" s="168" t="s">
        <v>115</v>
      </c>
      <c r="E129" s="169" t="s">
        <v>129</v>
      </c>
      <c r="F129" s="170" t="s">
        <v>130</v>
      </c>
      <c r="G129" s="171" t="s">
        <v>118</v>
      </c>
      <c r="H129" s="172">
        <v>11.550000000000001</v>
      </c>
      <c r="I129" s="173"/>
      <c r="J129" s="174">
        <f>ROUND(I129*H129,2)</f>
        <v>0</v>
      </c>
      <c r="K129" s="175"/>
      <c r="L129" s="35"/>
      <c r="M129" s="176" t="s">
        <v>1</v>
      </c>
      <c r="N129" s="177" t="s">
        <v>41</v>
      </c>
      <c r="O129" s="74"/>
      <c r="P129" s="178">
        <f>O129*H129</f>
        <v>0</v>
      </c>
      <c r="Q129" s="178">
        <v>0</v>
      </c>
      <c r="R129" s="178">
        <f>Q129*H129</f>
        <v>0</v>
      </c>
      <c r="S129" s="178">
        <v>0</v>
      </c>
      <c r="T129" s="179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0" t="s">
        <v>119</v>
      </c>
      <c r="AT129" s="180" t="s">
        <v>115</v>
      </c>
      <c r="AU129" s="180" t="s">
        <v>120</v>
      </c>
      <c r="AY129" s="15" t="s">
        <v>113</v>
      </c>
      <c r="BE129" s="181">
        <f>IF(N129="základná",J129,0)</f>
        <v>0</v>
      </c>
      <c r="BF129" s="181">
        <f>IF(N129="znížená",J129,0)</f>
        <v>0</v>
      </c>
      <c r="BG129" s="181">
        <f>IF(N129="zákl. prenesená",J129,0)</f>
        <v>0</v>
      </c>
      <c r="BH129" s="181">
        <f>IF(N129="zníž. prenesená",J129,0)</f>
        <v>0</v>
      </c>
      <c r="BI129" s="181">
        <f>IF(N129="nulová",J129,0)</f>
        <v>0</v>
      </c>
      <c r="BJ129" s="15" t="s">
        <v>120</v>
      </c>
      <c r="BK129" s="181">
        <f>ROUND(I129*H129,2)</f>
        <v>0</v>
      </c>
      <c r="BL129" s="15" t="s">
        <v>119</v>
      </c>
      <c r="BM129" s="180" t="s">
        <v>131</v>
      </c>
    </row>
    <row r="130" s="12" customFormat="1" ht="22.8" customHeight="1">
      <c r="A130" s="12"/>
      <c r="B130" s="154"/>
      <c r="C130" s="12"/>
      <c r="D130" s="155" t="s">
        <v>74</v>
      </c>
      <c r="E130" s="165" t="s">
        <v>125</v>
      </c>
      <c r="F130" s="165" t="s">
        <v>132</v>
      </c>
      <c r="G130" s="12"/>
      <c r="H130" s="12"/>
      <c r="I130" s="157"/>
      <c r="J130" s="166">
        <f>BK130</f>
        <v>0</v>
      </c>
      <c r="K130" s="12"/>
      <c r="L130" s="154"/>
      <c r="M130" s="159"/>
      <c r="N130" s="160"/>
      <c r="O130" s="160"/>
      <c r="P130" s="161">
        <f>SUM(P131:P136)</f>
        <v>0</v>
      </c>
      <c r="Q130" s="160"/>
      <c r="R130" s="161">
        <f>SUM(R131:R136)</f>
        <v>390.43439999999998</v>
      </c>
      <c r="S130" s="160"/>
      <c r="T130" s="162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5" t="s">
        <v>80</v>
      </c>
      <c r="AT130" s="163" t="s">
        <v>74</v>
      </c>
      <c r="AU130" s="163" t="s">
        <v>80</v>
      </c>
      <c r="AY130" s="155" t="s">
        <v>113</v>
      </c>
      <c r="BK130" s="164">
        <f>SUM(BK131:BK136)</f>
        <v>0</v>
      </c>
    </row>
    <row r="131" s="2" customFormat="1" ht="16.5" customHeight="1">
      <c r="A131" s="34"/>
      <c r="B131" s="167"/>
      <c r="C131" s="168" t="s">
        <v>133</v>
      </c>
      <c r="D131" s="168" t="s">
        <v>115</v>
      </c>
      <c r="E131" s="169" t="s">
        <v>134</v>
      </c>
      <c r="F131" s="170" t="s">
        <v>135</v>
      </c>
      <c r="G131" s="171" t="s">
        <v>118</v>
      </c>
      <c r="H131" s="172">
        <v>1.2749999999999999</v>
      </c>
      <c r="I131" s="173"/>
      <c r="J131" s="174">
        <f>ROUND(I131*H131,2)</f>
        <v>0</v>
      </c>
      <c r="K131" s="175"/>
      <c r="L131" s="35"/>
      <c r="M131" s="176" t="s">
        <v>1</v>
      </c>
      <c r="N131" s="177" t="s">
        <v>41</v>
      </c>
      <c r="O131" s="74"/>
      <c r="P131" s="178">
        <f>O131*H131</f>
        <v>0</v>
      </c>
      <c r="Q131" s="178">
        <v>2.2000000000000002</v>
      </c>
      <c r="R131" s="178">
        <f>Q131*H131</f>
        <v>2.8050000000000002</v>
      </c>
      <c r="S131" s="178">
        <v>0</v>
      </c>
      <c r="T131" s="179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0" t="s">
        <v>119</v>
      </c>
      <c r="AT131" s="180" t="s">
        <v>115</v>
      </c>
      <c r="AU131" s="180" t="s">
        <v>120</v>
      </c>
      <c r="AY131" s="15" t="s">
        <v>113</v>
      </c>
      <c r="BE131" s="181">
        <f>IF(N131="základná",J131,0)</f>
        <v>0</v>
      </c>
      <c r="BF131" s="181">
        <f>IF(N131="znížená",J131,0)</f>
        <v>0</v>
      </c>
      <c r="BG131" s="181">
        <f>IF(N131="zákl. prenesená",J131,0)</f>
        <v>0</v>
      </c>
      <c r="BH131" s="181">
        <f>IF(N131="zníž. prenesená",J131,0)</f>
        <v>0</v>
      </c>
      <c r="BI131" s="181">
        <f>IF(N131="nulová",J131,0)</f>
        <v>0</v>
      </c>
      <c r="BJ131" s="15" t="s">
        <v>120</v>
      </c>
      <c r="BK131" s="181">
        <f>ROUND(I131*H131,2)</f>
        <v>0</v>
      </c>
      <c r="BL131" s="15" t="s">
        <v>119</v>
      </c>
      <c r="BM131" s="180" t="s">
        <v>136</v>
      </c>
    </row>
    <row r="132" s="2" customFormat="1" ht="24.15" customHeight="1">
      <c r="A132" s="34"/>
      <c r="B132" s="167"/>
      <c r="C132" s="168" t="s">
        <v>137</v>
      </c>
      <c r="D132" s="168" t="s">
        <v>115</v>
      </c>
      <c r="E132" s="169" t="s">
        <v>138</v>
      </c>
      <c r="F132" s="170" t="s">
        <v>139</v>
      </c>
      <c r="G132" s="171" t="s">
        <v>140</v>
      </c>
      <c r="H132" s="172">
        <v>14.699999999999999</v>
      </c>
      <c r="I132" s="173"/>
      <c r="J132" s="174">
        <f>ROUND(I132*H132,2)</f>
        <v>0</v>
      </c>
      <c r="K132" s="175"/>
      <c r="L132" s="35"/>
      <c r="M132" s="176" t="s">
        <v>1</v>
      </c>
      <c r="N132" s="177" t="s">
        <v>41</v>
      </c>
      <c r="O132" s="74"/>
      <c r="P132" s="178">
        <f>O132*H132</f>
        <v>0</v>
      </c>
      <c r="Q132" s="178">
        <v>0.002</v>
      </c>
      <c r="R132" s="178">
        <f>Q132*H132</f>
        <v>0.029399999999999999</v>
      </c>
      <c r="S132" s="178">
        <v>0</v>
      </c>
      <c r="T132" s="179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0" t="s">
        <v>119</v>
      </c>
      <c r="AT132" s="180" t="s">
        <v>115</v>
      </c>
      <c r="AU132" s="180" t="s">
        <v>120</v>
      </c>
      <c r="AY132" s="15" t="s">
        <v>113</v>
      </c>
      <c r="BE132" s="181">
        <f>IF(N132="základná",J132,0)</f>
        <v>0</v>
      </c>
      <c r="BF132" s="181">
        <f>IF(N132="znížená",J132,0)</f>
        <v>0</v>
      </c>
      <c r="BG132" s="181">
        <f>IF(N132="zákl. prenesená",J132,0)</f>
        <v>0</v>
      </c>
      <c r="BH132" s="181">
        <f>IF(N132="zníž. prenesená",J132,0)</f>
        <v>0</v>
      </c>
      <c r="BI132" s="181">
        <f>IF(N132="nulová",J132,0)</f>
        <v>0</v>
      </c>
      <c r="BJ132" s="15" t="s">
        <v>120</v>
      </c>
      <c r="BK132" s="181">
        <f>ROUND(I132*H132,2)</f>
        <v>0</v>
      </c>
      <c r="BL132" s="15" t="s">
        <v>119</v>
      </c>
      <c r="BM132" s="180" t="s">
        <v>141</v>
      </c>
    </row>
    <row r="133" s="2" customFormat="1" ht="24.15" customHeight="1">
      <c r="A133" s="34"/>
      <c r="B133" s="167"/>
      <c r="C133" s="168" t="s">
        <v>142</v>
      </c>
      <c r="D133" s="168" t="s">
        <v>115</v>
      </c>
      <c r="E133" s="169" t="s">
        <v>143</v>
      </c>
      <c r="F133" s="170" t="s">
        <v>144</v>
      </c>
      <c r="G133" s="171" t="s">
        <v>140</v>
      </c>
      <c r="H133" s="172">
        <v>14.699999999999999</v>
      </c>
      <c r="I133" s="173"/>
      <c r="J133" s="174">
        <f>ROUND(I133*H133,2)</f>
        <v>0</v>
      </c>
      <c r="K133" s="175"/>
      <c r="L133" s="35"/>
      <c r="M133" s="176" t="s">
        <v>1</v>
      </c>
      <c r="N133" s="177" t="s">
        <v>41</v>
      </c>
      <c r="O133" s="74"/>
      <c r="P133" s="178">
        <f>O133*H133</f>
        <v>0</v>
      </c>
      <c r="Q133" s="178">
        <v>0</v>
      </c>
      <c r="R133" s="178">
        <f>Q133*H133</f>
        <v>0</v>
      </c>
      <c r="S133" s="178">
        <v>0</v>
      </c>
      <c r="T133" s="179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0" t="s">
        <v>119</v>
      </c>
      <c r="AT133" s="180" t="s">
        <v>115</v>
      </c>
      <c r="AU133" s="180" t="s">
        <v>120</v>
      </c>
      <c r="AY133" s="15" t="s">
        <v>113</v>
      </c>
      <c r="BE133" s="181">
        <f>IF(N133="základná",J133,0)</f>
        <v>0</v>
      </c>
      <c r="BF133" s="181">
        <f>IF(N133="znížená",J133,0)</f>
        <v>0</v>
      </c>
      <c r="BG133" s="181">
        <f>IF(N133="zákl. prenesená",J133,0)</f>
        <v>0</v>
      </c>
      <c r="BH133" s="181">
        <f>IF(N133="zníž. prenesená",J133,0)</f>
        <v>0</v>
      </c>
      <c r="BI133" s="181">
        <f>IF(N133="nulová",J133,0)</f>
        <v>0</v>
      </c>
      <c r="BJ133" s="15" t="s">
        <v>120</v>
      </c>
      <c r="BK133" s="181">
        <f>ROUND(I133*H133,2)</f>
        <v>0</v>
      </c>
      <c r="BL133" s="15" t="s">
        <v>119</v>
      </c>
      <c r="BM133" s="180" t="s">
        <v>145</v>
      </c>
    </row>
    <row r="134" s="2" customFormat="1" ht="33" customHeight="1">
      <c r="A134" s="34"/>
      <c r="B134" s="167"/>
      <c r="C134" s="168" t="s">
        <v>146</v>
      </c>
      <c r="D134" s="168" t="s">
        <v>115</v>
      </c>
      <c r="E134" s="169" t="s">
        <v>147</v>
      </c>
      <c r="F134" s="170" t="s">
        <v>148</v>
      </c>
      <c r="G134" s="171" t="s">
        <v>149</v>
      </c>
      <c r="H134" s="172">
        <v>102</v>
      </c>
      <c r="I134" s="173"/>
      <c r="J134" s="174">
        <f>ROUND(I134*H134,2)</f>
        <v>0</v>
      </c>
      <c r="K134" s="175"/>
      <c r="L134" s="35"/>
      <c r="M134" s="176" t="s">
        <v>1</v>
      </c>
      <c r="N134" s="177" t="s">
        <v>41</v>
      </c>
      <c r="O134" s="74"/>
      <c r="P134" s="178">
        <f>O134*H134</f>
        <v>0</v>
      </c>
      <c r="Q134" s="178">
        <v>0</v>
      </c>
      <c r="R134" s="178">
        <f>Q134*H134</f>
        <v>0</v>
      </c>
      <c r="S134" s="178">
        <v>0</v>
      </c>
      <c r="T134" s="179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0" t="s">
        <v>119</v>
      </c>
      <c r="AT134" s="180" t="s">
        <v>115</v>
      </c>
      <c r="AU134" s="180" t="s">
        <v>120</v>
      </c>
      <c r="AY134" s="15" t="s">
        <v>113</v>
      </c>
      <c r="BE134" s="181">
        <f>IF(N134="základná",J134,0)</f>
        <v>0</v>
      </c>
      <c r="BF134" s="181">
        <f>IF(N134="znížená",J134,0)</f>
        <v>0</v>
      </c>
      <c r="BG134" s="181">
        <f>IF(N134="zákl. prenesená",J134,0)</f>
        <v>0</v>
      </c>
      <c r="BH134" s="181">
        <f>IF(N134="zníž. prenesená",J134,0)</f>
        <v>0</v>
      </c>
      <c r="BI134" s="181">
        <f>IF(N134="nulová",J134,0)</f>
        <v>0</v>
      </c>
      <c r="BJ134" s="15" t="s">
        <v>120</v>
      </c>
      <c r="BK134" s="181">
        <f>ROUND(I134*H134,2)</f>
        <v>0</v>
      </c>
      <c r="BL134" s="15" t="s">
        <v>119</v>
      </c>
      <c r="BM134" s="180" t="s">
        <v>150</v>
      </c>
    </row>
    <row r="135" s="2" customFormat="1" ht="21.75" customHeight="1">
      <c r="A135" s="34"/>
      <c r="B135" s="167"/>
      <c r="C135" s="182" t="s">
        <v>151</v>
      </c>
      <c r="D135" s="182" t="s">
        <v>152</v>
      </c>
      <c r="E135" s="183" t="s">
        <v>153</v>
      </c>
      <c r="F135" s="184" t="s">
        <v>154</v>
      </c>
      <c r="G135" s="185" t="s">
        <v>149</v>
      </c>
      <c r="H135" s="186">
        <v>102</v>
      </c>
      <c r="I135" s="187"/>
      <c r="J135" s="188">
        <f>ROUND(I135*H135,2)</f>
        <v>0</v>
      </c>
      <c r="K135" s="189"/>
      <c r="L135" s="190"/>
      <c r="M135" s="191" t="s">
        <v>1</v>
      </c>
      <c r="N135" s="192" t="s">
        <v>41</v>
      </c>
      <c r="O135" s="74"/>
      <c r="P135" s="178">
        <f>O135*H135</f>
        <v>0</v>
      </c>
      <c r="Q135" s="178">
        <v>3.7999999999999998</v>
      </c>
      <c r="R135" s="178">
        <f>Q135*H135</f>
        <v>387.59999999999997</v>
      </c>
      <c r="S135" s="178">
        <v>0</v>
      </c>
      <c r="T135" s="179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0" t="s">
        <v>146</v>
      </c>
      <c r="AT135" s="180" t="s">
        <v>152</v>
      </c>
      <c r="AU135" s="180" t="s">
        <v>120</v>
      </c>
      <c r="AY135" s="15" t="s">
        <v>113</v>
      </c>
      <c r="BE135" s="181">
        <f>IF(N135="základná",J135,0)</f>
        <v>0</v>
      </c>
      <c r="BF135" s="181">
        <f>IF(N135="znížená",J135,0)</f>
        <v>0</v>
      </c>
      <c r="BG135" s="181">
        <f>IF(N135="zákl. prenesená",J135,0)</f>
        <v>0</v>
      </c>
      <c r="BH135" s="181">
        <f>IF(N135="zníž. prenesená",J135,0)</f>
        <v>0</v>
      </c>
      <c r="BI135" s="181">
        <f>IF(N135="nulová",J135,0)</f>
        <v>0</v>
      </c>
      <c r="BJ135" s="15" t="s">
        <v>120</v>
      </c>
      <c r="BK135" s="181">
        <f>ROUND(I135*H135,2)</f>
        <v>0</v>
      </c>
      <c r="BL135" s="15" t="s">
        <v>119</v>
      </c>
      <c r="BM135" s="180" t="s">
        <v>155</v>
      </c>
    </row>
    <row r="136" s="2" customFormat="1" ht="16.5" customHeight="1">
      <c r="A136" s="34"/>
      <c r="B136" s="167"/>
      <c r="C136" s="168" t="s">
        <v>156</v>
      </c>
      <c r="D136" s="168" t="s">
        <v>115</v>
      </c>
      <c r="E136" s="169" t="s">
        <v>157</v>
      </c>
      <c r="F136" s="170" t="s">
        <v>158</v>
      </c>
      <c r="G136" s="171" t="s">
        <v>118</v>
      </c>
      <c r="H136" s="172">
        <v>1.6990000000000001</v>
      </c>
      <c r="I136" s="173"/>
      <c r="J136" s="174">
        <f>ROUND(I136*H136,2)</f>
        <v>0</v>
      </c>
      <c r="K136" s="175"/>
      <c r="L136" s="35"/>
      <c r="M136" s="176" t="s">
        <v>1</v>
      </c>
      <c r="N136" s="177" t="s">
        <v>41</v>
      </c>
      <c r="O136" s="74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0" t="s">
        <v>119</v>
      </c>
      <c r="AT136" s="180" t="s">
        <v>115</v>
      </c>
      <c r="AU136" s="180" t="s">
        <v>120</v>
      </c>
      <c r="AY136" s="15" t="s">
        <v>113</v>
      </c>
      <c r="BE136" s="181">
        <f>IF(N136="základná",J136,0)</f>
        <v>0</v>
      </c>
      <c r="BF136" s="181">
        <f>IF(N136="znížená",J136,0)</f>
        <v>0</v>
      </c>
      <c r="BG136" s="181">
        <f>IF(N136="zákl. prenesená",J136,0)</f>
        <v>0</v>
      </c>
      <c r="BH136" s="181">
        <f>IF(N136="zníž. prenesená",J136,0)</f>
        <v>0</v>
      </c>
      <c r="BI136" s="181">
        <f>IF(N136="nulová",J136,0)</f>
        <v>0</v>
      </c>
      <c r="BJ136" s="15" t="s">
        <v>120</v>
      </c>
      <c r="BK136" s="181">
        <f>ROUND(I136*H136,2)</f>
        <v>0</v>
      </c>
      <c r="BL136" s="15" t="s">
        <v>119</v>
      </c>
      <c r="BM136" s="180" t="s">
        <v>159</v>
      </c>
    </row>
    <row r="137" s="12" customFormat="1" ht="22.8" customHeight="1">
      <c r="A137" s="12"/>
      <c r="B137" s="154"/>
      <c r="C137" s="12"/>
      <c r="D137" s="155" t="s">
        <v>74</v>
      </c>
      <c r="E137" s="165" t="s">
        <v>133</v>
      </c>
      <c r="F137" s="165" t="s">
        <v>160</v>
      </c>
      <c r="G137" s="12"/>
      <c r="H137" s="12"/>
      <c r="I137" s="157"/>
      <c r="J137" s="166">
        <f>BK137</f>
        <v>0</v>
      </c>
      <c r="K137" s="12"/>
      <c r="L137" s="154"/>
      <c r="M137" s="159"/>
      <c r="N137" s="160"/>
      <c r="O137" s="160"/>
      <c r="P137" s="161">
        <f>SUM(P138:P140)</f>
        <v>0</v>
      </c>
      <c r="Q137" s="160"/>
      <c r="R137" s="161">
        <f>SUM(R138:R140)</f>
        <v>0</v>
      </c>
      <c r="S137" s="160"/>
      <c r="T137" s="162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5" t="s">
        <v>80</v>
      </c>
      <c r="AT137" s="163" t="s">
        <v>74</v>
      </c>
      <c r="AU137" s="163" t="s">
        <v>80</v>
      </c>
      <c r="AY137" s="155" t="s">
        <v>113</v>
      </c>
      <c r="BK137" s="164">
        <f>SUM(BK138:BK140)</f>
        <v>0</v>
      </c>
    </row>
    <row r="138" s="2" customFormat="1" ht="33" customHeight="1">
      <c r="A138" s="34"/>
      <c r="B138" s="167"/>
      <c r="C138" s="168" t="s">
        <v>161</v>
      </c>
      <c r="D138" s="168" t="s">
        <v>115</v>
      </c>
      <c r="E138" s="169" t="s">
        <v>162</v>
      </c>
      <c r="F138" s="170" t="s">
        <v>163</v>
      </c>
      <c r="G138" s="171" t="s">
        <v>140</v>
      </c>
      <c r="H138" s="172">
        <v>21</v>
      </c>
      <c r="I138" s="173"/>
      <c r="J138" s="174">
        <f>ROUND(I138*H138,2)</f>
        <v>0</v>
      </c>
      <c r="K138" s="175"/>
      <c r="L138" s="35"/>
      <c r="M138" s="176" t="s">
        <v>1</v>
      </c>
      <c r="N138" s="177" t="s">
        <v>41</v>
      </c>
      <c r="O138" s="74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0" t="s">
        <v>119</v>
      </c>
      <c r="AT138" s="180" t="s">
        <v>115</v>
      </c>
      <c r="AU138" s="180" t="s">
        <v>120</v>
      </c>
      <c r="AY138" s="15" t="s">
        <v>113</v>
      </c>
      <c r="BE138" s="181">
        <f>IF(N138="základná",J138,0)</f>
        <v>0</v>
      </c>
      <c r="BF138" s="181">
        <f>IF(N138="znížená",J138,0)</f>
        <v>0</v>
      </c>
      <c r="BG138" s="181">
        <f>IF(N138="zákl. prenesená",J138,0)</f>
        <v>0</v>
      </c>
      <c r="BH138" s="181">
        <f>IF(N138="zníž. prenesená",J138,0)</f>
        <v>0</v>
      </c>
      <c r="BI138" s="181">
        <f>IF(N138="nulová",J138,0)</f>
        <v>0</v>
      </c>
      <c r="BJ138" s="15" t="s">
        <v>120</v>
      </c>
      <c r="BK138" s="181">
        <f>ROUND(I138*H138,2)</f>
        <v>0</v>
      </c>
      <c r="BL138" s="15" t="s">
        <v>119</v>
      </c>
      <c r="BM138" s="180" t="s">
        <v>164</v>
      </c>
    </row>
    <row r="139" s="2" customFormat="1" ht="33" customHeight="1">
      <c r="A139" s="34"/>
      <c r="B139" s="167"/>
      <c r="C139" s="168" t="s">
        <v>165</v>
      </c>
      <c r="D139" s="168" t="s">
        <v>115</v>
      </c>
      <c r="E139" s="169" t="s">
        <v>166</v>
      </c>
      <c r="F139" s="170" t="s">
        <v>167</v>
      </c>
      <c r="G139" s="171" t="s">
        <v>140</v>
      </c>
      <c r="H139" s="172">
        <v>21</v>
      </c>
      <c r="I139" s="173"/>
      <c r="J139" s="174">
        <f>ROUND(I139*H139,2)</f>
        <v>0</v>
      </c>
      <c r="K139" s="175"/>
      <c r="L139" s="35"/>
      <c r="M139" s="176" t="s">
        <v>1</v>
      </c>
      <c r="N139" s="177" t="s">
        <v>41</v>
      </c>
      <c r="O139" s="74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0" t="s">
        <v>119</v>
      </c>
      <c r="AT139" s="180" t="s">
        <v>115</v>
      </c>
      <c r="AU139" s="180" t="s">
        <v>120</v>
      </c>
      <c r="AY139" s="15" t="s">
        <v>113</v>
      </c>
      <c r="BE139" s="181">
        <f>IF(N139="základná",J139,0)</f>
        <v>0</v>
      </c>
      <c r="BF139" s="181">
        <f>IF(N139="znížená",J139,0)</f>
        <v>0</v>
      </c>
      <c r="BG139" s="181">
        <f>IF(N139="zákl. prenesená",J139,0)</f>
        <v>0</v>
      </c>
      <c r="BH139" s="181">
        <f>IF(N139="zníž. prenesená",J139,0)</f>
        <v>0</v>
      </c>
      <c r="BI139" s="181">
        <f>IF(N139="nulová",J139,0)</f>
        <v>0</v>
      </c>
      <c r="BJ139" s="15" t="s">
        <v>120</v>
      </c>
      <c r="BK139" s="181">
        <f>ROUND(I139*H139,2)</f>
        <v>0</v>
      </c>
      <c r="BL139" s="15" t="s">
        <v>119</v>
      </c>
      <c r="BM139" s="180" t="s">
        <v>168</v>
      </c>
    </row>
    <row r="140" s="2" customFormat="1" ht="24.15" customHeight="1">
      <c r="A140" s="34"/>
      <c r="B140" s="167"/>
      <c r="C140" s="168" t="s">
        <v>169</v>
      </c>
      <c r="D140" s="168" t="s">
        <v>115</v>
      </c>
      <c r="E140" s="169" t="s">
        <v>170</v>
      </c>
      <c r="F140" s="170" t="s">
        <v>171</v>
      </c>
      <c r="G140" s="171" t="s">
        <v>140</v>
      </c>
      <c r="H140" s="172">
        <v>21</v>
      </c>
      <c r="I140" s="173"/>
      <c r="J140" s="174">
        <f>ROUND(I140*H140,2)</f>
        <v>0</v>
      </c>
      <c r="K140" s="175"/>
      <c r="L140" s="35"/>
      <c r="M140" s="176" t="s">
        <v>1</v>
      </c>
      <c r="N140" s="177" t="s">
        <v>41</v>
      </c>
      <c r="O140" s="74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0" t="s">
        <v>119</v>
      </c>
      <c r="AT140" s="180" t="s">
        <v>115</v>
      </c>
      <c r="AU140" s="180" t="s">
        <v>120</v>
      </c>
      <c r="AY140" s="15" t="s">
        <v>113</v>
      </c>
      <c r="BE140" s="181">
        <f>IF(N140="základná",J140,0)</f>
        <v>0</v>
      </c>
      <c r="BF140" s="181">
        <f>IF(N140="znížená",J140,0)</f>
        <v>0</v>
      </c>
      <c r="BG140" s="181">
        <f>IF(N140="zákl. prenesená",J140,0)</f>
        <v>0</v>
      </c>
      <c r="BH140" s="181">
        <f>IF(N140="zníž. prenesená",J140,0)</f>
        <v>0</v>
      </c>
      <c r="BI140" s="181">
        <f>IF(N140="nulová",J140,0)</f>
        <v>0</v>
      </c>
      <c r="BJ140" s="15" t="s">
        <v>120</v>
      </c>
      <c r="BK140" s="181">
        <f>ROUND(I140*H140,2)</f>
        <v>0</v>
      </c>
      <c r="BL140" s="15" t="s">
        <v>119</v>
      </c>
      <c r="BM140" s="180" t="s">
        <v>172</v>
      </c>
    </row>
    <row r="141" s="12" customFormat="1" ht="22.8" customHeight="1">
      <c r="A141" s="12"/>
      <c r="B141" s="154"/>
      <c r="C141" s="12"/>
      <c r="D141" s="155" t="s">
        <v>74</v>
      </c>
      <c r="E141" s="165" t="s">
        <v>137</v>
      </c>
      <c r="F141" s="165" t="s">
        <v>173</v>
      </c>
      <c r="G141" s="12"/>
      <c r="H141" s="12"/>
      <c r="I141" s="157"/>
      <c r="J141" s="166">
        <f>BK141</f>
        <v>0</v>
      </c>
      <c r="K141" s="12"/>
      <c r="L141" s="154"/>
      <c r="M141" s="159"/>
      <c r="N141" s="160"/>
      <c r="O141" s="160"/>
      <c r="P141" s="161">
        <f>SUM(P142:P148)</f>
        <v>0</v>
      </c>
      <c r="Q141" s="160"/>
      <c r="R141" s="161">
        <f>SUM(R142:R148)</f>
        <v>0</v>
      </c>
      <c r="S141" s="160"/>
      <c r="T141" s="162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55" t="s">
        <v>80</v>
      </c>
      <c r="AT141" s="163" t="s">
        <v>74</v>
      </c>
      <c r="AU141" s="163" t="s">
        <v>80</v>
      </c>
      <c r="AY141" s="155" t="s">
        <v>113</v>
      </c>
      <c r="BK141" s="164">
        <f>SUM(BK142:BK148)</f>
        <v>0</v>
      </c>
    </row>
    <row r="142" s="2" customFormat="1" ht="24.15" customHeight="1">
      <c r="A142" s="34"/>
      <c r="B142" s="167"/>
      <c r="C142" s="168" t="s">
        <v>174</v>
      </c>
      <c r="D142" s="168" t="s">
        <v>115</v>
      </c>
      <c r="E142" s="169" t="s">
        <v>175</v>
      </c>
      <c r="F142" s="170" t="s">
        <v>176</v>
      </c>
      <c r="G142" s="171" t="s">
        <v>118</v>
      </c>
      <c r="H142" s="172">
        <v>10.414999999999999</v>
      </c>
      <c r="I142" s="173"/>
      <c r="J142" s="174">
        <f>ROUND(I142*H142,2)</f>
        <v>0</v>
      </c>
      <c r="K142" s="175"/>
      <c r="L142" s="35"/>
      <c r="M142" s="176" t="s">
        <v>1</v>
      </c>
      <c r="N142" s="177" t="s">
        <v>41</v>
      </c>
      <c r="O142" s="74"/>
      <c r="P142" s="178">
        <f>O142*H142</f>
        <v>0</v>
      </c>
      <c r="Q142" s="178">
        <v>0</v>
      </c>
      <c r="R142" s="178">
        <f>Q142*H142</f>
        <v>0</v>
      </c>
      <c r="S142" s="178">
        <v>0</v>
      </c>
      <c r="T142" s="179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0" t="s">
        <v>119</v>
      </c>
      <c r="AT142" s="180" t="s">
        <v>115</v>
      </c>
      <c r="AU142" s="180" t="s">
        <v>120</v>
      </c>
      <c r="AY142" s="15" t="s">
        <v>113</v>
      </c>
      <c r="BE142" s="181">
        <f>IF(N142="základná",J142,0)</f>
        <v>0</v>
      </c>
      <c r="BF142" s="181">
        <f>IF(N142="znížená",J142,0)</f>
        <v>0</v>
      </c>
      <c r="BG142" s="181">
        <f>IF(N142="zákl. prenesená",J142,0)</f>
        <v>0</v>
      </c>
      <c r="BH142" s="181">
        <f>IF(N142="zníž. prenesená",J142,0)</f>
        <v>0</v>
      </c>
      <c r="BI142" s="181">
        <f>IF(N142="nulová",J142,0)</f>
        <v>0</v>
      </c>
      <c r="BJ142" s="15" t="s">
        <v>120</v>
      </c>
      <c r="BK142" s="181">
        <f>ROUND(I142*H142,2)</f>
        <v>0</v>
      </c>
      <c r="BL142" s="15" t="s">
        <v>119</v>
      </c>
      <c r="BM142" s="180" t="s">
        <v>177</v>
      </c>
    </row>
    <row r="143" s="2" customFormat="1" ht="24.15" customHeight="1">
      <c r="A143" s="34"/>
      <c r="B143" s="167"/>
      <c r="C143" s="168" t="s">
        <v>178</v>
      </c>
      <c r="D143" s="168" t="s">
        <v>115</v>
      </c>
      <c r="E143" s="169" t="s">
        <v>179</v>
      </c>
      <c r="F143" s="170" t="s">
        <v>180</v>
      </c>
      <c r="G143" s="171" t="s">
        <v>118</v>
      </c>
      <c r="H143" s="172">
        <v>27.756</v>
      </c>
      <c r="I143" s="173"/>
      <c r="J143" s="174">
        <f>ROUND(I143*H143,2)</f>
        <v>0</v>
      </c>
      <c r="K143" s="175"/>
      <c r="L143" s="35"/>
      <c r="M143" s="176" t="s">
        <v>1</v>
      </c>
      <c r="N143" s="177" t="s">
        <v>41</v>
      </c>
      <c r="O143" s="74"/>
      <c r="P143" s="178">
        <f>O143*H143</f>
        <v>0</v>
      </c>
      <c r="Q143" s="178">
        <v>0</v>
      </c>
      <c r="R143" s="178">
        <f>Q143*H143</f>
        <v>0</v>
      </c>
      <c r="S143" s="178">
        <v>0</v>
      </c>
      <c r="T143" s="179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0" t="s">
        <v>119</v>
      </c>
      <c r="AT143" s="180" t="s">
        <v>115</v>
      </c>
      <c r="AU143" s="180" t="s">
        <v>120</v>
      </c>
      <c r="AY143" s="15" t="s">
        <v>113</v>
      </c>
      <c r="BE143" s="181">
        <f>IF(N143="základná",J143,0)</f>
        <v>0</v>
      </c>
      <c r="BF143" s="181">
        <f>IF(N143="znížená",J143,0)</f>
        <v>0</v>
      </c>
      <c r="BG143" s="181">
        <f>IF(N143="zákl. prenesená",J143,0)</f>
        <v>0</v>
      </c>
      <c r="BH143" s="181">
        <f>IF(N143="zníž. prenesená",J143,0)</f>
        <v>0</v>
      </c>
      <c r="BI143" s="181">
        <f>IF(N143="nulová",J143,0)</f>
        <v>0</v>
      </c>
      <c r="BJ143" s="15" t="s">
        <v>120</v>
      </c>
      <c r="BK143" s="181">
        <f>ROUND(I143*H143,2)</f>
        <v>0</v>
      </c>
      <c r="BL143" s="15" t="s">
        <v>119</v>
      </c>
      <c r="BM143" s="180" t="s">
        <v>181</v>
      </c>
    </row>
    <row r="144" s="2" customFormat="1" ht="24.15" customHeight="1">
      <c r="A144" s="34"/>
      <c r="B144" s="167"/>
      <c r="C144" s="168" t="s">
        <v>182</v>
      </c>
      <c r="D144" s="168" t="s">
        <v>115</v>
      </c>
      <c r="E144" s="169" t="s">
        <v>183</v>
      </c>
      <c r="F144" s="170" t="s">
        <v>184</v>
      </c>
      <c r="G144" s="171" t="s">
        <v>118</v>
      </c>
      <c r="H144" s="172">
        <v>53.555999999999997</v>
      </c>
      <c r="I144" s="173"/>
      <c r="J144" s="174">
        <f>ROUND(I144*H144,2)</f>
        <v>0</v>
      </c>
      <c r="K144" s="175"/>
      <c r="L144" s="35"/>
      <c r="M144" s="176" t="s">
        <v>1</v>
      </c>
      <c r="N144" s="177" t="s">
        <v>41</v>
      </c>
      <c r="O144" s="74"/>
      <c r="P144" s="178">
        <f>O144*H144</f>
        <v>0</v>
      </c>
      <c r="Q144" s="178">
        <v>0</v>
      </c>
      <c r="R144" s="178">
        <f>Q144*H144</f>
        <v>0</v>
      </c>
      <c r="S144" s="178">
        <v>0</v>
      </c>
      <c r="T144" s="179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0" t="s">
        <v>119</v>
      </c>
      <c r="AT144" s="180" t="s">
        <v>115</v>
      </c>
      <c r="AU144" s="180" t="s">
        <v>120</v>
      </c>
      <c r="AY144" s="15" t="s">
        <v>113</v>
      </c>
      <c r="BE144" s="181">
        <f>IF(N144="základná",J144,0)</f>
        <v>0</v>
      </c>
      <c r="BF144" s="181">
        <f>IF(N144="znížená",J144,0)</f>
        <v>0</v>
      </c>
      <c r="BG144" s="181">
        <f>IF(N144="zákl. prenesená",J144,0)</f>
        <v>0</v>
      </c>
      <c r="BH144" s="181">
        <f>IF(N144="zníž. prenesená",J144,0)</f>
        <v>0</v>
      </c>
      <c r="BI144" s="181">
        <f>IF(N144="nulová",J144,0)</f>
        <v>0</v>
      </c>
      <c r="BJ144" s="15" t="s">
        <v>120</v>
      </c>
      <c r="BK144" s="181">
        <f>ROUND(I144*H144,2)</f>
        <v>0</v>
      </c>
      <c r="BL144" s="15" t="s">
        <v>119</v>
      </c>
      <c r="BM144" s="180" t="s">
        <v>185</v>
      </c>
    </row>
    <row r="145" s="2" customFormat="1" ht="21.75" customHeight="1">
      <c r="A145" s="34"/>
      <c r="B145" s="167"/>
      <c r="C145" s="168" t="s">
        <v>186</v>
      </c>
      <c r="D145" s="168" t="s">
        <v>115</v>
      </c>
      <c r="E145" s="169" t="s">
        <v>187</v>
      </c>
      <c r="F145" s="170" t="s">
        <v>188</v>
      </c>
      <c r="G145" s="171" t="s">
        <v>140</v>
      </c>
      <c r="H145" s="172">
        <v>74.808000000000007</v>
      </c>
      <c r="I145" s="173"/>
      <c r="J145" s="174">
        <f>ROUND(I145*H145,2)</f>
        <v>0</v>
      </c>
      <c r="K145" s="175"/>
      <c r="L145" s="35"/>
      <c r="M145" s="176" t="s">
        <v>1</v>
      </c>
      <c r="N145" s="177" t="s">
        <v>41</v>
      </c>
      <c r="O145" s="74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0" t="s">
        <v>119</v>
      </c>
      <c r="AT145" s="180" t="s">
        <v>115</v>
      </c>
      <c r="AU145" s="180" t="s">
        <v>120</v>
      </c>
      <c r="AY145" s="15" t="s">
        <v>113</v>
      </c>
      <c r="BE145" s="181">
        <f>IF(N145="základná",J145,0)</f>
        <v>0</v>
      </c>
      <c r="BF145" s="181">
        <f>IF(N145="znížená",J145,0)</f>
        <v>0</v>
      </c>
      <c r="BG145" s="181">
        <f>IF(N145="zákl. prenesená",J145,0)</f>
        <v>0</v>
      </c>
      <c r="BH145" s="181">
        <f>IF(N145="zníž. prenesená",J145,0)</f>
        <v>0</v>
      </c>
      <c r="BI145" s="181">
        <f>IF(N145="nulová",J145,0)</f>
        <v>0</v>
      </c>
      <c r="BJ145" s="15" t="s">
        <v>120</v>
      </c>
      <c r="BK145" s="181">
        <f>ROUND(I145*H145,2)</f>
        <v>0</v>
      </c>
      <c r="BL145" s="15" t="s">
        <v>119</v>
      </c>
      <c r="BM145" s="180" t="s">
        <v>189</v>
      </c>
    </row>
    <row r="146" s="2" customFormat="1" ht="21.75" customHeight="1">
      <c r="A146" s="34"/>
      <c r="B146" s="167"/>
      <c r="C146" s="168" t="s">
        <v>190</v>
      </c>
      <c r="D146" s="168" t="s">
        <v>115</v>
      </c>
      <c r="E146" s="169" t="s">
        <v>191</v>
      </c>
      <c r="F146" s="170" t="s">
        <v>192</v>
      </c>
      <c r="G146" s="171" t="s">
        <v>140</v>
      </c>
      <c r="H146" s="172">
        <v>74.808000000000007</v>
      </c>
      <c r="I146" s="173"/>
      <c r="J146" s="174">
        <f>ROUND(I146*H146,2)</f>
        <v>0</v>
      </c>
      <c r="K146" s="175"/>
      <c r="L146" s="35"/>
      <c r="M146" s="176" t="s">
        <v>1</v>
      </c>
      <c r="N146" s="177" t="s">
        <v>41</v>
      </c>
      <c r="O146" s="74"/>
      <c r="P146" s="178">
        <f>O146*H146</f>
        <v>0</v>
      </c>
      <c r="Q146" s="178">
        <v>0</v>
      </c>
      <c r="R146" s="178">
        <f>Q146*H146</f>
        <v>0</v>
      </c>
      <c r="S146" s="178">
        <v>0</v>
      </c>
      <c r="T146" s="179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0" t="s">
        <v>119</v>
      </c>
      <c r="AT146" s="180" t="s">
        <v>115</v>
      </c>
      <c r="AU146" s="180" t="s">
        <v>120</v>
      </c>
      <c r="AY146" s="15" t="s">
        <v>113</v>
      </c>
      <c r="BE146" s="181">
        <f>IF(N146="základná",J146,0)</f>
        <v>0</v>
      </c>
      <c r="BF146" s="181">
        <f>IF(N146="znížená",J146,0)</f>
        <v>0</v>
      </c>
      <c r="BG146" s="181">
        <f>IF(N146="zákl. prenesená",J146,0)</f>
        <v>0</v>
      </c>
      <c r="BH146" s="181">
        <f>IF(N146="zníž. prenesená",J146,0)</f>
        <v>0</v>
      </c>
      <c r="BI146" s="181">
        <f>IF(N146="nulová",J146,0)</f>
        <v>0</v>
      </c>
      <c r="BJ146" s="15" t="s">
        <v>120</v>
      </c>
      <c r="BK146" s="181">
        <f>ROUND(I146*H146,2)</f>
        <v>0</v>
      </c>
      <c r="BL146" s="15" t="s">
        <v>119</v>
      </c>
      <c r="BM146" s="180" t="s">
        <v>193</v>
      </c>
    </row>
    <row r="147" s="2" customFormat="1" ht="33" customHeight="1">
      <c r="A147" s="34"/>
      <c r="B147" s="167"/>
      <c r="C147" s="168" t="s">
        <v>194</v>
      </c>
      <c r="D147" s="168" t="s">
        <v>115</v>
      </c>
      <c r="E147" s="169" t="s">
        <v>195</v>
      </c>
      <c r="F147" s="170" t="s">
        <v>196</v>
      </c>
      <c r="G147" s="171" t="s">
        <v>197</v>
      </c>
      <c r="H147" s="172">
        <v>0.128</v>
      </c>
      <c r="I147" s="173"/>
      <c r="J147" s="174">
        <f>ROUND(I147*H147,2)</f>
        <v>0</v>
      </c>
      <c r="K147" s="175"/>
      <c r="L147" s="35"/>
      <c r="M147" s="176" t="s">
        <v>1</v>
      </c>
      <c r="N147" s="177" t="s">
        <v>41</v>
      </c>
      <c r="O147" s="74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0" t="s">
        <v>119</v>
      </c>
      <c r="AT147" s="180" t="s">
        <v>115</v>
      </c>
      <c r="AU147" s="180" t="s">
        <v>120</v>
      </c>
      <c r="AY147" s="15" t="s">
        <v>113</v>
      </c>
      <c r="BE147" s="181">
        <f>IF(N147="základná",J147,0)</f>
        <v>0</v>
      </c>
      <c r="BF147" s="181">
        <f>IF(N147="znížená",J147,0)</f>
        <v>0</v>
      </c>
      <c r="BG147" s="181">
        <f>IF(N147="zákl. prenesená",J147,0)</f>
        <v>0</v>
      </c>
      <c r="BH147" s="181">
        <f>IF(N147="zníž. prenesená",J147,0)</f>
        <v>0</v>
      </c>
      <c r="BI147" s="181">
        <f>IF(N147="nulová",J147,0)</f>
        <v>0</v>
      </c>
      <c r="BJ147" s="15" t="s">
        <v>120</v>
      </c>
      <c r="BK147" s="181">
        <f>ROUND(I147*H147,2)</f>
        <v>0</v>
      </c>
      <c r="BL147" s="15" t="s">
        <v>119</v>
      </c>
      <c r="BM147" s="180" t="s">
        <v>198</v>
      </c>
    </row>
    <row r="148" s="2" customFormat="1" ht="37.8" customHeight="1">
      <c r="A148" s="34"/>
      <c r="B148" s="167"/>
      <c r="C148" s="168" t="s">
        <v>7</v>
      </c>
      <c r="D148" s="168" t="s">
        <v>115</v>
      </c>
      <c r="E148" s="169" t="s">
        <v>199</v>
      </c>
      <c r="F148" s="170" t="s">
        <v>200</v>
      </c>
      <c r="G148" s="171" t="s">
        <v>140</v>
      </c>
      <c r="H148" s="172">
        <v>313.19999999999999</v>
      </c>
      <c r="I148" s="173"/>
      <c r="J148" s="174">
        <f>ROUND(I148*H148,2)</f>
        <v>0</v>
      </c>
      <c r="K148" s="175"/>
      <c r="L148" s="35"/>
      <c r="M148" s="176" t="s">
        <v>1</v>
      </c>
      <c r="N148" s="177" t="s">
        <v>41</v>
      </c>
      <c r="O148" s="74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0" t="s">
        <v>119</v>
      </c>
      <c r="AT148" s="180" t="s">
        <v>115</v>
      </c>
      <c r="AU148" s="180" t="s">
        <v>120</v>
      </c>
      <c r="AY148" s="15" t="s">
        <v>113</v>
      </c>
      <c r="BE148" s="181">
        <f>IF(N148="základná",J148,0)</f>
        <v>0</v>
      </c>
      <c r="BF148" s="181">
        <f>IF(N148="znížená",J148,0)</f>
        <v>0</v>
      </c>
      <c r="BG148" s="181">
        <f>IF(N148="zákl. prenesená",J148,0)</f>
        <v>0</v>
      </c>
      <c r="BH148" s="181">
        <f>IF(N148="zníž. prenesená",J148,0)</f>
        <v>0</v>
      </c>
      <c r="BI148" s="181">
        <f>IF(N148="nulová",J148,0)</f>
        <v>0</v>
      </c>
      <c r="BJ148" s="15" t="s">
        <v>120</v>
      </c>
      <c r="BK148" s="181">
        <f>ROUND(I148*H148,2)</f>
        <v>0</v>
      </c>
      <c r="BL148" s="15" t="s">
        <v>119</v>
      </c>
      <c r="BM148" s="180" t="s">
        <v>201</v>
      </c>
    </row>
    <row r="149" s="12" customFormat="1" ht="22.8" customHeight="1">
      <c r="A149" s="12"/>
      <c r="B149" s="154"/>
      <c r="C149" s="12"/>
      <c r="D149" s="155" t="s">
        <v>74</v>
      </c>
      <c r="E149" s="165" t="s">
        <v>151</v>
      </c>
      <c r="F149" s="165" t="s">
        <v>202</v>
      </c>
      <c r="G149" s="12"/>
      <c r="H149" s="12"/>
      <c r="I149" s="157"/>
      <c r="J149" s="166">
        <f>BK149</f>
        <v>0</v>
      </c>
      <c r="K149" s="12"/>
      <c r="L149" s="154"/>
      <c r="M149" s="159"/>
      <c r="N149" s="160"/>
      <c r="O149" s="160"/>
      <c r="P149" s="161">
        <f>SUM(P150:P161)</f>
        <v>0</v>
      </c>
      <c r="Q149" s="160"/>
      <c r="R149" s="161">
        <f>SUM(R150:R161)</f>
        <v>0</v>
      </c>
      <c r="S149" s="160"/>
      <c r="T149" s="162">
        <f>SUM(T150:T161)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55" t="s">
        <v>80</v>
      </c>
      <c r="AT149" s="163" t="s">
        <v>74</v>
      </c>
      <c r="AU149" s="163" t="s">
        <v>80</v>
      </c>
      <c r="AY149" s="155" t="s">
        <v>113</v>
      </c>
      <c r="BK149" s="164">
        <f>SUM(BK150:BK161)</f>
        <v>0</v>
      </c>
    </row>
    <row r="150" s="2" customFormat="1" ht="24.15" customHeight="1">
      <c r="A150" s="34"/>
      <c r="B150" s="167"/>
      <c r="C150" s="168" t="s">
        <v>203</v>
      </c>
      <c r="D150" s="168" t="s">
        <v>115</v>
      </c>
      <c r="E150" s="169" t="s">
        <v>204</v>
      </c>
      <c r="F150" s="170" t="s">
        <v>205</v>
      </c>
      <c r="G150" s="171" t="s">
        <v>206</v>
      </c>
      <c r="H150" s="172">
        <v>164</v>
      </c>
      <c r="I150" s="173"/>
      <c r="J150" s="174">
        <f>ROUND(I150*H150,2)</f>
        <v>0</v>
      </c>
      <c r="K150" s="175"/>
      <c r="L150" s="35"/>
      <c r="M150" s="176" t="s">
        <v>1</v>
      </c>
      <c r="N150" s="177" t="s">
        <v>41</v>
      </c>
      <c r="O150" s="74"/>
      <c r="P150" s="178">
        <f>O150*H150</f>
        <v>0</v>
      </c>
      <c r="Q150" s="178">
        <v>0</v>
      </c>
      <c r="R150" s="178">
        <f>Q150*H150</f>
        <v>0</v>
      </c>
      <c r="S150" s="178">
        <v>0</v>
      </c>
      <c r="T150" s="179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0" t="s">
        <v>119</v>
      </c>
      <c r="AT150" s="180" t="s">
        <v>115</v>
      </c>
      <c r="AU150" s="180" t="s">
        <v>120</v>
      </c>
      <c r="AY150" s="15" t="s">
        <v>113</v>
      </c>
      <c r="BE150" s="181">
        <f>IF(N150="základná",J150,0)</f>
        <v>0</v>
      </c>
      <c r="BF150" s="181">
        <f>IF(N150="znížená",J150,0)</f>
        <v>0</v>
      </c>
      <c r="BG150" s="181">
        <f>IF(N150="zákl. prenesená",J150,0)</f>
        <v>0</v>
      </c>
      <c r="BH150" s="181">
        <f>IF(N150="zníž. prenesená",J150,0)</f>
        <v>0</v>
      </c>
      <c r="BI150" s="181">
        <f>IF(N150="nulová",J150,0)</f>
        <v>0</v>
      </c>
      <c r="BJ150" s="15" t="s">
        <v>120</v>
      </c>
      <c r="BK150" s="181">
        <f>ROUND(I150*H150,2)</f>
        <v>0</v>
      </c>
      <c r="BL150" s="15" t="s">
        <v>119</v>
      </c>
      <c r="BM150" s="180" t="s">
        <v>207</v>
      </c>
    </row>
    <row r="151" s="2" customFormat="1" ht="24.15" customHeight="1">
      <c r="A151" s="34"/>
      <c r="B151" s="167"/>
      <c r="C151" s="168" t="s">
        <v>208</v>
      </c>
      <c r="D151" s="168" t="s">
        <v>115</v>
      </c>
      <c r="E151" s="169" t="s">
        <v>209</v>
      </c>
      <c r="F151" s="170" t="s">
        <v>210</v>
      </c>
      <c r="G151" s="171" t="s">
        <v>206</v>
      </c>
      <c r="H151" s="172">
        <v>159</v>
      </c>
      <c r="I151" s="173"/>
      <c r="J151" s="174">
        <f>ROUND(I151*H151,2)</f>
        <v>0</v>
      </c>
      <c r="K151" s="175"/>
      <c r="L151" s="35"/>
      <c r="M151" s="176" t="s">
        <v>1</v>
      </c>
      <c r="N151" s="177" t="s">
        <v>41</v>
      </c>
      <c r="O151" s="74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0" t="s">
        <v>119</v>
      </c>
      <c r="AT151" s="180" t="s">
        <v>115</v>
      </c>
      <c r="AU151" s="180" t="s">
        <v>120</v>
      </c>
      <c r="AY151" s="15" t="s">
        <v>113</v>
      </c>
      <c r="BE151" s="181">
        <f>IF(N151="základná",J151,0)</f>
        <v>0</v>
      </c>
      <c r="BF151" s="181">
        <f>IF(N151="znížená",J151,0)</f>
        <v>0</v>
      </c>
      <c r="BG151" s="181">
        <f>IF(N151="zákl. prenesená",J151,0)</f>
        <v>0</v>
      </c>
      <c r="BH151" s="181">
        <f>IF(N151="zníž. prenesená",J151,0)</f>
        <v>0</v>
      </c>
      <c r="BI151" s="181">
        <f>IF(N151="nulová",J151,0)</f>
        <v>0</v>
      </c>
      <c r="BJ151" s="15" t="s">
        <v>120</v>
      </c>
      <c r="BK151" s="181">
        <f>ROUND(I151*H151,2)</f>
        <v>0</v>
      </c>
      <c r="BL151" s="15" t="s">
        <v>119</v>
      </c>
      <c r="BM151" s="180" t="s">
        <v>211</v>
      </c>
    </row>
    <row r="152" s="2" customFormat="1" ht="24.15" customHeight="1">
      <c r="A152" s="34"/>
      <c r="B152" s="167"/>
      <c r="C152" s="182" t="s">
        <v>212</v>
      </c>
      <c r="D152" s="182" t="s">
        <v>152</v>
      </c>
      <c r="E152" s="183" t="s">
        <v>213</v>
      </c>
      <c r="F152" s="184" t="s">
        <v>214</v>
      </c>
      <c r="G152" s="185" t="s">
        <v>149</v>
      </c>
      <c r="H152" s="186">
        <v>320</v>
      </c>
      <c r="I152" s="187"/>
      <c r="J152" s="188">
        <f>ROUND(I152*H152,2)</f>
        <v>0</v>
      </c>
      <c r="K152" s="189"/>
      <c r="L152" s="190"/>
      <c r="M152" s="191" t="s">
        <v>1</v>
      </c>
      <c r="N152" s="192" t="s">
        <v>41</v>
      </c>
      <c r="O152" s="74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0" t="s">
        <v>146</v>
      </c>
      <c r="AT152" s="180" t="s">
        <v>152</v>
      </c>
      <c r="AU152" s="180" t="s">
        <v>120</v>
      </c>
      <c r="AY152" s="15" t="s">
        <v>113</v>
      </c>
      <c r="BE152" s="181">
        <f>IF(N152="základná",J152,0)</f>
        <v>0</v>
      </c>
      <c r="BF152" s="181">
        <f>IF(N152="znížená",J152,0)</f>
        <v>0</v>
      </c>
      <c r="BG152" s="181">
        <f>IF(N152="zákl. prenesená",J152,0)</f>
        <v>0</v>
      </c>
      <c r="BH152" s="181">
        <f>IF(N152="zníž. prenesená",J152,0)</f>
        <v>0</v>
      </c>
      <c r="BI152" s="181">
        <f>IF(N152="nulová",J152,0)</f>
        <v>0</v>
      </c>
      <c r="BJ152" s="15" t="s">
        <v>120</v>
      </c>
      <c r="BK152" s="181">
        <f>ROUND(I152*H152,2)</f>
        <v>0</v>
      </c>
      <c r="BL152" s="15" t="s">
        <v>119</v>
      </c>
      <c r="BM152" s="180" t="s">
        <v>215</v>
      </c>
    </row>
    <row r="153" s="2" customFormat="1" ht="33" customHeight="1">
      <c r="A153" s="34"/>
      <c r="B153" s="167"/>
      <c r="C153" s="168" t="s">
        <v>216</v>
      </c>
      <c r="D153" s="168" t="s">
        <v>115</v>
      </c>
      <c r="E153" s="169" t="s">
        <v>217</v>
      </c>
      <c r="F153" s="170" t="s">
        <v>218</v>
      </c>
      <c r="G153" s="171" t="s">
        <v>140</v>
      </c>
      <c r="H153" s="172">
        <v>349.80000000000001</v>
      </c>
      <c r="I153" s="173"/>
      <c r="J153" s="174">
        <f>ROUND(I153*H153,2)</f>
        <v>0</v>
      </c>
      <c r="K153" s="175"/>
      <c r="L153" s="35"/>
      <c r="M153" s="176" t="s">
        <v>1</v>
      </c>
      <c r="N153" s="177" t="s">
        <v>41</v>
      </c>
      <c r="O153" s="74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0" t="s">
        <v>119</v>
      </c>
      <c r="AT153" s="180" t="s">
        <v>115</v>
      </c>
      <c r="AU153" s="180" t="s">
        <v>120</v>
      </c>
      <c r="AY153" s="15" t="s">
        <v>113</v>
      </c>
      <c r="BE153" s="181">
        <f>IF(N153="základná",J153,0)</f>
        <v>0</v>
      </c>
      <c r="BF153" s="181">
        <f>IF(N153="znížená",J153,0)</f>
        <v>0</v>
      </c>
      <c r="BG153" s="181">
        <f>IF(N153="zákl. prenesená",J153,0)</f>
        <v>0</v>
      </c>
      <c r="BH153" s="181">
        <f>IF(N153="zníž. prenesená",J153,0)</f>
        <v>0</v>
      </c>
      <c r="BI153" s="181">
        <f>IF(N153="nulová",J153,0)</f>
        <v>0</v>
      </c>
      <c r="BJ153" s="15" t="s">
        <v>120</v>
      </c>
      <c r="BK153" s="181">
        <f>ROUND(I153*H153,2)</f>
        <v>0</v>
      </c>
      <c r="BL153" s="15" t="s">
        <v>119</v>
      </c>
      <c r="BM153" s="180" t="s">
        <v>219</v>
      </c>
    </row>
    <row r="154" s="2" customFormat="1" ht="44.25" customHeight="1">
      <c r="A154" s="34"/>
      <c r="B154" s="167"/>
      <c r="C154" s="168" t="s">
        <v>220</v>
      </c>
      <c r="D154" s="168" t="s">
        <v>115</v>
      </c>
      <c r="E154" s="169" t="s">
        <v>221</v>
      </c>
      <c r="F154" s="170" t="s">
        <v>222</v>
      </c>
      <c r="G154" s="171" t="s">
        <v>140</v>
      </c>
      <c r="H154" s="172">
        <v>349.80000000000001</v>
      </c>
      <c r="I154" s="173"/>
      <c r="J154" s="174">
        <f>ROUND(I154*H154,2)</f>
        <v>0</v>
      </c>
      <c r="K154" s="175"/>
      <c r="L154" s="35"/>
      <c r="M154" s="176" t="s">
        <v>1</v>
      </c>
      <c r="N154" s="177" t="s">
        <v>41</v>
      </c>
      <c r="O154" s="74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0" t="s">
        <v>119</v>
      </c>
      <c r="AT154" s="180" t="s">
        <v>115</v>
      </c>
      <c r="AU154" s="180" t="s">
        <v>120</v>
      </c>
      <c r="AY154" s="15" t="s">
        <v>113</v>
      </c>
      <c r="BE154" s="181">
        <f>IF(N154="základná",J154,0)</f>
        <v>0</v>
      </c>
      <c r="BF154" s="181">
        <f>IF(N154="znížená",J154,0)</f>
        <v>0</v>
      </c>
      <c r="BG154" s="181">
        <f>IF(N154="zákl. prenesená",J154,0)</f>
        <v>0</v>
      </c>
      <c r="BH154" s="181">
        <f>IF(N154="zníž. prenesená",J154,0)</f>
        <v>0</v>
      </c>
      <c r="BI154" s="181">
        <f>IF(N154="nulová",J154,0)</f>
        <v>0</v>
      </c>
      <c r="BJ154" s="15" t="s">
        <v>120</v>
      </c>
      <c r="BK154" s="181">
        <f>ROUND(I154*H154,2)</f>
        <v>0</v>
      </c>
      <c r="BL154" s="15" t="s">
        <v>119</v>
      </c>
      <c r="BM154" s="180" t="s">
        <v>223</v>
      </c>
    </row>
    <row r="155" s="2" customFormat="1" ht="33" customHeight="1">
      <c r="A155" s="34"/>
      <c r="B155" s="167"/>
      <c r="C155" s="168" t="s">
        <v>224</v>
      </c>
      <c r="D155" s="168" t="s">
        <v>115</v>
      </c>
      <c r="E155" s="169" t="s">
        <v>225</v>
      </c>
      <c r="F155" s="170" t="s">
        <v>226</v>
      </c>
      <c r="G155" s="171" t="s">
        <v>140</v>
      </c>
      <c r="H155" s="172">
        <v>349.80000000000001</v>
      </c>
      <c r="I155" s="173"/>
      <c r="J155" s="174">
        <f>ROUND(I155*H155,2)</f>
        <v>0</v>
      </c>
      <c r="K155" s="175"/>
      <c r="L155" s="35"/>
      <c r="M155" s="176" t="s">
        <v>1</v>
      </c>
      <c r="N155" s="177" t="s">
        <v>41</v>
      </c>
      <c r="O155" s="74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0" t="s">
        <v>119</v>
      </c>
      <c r="AT155" s="180" t="s">
        <v>115</v>
      </c>
      <c r="AU155" s="180" t="s">
        <v>120</v>
      </c>
      <c r="AY155" s="15" t="s">
        <v>113</v>
      </c>
      <c r="BE155" s="181">
        <f>IF(N155="základná",J155,0)</f>
        <v>0</v>
      </c>
      <c r="BF155" s="181">
        <f>IF(N155="znížená",J155,0)</f>
        <v>0</v>
      </c>
      <c r="BG155" s="181">
        <f>IF(N155="zákl. prenesená",J155,0)</f>
        <v>0</v>
      </c>
      <c r="BH155" s="181">
        <f>IF(N155="zníž. prenesená",J155,0)</f>
        <v>0</v>
      </c>
      <c r="BI155" s="181">
        <f>IF(N155="nulová",J155,0)</f>
        <v>0</v>
      </c>
      <c r="BJ155" s="15" t="s">
        <v>120</v>
      </c>
      <c r="BK155" s="181">
        <f>ROUND(I155*H155,2)</f>
        <v>0</v>
      </c>
      <c r="BL155" s="15" t="s">
        <v>119</v>
      </c>
      <c r="BM155" s="180" t="s">
        <v>227</v>
      </c>
    </row>
    <row r="156" s="2" customFormat="1" ht="21.75" customHeight="1">
      <c r="A156" s="34"/>
      <c r="B156" s="167"/>
      <c r="C156" s="168" t="s">
        <v>228</v>
      </c>
      <c r="D156" s="168" t="s">
        <v>115</v>
      </c>
      <c r="E156" s="169" t="s">
        <v>229</v>
      </c>
      <c r="F156" s="170" t="s">
        <v>230</v>
      </c>
      <c r="G156" s="171" t="s">
        <v>149</v>
      </c>
      <c r="H156" s="172">
        <v>480</v>
      </c>
      <c r="I156" s="173"/>
      <c r="J156" s="174">
        <f>ROUND(I156*H156,2)</f>
        <v>0</v>
      </c>
      <c r="K156" s="175"/>
      <c r="L156" s="35"/>
      <c r="M156" s="176" t="s">
        <v>1</v>
      </c>
      <c r="N156" s="177" t="s">
        <v>41</v>
      </c>
      <c r="O156" s="74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0" t="s">
        <v>119</v>
      </c>
      <c r="AT156" s="180" t="s">
        <v>115</v>
      </c>
      <c r="AU156" s="180" t="s">
        <v>120</v>
      </c>
      <c r="AY156" s="15" t="s">
        <v>113</v>
      </c>
      <c r="BE156" s="181">
        <f>IF(N156="základná",J156,0)</f>
        <v>0</v>
      </c>
      <c r="BF156" s="181">
        <f>IF(N156="znížená",J156,0)</f>
        <v>0</v>
      </c>
      <c r="BG156" s="181">
        <f>IF(N156="zákl. prenesená",J156,0)</f>
        <v>0</v>
      </c>
      <c r="BH156" s="181">
        <f>IF(N156="zníž. prenesená",J156,0)</f>
        <v>0</v>
      </c>
      <c r="BI156" s="181">
        <f>IF(N156="nulová",J156,0)</f>
        <v>0</v>
      </c>
      <c r="BJ156" s="15" t="s">
        <v>120</v>
      </c>
      <c r="BK156" s="181">
        <f>ROUND(I156*H156,2)</f>
        <v>0</v>
      </c>
      <c r="BL156" s="15" t="s">
        <v>119</v>
      </c>
      <c r="BM156" s="180" t="s">
        <v>231</v>
      </c>
    </row>
    <row r="157" s="2" customFormat="1" ht="37.8" customHeight="1">
      <c r="A157" s="34"/>
      <c r="B157" s="167"/>
      <c r="C157" s="168" t="s">
        <v>232</v>
      </c>
      <c r="D157" s="168" t="s">
        <v>115</v>
      </c>
      <c r="E157" s="169" t="s">
        <v>233</v>
      </c>
      <c r="F157" s="170" t="s">
        <v>234</v>
      </c>
      <c r="G157" s="171" t="s">
        <v>118</v>
      </c>
      <c r="H157" s="172">
        <v>10.414999999999999</v>
      </c>
      <c r="I157" s="173"/>
      <c r="J157" s="174">
        <f>ROUND(I157*H157,2)</f>
        <v>0</v>
      </c>
      <c r="K157" s="175"/>
      <c r="L157" s="35"/>
      <c r="M157" s="176" t="s">
        <v>1</v>
      </c>
      <c r="N157" s="177" t="s">
        <v>41</v>
      </c>
      <c r="O157" s="74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0" t="s">
        <v>119</v>
      </c>
      <c r="AT157" s="180" t="s">
        <v>115</v>
      </c>
      <c r="AU157" s="180" t="s">
        <v>120</v>
      </c>
      <c r="AY157" s="15" t="s">
        <v>113</v>
      </c>
      <c r="BE157" s="181">
        <f>IF(N157="základná",J157,0)</f>
        <v>0</v>
      </c>
      <c r="BF157" s="181">
        <f>IF(N157="znížená",J157,0)</f>
        <v>0</v>
      </c>
      <c r="BG157" s="181">
        <f>IF(N157="zákl. prenesená",J157,0)</f>
        <v>0</v>
      </c>
      <c r="BH157" s="181">
        <f>IF(N157="zníž. prenesená",J157,0)</f>
        <v>0</v>
      </c>
      <c r="BI157" s="181">
        <f>IF(N157="nulová",J157,0)</f>
        <v>0</v>
      </c>
      <c r="BJ157" s="15" t="s">
        <v>120</v>
      </c>
      <c r="BK157" s="181">
        <f>ROUND(I157*H157,2)</f>
        <v>0</v>
      </c>
      <c r="BL157" s="15" t="s">
        <v>119</v>
      </c>
      <c r="BM157" s="180" t="s">
        <v>235</v>
      </c>
    </row>
    <row r="158" s="2" customFormat="1" ht="21.75" customHeight="1">
      <c r="A158" s="34"/>
      <c r="B158" s="167"/>
      <c r="C158" s="168" t="s">
        <v>236</v>
      </c>
      <c r="D158" s="168" t="s">
        <v>115</v>
      </c>
      <c r="E158" s="169" t="s">
        <v>237</v>
      </c>
      <c r="F158" s="170" t="s">
        <v>238</v>
      </c>
      <c r="G158" s="171" t="s">
        <v>197</v>
      </c>
      <c r="H158" s="172">
        <v>22.913</v>
      </c>
      <c r="I158" s="173"/>
      <c r="J158" s="174">
        <f>ROUND(I158*H158,2)</f>
        <v>0</v>
      </c>
      <c r="K158" s="175"/>
      <c r="L158" s="35"/>
      <c r="M158" s="176" t="s">
        <v>1</v>
      </c>
      <c r="N158" s="177" t="s">
        <v>41</v>
      </c>
      <c r="O158" s="74"/>
      <c r="P158" s="178">
        <f>O158*H158</f>
        <v>0</v>
      </c>
      <c r="Q158" s="178">
        <v>0</v>
      </c>
      <c r="R158" s="178">
        <f>Q158*H158</f>
        <v>0</v>
      </c>
      <c r="S158" s="178">
        <v>0</v>
      </c>
      <c r="T158" s="179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0" t="s">
        <v>119</v>
      </c>
      <c r="AT158" s="180" t="s">
        <v>115</v>
      </c>
      <c r="AU158" s="180" t="s">
        <v>120</v>
      </c>
      <c r="AY158" s="15" t="s">
        <v>113</v>
      </c>
      <c r="BE158" s="181">
        <f>IF(N158="základná",J158,0)</f>
        <v>0</v>
      </c>
      <c r="BF158" s="181">
        <f>IF(N158="znížená",J158,0)</f>
        <v>0</v>
      </c>
      <c r="BG158" s="181">
        <f>IF(N158="zákl. prenesená",J158,0)</f>
        <v>0</v>
      </c>
      <c r="BH158" s="181">
        <f>IF(N158="zníž. prenesená",J158,0)</f>
        <v>0</v>
      </c>
      <c r="BI158" s="181">
        <f>IF(N158="nulová",J158,0)</f>
        <v>0</v>
      </c>
      <c r="BJ158" s="15" t="s">
        <v>120</v>
      </c>
      <c r="BK158" s="181">
        <f>ROUND(I158*H158,2)</f>
        <v>0</v>
      </c>
      <c r="BL158" s="15" t="s">
        <v>119</v>
      </c>
      <c r="BM158" s="180" t="s">
        <v>239</v>
      </c>
    </row>
    <row r="159" s="2" customFormat="1" ht="24.15" customHeight="1">
      <c r="A159" s="34"/>
      <c r="B159" s="167"/>
      <c r="C159" s="168" t="s">
        <v>240</v>
      </c>
      <c r="D159" s="168" t="s">
        <v>115</v>
      </c>
      <c r="E159" s="169" t="s">
        <v>241</v>
      </c>
      <c r="F159" s="170" t="s">
        <v>242</v>
      </c>
      <c r="G159" s="171" t="s">
        <v>197</v>
      </c>
      <c r="H159" s="172">
        <v>320.78199999999998</v>
      </c>
      <c r="I159" s="173"/>
      <c r="J159" s="174">
        <f>ROUND(I159*H159,2)</f>
        <v>0</v>
      </c>
      <c r="K159" s="175"/>
      <c r="L159" s="35"/>
      <c r="M159" s="176" t="s">
        <v>1</v>
      </c>
      <c r="N159" s="177" t="s">
        <v>41</v>
      </c>
      <c r="O159" s="74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0" t="s">
        <v>119</v>
      </c>
      <c r="AT159" s="180" t="s">
        <v>115</v>
      </c>
      <c r="AU159" s="180" t="s">
        <v>120</v>
      </c>
      <c r="AY159" s="15" t="s">
        <v>113</v>
      </c>
      <c r="BE159" s="181">
        <f>IF(N159="základná",J159,0)</f>
        <v>0</v>
      </c>
      <c r="BF159" s="181">
        <f>IF(N159="znížená",J159,0)</f>
        <v>0</v>
      </c>
      <c r="BG159" s="181">
        <f>IF(N159="zákl. prenesená",J159,0)</f>
        <v>0</v>
      </c>
      <c r="BH159" s="181">
        <f>IF(N159="zníž. prenesená",J159,0)</f>
        <v>0</v>
      </c>
      <c r="BI159" s="181">
        <f>IF(N159="nulová",J159,0)</f>
        <v>0</v>
      </c>
      <c r="BJ159" s="15" t="s">
        <v>120</v>
      </c>
      <c r="BK159" s="181">
        <f>ROUND(I159*H159,2)</f>
        <v>0</v>
      </c>
      <c r="BL159" s="15" t="s">
        <v>119</v>
      </c>
      <c r="BM159" s="180" t="s">
        <v>243</v>
      </c>
    </row>
    <row r="160" s="2" customFormat="1" ht="24.15" customHeight="1">
      <c r="A160" s="34"/>
      <c r="B160" s="167"/>
      <c r="C160" s="168" t="s">
        <v>244</v>
      </c>
      <c r="D160" s="168" t="s">
        <v>115</v>
      </c>
      <c r="E160" s="169" t="s">
        <v>245</v>
      </c>
      <c r="F160" s="170" t="s">
        <v>246</v>
      </c>
      <c r="G160" s="171" t="s">
        <v>197</v>
      </c>
      <c r="H160" s="172">
        <v>22.913</v>
      </c>
      <c r="I160" s="173"/>
      <c r="J160" s="174">
        <f>ROUND(I160*H160,2)</f>
        <v>0</v>
      </c>
      <c r="K160" s="175"/>
      <c r="L160" s="35"/>
      <c r="M160" s="176" t="s">
        <v>1</v>
      </c>
      <c r="N160" s="177" t="s">
        <v>41</v>
      </c>
      <c r="O160" s="74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0" t="s">
        <v>119</v>
      </c>
      <c r="AT160" s="180" t="s">
        <v>115</v>
      </c>
      <c r="AU160" s="180" t="s">
        <v>120</v>
      </c>
      <c r="AY160" s="15" t="s">
        <v>113</v>
      </c>
      <c r="BE160" s="181">
        <f>IF(N160="základná",J160,0)</f>
        <v>0</v>
      </c>
      <c r="BF160" s="181">
        <f>IF(N160="znížená",J160,0)</f>
        <v>0</v>
      </c>
      <c r="BG160" s="181">
        <f>IF(N160="zákl. prenesená",J160,0)</f>
        <v>0</v>
      </c>
      <c r="BH160" s="181">
        <f>IF(N160="zníž. prenesená",J160,0)</f>
        <v>0</v>
      </c>
      <c r="BI160" s="181">
        <f>IF(N160="nulová",J160,0)</f>
        <v>0</v>
      </c>
      <c r="BJ160" s="15" t="s">
        <v>120</v>
      </c>
      <c r="BK160" s="181">
        <f>ROUND(I160*H160,2)</f>
        <v>0</v>
      </c>
      <c r="BL160" s="15" t="s">
        <v>119</v>
      </c>
      <c r="BM160" s="180" t="s">
        <v>247</v>
      </c>
    </row>
    <row r="161" s="2" customFormat="1" ht="16.5" customHeight="1">
      <c r="A161" s="34"/>
      <c r="B161" s="167"/>
      <c r="C161" s="168" t="s">
        <v>248</v>
      </c>
      <c r="D161" s="168" t="s">
        <v>115</v>
      </c>
      <c r="E161" s="169" t="s">
        <v>249</v>
      </c>
      <c r="F161" s="170" t="s">
        <v>250</v>
      </c>
      <c r="G161" s="171" t="s">
        <v>251</v>
      </c>
      <c r="H161" s="172">
        <v>1</v>
      </c>
      <c r="I161" s="173"/>
      <c r="J161" s="174">
        <f>ROUND(I161*H161,2)</f>
        <v>0</v>
      </c>
      <c r="K161" s="175"/>
      <c r="L161" s="35"/>
      <c r="M161" s="176" t="s">
        <v>1</v>
      </c>
      <c r="N161" s="177" t="s">
        <v>41</v>
      </c>
      <c r="O161" s="74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0" t="s">
        <v>119</v>
      </c>
      <c r="AT161" s="180" t="s">
        <v>115</v>
      </c>
      <c r="AU161" s="180" t="s">
        <v>120</v>
      </c>
      <c r="AY161" s="15" t="s">
        <v>113</v>
      </c>
      <c r="BE161" s="181">
        <f>IF(N161="základná",J161,0)</f>
        <v>0</v>
      </c>
      <c r="BF161" s="181">
        <f>IF(N161="znížená",J161,0)</f>
        <v>0</v>
      </c>
      <c r="BG161" s="181">
        <f>IF(N161="zákl. prenesená",J161,0)</f>
        <v>0</v>
      </c>
      <c r="BH161" s="181">
        <f>IF(N161="zníž. prenesená",J161,0)</f>
        <v>0</v>
      </c>
      <c r="BI161" s="181">
        <f>IF(N161="nulová",J161,0)</f>
        <v>0</v>
      </c>
      <c r="BJ161" s="15" t="s">
        <v>120</v>
      </c>
      <c r="BK161" s="181">
        <f>ROUND(I161*H161,2)</f>
        <v>0</v>
      </c>
      <c r="BL161" s="15" t="s">
        <v>119</v>
      </c>
      <c r="BM161" s="180" t="s">
        <v>252</v>
      </c>
    </row>
    <row r="162" s="12" customFormat="1" ht="22.8" customHeight="1">
      <c r="A162" s="12"/>
      <c r="B162" s="154"/>
      <c r="C162" s="12"/>
      <c r="D162" s="155" t="s">
        <v>74</v>
      </c>
      <c r="E162" s="165" t="s">
        <v>253</v>
      </c>
      <c r="F162" s="165" t="s">
        <v>254</v>
      </c>
      <c r="G162" s="12"/>
      <c r="H162" s="12"/>
      <c r="I162" s="157"/>
      <c r="J162" s="166">
        <f>BK162</f>
        <v>0</v>
      </c>
      <c r="K162" s="12"/>
      <c r="L162" s="154"/>
      <c r="M162" s="159"/>
      <c r="N162" s="160"/>
      <c r="O162" s="160"/>
      <c r="P162" s="161">
        <f>P163</f>
        <v>0</v>
      </c>
      <c r="Q162" s="160"/>
      <c r="R162" s="161">
        <f>R163</f>
        <v>0</v>
      </c>
      <c r="S162" s="160"/>
      <c r="T162" s="162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55" t="s">
        <v>80</v>
      </c>
      <c r="AT162" s="163" t="s">
        <v>74</v>
      </c>
      <c r="AU162" s="163" t="s">
        <v>80</v>
      </c>
      <c r="AY162" s="155" t="s">
        <v>113</v>
      </c>
      <c r="BK162" s="164">
        <f>BK163</f>
        <v>0</v>
      </c>
    </row>
    <row r="163" s="2" customFormat="1" ht="24.15" customHeight="1">
      <c r="A163" s="34"/>
      <c r="B163" s="167"/>
      <c r="C163" s="168" t="s">
        <v>255</v>
      </c>
      <c r="D163" s="168" t="s">
        <v>115</v>
      </c>
      <c r="E163" s="169" t="s">
        <v>256</v>
      </c>
      <c r="F163" s="170" t="s">
        <v>257</v>
      </c>
      <c r="G163" s="171" t="s">
        <v>197</v>
      </c>
      <c r="H163" s="172">
        <v>741.125</v>
      </c>
      <c r="I163" s="173"/>
      <c r="J163" s="174">
        <f>ROUND(I163*H163,2)</f>
        <v>0</v>
      </c>
      <c r="K163" s="175"/>
      <c r="L163" s="35"/>
      <c r="M163" s="176" t="s">
        <v>1</v>
      </c>
      <c r="N163" s="177" t="s">
        <v>41</v>
      </c>
      <c r="O163" s="74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0" t="s">
        <v>119</v>
      </c>
      <c r="AT163" s="180" t="s">
        <v>115</v>
      </c>
      <c r="AU163" s="180" t="s">
        <v>120</v>
      </c>
      <c r="AY163" s="15" t="s">
        <v>113</v>
      </c>
      <c r="BE163" s="181">
        <f>IF(N163="základná",J163,0)</f>
        <v>0</v>
      </c>
      <c r="BF163" s="181">
        <f>IF(N163="znížená",J163,0)</f>
        <v>0</v>
      </c>
      <c r="BG163" s="181">
        <f>IF(N163="zákl. prenesená",J163,0)</f>
        <v>0</v>
      </c>
      <c r="BH163" s="181">
        <f>IF(N163="zníž. prenesená",J163,0)</f>
        <v>0</v>
      </c>
      <c r="BI163" s="181">
        <f>IF(N163="nulová",J163,0)</f>
        <v>0</v>
      </c>
      <c r="BJ163" s="15" t="s">
        <v>120</v>
      </c>
      <c r="BK163" s="181">
        <f>ROUND(I163*H163,2)</f>
        <v>0</v>
      </c>
      <c r="BL163" s="15" t="s">
        <v>119</v>
      </c>
      <c r="BM163" s="180" t="s">
        <v>258</v>
      </c>
    </row>
    <row r="164" s="12" customFormat="1" ht="25.92" customHeight="1">
      <c r="A164" s="12"/>
      <c r="B164" s="154"/>
      <c r="C164" s="12"/>
      <c r="D164" s="155" t="s">
        <v>74</v>
      </c>
      <c r="E164" s="156" t="s">
        <v>259</v>
      </c>
      <c r="F164" s="156" t="s">
        <v>260</v>
      </c>
      <c r="G164" s="12"/>
      <c r="H164" s="12"/>
      <c r="I164" s="157"/>
      <c r="J164" s="158">
        <f>BK164</f>
        <v>0</v>
      </c>
      <c r="K164" s="12"/>
      <c r="L164" s="154"/>
      <c r="M164" s="159"/>
      <c r="N164" s="160"/>
      <c r="O164" s="160"/>
      <c r="P164" s="161">
        <f>P165+P175+P180</f>
        <v>0</v>
      </c>
      <c r="Q164" s="160"/>
      <c r="R164" s="161">
        <f>R165+R175+R180</f>
        <v>0</v>
      </c>
      <c r="S164" s="160"/>
      <c r="T164" s="162">
        <f>T165+T175+T180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55" t="s">
        <v>120</v>
      </c>
      <c r="AT164" s="163" t="s">
        <v>74</v>
      </c>
      <c r="AU164" s="163" t="s">
        <v>75</v>
      </c>
      <c r="AY164" s="155" t="s">
        <v>113</v>
      </c>
      <c r="BK164" s="164">
        <f>BK165+BK175+BK180</f>
        <v>0</v>
      </c>
    </row>
    <row r="165" s="12" customFormat="1" ht="22.8" customHeight="1">
      <c r="A165" s="12"/>
      <c r="B165" s="154"/>
      <c r="C165" s="12"/>
      <c r="D165" s="155" t="s">
        <v>74</v>
      </c>
      <c r="E165" s="165" t="s">
        <v>261</v>
      </c>
      <c r="F165" s="165" t="s">
        <v>262</v>
      </c>
      <c r="G165" s="12"/>
      <c r="H165" s="12"/>
      <c r="I165" s="157"/>
      <c r="J165" s="166">
        <f>BK165</f>
        <v>0</v>
      </c>
      <c r="K165" s="12"/>
      <c r="L165" s="154"/>
      <c r="M165" s="159"/>
      <c r="N165" s="160"/>
      <c r="O165" s="160"/>
      <c r="P165" s="161">
        <f>SUM(P166:P174)</f>
        <v>0</v>
      </c>
      <c r="Q165" s="160"/>
      <c r="R165" s="161">
        <f>SUM(R166:R174)</f>
        <v>0</v>
      </c>
      <c r="S165" s="160"/>
      <c r="T165" s="162">
        <f>SUM(T166:T174)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55" t="s">
        <v>120</v>
      </c>
      <c r="AT165" s="163" t="s">
        <v>74</v>
      </c>
      <c r="AU165" s="163" t="s">
        <v>80</v>
      </c>
      <c r="AY165" s="155" t="s">
        <v>113</v>
      </c>
      <c r="BK165" s="164">
        <f>SUM(BK166:BK174)</f>
        <v>0</v>
      </c>
    </row>
    <row r="166" s="2" customFormat="1" ht="37.8" customHeight="1">
      <c r="A166" s="34"/>
      <c r="B166" s="167"/>
      <c r="C166" s="168" t="s">
        <v>263</v>
      </c>
      <c r="D166" s="168" t="s">
        <v>115</v>
      </c>
      <c r="E166" s="169" t="s">
        <v>264</v>
      </c>
      <c r="F166" s="170" t="s">
        <v>265</v>
      </c>
      <c r="G166" s="171" t="s">
        <v>140</v>
      </c>
      <c r="H166" s="172">
        <v>47.700000000000003</v>
      </c>
      <c r="I166" s="173"/>
      <c r="J166" s="174">
        <f>ROUND(I166*H166,2)</f>
        <v>0</v>
      </c>
      <c r="K166" s="175"/>
      <c r="L166" s="35"/>
      <c r="M166" s="176" t="s">
        <v>1</v>
      </c>
      <c r="N166" s="177" t="s">
        <v>41</v>
      </c>
      <c r="O166" s="74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0" t="s">
        <v>182</v>
      </c>
      <c r="AT166" s="180" t="s">
        <v>115</v>
      </c>
      <c r="AU166" s="180" t="s">
        <v>120</v>
      </c>
      <c r="AY166" s="15" t="s">
        <v>113</v>
      </c>
      <c r="BE166" s="181">
        <f>IF(N166="základná",J166,0)</f>
        <v>0</v>
      </c>
      <c r="BF166" s="181">
        <f>IF(N166="znížená",J166,0)</f>
        <v>0</v>
      </c>
      <c r="BG166" s="181">
        <f>IF(N166="zákl. prenesená",J166,0)</f>
        <v>0</v>
      </c>
      <c r="BH166" s="181">
        <f>IF(N166="zníž. prenesená",J166,0)</f>
        <v>0</v>
      </c>
      <c r="BI166" s="181">
        <f>IF(N166="nulová",J166,0)</f>
        <v>0</v>
      </c>
      <c r="BJ166" s="15" t="s">
        <v>120</v>
      </c>
      <c r="BK166" s="181">
        <f>ROUND(I166*H166,2)</f>
        <v>0</v>
      </c>
      <c r="BL166" s="15" t="s">
        <v>182</v>
      </c>
      <c r="BM166" s="180" t="s">
        <v>266</v>
      </c>
    </row>
    <row r="167" s="2" customFormat="1" ht="37.8" customHeight="1">
      <c r="A167" s="34"/>
      <c r="B167" s="167"/>
      <c r="C167" s="182" t="s">
        <v>267</v>
      </c>
      <c r="D167" s="182" t="s">
        <v>152</v>
      </c>
      <c r="E167" s="183" t="s">
        <v>268</v>
      </c>
      <c r="F167" s="184" t="s">
        <v>269</v>
      </c>
      <c r="G167" s="185" t="s">
        <v>140</v>
      </c>
      <c r="H167" s="186">
        <v>54.854999999999997</v>
      </c>
      <c r="I167" s="187"/>
      <c r="J167" s="188">
        <f>ROUND(I167*H167,2)</f>
        <v>0</v>
      </c>
      <c r="K167" s="189"/>
      <c r="L167" s="190"/>
      <c r="M167" s="191" t="s">
        <v>1</v>
      </c>
      <c r="N167" s="192" t="s">
        <v>41</v>
      </c>
      <c r="O167" s="74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0" t="s">
        <v>248</v>
      </c>
      <c r="AT167" s="180" t="s">
        <v>152</v>
      </c>
      <c r="AU167" s="180" t="s">
        <v>120</v>
      </c>
      <c r="AY167" s="15" t="s">
        <v>113</v>
      </c>
      <c r="BE167" s="181">
        <f>IF(N167="základná",J167,0)</f>
        <v>0</v>
      </c>
      <c r="BF167" s="181">
        <f>IF(N167="znížená",J167,0)</f>
        <v>0</v>
      </c>
      <c r="BG167" s="181">
        <f>IF(N167="zákl. prenesená",J167,0)</f>
        <v>0</v>
      </c>
      <c r="BH167" s="181">
        <f>IF(N167="zníž. prenesená",J167,0)</f>
        <v>0</v>
      </c>
      <c r="BI167" s="181">
        <f>IF(N167="nulová",J167,0)</f>
        <v>0</v>
      </c>
      <c r="BJ167" s="15" t="s">
        <v>120</v>
      </c>
      <c r="BK167" s="181">
        <f>ROUND(I167*H167,2)</f>
        <v>0</v>
      </c>
      <c r="BL167" s="15" t="s">
        <v>182</v>
      </c>
      <c r="BM167" s="180" t="s">
        <v>270</v>
      </c>
    </row>
    <row r="168" s="2" customFormat="1" ht="33" customHeight="1">
      <c r="A168" s="34"/>
      <c r="B168" s="167"/>
      <c r="C168" s="168" t="s">
        <v>271</v>
      </c>
      <c r="D168" s="168" t="s">
        <v>115</v>
      </c>
      <c r="E168" s="169" t="s">
        <v>272</v>
      </c>
      <c r="F168" s="170" t="s">
        <v>273</v>
      </c>
      <c r="G168" s="171" t="s">
        <v>140</v>
      </c>
      <c r="H168" s="172">
        <v>135.15000000000001</v>
      </c>
      <c r="I168" s="173"/>
      <c r="J168" s="174">
        <f>ROUND(I168*H168,2)</f>
        <v>0</v>
      </c>
      <c r="K168" s="175"/>
      <c r="L168" s="35"/>
      <c r="M168" s="176" t="s">
        <v>1</v>
      </c>
      <c r="N168" s="177" t="s">
        <v>41</v>
      </c>
      <c r="O168" s="74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0" t="s">
        <v>182</v>
      </c>
      <c r="AT168" s="180" t="s">
        <v>115</v>
      </c>
      <c r="AU168" s="180" t="s">
        <v>120</v>
      </c>
      <c r="AY168" s="15" t="s">
        <v>113</v>
      </c>
      <c r="BE168" s="181">
        <f>IF(N168="základná",J168,0)</f>
        <v>0</v>
      </c>
      <c r="BF168" s="181">
        <f>IF(N168="znížená",J168,0)</f>
        <v>0</v>
      </c>
      <c r="BG168" s="181">
        <f>IF(N168="zákl. prenesená",J168,0)</f>
        <v>0</v>
      </c>
      <c r="BH168" s="181">
        <f>IF(N168="zníž. prenesená",J168,0)</f>
        <v>0</v>
      </c>
      <c r="BI168" s="181">
        <f>IF(N168="nulová",J168,0)</f>
        <v>0</v>
      </c>
      <c r="BJ168" s="15" t="s">
        <v>120</v>
      </c>
      <c r="BK168" s="181">
        <f>ROUND(I168*H168,2)</f>
        <v>0</v>
      </c>
      <c r="BL168" s="15" t="s">
        <v>182</v>
      </c>
      <c r="BM168" s="180" t="s">
        <v>274</v>
      </c>
    </row>
    <row r="169" s="2" customFormat="1" ht="37.8" customHeight="1">
      <c r="A169" s="34"/>
      <c r="B169" s="167"/>
      <c r="C169" s="182" t="s">
        <v>275</v>
      </c>
      <c r="D169" s="182" t="s">
        <v>152</v>
      </c>
      <c r="E169" s="183" t="s">
        <v>268</v>
      </c>
      <c r="F169" s="184" t="s">
        <v>269</v>
      </c>
      <c r="G169" s="185" t="s">
        <v>140</v>
      </c>
      <c r="H169" s="186">
        <v>162.18000000000001</v>
      </c>
      <c r="I169" s="187"/>
      <c r="J169" s="188">
        <f>ROUND(I169*H169,2)</f>
        <v>0</v>
      </c>
      <c r="K169" s="189"/>
      <c r="L169" s="190"/>
      <c r="M169" s="191" t="s">
        <v>1</v>
      </c>
      <c r="N169" s="192" t="s">
        <v>41</v>
      </c>
      <c r="O169" s="74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0" t="s">
        <v>248</v>
      </c>
      <c r="AT169" s="180" t="s">
        <v>152</v>
      </c>
      <c r="AU169" s="180" t="s">
        <v>120</v>
      </c>
      <c r="AY169" s="15" t="s">
        <v>113</v>
      </c>
      <c r="BE169" s="181">
        <f>IF(N169="základná",J169,0)</f>
        <v>0</v>
      </c>
      <c r="BF169" s="181">
        <f>IF(N169="znížená",J169,0)</f>
        <v>0</v>
      </c>
      <c r="BG169" s="181">
        <f>IF(N169="zákl. prenesená",J169,0)</f>
        <v>0</v>
      </c>
      <c r="BH169" s="181">
        <f>IF(N169="zníž. prenesená",J169,0)</f>
        <v>0</v>
      </c>
      <c r="BI169" s="181">
        <f>IF(N169="nulová",J169,0)</f>
        <v>0</v>
      </c>
      <c r="BJ169" s="15" t="s">
        <v>120</v>
      </c>
      <c r="BK169" s="181">
        <f>ROUND(I169*H169,2)</f>
        <v>0</v>
      </c>
      <c r="BL169" s="15" t="s">
        <v>182</v>
      </c>
      <c r="BM169" s="180" t="s">
        <v>276</v>
      </c>
    </row>
    <row r="170" s="2" customFormat="1" ht="37.8" customHeight="1">
      <c r="A170" s="34"/>
      <c r="B170" s="167"/>
      <c r="C170" s="168" t="s">
        <v>277</v>
      </c>
      <c r="D170" s="168" t="s">
        <v>115</v>
      </c>
      <c r="E170" s="169" t="s">
        <v>278</v>
      </c>
      <c r="F170" s="170" t="s">
        <v>279</v>
      </c>
      <c r="G170" s="171" t="s">
        <v>140</v>
      </c>
      <c r="H170" s="172">
        <v>95.400000000000006</v>
      </c>
      <c r="I170" s="173"/>
      <c r="J170" s="174">
        <f>ROUND(I170*H170,2)</f>
        <v>0</v>
      </c>
      <c r="K170" s="175"/>
      <c r="L170" s="35"/>
      <c r="M170" s="176" t="s">
        <v>1</v>
      </c>
      <c r="N170" s="177" t="s">
        <v>41</v>
      </c>
      <c r="O170" s="74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0" t="s">
        <v>182</v>
      </c>
      <c r="AT170" s="180" t="s">
        <v>115</v>
      </c>
      <c r="AU170" s="180" t="s">
        <v>120</v>
      </c>
      <c r="AY170" s="15" t="s">
        <v>113</v>
      </c>
      <c r="BE170" s="181">
        <f>IF(N170="základná",J170,0)</f>
        <v>0</v>
      </c>
      <c r="BF170" s="181">
        <f>IF(N170="znížená",J170,0)</f>
        <v>0</v>
      </c>
      <c r="BG170" s="181">
        <f>IF(N170="zákl. prenesená",J170,0)</f>
        <v>0</v>
      </c>
      <c r="BH170" s="181">
        <f>IF(N170="zníž. prenesená",J170,0)</f>
        <v>0</v>
      </c>
      <c r="BI170" s="181">
        <f>IF(N170="nulová",J170,0)</f>
        <v>0</v>
      </c>
      <c r="BJ170" s="15" t="s">
        <v>120</v>
      </c>
      <c r="BK170" s="181">
        <f>ROUND(I170*H170,2)</f>
        <v>0</v>
      </c>
      <c r="BL170" s="15" t="s">
        <v>182</v>
      </c>
      <c r="BM170" s="180" t="s">
        <v>280</v>
      </c>
    </row>
    <row r="171" s="2" customFormat="1" ht="16.5" customHeight="1">
      <c r="A171" s="34"/>
      <c r="B171" s="167"/>
      <c r="C171" s="182" t="s">
        <v>281</v>
      </c>
      <c r="D171" s="182" t="s">
        <v>152</v>
      </c>
      <c r="E171" s="183" t="s">
        <v>282</v>
      </c>
      <c r="F171" s="184" t="s">
        <v>283</v>
      </c>
      <c r="G171" s="185" t="s">
        <v>140</v>
      </c>
      <c r="H171" s="186">
        <v>109.70999999999999</v>
      </c>
      <c r="I171" s="187"/>
      <c r="J171" s="188">
        <f>ROUND(I171*H171,2)</f>
        <v>0</v>
      </c>
      <c r="K171" s="189"/>
      <c r="L171" s="190"/>
      <c r="M171" s="191" t="s">
        <v>1</v>
      </c>
      <c r="N171" s="192" t="s">
        <v>41</v>
      </c>
      <c r="O171" s="74"/>
      <c r="P171" s="178">
        <f>O171*H171</f>
        <v>0</v>
      </c>
      <c r="Q171" s="178">
        <v>0</v>
      </c>
      <c r="R171" s="178">
        <f>Q171*H171</f>
        <v>0</v>
      </c>
      <c r="S171" s="178">
        <v>0</v>
      </c>
      <c r="T171" s="179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0" t="s">
        <v>248</v>
      </c>
      <c r="AT171" s="180" t="s">
        <v>152</v>
      </c>
      <c r="AU171" s="180" t="s">
        <v>120</v>
      </c>
      <c r="AY171" s="15" t="s">
        <v>113</v>
      </c>
      <c r="BE171" s="181">
        <f>IF(N171="základná",J171,0)</f>
        <v>0</v>
      </c>
      <c r="BF171" s="181">
        <f>IF(N171="znížená",J171,0)</f>
        <v>0</v>
      </c>
      <c r="BG171" s="181">
        <f>IF(N171="zákl. prenesená",J171,0)</f>
        <v>0</v>
      </c>
      <c r="BH171" s="181">
        <f>IF(N171="zníž. prenesená",J171,0)</f>
        <v>0</v>
      </c>
      <c r="BI171" s="181">
        <f>IF(N171="nulová",J171,0)</f>
        <v>0</v>
      </c>
      <c r="BJ171" s="15" t="s">
        <v>120</v>
      </c>
      <c r="BK171" s="181">
        <f>ROUND(I171*H171,2)</f>
        <v>0</v>
      </c>
      <c r="BL171" s="15" t="s">
        <v>182</v>
      </c>
      <c r="BM171" s="180" t="s">
        <v>284</v>
      </c>
    </row>
    <row r="172" s="2" customFormat="1" ht="37.8" customHeight="1">
      <c r="A172" s="34"/>
      <c r="B172" s="167"/>
      <c r="C172" s="168" t="s">
        <v>285</v>
      </c>
      <c r="D172" s="168" t="s">
        <v>115</v>
      </c>
      <c r="E172" s="169" t="s">
        <v>286</v>
      </c>
      <c r="F172" s="170" t="s">
        <v>287</v>
      </c>
      <c r="G172" s="171" t="s">
        <v>140</v>
      </c>
      <c r="H172" s="172">
        <v>270.30000000000001</v>
      </c>
      <c r="I172" s="173"/>
      <c r="J172" s="174">
        <f>ROUND(I172*H172,2)</f>
        <v>0</v>
      </c>
      <c r="K172" s="175"/>
      <c r="L172" s="35"/>
      <c r="M172" s="176" t="s">
        <v>1</v>
      </c>
      <c r="N172" s="177" t="s">
        <v>41</v>
      </c>
      <c r="O172" s="74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0" t="s">
        <v>182</v>
      </c>
      <c r="AT172" s="180" t="s">
        <v>115</v>
      </c>
      <c r="AU172" s="180" t="s">
        <v>120</v>
      </c>
      <c r="AY172" s="15" t="s">
        <v>113</v>
      </c>
      <c r="BE172" s="181">
        <f>IF(N172="základná",J172,0)</f>
        <v>0</v>
      </c>
      <c r="BF172" s="181">
        <f>IF(N172="znížená",J172,0)</f>
        <v>0</v>
      </c>
      <c r="BG172" s="181">
        <f>IF(N172="zákl. prenesená",J172,0)</f>
        <v>0</v>
      </c>
      <c r="BH172" s="181">
        <f>IF(N172="zníž. prenesená",J172,0)</f>
        <v>0</v>
      </c>
      <c r="BI172" s="181">
        <f>IF(N172="nulová",J172,0)</f>
        <v>0</v>
      </c>
      <c r="BJ172" s="15" t="s">
        <v>120</v>
      </c>
      <c r="BK172" s="181">
        <f>ROUND(I172*H172,2)</f>
        <v>0</v>
      </c>
      <c r="BL172" s="15" t="s">
        <v>182</v>
      </c>
      <c r="BM172" s="180" t="s">
        <v>288</v>
      </c>
    </row>
    <row r="173" s="2" customFormat="1" ht="16.5" customHeight="1">
      <c r="A173" s="34"/>
      <c r="B173" s="167"/>
      <c r="C173" s="182" t="s">
        <v>289</v>
      </c>
      <c r="D173" s="182" t="s">
        <v>152</v>
      </c>
      <c r="E173" s="183" t="s">
        <v>282</v>
      </c>
      <c r="F173" s="184" t="s">
        <v>283</v>
      </c>
      <c r="G173" s="185" t="s">
        <v>140</v>
      </c>
      <c r="H173" s="186">
        <v>324.36000000000001</v>
      </c>
      <c r="I173" s="187"/>
      <c r="J173" s="188">
        <f>ROUND(I173*H173,2)</f>
        <v>0</v>
      </c>
      <c r="K173" s="189"/>
      <c r="L173" s="190"/>
      <c r="M173" s="191" t="s">
        <v>1</v>
      </c>
      <c r="N173" s="192" t="s">
        <v>41</v>
      </c>
      <c r="O173" s="74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0" t="s">
        <v>248</v>
      </c>
      <c r="AT173" s="180" t="s">
        <v>152</v>
      </c>
      <c r="AU173" s="180" t="s">
        <v>120</v>
      </c>
      <c r="AY173" s="15" t="s">
        <v>113</v>
      </c>
      <c r="BE173" s="181">
        <f>IF(N173="základná",J173,0)</f>
        <v>0</v>
      </c>
      <c r="BF173" s="181">
        <f>IF(N173="znížená",J173,0)</f>
        <v>0</v>
      </c>
      <c r="BG173" s="181">
        <f>IF(N173="zákl. prenesená",J173,0)</f>
        <v>0</v>
      </c>
      <c r="BH173" s="181">
        <f>IF(N173="zníž. prenesená",J173,0)</f>
        <v>0</v>
      </c>
      <c r="BI173" s="181">
        <f>IF(N173="nulová",J173,0)</f>
        <v>0</v>
      </c>
      <c r="BJ173" s="15" t="s">
        <v>120</v>
      </c>
      <c r="BK173" s="181">
        <f>ROUND(I173*H173,2)</f>
        <v>0</v>
      </c>
      <c r="BL173" s="15" t="s">
        <v>182</v>
      </c>
      <c r="BM173" s="180" t="s">
        <v>290</v>
      </c>
    </row>
    <row r="174" s="2" customFormat="1" ht="24.15" customHeight="1">
      <c r="A174" s="34"/>
      <c r="B174" s="167"/>
      <c r="C174" s="168" t="s">
        <v>291</v>
      </c>
      <c r="D174" s="168" t="s">
        <v>115</v>
      </c>
      <c r="E174" s="169" t="s">
        <v>292</v>
      </c>
      <c r="F174" s="170" t="s">
        <v>293</v>
      </c>
      <c r="G174" s="171" t="s">
        <v>294</v>
      </c>
      <c r="H174" s="193"/>
      <c r="I174" s="173"/>
      <c r="J174" s="174">
        <f>ROUND(I174*H174,2)</f>
        <v>0</v>
      </c>
      <c r="K174" s="175"/>
      <c r="L174" s="35"/>
      <c r="M174" s="176" t="s">
        <v>1</v>
      </c>
      <c r="N174" s="177" t="s">
        <v>41</v>
      </c>
      <c r="O174" s="74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0" t="s">
        <v>182</v>
      </c>
      <c r="AT174" s="180" t="s">
        <v>115</v>
      </c>
      <c r="AU174" s="180" t="s">
        <v>120</v>
      </c>
      <c r="AY174" s="15" t="s">
        <v>113</v>
      </c>
      <c r="BE174" s="181">
        <f>IF(N174="základná",J174,0)</f>
        <v>0</v>
      </c>
      <c r="BF174" s="181">
        <f>IF(N174="znížená",J174,0)</f>
        <v>0</v>
      </c>
      <c r="BG174" s="181">
        <f>IF(N174="zákl. prenesená",J174,0)</f>
        <v>0</v>
      </c>
      <c r="BH174" s="181">
        <f>IF(N174="zníž. prenesená",J174,0)</f>
        <v>0</v>
      </c>
      <c r="BI174" s="181">
        <f>IF(N174="nulová",J174,0)</f>
        <v>0</v>
      </c>
      <c r="BJ174" s="15" t="s">
        <v>120</v>
      </c>
      <c r="BK174" s="181">
        <f>ROUND(I174*H174,2)</f>
        <v>0</v>
      </c>
      <c r="BL174" s="15" t="s">
        <v>182</v>
      </c>
      <c r="BM174" s="180" t="s">
        <v>295</v>
      </c>
    </row>
    <row r="175" s="12" customFormat="1" ht="22.8" customHeight="1">
      <c r="A175" s="12"/>
      <c r="B175" s="154"/>
      <c r="C175" s="12"/>
      <c r="D175" s="155" t="s">
        <v>74</v>
      </c>
      <c r="E175" s="165" t="s">
        <v>296</v>
      </c>
      <c r="F175" s="165" t="s">
        <v>297</v>
      </c>
      <c r="G175" s="12"/>
      <c r="H175" s="12"/>
      <c r="I175" s="157"/>
      <c r="J175" s="166">
        <f>BK175</f>
        <v>0</v>
      </c>
      <c r="K175" s="12"/>
      <c r="L175" s="154"/>
      <c r="M175" s="159"/>
      <c r="N175" s="160"/>
      <c r="O175" s="160"/>
      <c r="P175" s="161">
        <f>SUM(P176:P179)</f>
        <v>0</v>
      </c>
      <c r="Q175" s="160"/>
      <c r="R175" s="161">
        <f>SUM(R176:R179)</f>
        <v>0</v>
      </c>
      <c r="S175" s="160"/>
      <c r="T175" s="162">
        <f>SUM(T176:T179)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55" t="s">
        <v>120</v>
      </c>
      <c r="AT175" s="163" t="s">
        <v>74</v>
      </c>
      <c r="AU175" s="163" t="s">
        <v>80</v>
      </c>
      <c r="AY175" s="155" t="s">
        <v>113</v>
      </c>
      <c r="BK175" s="164">
        <f>SUM(BK176:BK179)</f>
        <v>0</v>
      </c>
    </row>
    <row r="176" s="2" customFormat="1" ht="24.15" customHeight="1">
      <c r="A176" s="34"/>
      <c r="B176" s="167"/>
      <c r="C176" s="168" t="s">
        <v>298</v>
      </c>
      <c r="D176" s="168" t="s">
        <v>115</v>
      </c>
      <c r="E176" s="169" t="s">
        <v>299</v>
      </c>
      <c r="F176" s="170" t="s">
        <v>300</v>
      </c>
      <c r="G176" s="171" t="s">
        <v>301</v>
      </c>
      <c r="H176" s="172">
        <v>4242.2399999999998</v>
      </c>
      <c r="I176" s="173"/>
      <c r="J176" s="174">
        <f>ROUND(I176*H176,2)</f>
        <v>0</v>
      </c>
      <c r="K176" s="175"/>
      <c r="L176" s="35"/>
      <c r="M176" s="176" t="s">
        <v>1</v>
      </c>
      <c r="N176" s="177" t="s">
        <v>41</v>
      </c>
      <c r="O176" s="74"/>
      <c r="P176" s="178">
        <f>O176*H176</f>
        <v>0</v>
      </c>
      <c r="Q176" s="178">
        <v>0</v>
      </c>
      <c r="R176" s="178">
        <f>Q176*H176</f>
        <v>0</v>
      </c>
      <c r="S176" s="178">
        <v>0</v>
      </c>
      <c r="T176" s="179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0" t="s">
        <v>182</v>
      </c>
      <c r="AT176" s="180" t="s">
        <v>115</v>
      </c>
      <c r="AU176" s="180" t="s">
        <v>120</v>
      </c>
      <c r="AY176" s="15" t="s">
        <v>113</v>
      </c>
      <c r="BE176" s="181">
        <f>IF(N176="základná",J176,0)</f>
        <v>0</v>
      </c>
      <c r="BF176" s="181">
        <f>IF(N176="znížená",J176,0)</f>
        <v>0</v>
      </c>
      <c r="BG176" s="181">
        <f>IF(N176="zákl. prenesená",J176,0)</f>
        <v>0</v>
      </c>
      <c r="BH176" s="181">
        <f>IF(N176="zníž. prenesená",J176,0)</f>
        <v>0</v>
      </c>
      <c r="BI176" s="181">
        <f>IF(N176="nulová",J176,0)</f>
        <v>0</v>
      </c>
      <c r="BJ176" s="15" t="s">
        <v>120</v>
      </c>
      <c r="BK176" s="181">
        <f>ROUND(I176*H176,2)</f>
        <v>0</v>
      </c>
      <c r="BL176" s="15" t="s">
        <v>182</v>
      </c>
      <c r="BM176" s="180" t="s">
        <v>302</v>
      </c>
    </row>
    <row r="177" s="2" customFormat="1" ht="21.75" customHeight="1">
      <c r="A177" s="34"/>
      <c r="B177" s="167"/>
      <c r="C177" s="168" t="s">
        <v>303</v>
      </c>
      <c r="D177" s="168" t="s">
        <v>115</v>
      </c>
      <c r="E177" s="169" t="s">
        <v>304</v>
      </c>
      <c r="F177" s="170" t="s">
        <v>305</v>
      </c>
      <c r="G177" s="171" t="s">
        <v>301</v>
      </c>
      <c r="H177" s="172">
        <v>24.280000000000001</v>
      </c>
      <c r="I177" s="173"/>
      <c r="J177" s="174">
        <f>ROUND(I177*H177,2)</f>
        <v>0</v>
      </c>
      <c r="K177" s="175"/>
      <c r="L177" s="35"/>
      <c r="M177" s="176" t="s">
        <v>1</v>
      </c>
      <c r="N177" s="177" t="s">
        <v>41</v>
      </c>
      <c r="O177" s="74"/>
      <c r="P177" s="178">
        <f>O177*H177</f>
        <v>0</v>
      </c>
      <c r="Q177" s="178">
        <v>0</v>
      </c>
      <c r="R177" s="178">
        <f>Q177*H177</f>
        <v>0</v>
      </c>
      <c r="S177" s="178">
        <v>0</v>
      </c>
      <c r="T177" s="179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0" t="s">
        <v>182</v>
      </c>
      <c r="AT177" s="180" t="s">
        <v>115</v>
      </c>
      <c r="AU177" s="180" t="s">
        <v>120</v>
      </c>
      <c r="AY177" s="15" t="s">
        <v>113</v>
      </c>
      <c r="BE177" s="181">
        <f>IF(N177="základná",J177,0)</f>
        <v>0</v>
      </c>
      <c r="BF177" s="181">
        <f>IF(N177="znížená",J177,0)</f>
        <v>0</v>
      </c>
      <c r="BG177" s="181">
        <f>IF(N177="zákl. prenesená",J177,0)</f>
        <v>0</v>
      </c>
      <c r="BH177" s="181">
        <f>IF(N177="zníž. prenesená",J177,0)</f>
        <v>0</v>
      </c>
      <c r="BI177" s="181">
        <f>IF(N177="nulová",J177,0)</f>
        <v>0</v>
      </c>
      <c r="BJ177" s="15" t="s">
        <v>120</v>
      </c>
      <c r="BK177" s="181">
        <f>ROUND(I177*H177,2)</f>
        <v>0</v>
      </c>
      <c r="BL177" s="15" t="s">
        <v>182</v>
      </c>
      <c r="BM177" s="180" t="s">
        <v>306</v>
      </c>
    </row>
    <row r="178" s="2" customFormat="1" ht="16.5" customHeight="1">
      <c r="A178" s="34"/>
      <c r="B178" s="167"/>
      <c r="C178" s="168" t="s">
        <v>307</v>
      </c>
      <c r="D178" s="168" t="s">
        <v>115</v>
      </c>
      <c r="E178" s="169" t="s">
        <v>308</v>
      </c>
      <c r="F178" s="170" t="s">
        <v>309</v>
      </c>
      <c r="G178" s="171" t="s">
        <v>301</v>
      </c>
      <c r="H178" s="172">
        <v>192.28</v>
      </c>
      <c r="I178" s="173"/>
      <c r="J178" s="174">
        <f>ROUND(I178*H178,2)</f>
        <v>0</v>
      </c>
      <c r="K178" s="175"/>
      <c r="L178" s="35"/>
      <c r="M178" s="176" t="s">
        <v>1</v>
      </c>
      <c r="N178" s="177" t="s">
        <v>41</v>
      </c>
      <c r="O178" s="74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0" t="s">
        <v>182</v>
      </c>
      <c r="AT178" s="180" t="s">
        <v>115</v>
      </c>
      <c r="AU178" s="180" t="s">
        <v>120</v>
      </c>
      <c r="AY178" s="15" t="s">
        <v>113</v>
      </c>
      <c r="BE178" s="181">
        <f>IF(N178="základná",J178,0)</f>
        <v>0</v>
      </c>
      <c r="BF178" s="181">
        <f>IF(N178="znížená",J178,0)</f>
        <v>0</v>
      </c>
      <c r="BG178" s="181">
        <f>IF(N178="zákl. prenesená",J178,0)</f>
        <v>0</v>
      </c>
      <c r="BH178" s="181">
        <f>IF(N178="zníž. prenesená",J178,0)</f>
        <v>0</v>
      </c>
      <c r="BI178" s="181">
        <f>IF(N178="nulová",J178,0)</f>
        <v>0</v>
      </c>
      <c r="BJ178" s="15" t="s">
        <v>120</v>
      </c>
      <c r="BK178" s="181">
        <f>ROUND(I178*H178,2)</f>
        <v>0</v>
      </c>
      <c r="BL178" s="15" t="s">
        <v>182</v>
      </c>
      <c r="BM178" s="180" t="s">
        <v>310</v>
      </c>
    </row>
    <row r="179" s="2" customFormat="1" ht="24.15" customHeight="1">
      <c r="A179" s="34"/>
      <c r="B179" s="167"/>
      <c r="C179" s="168" t="s">
        <v>311</v>
      </c>
      <c r="D179" s="168" t="s">
        <v>115</v>
      </c>
      <c r="E179" s="169" t="s">
        <v>312</v>
      </c>
      <c r="F179" s="170" t="s">
        <v>313</v>
      </c>
      <c r="G179" s="171" t="s">
        <v>294</v>
      </c>
      <c r="H179" s="193"/>
      <c r="I179" s="173"/>
      <c r="J179" s="174">
        <f>ROUND(I179*H179,2)</f>
        <v>0</v>
      </c>
      <c r="K179" s="175"/>
      <c r="L179" s="35"/>
      <c r="M179" s="176" t="s">
        <v>1</v>
      </c>
      <c r="N179" s="177" t="s">
        <v>41</v>
      </c>
      <c r="O179" s="74"/>
      <c r="P179" s="178">
        <f>O179*H179</f>
        <v>0</v>
      </c>
      <c r="Q179" s="178">
        <v>0</v>
      </c>
      <c r="R179" s="178">
        <f>Q179*H179</f>
        <v>0</v>
      </c>
      <c r="S179" s="178">
        <v>0</v>
      </c>
      <c r="T179" s="179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0" t="s">
        <v>182</v>
      </c>
      <c r="AT179" s="180" t="s">
        <v>115</v>
      </c>
      <c r="AU179" s="180" t="s">
        <v>120</v>
      </c>
      <c r="AY179" s="15" t="s">
        <v>113</v>
      </c>
      <c r="BE179" s="181">
        <f>IF(N179="základná",J179,0)</f>
        <v>0</v>
      </c>
      <c r="BF179" s="181">
        <f>IF(N179="znížená",J179,0)</f>
        <v>0</v>
      </c>
      <c r="BG179" s="181">
        <f>IF(N179="zákl. prenesená",J179,0)</f>
        <v>0</v>
      </c>
      <c r="BH179" s="181">
        <f>IF(N179="zníž. prenesená",J179,0)</f>
        <v>0</v>
      </c>
      <c r="BI179" s="181">
        <f>IF(N179="nulová",J179,0)</f>
        <v>0</v>
      </c>
      <c r="BJ179" s="15" t="s">
        <v>120</v>
      </c>
      <c r="BK179" s="181">
        <f>ROUND(I179*H179,2)</f>
        <v>0</v>
      </c>
      <c r="BL179" s="15" t="s">
        <v>182</v>
      </c>
      <c r="BM179" s="180" t="s">
        <v>314</v>
      </c>
    </row>
    <row r="180" s="12" customFormat="1" ht="22.8" customHeight="1">
      <c r="A180" s="12"/>
      <c r="B180" s="154"/>
      <c r="C180" s="12"/>
      <c r="D180" s="155" t="s">
        <v>74</v>
      </c>
      <c r="E180" s="165" t="s">
        <v>315</v>
      </c>
      <c r="F180" s="165" t="s">
        <v>316</v>
      </c>
      <c r="G180" s="12"/>
      <c r="H180" s="12"/>
      <c r="I180" s="157"/>
      <c r="J180" s="166">
        <f>BK180</f>
        <v>0</v>
      </c>
      <c r="K180" s="12"/>
      <c r="L180" s="154"/>
      <c r="M180" s="159"/>
      <c r="N180" s="160"/>
      <c r="O180" s="160"/>
      <c r="P180" s="161">
        <f>P181</f>
        <v>0</v>
      </c>
      <c r="Q180" s="160"/>
      <c r="R180" s="161">
        <f>R181</f>
        <v>0</v>
      </c>
      <c r="S180" s="160"/>
      <c r="T180" s="162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55" t="s">
        <v>120</v>
      </c>
      <c r="AT180" s="163" t="s">
        <v>74</v>
      </c>
      <c r="AU180" s="163" t="s">
        <v>80</v>
      </c>
      <c r="AY180" s="155" t="s">
        <v>113</v>
      </c>
      <c r="BK180" s="164">
        <f>BK181</f>
        <v>0</v>
      </c>
    </row>
    <row r="181" s="2" customFormat="1" ht="16.5" customHeight="1">
      <c r="A181" s="34"/>
      <c r="B181" s="167"/>
      <c r="C181" s="168" t="s">
        <v>317</v>
      </c>
      <c r="D181" s="168" t="s">
        <v>115</v>
      </c>
      <c r="E181" s="169" t="s">
        <v>318</v>
      </c>
      <c r="F181" s="170" t="s">
        <v>319</v>
      </c>
      <c r="G181" s="171" t="s">
        <v>140</v>
      </c>
      <c r="H181" s="172">
        <v>790.64999999999998</v>
      </c>
      <c r="I181" s="173"/>
      <c r="J181" s="174">
        <f>ROUND(I181*H181,2)</f>
        <v>0</v>
      </c>
      <c r="K181" s="175"/>
      <c r="L181" s="35"/>
      <c r="M181" s="194" t="s">
        <v>1</v>
      </c>
      <c r="N181" s="195" t="s">
        <v>41</v>
      </c>
      <c r="O181" s="196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0" t="s">
        <v>182</v>
      </c>
      <c r="AT181" s="180" t="s">
        <v>115</v>
      </c>
      <c r="AU181" s="180" t="s">
        <v>120</v>
      </c>
      <c r="AY181" s="15" t="s">
        <v>113</v>
      </c>
      <c r="BE181" s="181">
        <f>IF(N181="základná",J181,0)</f>
        <v>0</v>
      </c>
      <c r="BF181" s="181">
        <f>IF(N181="znížená",J181,0)</f>
        <v>0</v>
      </c>
      <c r="BG181" s="181">
        <f>IF(N181="zákl. prenesená",J181,0)</f>
        <v>0</v>
      </c>
      <c r="BH181" s="181">
        <f>IF(N181="zníž. prenesená",J181,0)</f>
        <v>0</v>
      </c>
      <c r="BI181" s="181">
        <f>IF(N181="nulová",J181,0)</f>
        <v>0</v>
      </c>
      <c r="BJ181" s="15" t="s">
        <v>120</v>
      </c>
      <c r="BK181" s="181">
        <f>ROUND(I181*H181,2)</f>
        <v>0</v>
      </c>
      <c r="BL181" s="15" t="s">
        <v>182</v>
      </c>
      <c r="BM181" s="180" t="s">
        <v>320</v>
      </c>
    </row>
    <row r="182" s="2" customFormat="1" ht="6.96" customHeight="1">
      <c r="A182" s="34"/>
      <c r="B182" s="57"/>
      <c r="C182" s="58"/>
      <c r="D182" s="58"/>
      <c r="E182" s="58"/>
      <c r="F182" s="58"/>
      <c r="G182" s="58"/>
      <c r="H182" s="58"/>
      <c r="I182" s="58"/>
      <c r="J182" s="58"/>
      <c r="K182" s="58"/>
      <c r="L182" s="35"/>
      <c r="M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</sheetData>
  <autoFilter ref="C122:K181"/>
  <mergeCells count="6">
    <mergeCell ref="E7:H7"/>
    <mergeCell ref="E16:H16"/>
    <mergeCell ref="E25:H25"/>
    <mergeCell ref="E85:H85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PC-JANOSIKOVAG\uzivatel</dc:creator>
  <cp:lastModifiedBy>PC-JANOSIKOVAG\uzivatel</cp:lastModifiedBy>
  <dcterms:created xsi:type="dcterms:W3CDTF">2024-12-01T17:26:07Z</dcterms:created>
  <dcterms:modified xsi:type="dcterms:W3CDTF">2024-12-01T17:26:10Z</dcterms:modified>
</cp:coreProperties>
</file>