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/>
  <mc:AlternateContent xmlns:mc="http://schemas.openxmlformats.org/markup-compatibility/2006">
    <mc:Choice Requires="x15">
      <x15ac:absPath xmlns:x15ac="http://schemas.microsoft.com/office/spreadsheetml/2010/11/ac" url="C:\Users\mikus\Documents\CVO\Zákazky\Verejné obstarávania\Prebiehajúce\Rotax\Rotax Energo\Stavebné úpravy maštale pre voľné ustajnenie HD 1812 Rovné\"/>
    </mc:Choice>
  </mc:AlternateContent>
  <xr:revisionPtr revIDLastSave="0" documentId="13_ncr:1_{0BF3472C-4AD8-425B-AD3D-120A3ACF7B4C}" xr6:coauthVersionLast="47" xr6:coauthVersionMax="47" xr10:uidLastSave="{00000000-0000-0000-0000-000000000000}"/>
  <bookViews>
    <workbookView xWindow="-103" yWindow="-103" windowWidth="24892" windowHeight="15943" xr2:uid="{00000000-000D-0000-FFFF-FFFF00000000}"/>
  </bookViews>
  <sheets>
    <sheet name="Rekapitulácia stavby" sheetId="1" r:id="rId1"/>
    <sheet name="01 - SO - 01 Vlastná stavba" sheetId="2" r:id="rId2"/>
    <sheet name="02 - SO - 02 Búracie práce" sheetId="3" r:id="rId3"/>
    <sheet name="03 - SO - 03 Vodovodná pr..." sheetId="4" r:id="rId4"/>
    <sheet name="04 - SO - 04 Vnútorná ele..." sheetId="5" r:id="rId5"/>
  </sheets>
  <definedNames>
    <definedName name="_xlnm._FilterDatabase" localSheetId="1" hidden="1">'01 - SO - 01 Vlastná stavba'!$C$127:$K$306</definedName>
    <definedName name="_xlnm._FilterDatabase" localSheetId="2" hidden="1">'02 - SO - 02 Búracie práce'!$C$119:$K$136</definedName>
    <definedName name="_xlnm._FilterDatabase" localSheetId="3" hidden="1">'03 - SO - 03 Vodovodná pr...'!$C$122:$K$159</definedName>
    <definedName name="_xlnm._FilterDatabase" localSheetId="4" hidden="1">'04 - SO - 04 Vnútorná ele...'!$C$117:$K$143</definedName>
    <definedName name="_xlnm.Print_Titles" localSheetId="1">'01 - SO - 01 Vlastná stavba'!$127:$127</definedName>
    <definedName name="_xlnm.Print_Titles" localSheetId="2">'02 - SO - 02 Búracie práce'!$119:$119</definedName>
    <definedName name="_xlnm.Print_Titles" localSheetId="3">'03 - SO - 03 Vodovodná pr...'!$122:$122</definedName>
    <definedName name="_xlnm.Print_Titles" localSheetId="4">'04 - SO - 04 Vnútorná ele...'!$117:$117</definedName>
    <definedName name="_xlnm.Print_Titles" localSheetId="0">'Rekapitulácia stavby'!$92:$92</definedName>
    <definedName name="_xlnm.Print_Area" localSheetId="1">'01 - SO - 01 Vlastná stavba'!$C$4:$J$76,'01 - SO - 01 Vlastná stavba'!$C$82:$J$109,'01 - SO - 01 Vlastná stavba'!$C$115:$J$306</definedName>
    <definedName name="_xlnm.Print_Area" localSheetId="2">'02 - SO - 02 Búracie práce'!$C$4:$J$76,'02 - SO - 02 Búracie práce'!$C$82:$J$101,'02 - SO - 02 Búracie práce'!$C$107:$J$136</definedName>
    <definedName name="_xlnm.Print_Area" localSheetId="3">'03 - SO - 03 Vodovodná pr...'!$C$4:$J$76,'03 - SO - 03 Vodovodná pr...'!$C$82:$J$104,'03 - SO - 03 Vodovodná pr...'!$C$110:$J$159</definedName>
    <definedName name="_xlnm.Print_Area" localSheetId="4">'04 - SO - 04 Vnútorná ele...'!$C$4:$J$76,'04 - SO - 04 Vnútorná ele...'!$C$82:$J$99,'04 - SO - 04 Vnútorná ele...'!$C$105:$J$143</definedName>
    <definedName name="_xlnm.Print_Area" localSheetId="0">'Rekapitulácia stavby'!$D$4:$AO$76,'Rekapitulácia stavby'!$C$82:$AQ$99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7" i="5" l="1"/>
  <c r="J36" i="5"/>
  <c r="AY98" i="1" s="1"/>
  <c r="J35" i="5"/>
  <c r="AX98" i="1" s="1"/>
  <c r="BI143" i="5"/>
  <c r="BH143" i="5"/>
  <c r="BG143" i="5"/>
  <c r="BE143" i="5"/>
  <c r="T143" i="5"/>
  <c r="R143" i="5"/>
  <c r="P143" i="5"/>
  <c r="BI142" i="5"/>
  <c r="BH142" i="5"/>
  <c r="BG142" i="5"/>
  <c r="BE142" i="5"/>
  <c r="T142" i="5"/>
  <c r="R142" i="5"/>
  <c r="P142" i="5"/>
  <c r="BI141" i="5"/>
  <c r="BH141" i="5"/>
  <c r="BG141" i="5"/>
  <c r="BE141" i="5"/>
  <c r="T141" i="5"/>
  <c r="R141" i="5"/>
  <c r="P141" i="5"/>
  <c r="BI140" i="5"/>
  <c r="BH140" i="5"/>
  <c r="BG140" i="5"/>
  <c r="BE140" i="5"/>
  <c r="T140" i="5"/>
  <c r="R140" i="5"/>
  <c r="P140" i="5"/>
  <c r="BI139" i="5"/>
  <c r="BH139" i="5"/>
  <c r="BG139" i="5"/>
  <c r="BE139" i="5"/>
  <c r="T139" i="5"/>
  <c r="R139" i="5"/>
  <c r="P139" i="5"/>
  <c r="BI138" i="5"/>
  <c r="BH138" i="5"/>
  <c r="BG138" i="5"/>
  <c r="BE138" i="5"/>
  <c r="T138" i="5"/>
  <c r="R138" i="5"/>
  <c r="P138" i="5"/>
  <c r="BI137" i="5"/>
  <c r="BH137" i="5"/>
  <c r="BG137" i="5"/>
  <c r="BE137" i="5"/>
  <c r="T137" i="5"/>
  <c r="R137" i="5"/>
  <c r="P137" i="5"/>
  <c r="BI136" i="5"/>
  <c r="BH136" i="5"/>
  <c r="BG136" i="5"/>
  <c r="BE136" i="5"/>
  <c r="T136" i="5"/>
  <c r="R136" i="5"/>
  <c r="P136" i="5"/>
  <c r="BI135" i="5"/>
  <c r="BH135" i="5"/>
  <c r="BG135" i="5"/>
  <c r="BE135" i="5"/>
  <c r="T135" i="5"/>
  <c r="R135" i="5"/>
  <c r="P135" i="5"/>
  <c r="BI134" i="5"/>
  <c r="BH134" i="5"/>
  <c r="BG134" i="5"/>
  <c r="BE134" i="5"/>
  <c r="T134" i="5"/>
  <c r="R134" i="5"/>
  <c r="P134" i="5"/>
  <c r="BI133" i="5"/>
  <c r="BH133" i="5"/>
  <c r="BG133" i="5"/>
  <c r="BE133" i="5"/>
  <c r="T133" i="5"/>
  <c r="R133" i="5"/>
  <c r="P133" i="5"/>
  <c r="BI132" i="5"/>
  <c r="BH132" i="5"/>
  <c r="BG132" i="5"/>
  <c r="BE132" i="5"/>
  <c r="T132" i="5"/>
  <c r="R132" i="5"/>
  <c r="P132" i="5"/>
  <c r="BI131" i="5"/>
  <c r="BH131" i="5"/>
  <c r="BG131" i="5"/>
  <c r="BE131" i="5"/>
  <c r="T131" i="5"/>
  <c r="R131" i="5"/>
  <c r="P131" i="5"/>
  <c r="BI130" i="5"/>
  <c r="BH130" i="5"/>
  <c r="BG130" i="5"/>
  <c r="BE130" i="5"/>
  <c r="T130" i="5"/>
  <c r="R130" i="5"/>
  <c r="P130" i="5"/>
  <c r="BI129" i="5"/>
  <c r="BH129" i="5"/>
  <c r="BG129" i="5"/>
  <c r="BE129" i="5"/>
  <c r="T129" i="5"/>
  <c r="R129" i="5"/>
  <c r="P129" i="5"/>
  <c r="BI128" i="5"/>
  <c r="BH128" i="5"/>
  <c r="BG128" i="5"/>
  <c r="BE128" i="5"/>
  <c r="T128" i="5"/>
  <c r="R128" i="5"/>
  <c r="P128" i="5"/>
  <c r="BI127" i="5"/>
  <c r="BH127" i="5"/>
  <c r="BG127" i="5"/>
  <c r="BE127" i="5"/>
  <c r="T127" i="5"/>
  <c r="R127" i="5"/>
  <c r="P127" i="5"/>
  <c r="BI126" i="5"/>
  <c r="BH126" i="5"/>
  <c r="BG126" i="5"/>
  <c r="BE126" i="5"/>
  <c r="T126" i="5"/>
  <c r="R126" i="5"/>
  <c r="P126" i="5"/>
  <c r="BI125" i="5"/>
  <c r="BH125" i="5"/>
  <c r="BG125" i="5"/>
  <c r="BE125" i="5"/>
  <c r="T125" i="5"/>
  <c r="R125" i="5"/>
  <c r="P125" i="5"/>
  <c r="BI124" i="5"/>
  <c r="BH124" i="5"/>
  <c r="BG124" i="5"/>
  <c r="BE124" i="5"/>
  <c r="T124" i="5"/>
  <c r="R124" i="5"/>
  <c r="P124" i="5"/>
  <c r="BI123" i="5"/>
  <c r="BH123" i="5"/>
  <c r="BG123" i="5"/>
  <c r="BE123" i="5"/>
  <c r="T123" i="5"/>
  <c r="R123" i="5"/>
  <c r="P123" i="5"/>
  <c r="BI122" i="5"/>
  <c r="BH122" i="5"/>
  <c r="BG122" i="5"/>
  <c r="BE122" i="5"/>
  <c r="T122" i="5"/>
  <c r="R122" i="5"/>
  <c r="P122" i="5"/>
  <c r="BI121" i="5"/>
  <c r="BH121" i="5"/>
  <c r="BG121" i="5"/>
  <c r="BE121" i="5"/>
  <c r="T121" i="5"/>
  <c r="R121" i="5"/>
  <c r="P121" i="5"/>
  <c r="J114" i="5"/>
  <c r="F114" i="5"/>
  <c r="F112" i="5"/>
  <c r="E110" i="5"/>
  <c r="J91" i="5"/>
  <c r="F91" i="5"/>
  <c r="F89" i="5"/>
  <c r="E87" i="5"/>
  <c r="J24" i="5"/>
  <c r="E24" i="5"/>
  <c r="J115" i="5" s="1"/>
  <c r="J23" i="5"/>
  <c r="J18" i="5"/>
  <c r="E18" i="5"/>
  <c r="F115" i="5" s="1"/>
  <c r="J17" i="5"/>
  <c r="J12" i="5"/>
  <c r="J112" i="5" s="1"/>
  <c r="E7" i="5"/>
  <c r="E108" i="5" s="1"/>
  <c r="J37" i="4"/>
  <c r="J36" i="4"/>
  <c r="AY97" i="1" s="1"/>
  <c r="J35" i="4"/>
  <c r="AX97" i="1" s="1"/>
  <c r="BI159" i="4"/>
  <c r="BH159" i="4"/>
  <c r="BG159" i="4"/>
  <c r="BE159" i="4"/>
  <c r="T159" i="4"/>
  <c r="R159" i="4"/>
  <c r="P159" i="4"/>
  <c r="BI158" i="4"/>
  <c r="BH158" i="4"/>
  <c r="BG158" i="4"/>
  <c r="BE158" i="4"/>
  <c r="T158" i="4"/>
  <c r="R158" i="4"/>
  <c r="P158" i="4"/>
  <c r="BI157" i="4"/>
  <c r="BH157" i="4"/>
  <c r="BG157" i="4"/>
  <c r="BE157" i="4"/>
  <c r="T157" i="4"/>
  <c r="R157" i="4"/>
  <c r="P157" i="4"/>
  <c r="BI156" i="4"/>
  <c r="BH156" i="4"/>
  <c r="BG156" i="4"/>
  <c r="BE156" i="4"/>
  <c r="T156" i="4"/>
  <c r="R156" i="4"/>
  <c r="P156" i="4"/>
  <c r="BI155" i="4"/>
  <c r="BH155" i="4"/>
  <c r="BG155" i="4"/>
  <c r="BE155" i="4"/>
  <c r="T155" i="4"/>
  <c r="R155" i="4"/>
  <c r="P155" i="4"/>
  <c r="BI154" i="4"/>
  <c r="BH154" i="4"/>
  <c r="BG154" i="4"/>
  <c r="BE154" i="4"/>
  <c r="T154" i="4"/>
  <c r="R154" i="4"/>
  <c r="P154" i="4"/>
  <c r="BI153" i="4"/>
  <c r="BH153" i="4"/>
  <c r="BG153" i="4"/>
  <c r="BE153" i="4"/>
  <c r="T153" i="4"/>
  <c r="R153" i="4"/>
  <c r="P153" i="4"/>
  <c r="BI152" i="4"/>
  <c r="BH152" i="4"/>
  <c r="BG152" i="4"/>
  <c r="BE152" i="4"/>
  <c r="T152" i="4"/>
  <c r="R152" i="4"/>
  <c r="P152" i="4"/>
  <c r="BI151" i="4"/>
  <c r="BH151" i="4"/>
  <c r="BG151" i="4"/>
  <c r="BE151" i="4"/>
  <c r="T151" i="4"/>
  <c r="R151" i="4"/>
  <c r="P151" i="4"/>
  <c r="BI149" i="4"/>
  <c r="BH149" i="4"/>
  <c r="BG149" i="4"/>
  <c r="BE149" i="4"/>
  <c r="T149" i="4"/>
  <c r="T148" i="4" s="1"/>
  <c r="R149" i="4"/>
  <c r="R148" i="4" s="1"/>
  <c r="P149" i="4"/>
  <c r="P148" i="4"/>
  <c r="BI147" i="4"/>
  <c r="BH147" i="4"/>
  <c r="BG147" i="4"/>
  <c r="BE147" i="4"/>
  <c r="T147" i="4"/>
  <c r="R147" i="4"/>
  <c r="P147" i="4"/>
  <c r="BI146" i="4"/>
  <c r="BH146" i="4"/>
  <c r="BG146" i="4"/>
  <c r="BE146" i="4"/>
  <c r="T146" i="4"/>
  <c r="R146" i="4"/>
  <c r="P146" i="4"/>
  <c r="BI145" i="4"/>
  <c r="BH145" i="4"/>
  <c r="BG145" i="4"/>
  <c r="BE145" i="4"/>
  <c r="T145" i="4"/>
  <c r="R145" i="4"/>
  <c r="P145" i="4"/>
  <c r="BI144" i="4"/>
  <c r="BH144" i="4"/>
  <c r="BG144" i="4"/>
  <c r="BE144" i="4"/>
  <c r="T144" i="4"/>
  <c r="R144" i="4"/>
  <c r="P144" i="4"/>
  <c r="BI143" i="4"/>
  <c r="BH143" i="4"/>
  <c r="BG143" i="4"/>
  <c r="BE143" i="4"/>
  <c r="T143" i="4"/>
  <c r="R143" i="4"/>
  <c r="P143" i="4"/>
  <c r="BI139" i="4"/>
  <c r="BH139" i="4"/>
  <c r="BG139" i="4"/>
  <c r="BE139" i="4"/>
  <c r="T139" i="4"/>
  <c r="T138" i="4" s="1"/>
  <c r="R139" i="4"/>
  <c r="R138" i="4" s="1"/>
  <c r="P139" i="4"/>
  <c r="P138" i="4" s="1"/>
  <c r="BI137" i="4"/>
  <c r="BH137" i="4"/>
  <c r="BG137" i="4"/>
  <c r="BE137" i="4"/>
  <c r="T137" i="4"/>
  <c r="R137" i="4"/>
  <c r="P137" i="4"/>
  <c r="BI135" i="4"/>
  <c r="BH135" i="4"/>
  <c r="BG135" i="4"/>
  <c r="BE135" i="4"/>
  <c r="T135" i="4"/>
  <c r="R135" i="4"/>
  <c r="P135" i="4"/>
  <c r="BI133" i="4"/>
  <c r="BH133" i="4"/>
  <c r="BG133" i="4"/>
  <c r="BE133" i="4"/>
  <c r="T133" i="4"/>
  <c r="R133" i="4"/>
  <c r="P133" i="4"/>
  <c r="BI132" i="4"/>
  <c r="BH132" i="4"/>
  <c r="BG132" i="4"/>
  <c r="BE132" i="4"/>
  <c r="T132" i="4"/>
  <c r="R132" i="4"/>
  <c r="P132" i="4"/>
  <c r="BI130" i="4"/>
  <c r="BH130" i="4"/>
  <c r="BG130" i="4"/>
  <c r="BE130" i="4"/>
  <c r="T130" i="4"/>
  <c r="R130" i="4"/>
  <c r="P130" i="4"/>
  <c r="BI128" i="4"/>
  <c r="BH128" i="4"/>
  <c r="BG128" i="4"/>
  <c r="BE128" i="4"/>
  <c r="T128" i="4"/>
  <c r="R128" i="4"/>
  <c r="P128" i="4"/>
  <c r="BI126" i="4"/>
  <c r="BH126" i="4"/>
  <c r="BG126" i="4"/>
  <c r="BE126" i="4"/>
  <c r="T126" i="4"/>
  <c r="R126" i="4"/>
  <c r="P126" i="4"/>
  <c r="J119" i="4"/>
  <c r="F119" i="4"/>
  <c r="F117" i="4"/>
  <c r="E115" i="4"/>
  <c r="J91" i="4"/>
  <c r="F91" i="4"/>
  <c r="F89" i="4"/>
  <c r="E87" i="4"/>
  <c r="J24" i="4"/>
  <c r="E24" i="4"/>
  <c r="J120" i="4" s="1"/>
  <c r="J23" i="4"/>
  <c r="J18" i="4"/>
  <c r="E18" i="4"/>
  <c r="F92" i="4" s="1"/>
  <c r="J17" i="4"/>
  <c r="J12" i="4"/>
  <c r="J117" i="4" s="1"/>
  <c r="E7" i="4"/>
  <c r="E113" i="4" s="1"/>
  <c r="J37" i="3"/>
  <c r="J36" i="3"/>
  <c r="AY96" i="1" s="1"/>
  <c r="J35" i="3"/>
  <c r="AX96" i="1" s="1"/>
  <c r="BI136" i="3"/>
  <c r="BH136" i="3"/>
  <c r="BG136" i="3"/>
  <c r="BE136" i="3"/>
  <c r="T136" i="3"/>
  <c r="R136" i="3"/>
  <c r="P136" i="3"/>
  <c r="BI134" i="3"/>
  <c r="BH134" i="3"/>
  <c r="BG134" i="3"/>
  <c r="BE134" i="3"/>
  <c r="T134" i="3"/>
  <c r="R134" i="3"/>
  <c r="P134" i="3"/>
  <c r="BI130" i="3"/>
  <c r="BH130" i="3"/>
  <c r="BG130" i="3"/>
  <c r="BE130" i="3"/>
  <c r="T130" i="3"/>
  <c r="R130" i="3"/>
  <c r="P130" i="3"/>
  <c r="BI126" i="3"/>
  <c r="BH126" i="3"/>
  <c r="BG126" i="3"/>
  <c r="BE126" i="3"/>
  <c r="T126" i="3"/>
  <c r="R126" i="3"/>
  <c r="P126" i="3"/>
  <c r="BI124" i="3"/>
  <c r="BH124" i="3"/>
  <c r="BG124" i="3"/>
  <c r="BE124" i="3"/>
  <c r="T124" i="3"/>
  <c r="R124" i="3"/>
  <c r="P124" i="3"/>
  <c r="BI123" i="3"/>
  <c r="BH123" i="3"/>
  <c r="BG123" i="3"/>
  <c r="BE123" i="3"/>
  <c r="T123" i="3"/>
  <c r="R123" i="3"/>
  <c r="P123" i="3"/>
  <c r="J116" i="3"/>
  <c r="F116" i="3"/>
  <c r="F114" i="3"/>
  <c r="E112" i="3"/>
  <c r="J91" i="3"/>
  <c r="F91" i="3"/>
  <c r="F89" i="3"/>
  <c r="E87" i="3"/>
  <c r="J24" i="3"/>
  <c r="E24" i="3"/>
  <c r="J117" i="3" s="1"/>
  <c r="J23" i="3"/>
  <c r="J18" i="3"/>
  <c r="E18" i="3"/>
  <c r="F117" i="3" s="1"/>
  <c r="J17" i="3"/>
  <c r="J12" i="3"/>
  <c r="J114" i="3" s="1"/>
  <c r="E7" i="3"/>
  <c r="E110" i="3" s="1"/>
  <c r="J37" i="2"/>
  <c r="J36" i="2"/>
  <c r="AY95" i="1" s="1"/>
  <c r="J35" i="2"/>
  <c r="AX95" i="1" s="1"/>
  <c r="BI305" i="2"/>
  <c r="BH305" i="2"/>
  <c r="BG305" i="2"/>
  <c r="BE305" i="2"/>
  <c r="T305" i="2"/>
  <c r="R305" i="2"/>
  <c r="P305" i="2"/>
  <c r="BI301" i="2"/>
  <c r="BH301" i="2"/>
  <c r="BG301" i="2"/>
  <c r="BE301" i="2"/>
  <c r="T301" i="2"/>
  <c r="R301" i="2"/>
  <c r="P301" i="2"/>
  <c r="BI299" i="2"/>
  <c r="BH299" i="2"/>
  <c r="BG299" i="2"/>
  <c r="BE299" i="2"/>
  <c r="T299" i="2"/>
  <c r="R299" i="2"/>
  <c r="P299" i="2"/>
  <c r="BI296" i="2"/>
  <c r="BH296" i="2"/>
  <c r="BG296" i="2"/>
  <c r="BE296" i="2"/>
  <c r="T296" i="2"/>
  <c r="R296" i="2"/>
  <c r="P296" i="2"/>
  <c r="BI294" i="2"/>
  <c r="BH294" i="2"/>
  <c r="BG294" i="2"/>
  <c r="BE294" i="2"/>
  <c r="T294" i="2"/>
  <c r="R294" i="2"/>
  <c r="P294" i="2"/>
  <c r="BI292" i="2"/>
  <c r="BH292" i="2"/>
  <c r="BG292" i="2"/>
  <c r="BE292" i="2"/>
  <c r="T292" i="2"/>
  <c r="R292" i="2"/>
  <c r="P292" i="2"/>
  <c r="BI288" i="2"/>
  <c r="BH288" i="2"/>
  <c r="BG288" i="2"/>
  <c r="BE288" i="2"/>
  <c r="T288" i="2"/>
  <c r="R288" i="2"/>
  <c r="P288" i="2"/>
  <c r="BI287" i="2"/>
  <c r="BH287" i="2"/>
  <c r="BG287" i="2"/>
  <c r="BE287" i="2"/>
  <c r="T287" i="2"/>
  <c r="R287" i="2"/>
  <c r="P287" i="2"/>
  <c r="BI286" i="2"/>
  <c r="BH286" i="2"/>
  <c r="BG286" i="2"/>
  <c r="BE286" i="2"/>
  <c r="T286" i="2"/>
  <c r="R286" i="2"/>
  <c r="P286" i="2"/>
  <c r="BI285" i="2"/>
  <c r="BH285" i="2"/>
  <c r="BG285" i="2"/>
  <c r="BE285" i="2"/>
  <c r="T285" i="2"/>
  <c r="R285" i="2"/>
  <c r="P285" i="2"/>
  <c r="BI284" i="2"/>
  <c r="BH284" i="2"/>
  <c r="BG284" i="2"/>
  <c r="BE284" i="2"/>
  <c r="T284" i="2"/>
  <c r="R284" i="2"/>
  <c r="P284" i="2"/>
  <c r="BI283" i="2"/>
  <c r="BH283" i="2"/>
  <c r="BG283" i="2"/>
  <c r="BE283" i="2"/>
  <c r="T283" i="2"/>
  <c r="R283" i="2"/>
  <c r="P283" i="2"/>
  <c r="BI282" i="2"/>
  <c r="BH282" i="2"/>
  <c r="BG282" i="2"/>
  <c r="BE282" i="2"/>
  <c r="T282" i="2"/>
  <c r="R282" i="2"/>
  <c r="P282" i="2"/>
  <c r="BI281" i="2"/>
  <c r="BH281" i="2"/>
  <c r="BG281" i="2"/>
  <c r="BE281" i="2"/>
  <c r="T281" i="2"/>
  <c r="R281" i="2"/>
  <c r="P281" i="2"/>
  <c r="BI280" i="2"/>
  <c r="BH280" i="2"/>
  <c r="BG280" i="2"/>
  <c r="BE280" i="2"/>
  <c r="T280" i="2"/>
  <c r="R280" i="2"/>
  <c r="P280" i="2"/>
  <c r="BI279" i="2"/>
  <c r="BH279" i="2"/>
  <c r="BG279" i="2"/>
  <c r="BE279" i="2"/>
  <c r="T279" i="2"/>
  <c r="R279" i="2"/>
  <c r="P279" i="2"/>
  <c r="BI278" i="2"/>
  <c r="BH278" i="2"/>
  <c r="BG278" i="2"/>
  <c r="BE278" i="2"/>
  <c r="T278" i="2"/>
  <c r="R278" i="2"/>
  <c r="P278" i="2"/>
  <c r="BI277" i="2"/>
  <c r="BH277" i="2"/>
  <c r="BG277" i="2"/>
  <c r="BE277" i="2"/>
  <c r="T277" i="2"/>
  <c r="R277" i="2"/>
  <c r="P277" i="2"/>
  <c r="BI275" i="2"/>
  <c r="BH275" i="2"/>
  <c r="BG275" i="2"/>
  <c r="BE275" i="2"/>
  <c r="T275" i="2"/>
  <c r="R275" i="2"/>
  <c r="P275" i="2"/>
  <c r="BI273" i="2"/>
  <c r="BH273" i="2"/>
  <c r="BG273" i="2"/>
  <c r="BE273" i="2"/>
  <c r="T273" i="2"/>
  <c r="R273" i="2"/>
  <c r="P273" i="2"/>
  <c r="BI272" i="2"/>
  <c r="BH272" i="2"/>
  <c r="BG272" i="2"/>
  <c r="BE272" i="2"/>
  <c r="T272" i="2"/>
  <c r="R272" i="2"/>
  <c r="P272" i="2"/>
  <c r="BI270" i="2"/>
  <c r="BH270" i="2"/>
  <c r="BG270" i="2"/>
  <c r="BE270" i="2"/>
  <c r="T270" i="2"/>
  <c r="R270" i="2"/>
  <c r="P270" i="2"/>
  <c r="BI268" i="2"/>
  <c r="BH268" i="2"/>
  <c r="BG268" i="2"/>
  <c r="BE268" i="2"/>
  <c r="T268" i="2"/>
  <c r="R268" i="2"/>
  <c r="P268" i="2"/>
  <c r="BI261" i="2"/>
  <c r="BH261" i="2"/>
  <c r="BG261" i="2"/>
  <c r="BE261" i="2"/>
  <c r="T261" i="2"/>
  <c r="R261" i="2"/>
  <c r="P261" i="2"/>
  <c r="BI259" i="2"/>
  <c r="BH259" i="2"/>
  <c r="BG259" i="2"/>
  <c r="BE259" i="2"/>
  <c r="T259" i="2"/>
  <c r="R259" i="2"/>
  <c r="P259" i="2"/>
  <c r="BI257" i="2"/>
  <c r="BH257" i="2"/>
  <c r="BG257" i="2"/>
  <c r="BE257" i="2"/>
  <c r="T257" i="2"/>
  <c r="R257" i="2"/>
  <c r="P257" i="2"/>
  <c r="BI255" i="2"/>
  <c r="BH255" i="2"/>
  <c r="BG255" i="2"/>
  <c r="BE255" i="2"/>
  <c r="T255" i="2"/>
  <c r="R255" i="2"/>
  <c r="P255" i="2"/>
  <c r="BI253" i="2"/>
  <c r="BH253" i="2"/>
  <c r="BG253" i="2"/>
  <c r="BE253" i="2"/>
  <c r="T253" i="2"/>
  <c r="R253" i="2"/>
  <c r="P253" i="2"/>
  <c r="BI251" i="2"/>
  <c r="BH251" i="2"/>
  <c r="BG251" i="2"/>
  <c r="BE251" i="2"/>
  <c r="T251" i="2"/>
  <c r="R251" i="2"/>
  <c r="P251" i="2"/>
  <c r="BI249" i="2"/>
  <c r="BH249" i="2"/>
  <c r="BG249" i="2"/>
  <c r="BE249" i="2"/>
  <c r="T249" i="2"/>
  <c r="R249" i="2"/>
  <c r="P249" i="2"/>
  <c r="BI248" i="2"/>
  <c r="BH248" i="2"/>
  <c r="BG248" i="2"/>
  <c r="BE248" i="2"/>
  <c r="T248" i="2"/>
  <c r="R248" i="2"/>
  <c r="P248" i="2"/>
  <c r="BI246" i="2"/>
  <c r="BH246" i="2"/>
  <c r="BG246" i="2"/>
  <c r="BE246" i="2"/>
  <c r="T246" i="2"/>
  <c r="R246" i="2"/>
  <c r="P246" i="2"/>
  <c r="BI244" i="2"/>
  <c r="BH244" i="2"/>
  <c r="BG244" i="2"/>
  <c r="BE244" i="2"/>
  <c r="T244" i="2"/>
  <c r="R244" i="2"/>
  <c r="P244" i="2"/>
  <c r="BI243" i="2"/>
  <c r="BH243" i="2"/>
  <c r="BG243" i="2"/>
  <c r="BE243" i="2"/>
  <c r="T243" i="2"/>
  <c r="R243" i="2"/>
  <c r="P243" i="2"/>
  <c r="BI240" i="2"/>
  <c r="BH240" i="2"/>
  <c r="BG240" i="2"/>
  <c r="BE240" i="2"/>
  <c r="T240" i="2"/>
  <c r="R240" i="2"/>
  <c r="P240" i="2"/>
  <c r="BI238" i="2"/>
  <c r="BH238" i="2"/>
  <c r="BG238" i="2"/>
  <c r="BE238" i="2"/>
  <c r="T238" i="2"/>
  <c r="R238" i="2"/>
  <c r="P238" i="2"/>
  <c r="BI235" i="2"/>
  <c r="BH235" i="2"/>
  <c r="BG235" i="2"/>
  <c r="BE235" i="2"/>
  <c r="T235" i="2"/>
  <c r="T234" i="2" s="1"/>
  <c r="R235" i="2"/>
  <c r="R234" i="2" s="1"/>
  <c r="P235" i="2"/>
  <c r="P234" i="2" s="1"/>
  <c r="BI232" i="2"/>
  <c r="BH232" i="2"/>
  <c r="BG232" i="2"/>
  <c r="BE232" i="2"/>
  <c r="T232" i="2"/>
  <c r="R232" i="2"/>
  <c r="P232" i="2"/>
  <c r="BI231" i="2"/>
  <c r="BH231" i="2"/>
  <c r="BG231" i="2"/>
  <c r="BE231" i="2"/>
  <c r="T231" i="2"/>
  <c r="R231" i="2"/>
  <c r="P231" i="2"/>
  <c r="BI230" i="2"/>
  <c r="BH230" i="2"/>
  <c r="BG230" i="2"/>
  <c r="BE230" i="2"/>
  <c r="T230" i="2"/>
  <c r="R230" i="2"/>
  <c r="P230" i="2"/>
  <c r="BI228" i="2"/>
  <c r="BH228" i="2"/>
  <c r="BG228" i="2"/>
  <c r="BE228" i="2"/>
  <c r="T228" i="2"/>
  <c r="R228" i="2"/>
  <c r="P228" i="2"/>
  <c r="BI227" i="2"/>
  <c r="BH227" i="2"/>
  <c r="BG227" i="2"/>
  <c r="BE227" i="2"/>
  <c r="T227" i="2"/>
  <c r="R227" i="2"/>
  <c r="P227" i="2"/>
  <c r="BI226" i="2"/>
  <c r="BH226" i="2"/>
  <c r="BG226" i="2"/>
  <c r="BE226" i="2"/>
  <c r="T226" i="2"/>
  <c r="R226" i="2"/>
  <c r="P226" i="2"/>
  <c r="BI224" i="2"/>
  <c r="BH224" i="2"/>
  <c r="BG224" i="2"/>
  <c r="BE224" i="2"/>
  <c r="T224" i="2"/>
  <c r="R224" i="2"/>
  <c r="P224" i="2"/>
  <c r="BI221" i="2"/>
  <c r="BH221" i="2"/>
  <c r="BG221" i="2"/>
  <c r="BE221" i="2"/>
  <c r="T221" i="2"/>
  <c r="R221" i="2"/>
  <c r="P221" i="2"/>
  <c r="BI214" i="2"/>
  <c r="BH214" i="2"/>
  <c r="BG214" i="2"/>
  <c r="BE214" i="2"/>
  <c r="T214" i="2"/>
  <c r="R214" i="2"/>
  <c r="P214" i="2"/>
  <c r="BI213" i="2"/>
  <c r="BH213" i="2"/>
  <c r="BG213" i="2"/>
  <c r="BE213" i="2"/>
  <c r="T213" i="2"/>
  <c r="R213" i="2"/>
  <c r="P213" i="2"/>
  <c r="BI207" i="2"/>
  <c r="BH207" i="2"/>
  <c r="BG207" i="2"/>
  <c r="BE207" i="2"/>
  <c r="T207" i="2"/>
  <c r="R207" i="2"/>
  <c r="P207" i="2"/>
  <c r="BI200" i="2"/>
  <c r="BH200" i="2"/>
  <c r="BG200" i="2"/>
  <c r="BE200" i="2"/>
  <c r="T200" i="2"/>
  <c r="R200" i="2"/>
  <c r="P200" i="2"/>
  <c r="BI193" i="2"/>
  <c r="BH193" i="2"/>
  <c r="BG193" i="2"/>
  <c r="BE193" i="2"/>
  <c r="T193" i="2"/>
  <c r="R193" i="2"/>
  <c r="P193" i="2"/>
  <c r="BI191" i="2"/>
  <c r="BH191" i="2"/>
  <c r="BG191" i="2"/>
  <c r="BE191" i="2"/>
  <c r="T191" i="2"/>
  <c r="R191" i="2"/>
  <c r="P191" i="2"/>
  <c r="BI190" i="2"/>
  <c r="BH190" i="2"/>
  <c r="BG190" i="2"/>
  <c r="BE190" i="2"/>
  <c r="T190" i="2"/>
  <c r="R190" i="2"/>
  <c r="P190" i="2"/>
  <c r="BI184" i="2"/>
  <c r="BH184" i="2"/>
  <c r="BG184" i="2"/>
  <c r="BE184" i="2"/>
  <c r="T184" i="2"/>
  <c r="R184" i="2"/>
  <c r="P184" i="2"/>
  <c r="BI178" i="2"/>
  <c r="BH178" i="2"/>
  <c r="BG178" i="2"/>
  <c r="BE178" i="2"/>
  <c r="T178" i="2"/>
  <c r="R178" i="2"/>
  <c r="P178" i="2"/>
  <c r="BI175" i="2"/>
  <c r="BH175" i="2"/>
  <c r="BG175" i="2"/>
  <c r="BE175" i="2"/>
  <c r="T175" i="2"/>
  <c r="R175" i="2"/>
  <c r="P175" i="2"/>
  <c r="BI174" i="2"/>
  <c r="BH174" i="2"/>
  <c r="BG174" i="2"/>
  <c r="BE174" i="2"/>
  <c r="T174" i="2"/>
  <c r="R174" i="2"/>
  <c r="P174" i="2"/>
  <c r="BI172" i="2"/>
  <c r="BH172" i="2"/>
  <c r="BG172" i="2"/>
  <c r="BE172" i="2"/>
  <c r="T172" i="2"/>
  <c r="R172" i="2"/>
  <c r="P172" i="2"/>
  <c r="BI169" i="2"/>
  <c r="BH169" i="2"/>
  <c r="BG169" i="2"/>
  <c r="BE169" i="2"/>
  <c r="T169" i="2"/>
  <c r="R169" i="2"/>
  <c r="P169" i="2"/>
  <c r="BI167" i="2"/>
  <c r="BH167" i="2"/>
  <c r="BG167" i="2"/>
  <c r="BE167" i="2"/>
  <c r="T167" i="2"/>
  <c r="R167" i="2"/>
  <c r="P167" i="2"/>
  <c r="BI166" i="2"/>
  <c r="BH166" i="2"/>
  <c r="BG166" i="2"/>
  <c r="BE166" i="2"/>
  <c r="T166" i="2"/>
  <c r="R166" i="2"/>
  <c r="P166" i="2"/>
  <c r="BI163" i="2"/>
  <c r="BH163" i="2"/>
  <c r="BG163" i="2"/>
  <c r="BE163" i="2"/>
  <c r="T163" i="2"/>
  <c r="R163" i="2"/>
  <c r="P163" i="2"/>
  <c r="BI160" i="2"/>
  <c r="BH160" i="2"/>
  <c r="BG160" i="2"/>
  <c r="BE160" i="2"/>
  <c r="T160" i="2"/>
  <c r="R160" i="2"/>
  <c r="P160" i="2"/>
  <c r="BI152" i="2"/>
  <c r="BH152" i="2"/>
  <c r="BG152" i="2"/>
  <c r="BE152" i="2"/>
  <c r="T152" i="2"/>
  <c r="R152" i="2"/>
  <c r="P152" i="2"/>
  <c r="BI150" i="2"/>
  <c r="BH150" i="2"/>
  <c r="BG150" i="2"/>
  <c r="BE150" i="2"/>
  <c r="T150" i="2"/>
  <c r="R150" i="2"/>
  <c r="P150" i="2"/>
  <c r="BI149" i="2"/>
  <c r="BH149" i="2"/>
  <c r="BG149" i="2"/>
  <c r="BE149" i="2"/>
  <c r="T149" i="2"/>
  <c r="R149" i="2"/>
  <c r="P149" i="2"/>
  <c r="BI147" i="2"/>
  <c r="BH147" i="2"/>
  <c r="BG147" i="2"/>
  <c r="BE147" i="2"/>
  <c r="T147" i="2"/>
  <c r="R147" i="2"/>
  <c r="P147" i="2"/>
  <c r="BI145" i="2"/>
  <c r="BH145" i="2"/>
  <c r="BG145" i="2"/>
  <c r="BE145" i="2"/>
  <c r="T145" i="2"/>
  <c r="R145" i="2"/>
  <c r="P145" i="2"/>
  <c r="BI142" i="2"/>
  <c r="BH142" i="2"/>
  <c r="BG142" i="2"/>
  <c r="BE142" i="2"/>
  <c r="T142" i="2"/>
  <c r="R142" i="2"/>
  <c r="P142" i="2"/>
  <c r="BI140" i="2"/>
  <c r="BH140" i="2"/>
  <c r="BG140" i="2"/>
  <c r="BE140" i="2"/>
  <c r="T140" i="2"/>
  <c r="R140" i="2"/>
  <c r="P140" i="2"/>
  <c r="BI136" i="2"/>
  <c r="BH136" i="2"/>
  <c r="BG136" i="2"/>
  <c r="BE136" i="2"/>
  <c r="T136" i="2"/>
  <c r="R136" i="2"/>
  <c r="P136" i="2"/>
  <c r="BI133" i="2"/>
  <c r="BH133" i="2"/>
  <c r="BG133" i="2"/>
  <c r="BE133" i="2"/>
  <c r="T133" i="2"/>
  <c r="R133" i="2"/>
  <c r="P133" i="2"/>
  <c r="BI131" i="2"/>
  <c r="BH131" i="2"/>
  <c r="BG131" i="2"/>
  <c r="BE131" i="2"/>
  <c r="T131" i="2"/>
  <c r="R131" i="2"/>
  <c r="P131" i="2"/>
  <c r="J124" i="2"/>
  <c r="F124" i="2"/>
  <c r="F122" i="2"/>
  <c r="E120" i="2"/>
  <c r="J91" i="2"/>
  <c r="F91" i="2"/>
  <c r="F89" i="2"/>
  <c r="E87" i="2"/>
  <c r="J24" i="2"/>
  <c r="E24" i="2"/>
  <c r="J125" i="2" s="1"/>
  <c r="J23" i="2"/>
  <c r="J18" i="2"/>
  <c r="E18" i="2"/>
  <c r="F125" i="2" s="1"/>
  <c r="J17" i="2"/>
  <c r="J12" i="2"/>
  <c r="J122" i="2" s="1"/>
  <c r="E7" i="2"/>
  <c r="E118" i="2" s="1"/>
  <c r="L90" i="1"/>
  <c r="AM90" i="1"/>
  <c r="AM89" i="1"/>
  <c r="L89" i="1"/>
  <c r="AM87" i="1"/>
  <c r="L87" i="1"/>
  <c r="L85" i="1"/>
  <c r="L84" i="1"/>
  <c r="J301" i="2"/>
  <c r="J296" i="2"/>
  <c r="BK287" i="2"/>
  <c r="BK284" i="2"/>
  <c r="J280" i="2"/>
  <c r="J279" i="2"/>
  <c r="J277" i="2"/>
  <c r="BK259" i="2"/>
  <c r="BK244" i="2"/>
  <c r="J193" i="2"/>
  <c r="J169" i="2"/>
  <c r="J150" i="2"/>
  <c r="BK140" i="2"/>
  <c r="BK292" i="2"/>
  <c r="BK261" i="2"/>
  <c r="J231" i="2"/>
  <c r="J207" i="2"/>
  <c r="J190" i="2"/>
  <c r="J160" i="2"/>
  <c r="BK305" i="2"/>
  <c r="BK257" i="2"/>
  <c r="BK235" i="2"/>
  <c r="BK224" i="2"/>
  <c r="BK191" i="2"/>
  <c r="J178" i="2"/>
  <c r="J147" i="2"/>
  <c r="AS94" i="1"/>
  <c r="BK255" i="2"/>
  <c r="J240" i="2"/>
  <c r="BK227" i="2"/>
  <c r="J214" i="2"/>
  <c r="J172" i="2"/>
  <c r="J149" i="2"/>
  <c r="BK134" i="3"/>
  <c r="BK126" i="3"/>
  <c r="J136" i="3"/>
  <c r="BK157" i="4"/>
  <c r="BK145" i="4"/>
  <c r="BK130" i="4"/>
  <c r="J155" i="4"/>
  <c r="BK143" i="4"/>
  <c r="BK153" i="4"/>
  <c r="J144" i="4"/>
  <c r="J159" i="4"/>
  <c r="J154" i="4"/>
  <c r="BK144" i="4"/>
  <c r="BK135" i="4"/>
  <c r="BK137" i="5"/>
  <c r="BK129" i="5"/>
  <c r="J127" i="5"/>
  <c r="BK141" i="5"/>
  <c r="J135" i="5"/>
  <c r="J131" i="5"/>
  <c r="J126" i="5"/>
  <c r="J142" i="5"/>
  <c r="J136" i="5"/>
  <c r="BK131" i="5"/>
  <c r="BK122" i="5"/>
  <c r="BK301" i="2"/>
  <c r="BK294" i="2"/>
  <c r="J286" i="2"/>
  <c r="BK282" i="2"/>
  <c r="BK280" i="2"/>
  <c r="J278" i="2"/>
  <c r="BK268" i="2"/>
  <c r="BK249" i="2"/>
  <c r="BK243" i="2"/>
  <c r="BK175" i="2"/>
  <c r="BK166" i="2"/>
  <c r="BK147" i="2"/>
  <c r="BK131" i="2"/>
  <c r="BK273" i="2"/>
  <c r="J251" i="2"/>
  <c r="J235" i="2"/>
  <c r="J227" i="2"/>
  <c r="BK200" i="2"/>
  <c r="J174" i="2"/>
  <c r="BK152" i="2"/>
  <c r="J136" i="2"/>
  <c r="J272" i="2"/>
  <c r="J249" i="2"/>
  <c r="BK232" i="2"/>
  <c r="BK226" i="2"/>
  <c r="BK193" i="2"/>
  <c r="BK174" i="2"/>
  <c r="J142" i="2"/>
  <c r="BK286" i="2"/>
  <c r="J283" i="2"/>
  <c r="J268" i="2"/>
  <c r="J253" i="2"/>
  <c r="BK231" i="2"/>
  <c r="J224" i="2"/>
  <c r="J184" i="2"/>
  <c r="J166" i="2"/>
  <c r="BK133" i="2"/>
  <c r="BK136" i="3"/>
  <c r="J123" i="3"/>
  <c r="J126" i="3"/>
  <c r="BK152" i="4"/>
  <c r="BK137" i="4"/>
  <c r="BK159" i="4"/>
  <c r="J149" i="4"/>
  <c r="BK133" i="4"/>
  <c r="J152" i="4"/>
  <c r="J135" i="4"/>
  <c r="BK158" i="4"/>
  <c r="BK149" i="4"/>
  <c r="J143" i="4"/>
  <c r="J133" i="4"/>
  <c r="BK139" i="5"/>
  <c r="BK135" i="5"/>
  <c r="BK124" i="5"/>
  <c r="BK121" i="5"/>
  <c r="BK140" i="5"/>
  <c r="BK133" i="5"/>
  <c r="J128" i="5"/>
  <c r="J124" i="5"/>
  <c r="J140" i="5"/>
  <c r="BK130" i="5"/>
  <c r="J132" i="5"/>
  <c r="J129" i="5"/>
  <c r="BK299" i="2"/>
  <c r="BK296" i="2"/>
  <c r="J288" i="2"/>
  <c r="BK283" i="2"/>
  <c r="BK281" i="2"/>
  <c r="BK279" i="2"/>
  <c r="BK277" i="2"/>
  <c r="BK272" i="2"/>
  <c r="BK253" i="2"/>
  <c r="J246" i="2"/>
  <c r="J213" i="2"/>
  <c r="BK172" i="2"/>
  <c r="BK160" i="2"/>
  <c r="BK142" i="2"/>
  <c r="J294" i="2"/>
  <c r="J270" i="2"/>
  <c r="J238" i="2"/>
  <c r="BK228" i="2"/>
  <c r="BK214" i="2"/>
  <c r="J175" i="2"/>
  <c r="BK163" i="2"/>
  <c r="BK150" i="2"/>
  <c r="J275" i="2"/>
  <c r="BK251" i="2"/>
  <c r="BK240" i="2"/>
  <c r="BK230" i="2"/>
  <c r="BK207" i="2"/>
  <c r="BK190" i="2"/>
  <c r="BK149" i="2"/>
  <c r="J287" i="2"/>
  <c r="J284" i="2"/>
  <c r="BK270" i="2"/>
  <c r="J257" i="2"/>
  <c r="BK248" i="2"/>
  <c r="J226" i="2"/>
  <c r="BK213" i="2"/>
  <c r="BK169" i="2"/>
  <c r="BK145" i="2"/>
  <c r="BK130" i="3"/>
  <c r="J130" i="3"/>
  <c r="BK123" i="3"/>
  <c r="J158" i="4"/>
  <c r="J147" i="4"/>
  <c r="J132" i="4"/>
  <c r="J157" i="4"/>
  <c r="BK147" i="4"/>
  <c r="J156" i="4"/>
  <c r="BK146" i="4"/>
  <c r="J126" i="4"/>
  <c r="BK155" i="4"/>
  <c r="J146" i="4"/>
  <c r="J137" i="4"/>
  <c r="BK126" i="4"/>
  <c r="BK136" i="5"/>
  <c r="J133" i="5"/>
  <c r="BK128" i="5"/>
  <c r="BK126" i="5"/>
  <c r="BK125" i="5"/>
  <c r="BK143" i="5"/>
  <c r="BK138" i="5"/>
  <c r="BK132" i="5"/>
  <c r="BK127" i="5"/>
  <c r="J143" i="5"/>
  <c r="J139" i="5"/>
  <c r="J305" i="2"/>
  <c r="J299" i="2"/>
  <c r="BK288" i="2"/>
  <c r="J285" i="2"/>
  <c r="J282" i="2"/>
  <c r="J281" i="2"/>
  <c r="BK278" i="2"/>
  <c r="J273" i="2"/>
  <c r="J255" i="2"/>
  <c r="J248" i="2"/>
  <c r="BK238" i="2"/>
  <c r="J191" i="2"/>
  <c r="J163" i="2"/>
  <c r="J133" i="2"/>
  <c r="J292" i="2"/>
  <c r="BK246" i="2"/>
  <c r="J232" i="2"/>
  <c r="BK221" i="2"/>
  <c r="BK184" i="2"/>
  <c r="J167" i="2"/>
  <c r="J145" i="2"/>
  <c r="J131" i="2"/>
  <c r="J259" i="2"/>
  <c r="J243" i="2"/>
  <c r="J228" i="2"/>
  <c r="J200" i="2"/>
  <c r="BK167" i="2"/>
  <c r="BK136" i="2"/>
  <c r="BK285" i="2"/>
  <c r="BK275" i="2"/>
  <c r="J261" i="2"/>
  <c r="J244" i="2"/>
  <c r="J230" i="2"/>
  <c r="J221" i="2"/>
  <c r="BK178" i="2"/>
  <c r="J152" i="2"/>
  <c r="J140" i="2"/>
  <c r="BK124" i="3"/>
  <c r="J124" i="3"/>
  <c r="J134" i="3"/>
  <c r="BK154" i="4"/>
  <c r="J139" i="4"/>
  <c r="J128" i="4"/>
  <c r="J153" i="4"/>
  <c r="J145" i="4"/>
  <c r="BK132" i="4"/>
  <c r="BK151" i="4"/>
  <c r="J130" i="4"/>
  <c r="BK156" i="4"/>
  <c r="J151" i="4"/>
  <c r="BK139" i="4"/>
  <c r="BK128" i="4"/>
  <c r="J138" i="5"/>
  <c r="J134" i="5"/>
  <c r="BK123" i="5"/>
  <c r="BK142" i="5"/>
  <c r="J137" i="5"/>
  <c r="J130" i="5"/>
  <c r="J125" i="5"/>
  <c r="J141" i="5"/>
  <c r="BK134" i="5"/>
  <c r="J122" i="5"/>
  <c r="J123" i="5"/>
  <c r="J121" i="5"/>
  <c r="T130" i="2" l="1"/>
  <c r="P151" i="2"/>
  <c r="T177" i="2"/>
  <c r="T199" i="2"/>
  <c r="T223" i="2"/>
  <c r="P237" i="2"/>
  <c r="R245" i="2"/>
  <c r="P252" i="2"/>
  <c r="P298" i="2"/>
  <c r="BK122" i="3"/>
  <c r="J122" i="3" s="1"/>
  <c r="J98" i="3" s="1"/>
  <c r="BK129" i="3"/>
  <c r="J129" i="3" s="1"/>
  <c r="J100" i="3" s="1"/>
  <c r="T125" i="4"/>
  <c r="T124" i="4" s="1"/>
  <c r="BK130" i="2"/>
  <c r="J130" i="2" s="1"/>
  <c r="J98" i="2" s="1"/>
  <c r="T151" i="2"/>
  <c r="P177" i="2"/>
  <c r="R199" i="2"/>
  <c r="P223" i="2"/>
  <c r="T237" i="2"/>
  <c r="T245" i="2"/>
  <c r="R252" i="2"/>
  <c r="R298" i="2"/>
  <c r="R122" i="3"/>
  <c r="R121" i="3" s="1"/>
  <c r="T129" i="3"/>
  <c r="T128" i="3"/>
  <c r="BK125" i="4"/>
  <c r="J125" i="4" s="1"/>
  <c r="J98" i="4" s="1"/>
  <c r="R125" i="4"/>
  <c r="R124" i="4" s="1"/>
  <c r="P142" i="4"/>
  <c r="T142" i="4"/>
  <c r="P150" i="4"/>
  <c r="R150" i="4"/>
  <c r="BK120" i="5"/>
  <c r="J120" i="5" s="1"/>
  <c r="J98" i="5" s="1"/>
  <c r="P120" i="5"/>
  <c r="P119" i="5" s="1"/>
  <c r="P118" i="5" s="1"/>
  <c r="AU98" i="1" s="1"/>
  <c r="P130" i="2"/>
  <c r="BK151" i="2"/>
  <c r="J151" i="2" s="1"/>
  <c r="J99" i="2" s="1"/>
  <c r="BK177" i="2"/>
  <c r="J177" i="2" s="1"/>
  <c r="J100" i="2" s="1"/>
  <c r="BK199" i="2"/>
  <c r="BK223" i="2"/>
  <c r="J223" i="2" s="1"/>
  <c r="J102" i="2" s="1"/>
  <c r="R237" i="2"/>
  <c r="P245" i="2"/>
  <c r="T252" i="2"/>
  <c r="T298" i="2"/>
  <c r="P122" i="3"/>
  <c r="P121" i="3" s="1"/>
  <c r="P129" i="3"/>
  <c r="P128" i="3" s="1"/>
  <c r="P125" i="4"/>
  <c r="P124" i="4"/>
  <c r="BK142" i="4"/>
  <c r="J142" i="4" s="1"/>
  <c r="J101" i="4" s="1"/>
  <c r="R142" i="4"/>
  <c r="BK150" i="4"/>
  <c r="J150" i="4" s="1"/>
  <c r="J103" i="4" s="1"/>
  <c r="T150" i="4"/>
  <c r="R120" i="5"/>
  <c r="R119" i="5" s="1"/>
  <c r="R118" i="5" s="1"/>
  <c r="R130" i="2"/>
  <c r="R151" i="2"/>
  <c r="R177" i="2"/>
  <c r="P199" i="2"/>
  <c r="R223" i="2"/>
  <c r="BK237" i="2"/>
  <c r="J237" i="2" s="1"/>
  <c r="J105" i="2" s="1"/>
  <c r="BK245" i="2"/>
  <c r="J245" i="2" s="1"/>
  <c r="J106" i="2" s="1"/>
  <c r="BK252" i="2"/>
  <c r="J252" i="2" s="1"/>
  <c r="J107" i="2" s="1"/>
  <c r="BK298" i="2"/>
  <c r="J298" i="2" s="1"/>
  <c r="J108" i="2" s="1"/>
  <c r="T122" i="3"/>
  <c r="T121" i="3" s="1"/>
  <c r="R129" i="3"/>
  <c r="R128" i="3" s="1"/>
  <c r="T120" i="5"/>
  <c r="T119" i="5" s="1"/>
  <c r="T118" i="5" s="1"/>
  <c r="BK148" i="4"/>
  <c r="J148" i="4" s="1"/>
  <c r="J102" i="4" s="1"/>
  <c r="BK234" i="2"/>
  <c r="J234" i="2" s="1"/>
  <c r="J103" i="2" s="1"/>
  <c r="BK138" i="4"/>
  <c r="J138" i="4" s="1"/>
  <c r="J99" i="4" s="1"/>
  <c r="J89" i="5"/>
  <c r="F92" i="5"/>
  <c r="BF122" i="5"/>
  <c r="E85" i="5"/>
  <c r="BF131" i="5"/>
  <c r="BF136" i="5"/>
  <c r="BF137" i="5"/>
  <c r="BF143" i="5"/>
  <c r="BF123" i="5"/>
  <c r="BF124" i="5"/>
  <c r="BF126" i="5"/>
  <c r="BF127" i="5"/>
  <c r="BF129" i="5"/>
  <c r="BF130" i="5"/>
  <c r="BF132" i="5"/>
  <c r="BF133" i="5"/>
  <c r="BF134" i="5"/>
  <c r="BF135" i="5"/>
  <c r="BF138" i="5"/>
  <c r="BF141" i="5"/>
  <c r="J92" i="5"/>
  <c r="BF121" i="5"/>
  <c r="BF125" i="5"/>
  <c r="BF128" i="5"/>
  <c r="BF139" i="5"/>
  <c r="BF140" i="5"/>
  <c r="BF142" i="5"/>
  <c r="J92" i="4"/>
  <c r="BF135" i="4"/>
  <c r="BF145" i="4"/>
  <c r="BF149" i="4"/>
  <c r="BF153" i="4"/>
  <c r="J89" i="4"/>
  <c r="F120" i="4"/>
  <c r="BF132" i="4"/>
  <c r="BF133" i="4"/>
  <c r="BF137" i="4"/>
  <c r="BF143" i="4"/>
  <c r="BF151" i="4"/>
  <c r="BF158" i="4"/>
  <c r="BF139" i="4"/>
  <c r="BF144" i="4"/>
  <c r="BF152" i="4"/>
  <c r="BF154" i="4"/>
  <c r="BF155" i="4"/>
  <c r="BF156" i="4"/>
  <c r="BF159" i="4"/>
  <c r="E85" i="4"/>
  <c r="BF126" i="4"/>
  <c r="BF128" i="4"/>
  <c r="BF130" i="4"/>
  <c r="BF146" i="4"/>
  <c r="BF147" i="4"/>
  <c r="BF157" i="4"/>
  <c r="J89" i="3"/>
  <c r="F92" i="3"/>
  <c r="BF124" i="3"/>
  <c r="E85" i="3"/>
  <c r="J92" i="3"/>
  <c r="BF123" i="3"/>
  <c r="BF134" i="3"/>
  <c r="BF136" i="3"/>
  <c r="BF126" i="3"/>
  <c r="BF130" i="3"/>
  <c r="J89" i="2"/>
  <c r="F92" i="2"/>
  <c r="BF147" i="2"/>
  <c r="BF150" i="2"/>
  <c r="BF163" i="2"/>
  <c r="BF178" i="2"/>
  <c r="BF191" i="2"/>
  <c r="BF224" i="2"/>
  <c r="BF228" i="2"/>
  <c r="BF235" i="2"/>
  <c r="BF238" i="2"/>
  <c r="BF243" i="2"/>
  <c r="BF251" i="2"/>
  <c r="BF283" i="2"/>
  <c r="BF284" i="2"/>
  <c r="BF286" i="2"/>
  <c r="E85" i="2"/>
  <c r="BF140" i="2"/>
  <c r="BF166" i="2"/>
  <c r="BF175" i="2"/>
  <c r="BF190" i="2"/>
  <c r="BF193" i="2"/>
  <c r="BF226" i="2"/>
  <c r="BF231" i="2"/>
  <c r="BF232" i="2"/>
  <c r="BF240" i="2"/>
  <c r="BF248" i="2"/>
  <c r="BF259" i="2"/>
  <c r="BF270" i="2"/>
  <c r="BF133" i="2"/>
  <c r="BF136" i="2"/>
  <c r="BF142" i="2"/>
  <c r="BF152" i="2"/>
  <c r="BF172" i="2"/>
  <c r="BF174" i="2"/>
  <c r="BF184" i="2"/>
  <c r="BF200" i="2"/>
  <c r="BF207" i="2"/>
  <c r="BF214" i="2"/>
  <c r="BF230" i="2"/>
  <c r="BF249" i="2"/>
  <c r="BF255" i="2"/>
  <c r="BF257" i="2"/>
  <c r="BF268" i="2"/>
  <c r="BF272" i="2"/>
  <c r="BF273" i="2"/>
  <c r="BF275" i="2"/>
  <c r="BF288" i="2"/>
  <c r="BF292" i="2"/>
  <c r="BF294" i="2"/>
  <c r="BF305" i="2"/>
  <c r="J92" i="2"/>
  <c r="BF131" i="2"/>
  <c r="BF145" i="2"/>
  <c r="BF149" i="2"/>
  <c r="BF160" i="2"/>
  <c r="BF167" i="2"/>
  <c r="BF169" i="2"/>
  <c r="BF213" i="2"/>
  <c r="BF221" i="2"/>
  <c r="BF227" i="2"/>
  <c r="BF244" i="2"/>
  <c r="BF246" i="2"/>
  <c r="BF253" i="2"/>
  <c r="BF261" i="2"/>
  <c r="BF277" i="2"/>
  <c r="BF278" i="2"/>
  <c r="BF279" i="2"/>
  <c r="BF280" i="2"/>
  <c r="BF281" i="2"/>
  <c r="BF282" i="2"/>
  <c r="BF285" i="2"/>
  <c r="BF287" i="2"/>
  <c r="BF296" i="2"/>
  <c r="BF299" i="2"/>
  <c r="BF301" i="2"/>
  <c r="F36" i="2"/>
  <c r="BC95" i="1" s="1"/>
  <c r="F33" i="3"/>
  <c r="AZ96" i="1" s="1"/>
  <c r="J33" i="4"/>
  <c r="AV97" i="1" s="1"/>
  <c r="J33" i="5"/>
  <c r="AV98" i="1" s="1"/>
  <c r="F33" i="5"/>
  <c r="AZ98" i="1" s="1"/>
  <c r="F33" i="2"/>
  <c r="AZ95" i="1" s="1"/>
  <c r="F35" i="3"/>
  <c r="BB96" i="1" s="1"/>
  <c r="F36" i="3"/>
  <c r="BC96" i="1" s="1"/>
  <c r="F35" i="4"/>
  <c r="BB97" i="1" s="1"/>
  <c r="F36" i="5"/>
  <c r="BC98" i="1" s="1"/>
  <c r="F37" i="2"/>
  <c r="BD95" i="1" s="1"/>
  <c r="J33" i="2"/>
  <c r="AV95" i="1" s="1"/>
  <c r="J33" i="3"/>
  <c r="AV96" i="1" s="1"/>
  <c r="F37" i="4"/>
  <c r="BD97" i="1" s="1"/>
  <c r="F35" i="5"/>
  <c r="BB98" i="1" s="1"/>
  <c r="F35" i="2"/>
  <c r="BB95" i="1" s="1"/>
  <c r="F37" i="3"/>
  <c r="BD96" i="1" s="1"/>
  <c r="F36" i="4"/>
  <c r="BC97" i="1" s="1"/>
  <c r="F33" i="4"/>
  <c r="AZ97" i="1" s="1"/>
  <c r="F37" i="5"/>
  <c r="BD98" i="1" s="1"/>
  <c r="T120" i="3" l="1"/>
  <c r="BK121" i="3"/>
  <c r="J121" i="3" s="1"/>
  <c r="J97" i="3" s="1"/>
  <c r="R141" i="4"/>
  <c r="P236" i="2"/>
  <c r="R236" i="2"/>
  <c r="BK129" i="2"/>
  <c r="J129" i="2" s="1"/>
  <c r="J97" i="2" s="1"/>
  <c r="J199" i="2"/>
  <c r="J101" i="2" s="1"/>
  <c r="R129" i="2"/>
  <c r="P120" i="3"/>
  <c r="AU96" i="1"/>
  <c r="P129" i="2"/>
  <c r="P141" i="4"/>
  <c r="P123" i="4" s="1"/>
  <c r="AU97" i="1" s="1"/>
  <c r="T129" i="2"/>
  <c r="T141" i="4"/>
  <c r="T123" i="4" s="1"/>
  <c r="R123" i="4"/>
  <c r="R120" i="3"/>
  <c r="T236" i="2"/>
  <c r="BK236" i="2"/>
  <c r="J236" i="2" s="1"/>
  <c r="J104" i="2" s="1"/>
  <c r="BK141" i="4"/>
  <c r="J141" i="4" s="1"/>
  <c r="J100" i="4" s="1"/>
  <c r="BK128" i="3"/>
  <c r="BK120" i="3" s="1"/>
  <c r="J120" i="3" s="1"/>
  <c r="J96" i="3" s="1"/>
  <c r="J128" i="3"/>
  <c r="J99" i="3" s="1"/>
  <c r="BK119" i="5"/>
  <c r="J119" i="5" s="1"/>
  <c r="J97" i="5" s="1"/>
  <c r="BK124" i="4"/>
  <c r="J124" i="4" s="1"/>
  <c r="J97" i="4" s="1"/>
  <c r="J34" i="2"/>
  <c r="AW95" i="1" s="1"/>
  <c r="AT95" i="1" s="1"/>
  <c r="J34" i="3"/>
  <c r="AW96" i="1" s="1"/>
  <c r="AT96" i="1" s="1"/>
  <c r="J34" i="4"/>
  <c r="AW97" i="1" s="1"/>
  <c r="AT97" i="1" s="1"/>
  <c r="BB94" i="1"/>
  <c r="W31" i="1" s="1"/>
  <c r="F34" i="5"/>
  <c r="BA98" i="1" s="1"/>
  <c r="BD94" i="1"/>
  <c r="W33" i="1" s="1"/>
  <c r="F34" i="2"/>
  <c r="BA95" i="1" s="1"/>
  <c r="AZ94" i="1"/>
  <c r="W29" i="1" s="1"/>
  <c r="F34" i="3"/>
  <c r="BA96" i="1" s="1"/>
  <c r="F34" i="4"/>
  <c r="BA97" i="1" s="1"/>
  <c r="J34" i="5"/>
  <c r="AW98" i="1" s="1"/>
  <c r="AT98" i="1" s="1"/>
  <c r="BC94" i="1"/>
  <c r="W32" i="1" s="1"/>
  <c r="R128" i="2" l="1"/>
  <c r="P128" i="2"/>
  <c r="AU95" i="1" s="1"/>
  <c r="AU94" i="1" s="1"/>
  <c r="T128" i="2"/>
  <c r="BK118" i="5"/>
  <c r="J118" i="5" s="1"/>
  <c r="J30" i="5" s="1"/>
  <c r="AG98" i="1" s="1"/>
  <c r="BK128" i="2"/>
  <c r="J128" i="2" s="1"/>
  <c r="J30" i="2" s="1"/>
  <c r="AG95" i="1" s="1"/>
  <c r="BK123" i="4"/>
  <c r="J123" i="4" s="1"/>
  <c r="J96" i="4" s="1"/>
  <c r="J30" i="3"/>
  <c r="AG96" i="1" s="1"/>
  <c r="AY94" i="1"/>
  <c r="AX94" i="1"/>
  <c r="BA94" i="1"/>
  <c r="W30" i="1" s="1"/>
  <c r="AV94" i="1"/>
  <c r="AK29" i="1" s="1"/>
  <c r="J39" i="5" l="1"/>
  <c r="J39" i="2"/>
  <c r="J96" i="2"/>
  <c r="J96" i="5"/>
  <c r="J39" i="3"/>
  <c r="AN96" i="1"/>
  <c r="AN95" i="1"/>
  <c r="AN98" i="1"/>
  <c r="AW94" i="1"/>
  <c r="AK30" i="1" s="1"/>
  <c r="J30" i="4"/>
  <c r="AG97" i="1" s="1"/>
  <c r="AG94" i="1" s="1"/>
  <c r="AK26" i="1" s="1"/>
  <c r="J39" i="4" l="1"/>
  <c r="AN97" i="1"/>
  <c r="AK35" i="1"/>
  <c r="AT94" i="1"/>
  <c r="AN94" i="1" l="1"/>
</calcChain>
</file>

<file path=xl/sharedStrings.xml><?xml version="1.0" encoding="utf-8"?>
<sst xmlns="http://schemas.openxmlformats.org/spreadsheetml/2006/main" count="3466" uniqueCount="701">
  <si>
    <t>Export Komplet</t>
  </si>
  <si>
    <t/>
  </si>
  <si>
    <t>2.0</t>
  </si>
  <si>
    <t>False</t>
  </si>
  <si>
    <t>{211ec47d-34c3-402f-a70d-4e0abf1a7f9f}</t>
  </si>
  <si>
    <t>&gt;&gt;  skryté stĺpce  &lt;&lt;</t>
  </si>
  <si>
    <t>0,01</t>
  </si>
  <si>
    <t>20</t>
  </si>
  <si>
    <t>REKAPITULÁCIA STAVBY</t>
  </si>
  <si>
    <t>v ---  nižšie sa nachádzajú doplnkové a pomocné údaje k zostavám  --- v</t>
  </si>
  <si>
    <t>0,001</t>
  </si>
  <si>
    <t>Kód:</t>
  </si>
  <si>
    <t>99-16</t>
  </si>
  <si>
    <t>Stavba:</t>
  </si>
  <si>
    <t>JKSO:</t>
  </si>
  <si>
    <t>KS:</t>
  </si>
  <si>
    <t>Miesto:</t>
  </si>
  <si>
    <t xml:space="preserve"> </t>
  </si>
  <si>
    <t>Dátum:</t>
  </si>
  <si>
    <t>Objednávateľ:</t>
  </si>
  <si>
    <t>IČO:</t>
  </si>
  <si>
    <t>46279261</t>
  </si>
  <si>
    <t>IČ DPH:</t>
  </si>
  <si>
    <t>SK202 332 426</t>
  </si>
  <si>
    <t>Zhotoviteľ:</t>
  </si>
  <si>
    <t>Projektant:</t>
  </si>
  <si>
    <t>True</t>
  </si>
  <si>
    <t>Spracovateľ: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</si>
  <si>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</si>
  <si>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</si>
  <si>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</si>
  <si>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</si>
  <si>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</si>
  <si>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</si>
  <si>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</si>
  <si>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</si>
  <si>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</si>
  <si>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</si>
  <si>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</si>
  <si>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</si>
  <si>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</si>
  <si>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</si>
  <si>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</si>
  <si>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</si>
  <si>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</si>
  <si>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</si>
  <si>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</si>
  <si>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</si>
  <si>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</si>
  <si>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</si>
  <si>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</si>
  <si>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</si>
  <si>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</si>
  <si>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</si>
  <si>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</si>
  <si>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</si>
  <si>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</si>
  <si>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</si>
  <si>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</si>
  <si>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</si>
  <si>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</si>
  <si>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</si>
  <si>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</si>
  <si>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</si>
  <si>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</si>
  <si>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</si>
  <si>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</si>
  <si>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</si>
  <si>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</si>
  <si>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</si>
  <si>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</si>
  <si>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</si>
  <si>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</si>
  <si>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/</t>
  </si>
  <si>
    <t>01</t>
  </si>
  <si>
    <t>SO - 01 Vlastná stavba</t>
  </si>
  <si>
    <t>STA</t>
  </si>
  <si>
    <t>1</t>
  </si>
  <si>
    <t>{6d3e273b-918c-4beb-89cd-e3c11201d342}</t>
  </si>
  <si>
    <t>02</t>
  </si>
  <si>
    <t>SO - 02 Búracie práce</t>
  </si>
  <si>
    <t>{9eb44090-75fe-43c1-b523-5f0580f71c67}</t>
  </si>
  <si>
    <t>03</t>
  </si>
  <si>
    <t>SO - 03 Vodovodná prípojka a vnútorný vodovod</t>
  </si>
  <si>
    <t>{af73a224-b5c8-443f-b7c1-75d892d22311}</t>
  </si>
  <si>
    <t>04</t>
  </si>
  <si>
    <t>SO - 04 Vnútorná elektroinštalácia</t>
  </si>
  <si>
    <t>{7b37050a-b541-4720-80b5-214085852e58}</t>
  </si>
  <si>
    <t>KRYCÍ LIST ROZPOČTU</t>
  </si>
  <si>
    <t>Objekt:</t>
  </si>
  <si>
    <t>01 - SO - 01 Vlastná stavba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</si>
  <si>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</si>
  <si>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</si>
  <si>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</si>
  <si>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</si>
  <si>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</si>
  <si>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</si>
  <si>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1 - Zemné práce</t>
  </si>
  <si>
    <t xml:space="preserve">    2 - Zakladanie</t>
  </si>
  <si>
    <t xml:space="preserve">    3 - Zvislé a kompletné konštrukcie</t>
  </si>
  <si>
    <t xml:space="preserve">    6 - Úpravy povrchov, podlahy, osadenie</t>
  </si>
  <si>
    <t xml:space="preserve">    9 - Ostatné konštrukcie a práce-búranie</t>
  </si>
  <si>
    <t xml:space="preserve">    99 - Presun hmôt HSV</t>
  </si>
  <si>
    <t>PSV - Práce a dodávky PSV</t>
  </si>
  <si>
    <t xml:space="preserve">    762 - Konštrukcie tesárske</t>
  </si>
  <si>
    <t xml:space="preserve">    764 - Konštrukcie klampiarske</t>
  </si>
  <si>
    <t xml:space="preserve">    767 - Konštrukcie doplnkové kovové</t>
  </si>
  <si>
    <t xml:space="preserve">    783 - Nátery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</si>
  <si>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</si>
  <si>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</si>
  <si>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</si>
  <si>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</si>
  <si>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</si>
  <si>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</si>
  <si>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</si>
  <si>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</si>
  <si>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</si>
  <si>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</si>
  <si>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</si>
  <si>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</si>
  <si>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</si>
  <si>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</si>
  <si>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</si>
  <si>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Zemné práce</t>
  </si>
  <si>
    <t>K</t>
  </si>
  <si>
    <t>111101101.S</t>
  </si>
  <si>
    <t>Odstránenie travín a tŕstia s príp. premiestnením a uložením na hromady do 50 m, pri celkovej ploche do 1000m2</t>
  </si>
  <si>
    <t>m2</t>
  </si>
  <si>
    <t>4</t>
  </si>
  <si>
    <t>2</t>
  </si>
  <si>
    <t>502567404</t>
  </si>
  <si>
    <t>VV</t>
  </si>
  <si>
    <t>20*7+50*8</t>
  </si>
  <si>
    <t>121101112.S</t>
  </si>
  <si>
    <t>Odstránenie ornice s premiestn. na hromady, so zložením na vzdialenosť do 100 m a do 1000 m3</t>
  </si>
  <si>
    <t>m3</t>
  </si>
  <si>
    <t>-1390431400</t>
  </si>
  <si>
    <t>20*7*0,2+50*8*0,3</t>
  </si>
  <si>
    <t>Súčet</t>
  </si>
  <si>
    <t>3</t>
  </si>
  <si>
    <t>131201101.S</t>
  </si>
  <si>
    <t>Výkop nezapaženej jamy v hornine 3, do 100 m3</t>
  </si>
  <si>
    <t>-1793529494</t>
  </si>
  <si>
    <t>0,5*0,5*0,95*17</t>
  </si>
  <si>
    <t>(45,52+6)*3,5*0,2    "krmna cesta</t>
  </si>
  <si>
    <t>131201109.S</t>
  </si>
  <si>
    <t>Hĺbenie nezapažených jám a zárezov. Príplatok za lepivosť horniny 3</t>
  </si>
  <si>
    <t>311796895</t>
  </si>
  <si>
    <t>40,102</t>
  </si>
  <si>
    <t>5</t>
  </si>
  <si>
    <t>132201101.S</t>
  </si>
  <si>
    <t>Výkop ryhy do šírky 600 mm v horn.3 do 100 m3</t>
  </si>
  <si>
    <t>53539897</t>
  </si>
  <si>
    <t>(6+2,5)*0,95*0,3</t>
  </si>
  <si>
    <t>6</t>
  </si>
  <si>
    <t>132201109.S</t>
  </si>
  <si>
    <t>Príplatok k cene za lepivosť pri hĺbení rýh šírky do 600 mm zapažených i nezapažených s urovnaním dna v hornine 3</t>
  </si>
  <si>
    <t>-1999007643</t>
  </si>
  <si>
    <t>2,423</t>
  </si>
  <si>
    <t>7</t>
  </si>
  <si>
    <t>162201102.S</t>
  </si>
  <si>
    <t>Vodorovné premiestnenie výkopku z horniny 1-4 nad 20-50m</t>
  </si>
  <si>
    <t>-75602660</t>
  </si>
  <si>
    <t>40,102+2,423</t>
  </si>
  <si>
    <t>8</t>
  </si>
  <si>
    <t>171201202.S</t>
  </si>
  <si>
    <t>Uloženie sypaniny na skládky nad 100 do 1000 m3</t>
  </si>
  <si>
    <t>-1834058861</t>
  </si>
  <si>
    <t>9</t>
  </si>
  <si>
    <t>181201101.S</t>
  </si>
  <si>
    <t>Úprava pláne v násypoch v hornine 1-4 bez zhutnenia</t>
  </si>
  <si>
    <t>233523288</t>
  </si>
  <si>
    <t>Zakladanie</t>
  </si>
  <si>
    <t>10</t>
  </si>
  <si>
    <t>271573001.S</t>
  </si>
  <si>
    <t>Násyp pod základové konštrukcie so zhutnením zo štrkopiesku fr.0-32 mm</t>
  </si>
  <si>
    <t>-390942582</t>
  </si>
  <si>
    <t>0,5*0,5*17*0,15</t>
  </si>
  <si>
    <t>(6+2,5)*0,3*0,15</t>
  </si>
  <si>
    <t>1,35*22,15*0,15</t>
  </si>
  <si>
    <t>45,52*4,85*0,15</t>
  </si>
  <si>
    <t>6*19,92*0,15</t>
  </si>
  <si>
    <t>45,52*3,5*0,15   " krmna cesta</t>
  </si>
  <si>
    <t>11</t>
  </si>
  <si>
    <t>274321311.S</t>
  </si>
  <si>
    <t>Betón základových pásov, železový (bez výstuže), tr. C 16/20</t>
  </si>
  <si>
    <t>1685946680</t>
  </si>
  <si>
    <t>(6+2,5)*0,3*1,25</t>
  </si>
  <si>
    <t>12</t>
  </si>
  <si>
    <t>274351215.S</t>
  </si>
  <si>
    <t>Debnenie stien základových pásov, zhotovenie-dielce</t>
  </si>
  <si>
    <t>681334804</t>
  </si>
  <si>
    <t>(6+2,5)*2*0,05</t>
  </si>
  <si>
    <t>13</t>
  </si>
  <si>
    <t>274351216.S</t>
  </si>
  <si>
    <t>Debnenie stien základových pásov, odstránenie-dielce</t>
  </si>
  <si>
    <t>702358360</t>
  </si>
  <si>
    <t>14</t>
  </si>
  <si>
    <t>274361821.S</t>
  </si>
  <si>
    <t>Výstuž základových pásov z ocele B500 (10505)</t>
  </si>
  <si>
    <t>t</t>
  </si>
  <si>
    <t>-1078764954</t>
  </si>
  <si>
    <t>3,188*0,035</t>
  </si>
  <si>
    <t>15</t>
  </si>
  <si>
    <t>275321311.S</t>
  </si>
  <si>
    <t>Betón základových pätiek, železový (bez výstuže), tr. C 16/20</t>
  </si>
  <si>
    <t>-798522344</t>
  </si>
  <si>
    <t>0,5*0,5*17*1,05</t>
  </si>
  <si>
    <t>16</t>
  </si>
  <si>
    <t>275351215.S</t>
  </si>
  <si>
    <t>Debnenie stien základových pätiek, zhotovenie-dielce</t>
  </si>
  <si>
    <t>1602782197</t>
  </si>
  <si>
    <t>0,5*4*0,05*17</t>
  </si>
  <si>
    <t>17</t>
  </si>
  <si>
    <t>275351216.S</t>
  </si>
  <si>
    <t>Debnenie stien základovýcb pätiek, odstránenie-dielce</t>
  </si>
  <si>
    <t>-1158977535</t>
  </si>
  <si>
    <t>18</t>
  </si>
  <si>
    <t>275361821.S</t>
  </si>
  <si>
    <t>Výstuž základových pätiek z ocele B500 (10505)</t>
  </si>
  <si>
    <t>-1627045362</t>
  </si>
  <si>
    <t>4,463*0,035</t>
  </si>
  <si>
    <t>Zvislé a kompletné konštrukcie</t>
  </si>
  <si>
    <t>19</t>
  </si>
  <si>
    <t>341321410.S</t>
  </si>
  <si>
    <t>Betón stien a priečok, železový (bez výstuže) tr. C 25/30</t>
  </si>
  <si>
    <t>743608240</t>
  </si>
  <si>
    <t>(45,57*1,94+3,56*2*1,94+3*1,94+1,2*1,94+13,2*1,94+7,67*1,94)*0,26</t>
  </si>
  <si>
    <t>(6+2,5)*0,26*1,2</t>
  </si>
  <si>
    <t>-(1,4+2,5+1,8)*1,94*0,26</t>
  </si>
  <si>
    <t>45,52*0,4*0,2   " krmna cesta</t>
  </si>
  <si>
    <t>341351105.S</t>
  </si>
  <si>
    <t>Debnenie stien a priečok obojstranné zhotovenie-dielce</t>
  </si>
  <si>
    <t>-1777493458</t>
  </si>
  <si>
    <t>(45,57*1,94+3,56*2*1,94+3*1,94+1,2*1,94+13,2*1,94+7,67*1,94)*2</t>
  </si>
  <si>
    <t>(6+2,5)*1,2*2</t>
  </si>
  <si>
    <t>-(1,4+2,5+1,8)*1,94*2</t>
  </si>
  <si>
    <t>45,52*0,4*2   " krmna cesta</t>
  </si>
  <si>
    <t>21</t>
  </si>
  <si>
    <t>341351106.S</t>
  </si>
  <si>
    <t>Debnenie stien a priečok obojstranné odstránenie-dielce</t>
  </si>
  <si>
    <t>310710806</t>
  </si>
  <si>
    <t>22</t>
  </si>
  <si>
    <t>341352301.S</t>
  </si>
  <si>
    <t>Denný prenájom ručného systémového debnenia jednoduchých stien, pre výšku debniaceho panela 2400 mm</t>
  </si>
  <si>
    <t>-794345656</t>
  </si>
  <si>
    <t>336,409*7</t>
  </si>
  <si>
    <t>23</t>
  </si>
  <si>
    <t>341362422.S</t>
  </si>
  <si>
    <t>Výstuž  stien a priečok rovných alebo oblých zo zváraných sietí KARI, priemer drôtu 6/6 mm, veľkosť oka 150x150 mm</t>
  </si>
  <si>
    <t>476354348</t>
  </si>
  <si>
    <t>(45,57*1,94+3,56*2*1,94+3*1,94+1,2*1,94+13,2*1,94+7,67*1,94)</t>
  </si>
  <si>
    <t>(6+2,5)*1,2</t>
  </si>
  <si>
    <t>-(1,4+2,5+1,8)*1,94</t>
  </si>
  <si>
    <t>45,52*0,4   " krmna cesta</t>
  </si>
  <si>
    <t>Úpravy povrchov, podlahy, osadenie</t>
  </si>
  <si>
    <t>24</t>
  </si>
  <si>
    <t>631315611.S</t>
  </si>
  <si>
    <t>Mazanina z betónu prostého (m3) tr. C 16/20 hr.nad 120 do 240 mm</t>
  </si>
  <si>
    <t>-354636780</t>
  </si>
  <si>
    <t>(13,2*44,05)*0,15</t>
  </si>
  <si>
    <t>4,85*45,52*0,15</t>
  </si>
  <si>
    <t>(22,15+3,36)*1,2*0,15</t>
  </si>
  <si>
    <t>25</t>
  </si>
  <si>
    <t>631351101.S</t>
  </si>
  <si>
    <t>Debnenie stien, rýh a otvorov v podlahách zhotovenie</t>
  </si>
  <si>
    <t>-938294082</t>
  </si>
  <si>
    <t>(4,85*2+45,52)*0,05</t>
  </si>
  <si>
    <t>(6*2+19,92)*0,05</t>
  </si>
  <si>
    <t>(22,15+3,36)*0,05</t>
  </si>
  <si>
    <t>(45,52+3,5*2)*0,05         " krmna cesta</t>
  </si>
  <si>
    <t>26</t>
  </si>
  <si>
    <t>631351102.S</t>
  </si>
  <si>
    <t>Debnenie stien, rýh a otvorov v podlahách odstránenie</t>
  </si>
  <si>
    <t>1400366001</t>
  </si>
  <si>
    <t>27</t>
  </si>
  <si>
    <t>631362422.S</t>
  </si>
  <si>
    <t>Výstuž mazanín z betónov (z kameniva) a z ľahkých betónov zo sietí KARI, priemer drôtu 6/6 mm, veľkosť oka 150x150 mm</t>
  </si>
  <si>
    <t>78166175</t>
  </si>
  <si>
    <t>(13,2*44,05)</t>
  </si>
  <si>
    <t>4,85*45,52</t>
  </si>
  <si>
    <t>6*19,92</t>
  </si>
  <si>
    <t>(22,15+3,36)*1,2</t>
  </si>
  <si>
    <t>45,52*3,5        " krmna cesta</t>
  </si>
  <si>
    <t>28</t>
  </si>
  <si>
    <t>634920033.S</t>
  </si>
  <si>
    <t>Rezanie dilatačných škár v čiastočne zatvrdnutej betónovej mazanine alebo poteru hĺbky nad 50 do 80 mm, šírky nad 10 do 20 mm</t>
  </si>
  <si>
    <t>m</t>
  </si>
  <si>
    <t>1075902197</t>
  </si>
  <si>
    <t>6*3+45,52+13,2*5+4,85*5+3,5*4</t>
  </si>
  <si>
    <t>Ostatné konštrukcie a práce-búranie</t>
  </si>
  <si>
    <t>29</t>
  </si>
  <si>
    <t>943943221.S</t>
  </si>
  <si>
    <t>Montáž lešenia priestorového ľahkého bez podláh pri zaťaženie do 2 kPa, výšky do 10 m</t>
  </si>
  <si>
    <t>1465012344</t>
  </si>
  <si>
    <t>45,52*4,85*3,47</t>
  </si>
  <si>
    <t>30</t>
  </si>
  <si>
    <t>943943292.S</t>
  </si>
  <si>
    <t>Príplatok za prvý a každý ďalší i začatý mesiac používania lešenia priestorového ľahkého bez podláh výšky do 10 m a nad 10 do 22 m</t>
  </si>
  <si>
    <t>-907923511</t>
  </si>
  <si>
    <t>31</t>
  </si>
  <si>
    <t>943943821.S</t>
  </si>
  <si>
    <t>Demontáž lešenia priestorového ľahkého bez podláh pri zaťažení do 2 kPa, výšky do 10 m</t>
  </si>
  <si>
    <t>-351700762</t>
  </si>
  <si>
    <t>32</t>
  </si>
  <si>
    <t>943955021.S</t>
  </si>
  <si>
    <t>Montáž lešeňovej podlahy s priečnikmi alebo pozdĺžnikmi výšky do do 10 m</t>
  </si>
  <si>
    <t>-1309352965</t>
  </si>
  <si>
    <t>45,52*4,85</t>
  </si>
  <si>
    <t>33</t>
  </si>
  <si>
    <t>943955191.S</t>
  </si>
  <si>
    <t>Príplatok za prvý a každý i začatý mesiac použitia lešeňovej podlahy pre všetky výšky do 40 m</t>
  </si>
  <si>
    <t>1816846891</t>
  </si>
  <si>
    <t>34</t>
  </si>
  <si>
    <t>943955821.S</t>
  </si>
  <si>
    <t>Demontáž lešeňovej podlahy s priečnikmi alebo pozdľžnikmi výšky do 10 m</t>
  </si>
  <si>
    <t>-1464551398</t>
  </si>
  <si>
    <t>35</t>
  </si>
  <si>
    <t>952901311.S</t>
  </si>
  <si>
    <t>Vyčistenie budov poľnohospodárskych objektov akejkoľvek výšky</t>
  </si>
  <si>
    <t>1507414198</t>
  </si>
  <si>
    <t>45,52*13,2</t>
  </si>
  <si>
    <t>99</t>
  </si>
  <si>
    <t>Presun hmôt HSV</t>
  </si>
  <si>
    <t>36</t>
  </si>
  <si>
    <t>998011001.S</t>
  </si>
  <si>
    <t>Presun hmôt pre budovy (801, 803, 812), zvislá konštr. z tehál, tvárnic, z kovu výšky do 6 m</t>
  </si>
  <si>
    <t>1373836598</t>
  </si>
  <si>
    <t>PSV</t>
  </si>
  <si>
    <t>Práce a dodávky PSV</t>
  </si>
  <si>
    <t>762</t>
  </si>
  <si>
    <t>Konštrukcie tesárske</t>
  </si>
  <si>
    <t>37</t>
  </si>
  <si>
    <t>762332110.S</t>
  </si>
  <si>
    <t>Montáž viazaných konštrukcií krovov striech z reziva priemernej plochy do 120 cm2</t>
  </si>
  <si>
    <t>1257588665</t>
  </si>
  <si>
    <t>45,52*7+26*3</t>
  </si>
  <si>
    <t>38</t>
  </si>
  <si>
    <t>M</t>
  </si>
  <si>
    <t>605120006900.S</t>
  </si>
  <si>
    <t>Drevené hranoly 80 mm x 120 mm</t>
  </si>
  <si>
    <t>497570857</t>
  </si>
  <si>
    <t>396,64*0,08*0,12</t>
  </si>
  <si>
    <t>3,808*1,1 'Prepočítané koeficientom množstva</t>
  </si>
  <si>
    <t>39</t>
  </si>
  <si>
    <t>762395000.S</t>
  </si>
  <si>
    <t>Spojovacie prostriedky pre viazané konštrukcie krovov, debnenie a laťovanie, nadstrešné konštr., spádové kliny - svorky, dosky, klince, pásová oceľ, vruty</t>
  </si>
  <si>
    <t>923281939</t>
  </si>
  <si>
    <t>40</t>
  </si>
  <si>
    <t>998762202.S</t>
  </si>
  <si>
    <t>Presun hmôt pre konštrukcie tesárske v objektoch výšky do 12 m</t>
  </si>
  <si>
    <t>%</t>
  </si>
  <si>
    <t>64351169</t>
  </si>
  <si>
    <t>764</t>
  </si>
  <si>
    <t>Konštrukcie klampiarske</t>
  </si>
  <si>
    <t>41</t>
  </si>
  <si>
    <t>764352221.S</t>
  </si>
  <si>
    <t>Žľaby z pozinkovaného PZ plechu, pododkvapové polkruhové r.š. 200 mm</t>
  </si>
  <si>
    <t>-215956239</t>
  </si>
  <si>
    <t>45,52*3</t>
  </si>
  <si>
    <t>42</t>
  </si>
  <si>
    <t>764359212.S</t>
  </si>
  <si>
    <t>Kotlík kónický z pozinkovaného PZ plechu, pre rúry s priemerom od 100 do 125 mm</t>
  </si>
  <si>
    <t>ks</t>
  </si>
  <si>
    <t>-1954433636</t>
  </si>
  <si>
    <t>43</t>
  </si>
  <si>
    <t>764454255.S</t>
  </si>
  <si>
    <t>Zvodové rúry z pozinkovaného PZ plechu, kruhové priemer 150 mm</t>
  </si>
  <si>
    <t>-77832436</t>
  </si>
  <si>
    <t>2,5*2+4,09*2+3,47*2</t>
  </si>
  <si>
    <t>44</t>
  </si>
  <si>
    <t>998764201.S</t>
  </si>
  <si>
    <t>Presun hmôt pre konštrukcie klampiarske v objektoch výšky do 6 m</t>
  </si>
  <si>
    <t>-1000633391</t>
  </si>
  <si>
    <t>767</t>
  </si>
  <si>
    <t>Konštrukcie doplnkové kovové</t>
  </si>
  <si>
    <t>45</t>
  </si>
  <si>
    <t>767137114.S</t>
  </si>
  <si>
    <t>Montáž roštu zváraného z tenkosten. profilov, rozpätie do 600 mm</t>
  </si>
  <si>
    <t>-1947167166</t>
  </si>
  <si>
    <t>(27,312+85,01)*0,15</t>
  </si>
  <si>
    <t>46</t>
  </si>
  <si>
    <t>145520000300.S</t>
  </si>
  <si>
    <t>Profil oceľový zváraný tenkostenný uzavretý obdĺžnikový</t>
  </si>
  <si>
    <t>339177516</t>
  </si>
  <si>
    <t>16,848*0,0125</t>
  </si>
  <si>
    <t>47</t>
  </si>
  <si>
    <t>767137511.S</t>
  </si>
  <si>
    <t xml:space="preserve">Obloženie Lexanom </t>
  </si>
  <si>
    <t>247633822</t>
  </si>
  <si>
    <t>45,52*0,6</t>
  </si>
  <si>
    <t>48</t>
  </si>
  <si>
    <t>283170000100</t>
  </si>
  <si>
    <t>Doska komôrková z polykarbonátu LEXAN</t>
  </si>
  <si>
    <t>-888137741</t>
  </si>
  <si>
    <t>27,312*1,1 'Prepočítané koeficientom množstva</t>
  </si>
  <si>
    <t>49</t>
  </si>
  <si>
    <t>767137512.S</t>
  </si>
  <si>
    <t>Obloženie plechom oceľovým, tvarovaným, lakovaným</t>
  </si>
  <si>
    <t>-2126263439</t>
  </si>
  <si>
    <t>13,2*1,66/2</t>
  </si>
  <si>
    <t>13,2*1,66/2*0,85</t>
  </si>
  <si>
    <t>3,56*2*1,6</t>
  </si>
  <si>
    <t>13,2*1,6*0,5</t>
  </si>
  <si>
    <t>45,52*0,94</t>
  </si>
  <si>
    <t>50</t>
  </si>
  <si>
    <t>138310002100.S</t>
  </si>
  <si>
    <t>Plech trapézový pozink , hr. 0,5 - 0,75 mm</t>
  </si>
  <si>
    <t>185719567</t>
  </si>
  <si>
    <t>85,01*1,05 'Prepočítané koeficientom množstva</t>
  </si>
  <si>
    <t>51</t>
  </si>
  <si>
    <t>767161210.S</t>
  </si>
  <si>
    <t>Montáž zábradlia rovného z rúrok na oceľovú konštrukciu, s hmotnosťou 1 m zábradlia do 20 kg</t>
  </si>
  <si>
    <t>141934999</t>
  </si>
  <si>
    <t>45,52+22,15</t>
  </si>
  <si>
    <t>52</t>
  </si>
  <si>
    <t>553520003000.S</t>
  </si>
  <si>
    <t>Zábradlie rovné, výška do 1200 mm,  vhodné do exteriéru</t>
  </si>
  <si>
    <t>2006441584</t>
  </si>
  <si>
    <t>53</t>
  </si>
  <si>
    <t>767392112.S</t>
  </si>
  <si>
    <t>Montáž krytiny striech plechom tvarovaným skrutkovaním</t>
  </si>
  <si>
    <t>-2032254044</t>
  </si>
  <si>
    <t>45,52*4,78+26*1,72</t>
  </si>
  <si>
    <t>54</t>
  </si>
  <si>
    <t>-487804980</t>
  </si>
  <si>
    <t>262,306*1,075 'Prepočítané koeficientom množstva</t>
  </si>
  <si>
    <t>55</t>
  </si>
  <si>
    <t>767920120.S</t>
  </si>
  <si>
    <t>Montáž vrát a vrátok osadzovaných na stĺpiky murované alebo betónované, 2-4 m2</t>
  </si>
  <si>
    <t>2086527996</t>
  </si>
  <si>
    <t>56</t>
  </si>
  <si>
    <t>553510010000.S</t>
  </si>
  <si>
    <t>Bránka - vráta - jednokrídlová, šxv 1,8x1,6 m</t>
  </si>
  <si>
    <t>1059597817</t>
  </si>
  <si>
    <t>57</t>
  </si>
  <si>
    <t>553510009900.S</t>
  </si>
  <si>
    <t>Bránka - vráta -  jednokrídlová, šxv 1,4x1,6</t>
  </si>
  <si>
    <t>1784391682</t>
  </si>
  <si>
    <t>58</t>
  </si>
  <si>
    <t>553510010100.S</t>
  </si>
  <si>
    <t>Bránka - vráta -  jednokrídlová, šxv 1,35x1,6</t>
  </si>
  <si>
    <t>-794735642</t>
  </si>
  <si>
    <t>59</t>
  </si>
  <si>
    <t>553510010400.S</t>
  </si>
  <si>
    <t>Bránka - vráta -  jednokrídlová, šxv 2,5x1,6</t>
  </si>
  <si>
    <t>642549297</t>
  </si>
  <si>
    <t>60</t>
  </si>
  <si>
    <t>767920130.S</t>
  </si>
  <si>
    <t>Montáž vrát a vrátok osadzovaných na stĺpiky murované alebo betónované, 4-6 m2</t>
  </si>
  <si>
    <t>1941813577</t>
  </si>
  <si>
    <t>61</t>
  </si>
  <si>
    <t>553410061300.S</t>
  </si>
  <si>
    <t>Bránka - vráta -  jednokrídlová, šxv 3,8 x1,6</t>
  </si>
  <si>
    <t>1738420609</t>
  </si>
  <si>
    <t>62</t>
  </si>
  <si>
    <t>767920140.S</t>
  </si>
  <si>
    <t>Montáž vrát a vrátok k oploteniu osadzovaných na stĺpiky murované alebo betónované, 6-8 m2</t>
  </si>
  <si>
    <t>-675895420</t>
  </si>
  <si>
    <t>63</t>
  </si>
  <si>
    <t>553410058000.S1</t>
  </si>
  <si>
    <t>Vráta oceľové 6600x1600 mm posúvne</t>
  </si>
  <si>
    <t>916717875</t>
  </si>
  <si>
    <t>64</t>
  </si>
  <si>
    <t>767920170.S</t>
  </si>
  <si>
    <t>Montáž vrát a vrátok osadzovaných na stĺpiky murované alebo betónované nad 15 m2</t>
  </si>
  <si>
    <t>-953681648</t>
  </si>
  <si>
    <t>65</t>
  </si>
  <si>
    <t>553410057800.S</t>
  </si>
  <si>
    <t>Vráta oceľové dvojkrídlové 13,2 x 1,6 m</t>
  </si>
  <si>
    <t>-1463415838</t>
  </si>
  <si>
    <t>66</t>
  </si>
  <si>
    <t>767995103.S</t>
  </si>
  <si>
    <t>Montáž ostatných atypických kovových stavebných doplnkových konštrukcií nad 10 do 20 kg-SHS 120X120X4</t>
  </si>
  <si>
    <t>kg</t>
  </si>
  <si>
    <t>1162354703</t>
  </si>
  <si>
    <t>14,4*4,78*11+14,4*1,72*6</t>
  </si>
  <si>
    <t>(45,52+26)*14,4</t>
  </si>
  <si>
    <t>67</t>
  </si>
  <si>
    <t>145620001600.S</t>
  </si>
  <si>
    <t>Profil oceľový uzavretý</t>
  </si>
  <si>
    <t>1316653585</t>
  </si>
  <si>
    <t>1935,648*0,001 'Prepočítané koeficientom množstva</t>
  </si>
  <si>
    <t>68</t>
  </si>
  <si>
    <t>767995105.S</t>
  </si>
  <si>
    <t>Montáž ostatných atypických kovových stavebných doplnkových konštrukcií nad 50 do 100 kg</t>
  </si>
  <si>
    <t>101805508</t>
  </si>
  <si>
    <t>29,69*16,8</t>
  </si>
  <si>
    <t>69</t>
  </si>
  <si>
    <t>142110000900.S</t>
  </si>
  <si>
    <t xml:space="preserve">Rúra oceľová bezšvová hladká kruhová </t>
  </si>
  <si>
    <t>2078544446</t>
  </si>
  <si>
    <t>3,17*7+2,5*3</t>
  </si>
  <si>
    <t>783</t>
  </si>
  <si>
    <t>Nátery</t>
  </si>
  <si>
    <t>70</t>
  </si>
  <si>
    <t>783101821.S</t>
  </si>
  <si>
    <t>Odstránenie starých náterov z oceľových konštrukcií ťažkých A opálením alebo oklepaním</t>
  </si>
  <si>
    <t>-428425634</t>
  </si>
  <si>
    <t>15,23*23</t>
  </si>
  <si>
    <t>71</t>
  </si>
  <si>
    <t>783120420.S</t>
  </si>
  <si>
    <t>Syntetický náter - oceľových konštrukcií A , bez masky</t>
  </si>
  <si>
    <t>294606983</t>
  </si>
  <si>
    <t>350,29</t>
  </si>
  <si>
    <t>(1,936+0,4987+0,211)*23</t>
  </si>
  <si>
    <t>72</t>
  </si>
  <si>
    <t>783782404.S</t>
  </si>
  <si>
    <t>Nátery tesárskych konštrukcií, povrchová impregnácia proti drevokaznému hmyzu, hubám a plesniam, jednonásobná</t>
  </si>
  <si>
    <t>-458353334</t>
  </si>
  <si>
    <t>396,64*(0,08+0,12)*2</t>
  </si>
  <si>
    <t>02 - SO - 02 Búracie práce</t>
  </si>
  <si>
    <t>968071137.S</t>
  </si>
  <si>
    <t>Vyvesenie kovového krídla vrát do suti plochy nad 4 m2</t>
  </si>
  <si>
    <t>1124778221</t>
  </si>
  <si>
    <t>979082111.S</t>
  </si>
  <si>
    <t>Vnútrostavenisková doprava sutiny a vybúraných hmôt do 10 m</t>
  </si>
  <si>
    <t>-237357020</t>
  </si>
  <si>
    <t>0,042+3,358</t>
  </si>
  <si>
    <t>979082121.S</t>
  </si>
  <si>
    <t>Vnútrostavenisková doprava sutiny a vybúraných hmôt za každých ďalších 5 m</t>
  </si>
  <si>
    <t>-696147838</t>
  </si>
  <si>
    <t>3,292*10              "50 m</t>
  </si>
  <si>
    <t>767134802.S</t>
  </si>
  <si>
    <t>Demontáž oplechovania stien plechmi skrutkovanými,  -0,00900 t</t>
  </si>
  <si>
    <t>-1698109202</t>
  </si>
  <si>
    <t>-3,2*3,7-3*3,5*2-1,5*3,5-8,78*3,7</t>
  </si>
  <si>
    <t>(13,72+45,52*2+3,18+7,67)*3,7</t>
  </si>
  <si>
    <t>767996803.S</t>
  </si>
  <si>
    <t>Demontáž ostatných doplnkov stavieb s hmotnosťou jednotlivých dielov konšt. nad 100 do 250 kg,  -0,00100t</t>
  </si>
  <si>
    <t>39699377</t>
  </si>
  <si>
    <t>357,181*0,4</t>
  </si>
  <si>
    <t>998767201.S</t>
  </si>
  <si>
    <t>Presun hmôt pre kovové stavebné doplnkové konštrukcie v objektoch výšky do 6 m</t>
  </si>
  <si>
    <t>693036787</t>
  </si>
  <si>
    <t>03 - SO - 03 Vodovodná prípojka a vnútorný vodovod</t>
  </si>
  <si>
    <t xml:space="preserve">    4 - Vodorovné konštrukcie</t>
  </si>
  <si>
    <t xml:space="preserve">    8 - Rúrové vedenie</t>
  </si>
  <si>
    <t xml:space="preserve">    722 - Zdravotechnika - vnútorný vodovod</t>
  </si>
  <si>
    <t>132201101</t>
  </si>
  <si>
    <t>Hľbenie rýh do šírky 600 mm v hornine 3 do 100 m3</t>
  </si>
  <si>
    <t>M3</t>
  </si>
  <si>
    <t>1408797554</t>
  </si>
  <si>
    <t>65*0,6*1,2</t>
  </si>
  <si>
    <t>132201109</t>
  </si>
  <si>
    <t>Príplatok k cene za lepivosť horniny 3</t>
  </si>
  <si>
    <t>1697169548</t>
  </si>
  <si>
    <t>46,8*0,3</t>
  </si>
  <si>
    <t>-734203479</t>
  </si>
  <si>
    <t>46,8-27,3</t>
  </si>
  <si>
    <t>171201201</t>
  </si>
  <si>
    <t>Uloženie sypaniny na skládky</t>
  </si>
  <si>
    <t>811492882</t>
  </si>
  <si>
    <t>174101001.S</t>
  </si>
  <si>
    <t>Zásyp sypaninou so zhutnením jám, šachiet, rýh, zárezov alebo okolo objektov do 100 m3</t>
  </si>
  <si>
    <t>-849797211</t>
  </si>
  <si>
    <t>46,8-15,6-3,9</t>
  </si>
  <si>
    <t>175101101</t>
  </si>
  <si>
    <t>Obsyp potrubia sypaninou z vhodných hornín 1 až 4 bez prehodenia sypaniny</t>
  </si>
  <si>
    <t>487373453</t>
  </si>
  <si>
    <t>65*0,6*0,4</t>
  </si>
  <si>
    <t>583373430</t>
  </si>
  <si>
    <t xml:space="preserve">Strkopiesok 8-32a               </t>
  </si>
  <si>
    <t>-690898276</t>
  </si>
  <si>
    <t>Vodorovné konštrukcie</t>
  </si>
  <si>
    <t>451572111</t>
  </si>
  <si>
    <t>Lôžko pod potrubie, stoky a drobné objekty, v otvorenom výkope z kameniva drobného ťaženého 0-4 mm</t>
  </si>
  <si>
    <t>1840760071</t>
  </si>
  <si>
    <t>65*0,6*0,1</t>
  </si>
  <si>
    <t>Rúrové vedenie</t>
  </si>
  <si>
    <t>871241008.S</t>
  </si>
  <si>
    <t>Montáž vodovodného potrubia  D 75x6,8 mm</t>
  </si>
  <si>
    <t>-253724029</t>
  </si>
  <si>
    <t>286130033800.S</t>
  </si>
  <si>
    <t>Rúra HDPE na vodu PE100 PN16  75x6,8x100 m</t>
  </si>
  <si>
    <t>-1538398478</t>
  </si>
  <si>
    <t>286530020500.S</t>
  </si>
  <si>
    <t>Koleno 90° na tupo PE 100, na vodu, plyn a kanalizáciu,  D 75 mm</t>
  </si>
  <si>
    <t>647589512</t>
  </si>
  <si>
    <t>892241111.S</t>
  </si>
  <si>
    <t>Ostatné práce na rúrovom vedení, tlakové skúšky vodovodného potrubia DN do 80</t>
  </si>
  <si>
    <t>-330639535</t>
  </si>
  <si>
    <t>892273111.S</t>
  </si>
  <si>
    <t>Preplach a dezinfekcia vodovodného potrubia DN od 80 do 125</t>
  </si>
  <si>
    <t>729705229</t>
  </si>
  <si>
    <t>998276101.S</t>
  </si>
  <si>
    <t>Presun hmôt pre rúrové vedenie hĺbené z rúr z plast., hmôt alebo sklolamin. v otvorenom výkope</t>
  </si>
  <si>
    <t>-254263221</t>
  </si>
  <si>
    <t>722</t>
  </si>
  <si>
    <t>Zdravotechnika - vnútorný vodovod</t>
  </si>
  <si>
    <t>722172306.S</t>
  </si>
  <si>
    <t>Montáž vodovodného  potrubia  zváraním PN 10 D 32 mm</t>
  </si>
  <si>
    <t>-1092960217</t>
  </si>
  <si>
    <t>286140018900.S</t>
  </si>
  <si>
    <t>Rúra D 32x2,9 mm  PN 10, systém pre rozvod pitnej vody</t>
  </si>
  <si>
    <t>-1830261149</t>
  </si>
  <si>
    <t>722190405.S</t>
  </si>
  <si>
    <t>Vyvedenie a upevnenie výpustky do DN 50</t>
  </si>
  <si>
    <t>-1580174357</t>
  </si>
  <si>
    <t>722221210.S</t>
  </si>
  <si>
    <t>Montáž tlakového redukčného závitového ventilu bez manometru G 6/4</t>
  </si>
  <si>
    <t>-963931508</t>
  </si>
  <si>
    <t>551110018000.S</t>
  </si>
  <si>
    <t xml:space="preserve">Tlakový redukčný ventil, 6/4" mm, </t>
  </si>
  <si>
    <t>404693955</t>
  </si>
  <si>
    <t>722222018.S</t>
  </si>
  <si>
    <t>Montáž uzatváracieho ventilu šikmého na pitnú vodu DN 32</t>
  </si>
  <si>
    <t>-1994503868</t>
  </si>
  <si>
    <t>551110029610.S</t>
  </si>
  <si>
    <t xml:space="preserve">Ventil uzatvárací šikmý DN 32, na pitnú vodu, </t>
  </si>
  <si>
    <t>932465046</t>
  </si>
  <si>
    <t>722290234.S</t>
  </si>
  <si>
    <t>Prepláchnutie a dezinfekcia vodovodného potrubia do DN 80</t>
  </si>
  <si>
    <t>458759703</t>
  </si>
  <si>
    <t>998722201.S</t>
  </si>
  <si>
    <t>Presun hmôt pre vnútorný vodovod v objektoch výšky do 6 m</t>
  </si>
  <si>
    <t>-2108745208</t>
  </si>
  <si>
    <t>04 - SO - 04 Vnútorná elektroinštalácia</t>
  </si>
  <si>
    <t>M - Práce a dodávky M</t>
  </si>
  <si>
    <t xml:space="preserve">    21-M - Elektromontáže</t>
  </si>
  <si>
    <t>Práce a dodávky M</t>
  </si>
  <si>
    <t>21-M</t>
  </si>
  <si>
    <t>Elektromontáže</t>
  </si>
  <si>
    <t>210010041.S</t>
  </si>
  <si>
    <t>Rúrka elektroinštalačná ohybná kovová typ 3313, uložená pevne</t>
  </si>
  <si>
    <t>2039036389</t>
  </si>
  <si>
    <t>345710008305.S</t>
  </si>
  <si>
    <t>Rúrka ohybná 3313 kovová z vrchnej pozink. oceľovej pásky a vnútornej izolačnej vrstvy, D 18,9 mm</t>
  </si>
  <si>
    <t>128</t>
  </si>
  <si>
    <t>-1046620086</t>
  </si>
  <si>
    <t>345710036510.S</t>
  </si>
  <si>
    <t>Príchytka obojstranná 3613 z pozinkovanej ocele pre ohybné kovové elektroinštal. rúrky D 13 mm</t>
  </si>
  <si>
    <t>-1247109303</t>
  </si>
  <si>
    <t>210010301</t>
  </si>
  <si>
    <t xml:space="preserve">Škatuľa prístrojová bez zapojenia </t>
  </si>
  <si>
    <t>KUS</t>
  </si>
  <si>
    <t>-332371649</t>
  </si>
  <si>
    <t>3450906510</t>
  </si>
  <si>
    <t xml:space="preserve">Krabica  </t>
  </si>
  <si>
    <t>735491183</t>
  </si>
  <si>
    <t>210100002</t>
  </si>
  <si>
    <t>Ukončenie vodičov v rozvádzač. vč. zapojenia a vodičovej koncovky do 6 mm2</t>
  </si>
  <si>
    <t>2030594408</t>
  </si>
  <si>
    <t>210110001.S</t>
  </si>
  <si>
    <t>Jednopólový spínač, nástenný , vrátane zapojenia</t>
  </si>
  <si>
    <t>2061551220</t>
  </si>
  <si>
    <t>345340003000.S</t>
  </si>
  <si>
    <t xml:space="preserve">Spínač jednopólový nástenný </t>
  </si>
  <si>
    <t>486600649</t>
  </si>
  <si>
    <t>210111011.S</t>
  </si>
  <si>
    <t xml:space="preserve">Domová zásuvka polozapustená alebo zapustená 250 V  vrátane zapojenia </t>
  </si>
  <si>
    <t>384428809</t>
  </si>
  <si>
    <t>345350004320.S</t>
  </si>
  <si>
    <t>Rámik jednoduchý pre spínače a zásuvky</t>
  </si>
  <si>
    <t>1676767868</t>
  </si>
  <si>
    <t>345520000430.S</t>
  </si>
  <si>
    <t>Zásuvka jednonásobná polozapustená,  komplet</t>
  </si>
  <si>
    <t>277906</t>
  </si>
  <si>
    <t>210111102.S</t>
  </si>
  <si>
    <t xml:space="preserve">Priemyslová zásuvka nástenná  vrátane zapojenia, </t>
  </si>
  <si>
    <t>-1613842643</t>
  </si>
  <si>
    <t>345540004210.S</t>
  </si>
  <si>
    <t xml:space="preserve">Zásuvka nástenná priemyslová </t>
  </si>
  <si>
    <t>-533346958</t>
  </si>
  <si>
    <t>210191561.S</t>
  </si>
  <si>
    <t xml:space="preserve">Osadenie skrine rozvádzača  bez murárskych prác a zapojenia vodičov </t>
  </si>
  <si>
    <t>-310422539</t>
  </si>
  <si>
    <t>357120011900.S</t>
  </si>
  <si>
    <t xml:space="preserve">Skriňa elektromerová , bez ističa,  možnosť doplnenia </t>
  </si>
  <si>
    <t>-1355102497</t>
  </si>
  <si>
    <t>210203040.S</t>
  </si>
  <si>
    <t>Montáž a zapojenie stropného LED svietidla 3-18 W</t>
  </si>
  <si>
    <t>-711193720</t>
  </si>
  <si>
    <t>348110001604.S</t>
  </si>
  <si>
    <t xml:space="preserve">LED svietidlo závesné  pre LED trubice , </t>
  </si>
  <si>
    <t>297842890</t>
  </si>
  <si>
    <t>210902372.S</t>
  </si>
  <si>
    <t xml:space="preserve">Vodič silový, uložený v rúrke </t>
  </si>
  <si>
    <t>-51777203</t>
  </si>
  <si>
    <t>341110033100.S</t>
  </si>
  <si>
    <t>Vodič uložený v rurke</t>
  </si>
  <si>
    <t>-1646165808</t>
  </si>
  <si>
    <t>HZS-001</t>
  </si>
  <si>
    <t>Revízie</t>
  </si>
  <si>
    <t>hod</t>
  </si>
  <si>
    <t>512</t>
  </si>
  <si>
    <t>-1658312201</t>
  </si>
  <si>
    <t>MV</t>
  </si>
  <si>
    <t>Murárske výpomoci</t>
  </si>
  <si>
    <t>1002860525</t>
  </si>
  <si>
    <t>PM</t>
  </si>
  <si>
    <t>Podružný materiál</t>
  </si>
  <si>
    <t>1752102379</t>
  </si>
  <si>
    <t>PPV</t>
  </si>
  <si>
    <t>Podiel pridružených výkonov</t>
  </si>
  <si>
    <t>858685798</t>
  </si>
  <si>
    <t>Rotax - Energo spol, s.r.o.,Námestie slobody 2, Humenné</t>
  </si>
  <si>
    <t>Argo-PK, Projekčná kancelária, Strojárska 3998, Snina</t>
  </si>
  <si>
    <t xml:space="preserve">    9 - Ostatné konštrukcie a práce</t>
  </si>
  <si>
    <t>Ostatné konštrukcie a práce</t>
  </si>
  <si>
    <t>Stavebné úpravy maštale pre voľné ustajnenie HD,  p.č. 606/9, Pichne okr. Snina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</si>
</sst>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#,##0.00%"/>
    <numFmt numFmtId="165" formatCode="dd\.mm\.yyyy"/>
    <numFmt numFmtId="166" formatCode="#,##0.00000"/>
    <numFmt numFmtId="167" formatCode="#,##0.000"/>
  </numFmts>
  <fonts count="37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6" fillId="0" borderId="0" applyNumberFormat="0" applyFill="0" applyBorder="0" applyAlignment="0" applyProtection="0"/>
  </cellStyleXfs>
  <cellXfs count="218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3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4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15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15" fillId="0" borderId="3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18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21" fillId="4" borderId="0" xfId="0" applyFont="1" applyFill="1" applyAlignment="1">
      <alignment horizontal="center" vertical="center"/>
    </xf>
    <xf numFmtId="0" fontId="22" fillId="0" borderId="16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vertical="center"/>
    </xf>
    <xf numFmtId="4" fontId="23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9" fillId="0" borderId="14" xfId="0" applyNumberFormat="1" applyFont="1" applyBorder="1" applyAlignment="1">
      <alignment vertical="center"/>
    </xf>
    <xf numFmtId="4" fontId="19" fillId="0" borderId="0" xfId="0" applyNumberFormat="1" applyFont="1" applyAlignment="1">
      <alignment vertical="center"/>
    </xf>
    <xf numFmtId="166" fontId="19" fillId="0" borderId="0" xfId="0" applyNumberFormat="1" applyFont="1" applyAlignment="1">
      <alignment vertical="center"/>
    </xf>
    <xf numFmtId="4" fontId="19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8" fillId="0" borderId="14" xfId="0" applyNumberFormat="1" applyFont="1" applyBorder="1" applyAlignment="1">
      <alignment vertical="center"/>
    </xf>
    <xf numFmtId="4" fontId="28" fillId="0" borderId="0" xfId="0" applyNumberFormat="1" applyFont="1" applyAlignment="1">
      <alignment vertical="center"/>
    </xf>
    <xf numFmtId="166" fontId="28" fillId="0" borderId="0" xfId="0" applyNumberFormat="1" applyFont="1" applyAlignment="1">
      <alignment vertical="center"/>
    </xf>
    <xf numFmtId="4" fontId="28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8" fillId="0" borderId="19" xfId="0" applyNumberFormat="1" applyFont="1" applyBorder="1" applyAlignment="1">
      <alignment vertical="center"/>
    </xf>
    <xf numFmtId="4" fontId="28" fillId="0" borderId="20" xfId="0" applyNumberFormat="1" applyFont="1" applyBorder="1" applyAlignment="1">
      <alignment vertical="center"/>
    </xf>
    <xf numFmtId="166" fontId="28" fillId="0" borderId="20" xfId="0" applyNumberFormat="1" applyFont="1" applyBorder="1" applyAlignment="1">
      <alignment vertical="center"/>
    </xf>
    <xf numFmtId="4" fontId="28" fillId="0" borderId="21" xfId="0" applyNumberFormat="1" applyFont="1" applyBorder="1" applyAlignment="1">
      <alignment vertical="center"/>
    </xf>
    <xf numFmtId="0" fontId="29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4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4" fontId="15" fillId="0" borderId="0" xfId="0" applyNumberFormat="1" applyFont="1" applyAlignment="1">
      <alignment vertical="center"/>
    </xf>
    <xf numFmtId="0" fontId="11" fillId="0" borderId="0" xfId="0" applyFont="1" applyAlignment="1">
      <alignment vertical="center"/>
    </xf>
    <xf numFmtId="164" fontId="15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1" fillId="4" borderId="0" xfId="0" applyFont="1" applyFill="1" applyAlignment="1">
      <alignment horizontal="left" vertical="center"/>
    </xf>
    <xf numFmtId="0" fontId="21" fillId="4" borderId="0" xfId="0" applyFont="1" applyFill="1" applyAlignment="1">
      <alignment horizontal="right" vertical="center"/>
    </xf>
    <xf numFmtId="0" fontId="30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21" fillId="4" borderId="16" xfId="0" applyFont="1" applyFill="1" applyBorder="1" applyAlignment="1">
      <alignment horizontal="center" vertical="center" wrapText="1"/>
    </xf>
    <xf numFmtId="0" fontId="21" fillId="4" borderId="17" xfId="0" applyFont="1" applyFill="1" applyBorder="1" applyAlignment="1">
      <alignment horizontal="center" vertical="center" wrapText="1"/>
    </xf>
    <xf numFmtId="0" fontId="21" fillId="4" borderId="18" xfId="0" applyFont="1" applyFill="1" applyBorder="1" applyAlignment="1">
      <alignment horizontal="center" vertical="center" wrapText="1"/>
    </xf>
    <xf numFmtId="0" fontId="21" fillId="4" borderId="0" xfId="0" applyFont="1" applyFill="1" applyAlignment="1">
      <alignment horizontal="center" vertical="center" wrapText="1"/>
    </xf>
    <xf numFmtId="4" fontId="23" fillId="0" borderId="0" xfId="0" applyNumberFormat="1" applyFont="1"/>
    <xf numFmtId="166" fontId="31" fillId="0" borderId="12" xfId="0" applyNumberFormat="1" applyFont="1" applyBorder="1"/>
    <xf numFmtId="166" fontId="31" fillId="0" borderId="13" xfId="0" applyNumberFormat="1" applyFont="1" applyBorder="1"/>
    <xf numFmtId="4" fontId="32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0" fillId="0" borderId="3" xfId="0" applyBorder="1" applyAlignment="1" applyProtection="1">
      <alignment vertical="center"/>
      <protection locked="0"/>
    </xf>
    <xf numFmtId="0" fontId="21" fillId="0" borderId="22" xfId="0" applyFont="1" applyBorder="1" applyAlignment="1" applyProtection="1">
      <alignment horizontal="center" vertical="center"/>
      <protection locked="0"/>
    </xf>
    <xf numFmtId="49" fontId="21" fillId="0" borderId="22" xfId="0" applyNumberFormat="1" applyFont="1" applyBorder="1" applyAlignment="1" applyProtection="1">
      <alignment horizontal="left" vertical="center" wrapText="1"/>
      <protection locked="0"/>
    </xf>
    <xf numFmtId="0" fontId="21" fillId="0" borderId="22" xfId="0" applyFont="1" applyBorder="1" applyAlignment="1" applyProtection="1">
      <alignment horizontal="left" vertical="center" wrapText="1"/>
      <protection locked="0"/>
    </xf>
    <xf numFmtId="0" fontId="21" fillId="0" borderId="22" xfId="0" applyFont="1" applyBorder="1" applyAlignment="1" applyProtection="1">
      <alignment horizontal="center" vertical="center" wrapText="1"/>
      <protection locked="0"/>
    </xf>
    <xf numFmtId="167" fontId="21" fillId="0" borderId="22" xfId="0" applyNumberFormat="1" applyFont="1" applyBorder="1" applyAlignment="1" applyProtection="1">
      <alignment vertical="center"/>
      <protection locked="0"/>
    </xf>
    <xf numFmtId="4" fontId="21" fillId="0" borderId="22" xfId="0" applyNumberFormat="1" applyFont="1" applyBorder="1" applyAlignment="1" applyProtection="1">
      <alignment vertical="center"/>
      <protection locked="0"/>
    </xf>
    <xf numFmtId="0" fontId="0" fillId="0" borderId="22" xfId="0" applyBorder="1" applyAlignment="1" applyProtection="1">
      <alignment vertical="center"/>
      <protection locked="0"/>
    </xf>
    <xf numFmtId="0" fontId="22" fillId="0" borderId="14" xfId="0" applyFont="1" applyBorder="1" applyAlignment="1">
      <alignment horizontal="left" vertical="center"/>
    </xf>
    <xf numFmtId="0" fontId="22" fillId="0" borderId="0" xfId="0" applyFont="1" applyAlignment="1">
      <alignment horizontal="center" vertical="center"/>
    </xf>
    <xf numFmtId="166" fontId="22" fillId="0" borderId="0" xfId="0" applyNumberFormat="1" applyFont="1" applyAlignment="1">
      <alignment vertical="center"/>
    </xf>
    <xf numFmtId="166" fontId="22" fillId="0" borderId="15" xfId="0" applyNumberFormat="1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9" fillId="0" borderId="3" xfId="0" applyFont="1" applyBorder="1" applyAlignment="1">
      <alignment vertical="center"/>
    </xf>
    <xf numFmtId="0" fontId="33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34" fillId="0" borderId="22" xfId="0" applyFont="1" applyBorder="1" applyAlignment="1" applyProtection="1">
      <alignment horizontal="center" vertical="center"/>
      <protection locked="0"/>
    </xf>
    <xf numFmtId="49" fontId="34" fillId="0" borderId="22" xfId="0" applyNumberFormat="1" applyFont="1" applyBorder="1" applyAlignment="1" applyProtection="1">
      <alignment horizontal="left" vertical="center" wrapText="1"/>
      <protection locked="0"/>
    </xf>
    <xf numFmtId="0" fontId="34" fillId="0" borderId="22" xfId="0" applyFont="1" applyBorder="1" applyAlignment="1" applyProtection="1">
      <alignment horizontal="left" vertical="center" wrapText="1"/>
      <protection locked="0"/>
    </xf>
    <xf numFmtId="0" fontId="34" fillId="0" borderId="22" xfId="0" applyFont="1" applyBorder="1" applyAlignment="1" applyProtection="1">
      <alignment horizontal="center" vertical="center" wrapText="1"/>
      <protection locked="0"/>
    </xf>
    <xf numFmtId="167" fontId="34" fillId="0" borderId="22" xfId="0" applyNumberFormat="1" applyFont="1" applyBorder="1" applyAlignment="1" applyProtection="1">
      <alignment vertical="center"/>
      <protection locked="0"/>
    </xf>
    <xf numFmtId="4" fontId="34" fillId="0" borderId="22" xfId="0" applyNumberFormat="1" applyFont="1" applyBorder="1" applyAlignment="1" applyProtection="1">
      <alignment vertical="center"/>
      <protection locked="0"/>
    </xf>
    <xf numFmtId="0" fontId="35" fillId="0" borderId="22" xfId="0" applyFont="1" applyBorder="1" applyAlignment="1" applyProtection="1">
      <alignment vertical="center"/>
      <protection locked="0"/>
    </xf>
    <xf numFmtId="0" fontId="35" fillId="0" borderId="3" xfId="0" applyFont="1" applyBorder="1" applyAlignment="1">
      <alignment vertical="center"/>
    </xf>
    <xf numFmtId="0" fontId="34" fillId="0" borderId="14" xfId="0" applyFont="1" applyBorder="1" applyAlignment="1">
      <alignment horizontal="left" vertical="center"/>
    </xf>
    <xf numFmtId="0" fontId="34" fillId="0" borderId="0" xfId="0" applyFont="1" applyAlignment="1">
      <alignment horizontal="center" vertical="center"/>
    </xf>
    <xf numFmtId="0" fontId="9" fillId="0" borderId="19" xfId="0" applyFont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9" fillId="0" borderId="21" xfId="0" applyFont="1" applyBorder="1" applyAlignment="1">
      <alignment vertical="center"/>
    </xf>
    <xf numFmtId="0" fontId="22" fillId="0" borderId="19" xfId="0" applyFont="1" applyBorder="1" applyAlignment="1">
      <alignment horizontal="left" vertical="center"/>
    </xf>
    <xf numFmtId="0" fontId="22" fillId="0" borderId="20" xfId="0" applyFont="1" applyBorder="1" applyAlignment="1">
      <alignment horizontal="center" vertical="center"/>
    </xf>
    <xf numFmtId="166" fontId="22" fillId="0" borderId="20" xfId="0" applyNumberFormat="1" applyFont="1" applyBorder="1" applyAlignment="1">
      <alignment vertical="center"/>
    </xf>
    <xf numFmtId="166" fontId="22" fillId="0" borderId="21" xfId="0" applyNumberFormat="1" applyFont="1" applyBorder="1" applyAlignment="1">
      <alignment vertical="center"/>
    </xf>
    <xf numFmtId="14" fontId="2" fillId="0" borderId="0" xfId="0" applyNumberFormat="1" applyFont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0" fillId="0" borderId="0" xfId="0"/>
    <xf numFmtId="164" fontId="15" fillId="0" borderId="0" xfId="0" applyNumberFormat="1" applyFont="1" applyAlignment="1">
      <alignment horizontal="left" vertical="center"/>
    </xf>
    <xf numFmtId="0" fontId="15" fillId="0" borderId="0" xfId="0" applyFont="1" applyAlignment="1">
      <alignment vertical="center"/>
    </xf>
    <xf numFmtId="4" fontId="16" fillId="0" borderId="0" xfId="0" applyNumberFormat="1" applyFont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7" xfId="0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4" fillId="3" borderId="7" xfId="0" applyFont="1" applyFill="1" applyBorder="1" applyAlignment="1">
      <alignment horizontal="left" vertical="center"/>
    </xf>
    <xf numFmtId="4" fontId="17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4" fontId="14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27" fillId="0" borderId="0" xfId="0" applyNumberFormat="1" applyFont="1" applyAlignment="1">
      <alignment vertical="center"/>
    </xf>
    <xf numFmtId="0" fontId="27" fillId="0" borderId="0" xfId="0" applyFont="1" applyAlignment="1">
      <alignment vertical="center"/>
    </xf>
    <xf numFmtId="0" fontId="26" fillId="0" borderId="0" xfId="0" applyFont="1" applyAlignment="1">
      <alignment horizontal="left" vertical="center" wrapText="1"/>
    </xf>
    <xf numFmtId="4" fontId="23" fillId="0" borderId="0" xfId="0" applyNumberFormat="1" applyFont="1" applyAlignment="1">
      <alignment horizontal="right" vertical="center"/>
    </xf>
    <xf numFmtId="4" fontId="23" fillId="0" borderId="0" xfId="0" applyNumberFormat="1" applyFont="1" applyAlignment="1">
      <alignment vertical="center"/>
    </xf>
    <xf numFmtId="0" fontId="21" fillId="4" borderId="6" xfId="0" applyFont="1" applyFill="1" applyBorder="1" applyAlignment="1">
      <alignment horizontal="center" vertical="center"/>
    </xf>
    <xf numFmtId="0" fontId="21" fillId="4" borderId="7" xfId="0" applyFont="1" applyFill="1" applyBorder="1" applyAlignment="1">
      <alignment horizontal="left" vertical="center"/>
    </xf>
    <xf numFmtId="0" fontId="21" fillId="4" borderId="7" xfId="0" applyFont="1" applyFill="1" applyBorder="1" applyAlignment="1">
      <alignment horizontal="center" vertical="center"/>
    </xf>
    <xf numFmtId="0" fontId="21" fillId="4" borderId="8" xfId="0" applyFont="1" applyFill="1" applyBorder="1" applyAlignment="1">
      <alignment horizontal="left" vertical="center"/>
    </xf>
    <xf numFmtId="0" fontId="21" fillId="4" borderId="7" xfId="0" applyFont="1" applyFill="1" applyBorder="1" applyAlignment="1">
      <alignment horizontal="righ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</cellXfs>
  <cellStyles count="2">
    <cellStyle name="Hypertextové prepojenie" xfId="1" builtinId="8"/>
    <cellStyle name="Normálna" xfId="0" builtinId="0" customBuiltin="1"/>
  </cellStyles>
  <dxfs count="0"/>
  <tableStyles count="1">
    <tableStyle name="Invisible" pivot="0" table="0" count="0" xr9:uid="{23155B8C-5156-4B7D-905F-28FDF33CBF92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100"/>
  <sheetViews>
    <sheetView showGridLines="0" tabSelected="1" zoomScale="85" zoomScaleNormal="85" workbookViewId="0">
      <selection activeCell="AN20" sqref="AN20"/>
    </sheetView>
  </sheetViews>
  <sheetFormatPr defaultRowHeight="10.3"/>
  <cols>
    <col min="1" max="1" width="8.36328125" customWidth="1"/>
    <col min="2" max="2" width="1.6328125" customWidth="1"/>
    <col min="3" max="3" width="4.1796875" customWidth="1"/>
    <col min="4" max="33" width="2.6328125" customWidth="1"/>
    <col min="34" max="34" width="3.36328125" customWidth="1"/>
    <col min="35" max="35" width="31.6328125" customWidth="1"/>
    <col min="36" max="37" width="2.453125" customWidth="1"/>
    <col min="38" max="38" width="8.36328125" customWidth="1"/>
    <col min="39" max="39" width="3.36328125" customWidth="1"/>
    <col min="40" max="40" width="13.36328125" customWidth="1"/>
    <col min="41" max="41" width="7.453125" customWidth="1"/>
    <col min="42" max="42" width="4.1796875" customWidth="1"/>
    <col min="43" max="43" width="15.6328125" hidden="1" customWidth="1"/>
    <col min="44" max="44" width="13.6328125" customWidth="1"/>
    <col min="45" max="47" width="25.81640625" hidden="1" customWidth="1"/>
    <col min="48" max="49" width="21.6328125" hidden="1" customWidth="1"/>
    <col min="50" max="51" width="25" hidden="1" customWidth="1"/>
    <col min="52" max="52" width="21.6328125" hidden="1" customWidth="1"/>
    <col min="53" max="53" width="19.1796875" hidden="1" customWidth="1"/>
    <col min="54" max="54" width="25" hidden="1" customWidth="1"/>
    <col min="55" max="55" width="21.6328125" hidden="1" customWidth="1"/>
    <col min="56" max="56" width="19.1796875" hidden="1" customWidth="1"/>
    <col min="57" max="57" width="66.453125" customWidth="1"/>
    <col min="71" max="91" width="9.36328125" hidden="1"/>
  </cols>
  <sheetData>
    <row r="1" spans="1:74">
      <c r="A1" s="14" t="s">
        <v>0</v>
      </c>
      <c r="AZ1" s="14" t="s">
        <v>1</v>
      </c>
      <c r="BA1" s="14" t="s">
        <v>2</v>
      </c>
      <c r="BB1" s="14" t="s">
        <v>1</v>
      </c>
      <c r="BT1" s="14" t="s">
        <v>3</v>
      </c>
      <c r="BU1" s="14" t="s">
        <v>3</v>
      </c>
      <c r="BV1" s="14" t="s">
        <v>4</v>
      </c>
    </row>
    <row r="2" spans="1:74" ht="37" customHeight="1">
      <c r="AR2" s="178" t="s">
        <v>5</v>
      </c>
      <c r="AS2" s="179"/>
      <c r="AT2" s="179"/>
      <c r="AU2" s="179"/>
      <c r="AV2" s="179"/>
      <c r="AW2" s="179"/>
      <c r="AX2" s="179"/>
      <c r="AY2" s="179"/>
      <c r="AZ2" s="179"/>
      <c r="BA2" s="179"/>
      <c r="BB2" s="179"/>
      <c r="BC2" s="179"/>
      <c r="BD2" s="179"/>
      <c r="BE2" s="179"/>
      <c r="BS2" s="15" t="s">
        <v>6</v>
      </c>
      <c r="BT2" s="15" t="s">
        <v>7</v>
      </c>
    </row>
    <row r="3" spans="1:74" ht="7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8"/>
      <c r="BS3" s="15" t="s">
        <v>6</v>
      </c>
      <c r="BT3" s="15" t="s">
        <v>7</v>
      </c>
    </row>
    <row r="4" spans="1:74" ht="25" customHeight="1">
      <c r="B4" s="18"/>
      <c r="D4" s="19" t="s">
        <v>8</v>
      </c>
      <c r="AR4" s="18"/>
      <c r="AS4" s="20" t="s">
        <v>9</v>
      </c>
      <c r="BS4" s="15" t="s">
        <v>10</v>
      </c>
    </row>
    <row r="5" spans="1:74" ht="12" customHeight="1">
      <c r="B5" s="18"/>
      <c r="D5" s="21" t="s">
        <v>11</v>
      </c>
      <c r="K5" s="190" t="s">
        <v>12</v>
      </c>
      <c r="L5" s="179"/>
      <c r="M5" s="179"/>
      <c r="N5" s="179"/>
      <c r="O5" s="179"/>
      <c r="P5" s="179"/>
      <c r="Q5" s="179"/>
      <c r="R5" s="179"/>
      <c r="S5" s="179"/>
      <c r="T5" s="179"/>
      <c r="U5" s="179"/>
      <c r="V5" s="179"/>
      <c r="W5" s="179"/>
      <c r="X5" s="179"/>
      <c r="Y5" s="179"/>
      <c r="Z5" s="179"/>
      <c r="AA5" s="179"/>
      <c r="AB5" s="179"/>
      <c r="AC5" s="179"/>
      <c r="AD5" s="179"/>
      <c r="AE5" s="179"/>
      <c r="AF5" s="179"/>
      <c r="AG5" s="179"/>
      <c r="AH5" s="179"/>
      <c r="AI5" s="179"/>
      <c r="AJ5" s="179"/>
      <c r="AK5" s="179"/>
      <c r="AL5" s="179"/>
      <c r="AM5" s="179"/>
      <c r="AN5" s="179"/>
      <c r="AO5" s="179"/>
      <c r="AR5" s="18"/>
      <c r="BS5" s="15" t="s">
        <v>6</v>
      </c>
    </row>
    <row r="6" spans="1:74" ht="37" customHeight="1">
      <c r="B6" s="18"/>
      <c r="D6" s="23" t="s">
        <v>13</v>
      </c>
      <c r="K6" s="191" t="s">
        <v>700</v>
      </c>
      <c r="L6" s="179"/>
      <c r="M6" s="179"/>
      <c r="N6" s="179"/>
      <c r="O6" s="179"/>
      <c r="P6" s="179"/>
      <c r="Q6" s="179"/>
      <c r="R6" s="179"/>
      <c r="S6" s="179"/>
      <c r="T6" s="179"/>
      <c r="U6" s="179"/>
      <c r="V6" s="179"/>
      <c r="W6" s="179"/>
      <c r="X6" s="179"/>
      <c r="Y6" s="179"/>
      <c r="Z6" s="179"/>
      <c r="AA6" s="179"/>
      <c r="AB6" s="179"/>
      <c r="AC6" s="179"/>
      <c r="AD6" s="179"/>
      <c r="AE6" s="179"/>
      <c r="AF6" s="179"/>
      <c r="AG6" s="179"/>
      <c r="AH6" s="179"/>
      <c r="AI6" s="179"/>
      <c r="AJ6" s="179"/>
      <c r="AK6" s="179"/>
      <c r="AL6" s="179"/>
      <c r="AM6" s="179"/>
      <c r="AN6" s="179"/>
      <c r="AO6" s="179"/>
      <c r="AR6" s="18"/>
      <c r="BS6" s="15" t="s">
        <v>6</v>
      </c>
    </row>
    <row r="7" spans="1:74" ht="12" customHeight="1">
      <c r="B7" s="18"/>
      <c r="D7" s="24" t="s">
        <v>14</v>
      </c>
      <c r="K7" s="22" t="s">
        <v>1</v>
      </c>
      <c r="AK7" s="24" t="s">
        <v>15</v>
      </c>
      <c r="AN7" s="22" t="s">
        <v>1</v>
      </c>
      <c r="AR7" s="18"/>
      <c r="BS7" s="15" t="s">
        <v>6</v>
      </c>
    </row>
    <row r="8" spans="1:74" ht="12" customHeight="1">
      <c r="B8" s="18"/>
      <c r="D8" s="24" t="s">
        <v>16</v>
      </c>
      <c r="K8" s="22" t="s">
        <v>17</v>
      </c>
      <c r="AK8" s="24" t="s">
        <v>18</v>
      </c>
      <c r="AN8" s="177">
        <v>45663</v>
      </c>
      <c r="AR8" s="18"/>
      <c r="BS8" s="15" t="s">
        <v>6</v>
      </c>
    </row>
    <row r="9" spans="1:74" ht="14.5" customHeight="1">
      <c r="B9" s="18"/>
      <c r="AR9" s="18"/>
      <c r="BS9" s="15" t="s">
        <v>6</v>
      </c>
    </row>
    <row r="10" spans="1:74" ht="12" customHeight="1">
      <c r="B10" s="18"/>
      <c r="D10" s="24" t="s">
        <v>19</v>
      </c>
      <c r="AK10" s="24" t="s">
        <v>20</v>
      </c>
      <c r="AN10" s="22" t="s">
        <v>21</v>
      </c>
      <c r="AR10" s="18"/>
      <c r="BS10" s="15" t="s">
        <v>6</v>
      </c>
    </row>
    <row r="11" spans="1:74" ht="18.45" customHeight="1">
      <c r="B11" s="18"/>
      <c r="E11" s="22" t="s">
        <v>696</v>
      </c>
      <c r="AK11" s="24" t="s">
        <v>22</v>
      </c>
      <c r="AN11" s="22" t="s">
        <v>23</v>
      </c>
      <c r="AR11" s="18"/>
      <c r="BS11" s="15" t="s">
        <v>6</v>
      </c>
    </row>
    <row r="12" spans="1:74" ht="7" customHeight="1">
      <c r="B12" s="18"/>
      <c r="AR12" s="18"/>
      <c r="BS12" s="15" t="s">
        <v>6</v>
      </c>
    </row>
    <row r="13" spans="1:74" ht="12" customHeight="1">
      <c r="B13" s="18"/>
      <c r="D13" s="24" t="s">
        <v>24</v>
      </c>
      <c r="AK13" s="24" t="s">
        <v>20</v>
      </c>
      <c r="AN13" s="22" t="s">
        <v>1</v>
      </c>
      <c r="AR13" s="18"/>
      <c r="BS13" s="15" t="s">
        <v>6</v>
      </c>
    </row>
    <row r="14" spans="1:74" ht="12.45">
      <c r="B14" s="18"/>
      <c r="E14" s="22" t="s">
        <v>17</v>
      </c>
      <c r="AK14" s="24" t="s">
        <v>22</v>
      </c>
      <c r="AN14" s="22" t="s">
        <v>1</v>
      </c>
      <c r="AR14" s="18"/>
      <c r="BS14" s="15" t="s">
        <v>6</v>
      </c>
    </row>
    <row r="15" spans="1:74" ht="7" customHeight="1">
      <c r="B15" s="18"/>
      <c r="AR15" s="18"/>
      <c r="BS15" s="15" t="s">
        <v>3</v>
      </c>
    </row>
    <row r="16" spans="1:74" ht="12" customHeight="1">
      <c r="B16" s="18"/>
      <c r="D16" s="24" t="s">
        <v>25</v>
      </c>
      <c r="AK16" s="24" t="s">
        <v>20</v>
      </c>
      <c r="AN16" s="22" t="s">
        <v>1</v>
      </c>
      <c r="AR16" s="18"/>
      <c r="BS16" s="15" t="s">
        <v>3</v>
      </c>
    </row>
    <row r="17" spans="2:71" ht="18.45" customHeight="1">
      <c r="B17" s="18"/>
      <c r="E17" s="22" t="s">
        <v>697</v>
      </c>
      <c r="AK17" s="24" t="s">
        <v>22</v>
      </c>
      <c r="AN17" s="22" t="s">
        <v>1</v>
      </c>
      <c r="AR17" s="18"/>
      <c r="BS17" s="15" t="s">
        <v>26</v>
      </c>
    </row>
    <row r="18" spans="2:71" ht="7" customHeight="1">
      <c r="B18" s="18"/>
      <c r="AR18" s="18"/>
      <c r="BS18" s="15" t="s">
        <v>6</v>
      </c>
    </row>
    <row r="19" spans="2:71" ht="12" customHeight="1">
      <c r="B19" s="18"/>
      <c r="D19" s="24" t="s">
        <v>27</v>
      </c>
      <c r="AK19" s="24" t="s">
        <v>20</v>
      </c>
      <c r="AN19" s="22" t="s">
        <v>1</v>
      </c>
      <c r="AR19" s="18"/>
      <c r="BS19" s="15" t="s">
        <v>6</v>
      </c>
    </row>
    <row r="20" spans="2:71" ht="18.45" customHeight="1">
      <c r="B20" s="18"/>
      <c r="E20" s="22" t="s">
        <v>17</v>
      </c>
      <c r="AK20" s="24" t="s">
        <v>22</v>
      </c>
      <c r="AN20" s="22" t="s">
        <v>1</v>
      </c>
      <c r="AR20" s="18"/>
      <c r="BS20" s="15" t="s">
        <v>26</v>
      </c>
    </row>
    <row r="21" spans="2:71" ht="7" customHeight="1">
      <c r="B21" s="18"/>
      <c r="AR21" s="18"/>
    </row>
    <row r="22" spans="2:71" ht="12" customHeight="1">
      <c r="B22" s="18"/>
      <c r="D22" s="24" t="s">
        <v>28</v>
      </c>
      <c r="AR22" s="18"/>
    </row>
    <row r="23" spans="2:71" ht="16.5" customHeight="1">
      <c r="B23" s="18"/>
      <c r="E23" s="192" t="s">
        <v>1</v>
      </c>
      <c r="F23" s="192"/>
      <c r="G23" s="192"/>
      <c r="H23" s="192"/>
      <c r="I23" s="192"/>
      <c r="J23" s="192"/>
      <c r="K23" s="192"/>
      <c r="L23" s="192"/>
      <c r="M23" s="192"/>
      <c r="N23" s="192"/>
      <c r="O23" s="192"/>
      <c r="P23" s="192"/>
      <c r="Q23" s="192"/>
      <c r="R23" s="192"/>
      <c r="S23" s="192"/>
      <c r="T23" s="192"/>
      <c r="U23" s="192"/>
      <c r="V23" s="192"/>
      <c r="W23" s="192"/>
      <c r="X23" s="192"/>
      <c r="Y23" s="192"/>
      <c r="Z23" s="192"/>
      <c r="AA23" s="192"/>
      <c r="AB23" s="192"/>
      <c r="AC23" s="192"/>
      <c r="AD23" s="192"/>
      <c r="AE23" s="192"/>
      <c r="AF23" s="192"/>
      <c r="AG23" s="192"/>
      <c r="AH23" s="192"/>
      <c r="AI23" s="192"/>
      <c r="AJ23" s="192"/>
      <c r="AK23" s="192"/>
      <c r="AL23" s="192"/>
      <c r="AM23" s="192"/>
      <c r="AN23" s="192"/>
      <c r="AR23" s="18"/>
    </row>
    <row r="24" spans="2:71" ht="7" customHeight="1">
      <c r="B24" s="18"/>
      <c r="AR24" s="18"/>
    </row>
    <row r="25" spans="2:71" ht="7" customHeight="1">
      <c r="B25" s="18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6"/>
      <c r="AL25" s="26"/>
      <c r="AM25" s="26"/>
      <c r="AN25" s="26"/>
      <c r="AO25" s="26"/>
      <c r="AR25" s="18"/>
    </row>
    <row r="26" spans="2:71" s="1" customFormat="1" ht="25.95" customHeight="1">
      <c r="B26" s="27"/>
      <c r="D26" s="28" t="s">
        <v>29</v>
      </c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193">
        <f>ROUND(AG94,2)</f>
        <v>0</v>
      </c>
      <c r="AL26" s="194"/>
      <c r="AM26" s="194"/>
      <c r="AN26" s="194"/>
      <c r="AO26" s="194"/>
      <c r="AR26" s="27"/>
    </row>
    <row r="27" spans="2:71" s="1" customFormat="1" ht="7" customHeight="1">
      <c r="B27" s="27"/>
      <c r="AR27" s="27"/>
    </row>
    <row r="28" spans="2:71" s="1" customFormat="1" ht="12.45">
      <c r="B28" s="27"/>
      <c r="L28" s="195" t="s">
        <v>30</v>
      </c>
      <c r="M28" s="195"/>
      <c r="N28" s="195"/>
      <c r="O28" s="195"/>
      <c r="P28" s="195"/>
      <c r="W28" s="195" t="s">
        <v>31</v>
      </c>
      <c r="X28" s="195"/>
      <c r="Y28" s="195"/>
      <c r="Z28" s="195"/>
      <c r="AA28" s="195"/>
      <c r="AB28" s="195"/>
      <c r="AC28" s="195"/>
      <c r="AD28" s="195"/>
      <c r="AE28" s="195"/>
      <c r="AK28" s="195" t="s">
        <v>32</v>
      </c>
      <c r="AL28" s="195"/>
      <c r="AM28" s="195"/>
      <c r="AN28" s="195"/>
      <c r="AO28" s="195"/>
      <c r="AR28" s="27"/>
    </row>
    <row r="29" spans="2:71" s="2" customFormat="1" ht="14.5" customHeight="1">
      <c r="B29" s="31"/>
      <c r="D29" s="24" t="s">
        <v>33</v>
      </c>
      <c r="F29" s="32" t="s">
        <v>34</v>
      </c>
      <c r="L29" s="180">
        <v>0.2</v>
      </c>
      <c r="M29" s="181"/>
      <c r="N29" s="181"/>
      <c r="O29" s="181"/>
      <c r="P29" s="181"/>
      <c r="Q29" s="33"/>
      <c r="R29" s="33"/>
      <c r="S29" s="33"/>
      <c r="T29" s="33"/>
      <c r="U29" s="33"/>
      <c r="V29" s="33"/>
      <c r="W29" s="182">
        <f>ROUND(AZ94, 2)</f>
        <v>0</v>
      </c>
      <c r="X29" s="181"/>
      <c r="Y29" s="181"/>
      <c r="Z29" s="181"/>
      <c r="AA29" s="181"/>
      <c r="AB29" s="181"/>
      <c r="AC29" s="181"/>
      <c r="AD29" s="181"/>
      <c r="AE29" s="181"/>
      <c r="AF29" s="33"/>
      <c r="AG29" s="33"/>
      <c r="AH29" s="33"/>
      <c r="AI29" s="33"/>
      <c r="AJ29" s="33"/>
      <c r="AK29" s="182">
        <f>ROUND(AV94, 2)</f>
        <v>0</v>
      </c>
      <c r="AL29" s="181"/>
      <c r="AM29" s="181"/>
      <c r="AN29" s="181"/>
      <c r="AO29" s="181"/>
      <c r="AP29" s="33"/>
      <c r="AQ29" s="33"/>
      <c r="AR29" s="34"/>
      <c r="AS29" s="33"/>
      <c r="AT29" s="33"/>
      <c r="AU29" s="33"/>
      <c r="AV29" s="33"/>
      <c r="AW29" s="33"/>
      <c r="AX29" s="33"/>
      <c r="AY29" s="33"/>
      <c r="AZ29" s="33"/>
    </row>
    <row r="30" spans="2:71" s="2" customFormat="1" ht="14.5" customHeight="1">
      <c r="B30" s="31"/>
      <c r="F30" s="32" t="s">
        <v>35</v>
      </c>
      <c r="L30" s="189">
        <v>0.2</v>
      </c>
      <c r="M30" s="188"/>
      <c r="N30" s="188"/>
      <c r="O30" s="188"/>
      <c r="P30" s="188"/>
      <c r="W30" s="187">
        <f>ROUND(BA94, 2)</f>
        <v>0</v>
      </c>
      <c r="X30" s="188"/>
      <c r="Y30" s="188"/>
      <c r="Z30" s="188"/>
      <c r="AA30" s="188"/>
      <c r="AB30" s="188"/>
      <c r="AC30" s="188"/>
      <c r="AD30" s="188"/>
      <c r="AE30" s="188"/>
      <c r="AK30" s="187">
        <f>ROUND(AW94, 2)</f>
        <v>0</v>
      </c>
      <c r="AL30" s="188"/>
      <c r="AM30" s="188"/>
      <c r="AN30" s="188"/>
      <c r="AO30" s="188"/>
      <c r="AR30" s="31"/>
    </row>
    <row r="31" spans="2:71" s="2" customFormat="1" ht="14.5" hidden="1" customHeight="1">
      <c r="B31" s="31"/>
      <c r="F31" s="24" t="s">
        <v>36</v>
      </c>
      <c r="L31" s="189">
        <v>0.2</v>
      </c>
      <c r="M31" s="188"/>
      <c r="N31" s="188"/>
      <c r="O31" s="188"/>
      <c r="P31" s="188"/>
      <c r="W31" s="187">
        <f>ROUND(BB94, 2)</f>
        <v>0</v>
      </c>
      <c r="X31" s="188"/>
      <c r="Y31" s="188"/>
      <c r="Z31" s="188"/>
      <c r="AA31" s="188"/>
      <c r="AB31" s="188"/>
      <c r="AC31" s="188"/>
      <c r="AD31" s="188"/>
      <c r="AE31" s="188"/>
      <c r="AK31" s="187">
        <v>0</v>
      </c>
      <c r="AL31" s="188"/>
      <c r="AM31" s="188"/>
      <c r="AN31" s="188"/>
      <c r="AO31" s="188"/>
      <c r="AR31" s="31"/>
    </row>
    <row r="32" spans="2:71" s="2" customFormat="1" ht="14.5" hidden="1" customHeight="1">
      <c r="B32" s="31"/>
      <c r="F32" s="24" t="s">
        <v>37</v>
      </c>
      <c r="L32" s="189">
        <v>0.2</v>
      </c>
      <c r="M32" s="188"/>
      <c r="N32" s="188"/>
      <c r="O32" s="188"/>
      <c r="P32" s="188"/>
      <c r="W32" s="187">
        <f>ROUND(BC94, 2)</f>
        <v>0</v>
      </c>
      <c r="X32" s="188"/>
      <c r="Y32" s="188"/>
      <c r="Z32" s="188"/>
      <c r="AA32" s="188"/>
      <c r="AB32" s="188"/>
      <c r="AC32" s="188"/>
      <c r="AD32" s="188"/>
      <c r="AE32" s="188"/>
      <c r="AK32" s="187">
        <v>0</v>
      </c>
      <c r="AL32" s="188"/>
      <c r="AM32" s="188"/>
      <c r="AN32" s="188"/>
      <c r="AO32" s="188"/>
      <c r="AR32" s="31"/>
    </row>
    <row r="33" spans="2:52" s="2" customFormat="1" ht="14.5" hidden="1" customHeight="1">
      <c r="B33" s="31"/>
      <c r="F33" s="32" t="s">
        <v>38</v>
      </c>
      <c r="L33" s="180">
        <v>0</v>
      </c>
      <c r="M33" s="181"/>
      <c r="N33" s="181"/>
      <c r="O33" s="181"/>
      <c r="P33" s="181"/>
      <c r="Q33" s="33"/>
      <c r="R33" s="33"/>
      <c r="S33" s="33"/>
      <c r="T33" s="33"/>
      <c r="U33" s="33"/>
      <c r="V33" s="33"/>
      <c r="W33" s="182">
        <f>ROUND(BD94, 2)</f>
        <v>0</v>
      </c>
      <c r="X33" s="181"/>
      <c r="Y33" s="181"/>
      <c r="Z33" s="181"/>
      <c r="AA33" s="181"/>
      <c r="AB33" s="181"/>
      <c r="AC33" s="181"/>
      <c r="AD33" s="181"/>
      <c r="AE33" s="181"/>
      <c r="AF33" s="33"/>
      <c r="AG33" s="33"/>
      <c r="AH33" s="33"/>
      <c r="AI33" s="33"/>
      <c r="AJ33" s="33"/>
      <c r="AK33" s="182">
        <v>0</v>
      </c>
      <c r="AL33" s="181"/>
      <c r="AM33" s="181"/>
      <c r="AN33" s="181"/>
      <c r="AO33" s="181"/>
      <c r="AP33" s="33"/>
      <c r="AQ33" s="33"/>
      <c r="AR33" s="34"/>
      <c r="AS33" s="33"/>
      <c r="AT33" s="33"/>
      <c r="AU33" s="33"/>
      <c r="AV33" s="33"/>
      <c r="AW33" s="33"/>
      <c r="AX33" s="33"/>
      <c r="AY33" s="33"/>
      <c r="AZ33" s="33"/>
    </row>
    <row r="34" spans="2:52" s="1" customFormat="1" ht="7" customHeight="1">
      <c r="B34" s="27"/>
      <c r="AR34" s="27"/>
    </row>
    <row r="35" spans="2:52" s="1" customFormat="1" ht="25.95" customHeight="1">
      <c r="B35" s="27"/>
      <c r="C35" s="35"/>
      <c r="D35" s="36" t="s">
        <v>39</v>
      </c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8" t="s">
        <v>40</v>
      </c>
      <c r="U35" s="37"/>
      <c r="V35" s="37"/>
      <c r="W35" s="37"/>
      <c r="X35" s="186" t="s">
        <v>41</v>
      </c>
      <c r="Y35" s="184"/>
      <c r="Z35" s="184"/>
      <c r="AA35" s="184"/>
      <c r="AB35" s="184"/>
      <c r="AC35" s="37"/>
      <c r="AD35" s="37"/>
      <c r="AE35" s="37"/>
      <c r="AF35" s="37"/>
      <c r="AG35" s="37"/>
      <c r="AH35" s="37"/>
      <c r="AI35" s="37"/>
      <c r="AJ35" s="37"/>
      <c r="AK35" s="183">
        <f>SUM(AK26:AK33)</f>
        <v>0</v>
      </c>
      <c r="AL35" s="184"/>
      <c r="AM35" s="184"/>
      <c r="AN35" s="184"/>
      <c r="AO35" s="185"/>
      <c r="AP35" s="35"/>
      <c r="AQ35" s="35"/>
      <c r="AR35" s="27"/>
    </row>
    <row r="36" spans="2:52" s="1" customFormat="1" ht="7" customHeight="1">
      <c r="B36" s="27"/>
      <c r="AR36" s="27"/>
    </row>
    <row r="37" spans="2:52" s="1" customFormat="1" ht="14.5" customHeight="1">
      <c r="B37" s="27"/>
      <c r="AR37" s="27"/>
    </row>
    <row r="38" spans="2:52" ht="14.5" customHeight="1">
      <c r="B38" s="18"/>
      <c r="AR38" s="18"/>
    </row>
    <row r="39" spans="2:52" ht="14.5" customHeight="1">
      <c r="B39" s="18"/>
      <c r="AR39" s="18"/>
    </row>
    <row r="40" spans="2:52" ht="14.5" customHeight="1">
      <c r="B40" s="18"/>
      <c r="AR40" s="18"/>
    </row>
    <row r="41" spans="2:52" ht="14.5" customHeight="1">
      <c r="B41" s="18"/>
      <c r="AR41" s="18"/>
    </row>
    <row r="42" spans="2:52" ht="14.5" customHeight="1">
      <c r="B42" s="18"/>
      <c r="AR42" s="18"/>
    </row>
    <row r="43" spans="2:52" ht="14.5" customHeight="1">
      <c r="B43" s="18"/>
      <c r="AR43" s="18"/>
    </row>
    <row r="44" spans="2:52" ht="14.5" customHeight="1">
      <c r="B44" s="18"/>
      <c r="AR44" s="18"/>
    </row>
    <row r="45" spans="2:52" ht="14.5" customHeight="1">
      <c r="B45" s="18"/>
      <c r="AR45" s="18"/>
    </row>
    <row r="46" spans="2:52" ht="14.5" customHeight="1">
      <c r="B46" s="18"/>
      <c r="AR46" s="18"/>
    </row>
    <row r="47" spans="2:52" ht="14.5" customHeight="1">
      <c r="B47" s="18"/>
      <c r="AR47" s="18"/>
    </row>
    <row r="48" spans="2:52" ht="14.5" customHeight="1">
      <c r="B48" s="18"/>
      <c r="AR48" s="18"/>
    </row>
    <row r="49" spans="2:44" s="1" customFormat="1" ht="14.5" customHeight="1">
      <c r="B49" s="27"/>
      <c r="D49" s="39" t="s">
        <v>42</v>
      </c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39" t="s">
        <v>43</v>
      </c>
      <c r="AI49" s="40"/>
      <c r="AJ49" s="40"/>
      <c r="AK49" s="40"/>
      <c r="AL49" s="40"/>
      <c r="AM49" s="40"/>
      <c r="AN49" s="40"/>
      <c r="AO49" s="40"/>
      <c r="AR49" s="27"/>
    </row>
    <row r="50" spans="2:44">
      <c r="B50" s="18"/>
      <c r="AR50" s="18"/>
    </row>
    <row r="51" spans="2:44">
      <c r="B51" s="18"/>
      <c r="AR51" s="18"/>
    </row>
    <row r="52" spans="2:44">
      <c r="B52" s="18"/>
      <c r="AR52" s="18"/>
    </row>
    <row r="53" spans="2:44">
      <c r="B53" s="18"/>
      <c r="AR53" s="18"/>
    </row>
    <row r="54" spans="2:44">
      <c r="B54" s="18"/>
      <c r="AR54" s="18"/>
    </row>
    <row r="55" spans="2:44">
      <c r="B55" s="18"/>
      <c r="AR55" s="18"/>
    </row>
    <row r="56" spans="2:44">
      <c r="B56" s="18"/>
      <c r="AR56" s="18"/>
    </row>
    <row r="57" spans="2:44">
      <c r="B57" s="18"/>
      <c r="AR57" s="18"/>
    </row>
    <row r="58" spans="2:44">
      <c r="B58" s="18"/>
      <c r="AR58" s="18"/>
    </row>
    <row r="59" spans="2:44">
      <c r="B59" s="18"/>
      <c r="AR59" s="18"/>
    </row>
    <row r="60" spans="2:44" s="1" customFormat="1" ht="12.45">
      <c r="B60" s="27"/>
      <c r="D60" s="41" t="s">
        <v>44</v>
      </c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41" t="s">
        <v>45</v>
      </c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41" t="s">
        <v>44</v>
      </c>
      <c r="AI60" s="29"/>
      <c r="AJ60" s="29"/>
      <c r="AK60" s="29"/>
      <c r="AL60" s="29"/>
      <c r="AM60" s="41" t="s">
        <v>45</v>
      </c>
      <c r="AN60" s="29"/>
      <c r="AO60" s="29"/>
      <c r="AR60" s="27"/>
    </row>
    <row r="61" spans="2:44">
      <c r="B61" s="18"/>
      <c r="AR61" s="18"/>
    </row>
    <row r="62" spans="2:44">
      <c r="B62" s="18"/>
      <c r="AR62" s="18"/>
    </row>
    <row r="63" spans="2:44">
      <c r="B63" s="18"/>
      <c r="AR63" s="18"/>
    </row>
    <row r="64" spans="2:44" s="1" customFormat="1" ht="12.45">
      <c r="B64" s="27"/>
      <c r="D64" s="39" t="s">
        <v>46</v>
      </c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39" t="s">
        <v>47</v>
      </c>
      <c r="AI64" s="40"/>
      <c r="AJ64" s="40"/>
      <c r="AK64" s="40"/>
      <c r="AL64" s="40"/>
      <c r="AM64" s="40"/>
      <c r="AN64" s="40"/>
      <c r="AO64" s="40"/>
      <c r="AR64" s="27"/>
    </row>
    <row r="65" spans="2:44">
      <c r="B65" s="18"/>
      <c r="AR65" s="18"/>
    </row>
    <row r="66" spans="2:44">
      <c r="B66" s="18"/>
      <c r="AR66" s="18"/>
    </row>
    <row r="67" spans="2:44">
      <c r="B67" s="18"/>
      <c r="AR67" s="18"/>
    </row>
    <row r="68" spans="2:44">
      <c r="B68" s="18"/>
      <c r="AR68" s="18"/>
    </row>
    <row r="69" spans="2:44">
      <c r="B69" s="18"/>
      <c r="AR69" s="18"/>
    </row>
    <row r="70" spans="2:44">
      <c r="B70" s="18"/>
      <c r="AR70" s="18"/>
    </row>
    <row r="71" spans="2:44">
      <c r="B71" s="18"/>
      <c r="AR71" s="18"/>
    </row>
    <row r="72" spans="2:44">
      <c r="B72" s="18"/>
      <c r="AR72" s="18"/>
    </row>
    <row r="73" spans="2:44">
      <c r="B73" s="18"/>
      <c r="AR73" s="18"/>
    </row>
    <row r="74" spans="2:44">
      <c r="B74" s="18"/>
      <c r="AR74" s="18"/>
    </row>
    <row r="75" spans="2:44" s="1" customFormat="1" ht="12.45">
      <c r="B75" s="27"/>
      <c r="D75" s="41" t="s">
        <v>44</v>
      </c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41" t="s">
        <v>45</v>
      </c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29"/>
      <c r="AH75" s="41" t="s">
        <v>44</v>
      </c>
      <c r="AI75" s="29"/>
      <c r="AJ75" s="29"/>
      <c r="AK75" s="29"/>
      <c r="AL75" s="29"/>
      <c r="AM75" s="41" t="s">
        <v>45</v>
      </c>
      <c r="AN75" s="29"/>
      <c r="AO75" s="29"/>
      <c r="AR75" s="27"/>
    </row>
    <row r="76" spans="2:44" s="1" customFormat="1">
      <c r="B76" s="27"/>
      <c r="AR76" s="27"/>
    </row>
    <row r="77" spans="2:44" s="1" customFormat="1" ht="7" customHeight="1">
      <c r="B77" s="42"/>
      <c r="C77" s="43"/>
      <c r="D77" s="43"/>
      <c r="E77" s="43"/>
      <c r="F77" s="43"/>
      <c r="G77" s="43"/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3"/>
      <c r="Z77" s="43"/>
      <c r="AA77" s="43"/>
      <c r="AB77" s="43"/>
      <c r="AC77" s="43"/>
      <c r="AD77" s="43"/>
      <c r="AE77" s="43"/>
      <c r="AF77" s="43"/>
      <c r="AG77" s="43"/>
      <c r="AH77" s="43"/>
      <c r="AI77" s="43"/>
      <c r="AJ77" s="43"/>
      <c r="AK77" s="43"/>
      <c r="AL77" s="43"/>
      <c r="AM77" s="43"/>
      <c r="AN77" s="43"/>
      <c r="AO77" s="43"/>
      <c r="AP77" s="43"/>
      <c r="AQ77" s="43"/>
      <c r="AR77" s="27"/>
    </row>
    <row r="81" spans="1:91" s="1" customFormat="1" ht="7" customHeight="1">
      <c r="B81" s="44"/>
      <c r="C81" s="45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5"/>
      <c r="U81" s="45"/>
      <c r="V81" s="45"/>
      <c r="W81" s="45"/>
      <c r="X81" s="45"/>
      <c r="Y81" s="45"/>
      <c r="Z81" s="45"/>
      <c r="AA81" s="45"/>
      <c r="AB81" s="45"/>
      <c r="AC81" s="45"/>
      <c r="AD81" s="45"/>
      <c r="AE81" s="45"/>
      <c r="AF81" s="45"/>
      <c r="AG81" s="45"/>
      <c r="AH81" s="45"/>
      <c r="AI81" s="45"/>
      <c r="AJ81" s="45"/>
      <c r="AK81" s="45"/>
      <c r="AL81" s="45"/>
      <c r="AM81" s="45"/>
      <c r="AN81" s="45"/>
      <c r="AO81" s="45"/>
      <c r="AP81" s="45"/>
      <c r="AQ81" s="45"/>
      <c r="AR81" s="27"/>
    </row>
    <row r="82" spans="1:91" s="1" customFormat="1" ht="25" customHeight="1">
      <c r="B82" s="27"/>
      <c r="C82" s="19" t="s">
        <v>48</v>
      </c>
      <c r="AR82" s="27"/>
    </row>
    <row r="83" spans="1:91" s="1" customFormat="1" ht="7" customHeight="1">
      <c r="B83" s="27"/>
      <c r="AR83" s="27"/>
    </row>
    <row r="84" spans="1:91" s="3" customFormat="1" ht="12" customHeight="1">
      <c r="B84" s="46"/>
      <c r="C84" s="24" t="s">
        <v>11</v>
      </c>
      <c r="L84" s="3" t="str">
        <f>K5</f>
        <v>99-16</v>
      </c>
      <c r="AR84" s="46"/>
    </row>
    <row r="85" spans="1:91" s="4" customFormat="1" ht="37" customHeight="1">
      <c r="B85" s="47"/>
      <c r="C85" s="48" t="s">
        <v>13</v>
      </c>
      <c r="L85" s="206" t="str">
        <f>K6</f>
        <v>Stavebné úpravy maštale pre voľné ustajnenie HD,  p.č. 606/9, Pichne okr. Snina</v>
      </c>
      <c r="M85" s="207"/>
      <c r="N85" s="207"/>
      <c r="O85" s="207"/>
      <c r="P85" s="207"/>
      <c r="Q85" s="207"/>
      <c r="R85" s="207"/>
      <c r="S85" s="207"/>
      <c r="T85" s="207"/>
      <c r="U85" s="207"/>
      <c r="V85" s="207"/>
      <c r="W85" s="207"/>
      <c r="X85" s="207"/>
      <c r="Y85" s="207"/>
      <c r="Z85" s="207"/>
      <c r="AA85" s="207"/>
      <c r="AB85" s="207"/>
      <c r="AC85" s="207"/>
      <c r="AD85" s="207"/>
      <c r="AE85" s="207"/>
      <c r="AF85" s="207"/>
      <c r="AG85" s="207"/>
      <c r="AH85" s="207"/>
      <c r="AI85" s="207"/>
      <c r="AJ85" s="207"/>
      <c r="AK85" s="207"/>
      <c r="AL85" s="207"/>
      <c r="AM85" s="207"/>
      <c r="AN85" s="207"/>
      <c r="AO85" s="207"/>
      <c r="AR85" s="47"/>
    </row>
    <row r="86" spans="1:91" s="1" customFormat="1" ht="7" customHeight="1">
      <c r="B86" s="27"/>
      <c r="AR86" s="27"/>
    </row>
    <row r="87" spans="1:91" s="1" customFormat="1" ht="12" customHeight="1">
      <c r="B87" s="27"/>
      <c r="C87" s="24" t="s">
        <v>16</v>
      </c>
      <c r="L87" s="49" t="str">
        <f>IF(K8="","",K8)</f>
        <v xml:space="preserve"> </v>
      </c>
      <c r="AI87" s="24" t="s">
        <v>18</v>
      </c>
      <c r="AM87" s="208">
        <f>IF(AN8= "","",AN8)</f>
        <v>45663</v>
      </c>
      <c r="AN87" s="208"/>
      <c r="AR87" s="27"/>
    </row>
    <row r="88" spans="1:91" s="1" customFormat="1" ht="7" customHeight="1">
      <c r="B88" s="27"/>
      <c r="AR88" s="27"/>
    </row>
    <row r="89" spans="1:91" s="1" customFormat="1" ht="40.200000000000003" customHeight="1">
      <c r="B89" s="27"/>
      <c r="C89" s="24" t="s">
        <v>19</v>
      </c>
      <c r="L89" s="3" t="str">
        <f>IF(E11= "","",E11)</f>
        <v>Rotax - Energo spol, s.r.o.,Námestie slobody 2, Humenné</v>
      </c>
      <c r="AI89" s="24" t="s">
        <v>25</v>
      </c>
      <c r="AM89" s="209" t="str">
        <f>IF(E17="","",E17)</f>
        <v>Argo-PK, Projekčná kancelária, Strojárska 3998, Snina</v>
      </c>
      <c r="AN89" s="210"/>
      <c r="AO89" s="210"/>
      <c r="AP89" s="210"/>
      <c r="AR89" s="27"/>
      <c r="AS89" s="211" t="s">
        <v>49</v>
      </c>
      <c r="AT89" s="212"/>
      <c r="AU89" s="51"/>
      <c r="AV89" s="51"/>
      <c r="AW89" s="51"/>
      <c r="AX89" s="51"/>
      <c r="AY89" s="51"/>
      <c r="AZ89" s="51"/>
      <c r="BA89" s="51"/>
      <c r="BB89" s="51"/>
      <c r="BC89" s="51"/>
      <c r="BD89" s="52"/>
    </row>
    <row r="90" spans="1:91" s="1" customFormat="1" ht="15.25" customHeight="1">
      <c r="B90" s="27"/>
      <c r="C90" s="24" t="s">
        <v>24</v>
      </c>
      <c r="L90" s="3" t="str">
        <f>IF(E14="","",E14)</f>
        <v xml:space="preserve"> </v>
      </c>
      <c r="AI90" s="24" t="s">
        <v>27</v>
      </c>
      <c r="AM90" s="209" t="str">
        <f>IF(E20="","",E20)</f>
        <v xml:space="preserve"> </v>
      </c>
      <c r="AN90" s="210"/>
      <c r="AO90" s="210"/>
      <c r="AP90" s="210"/>
      <c r="AR90" s="27"/>
      <c r="AS90" s="213"/>
      <c r="AT90" s="214"/>
      <c r="BD90" s="53"/>
    </row>
    <row r="91" spans="1:91" s="1" customFormat="1" ht="10.95" customHeight="1">
      <c r="B91" s="27"/>
      <c r="AR91" s="27"/>
      <c r="AS91" s="213"/>
      <c r="AT91" s="214"/>
      <c r="BD91" s="53"/>
    </row>
    <row r="92" spans="1:91" s="1" customFormat="1" ht="29.25" customHeight="1">
      <c r="B92" s="27"/>
      <c r="C92" s="201" t="s">
        <v>50</v>
      </c>
      <c r="D92" s="202"/>
      <c r="E92" s="202"/>
      <c r="F92" s="202"/>
      <c r="G92" s="202"/>
      <c r="H92" s="54"/>
      <c r="I92" s="203" t="s">
        <v>51</v>
      </c>
      <c r="J92" s="202"/>
      <c r="K92" s="202"/>
      <c r="L92" s="202"/>
      <c r="M92" s="202"/>
      <c r="N92" s="202"/>
      <c r="O92" s="202"/>
      <c r="P92" s="202"/>
      <c r="Q92" s="202"/>
      <c r="R92" s="202"/>
      <c r="S92" s="202"/>
      <c r="T92" s="202"/>
      <c r="U92" s="202"/>
      <c r="V92" s="202"/>
      <c r="W92" s="202"/>
      <c r="X92" s="202"/>
      <c r="Y92" s="202"/>
      <c r="Z92" s="202"/>
      <c r="AA92" s="202"/>
      <c r="AB92" s="202"/>
      <c r="AC92" s="202"/>
      <c r="AD92" s="202"/>
      <c r="AE92" s="202"/>
      <c r="AF92" s="202"/>
      <c r="AG92" s="205" t="s">
        <v>52</v>
      </c>
      <c r="AH92" s="202"/>
      <c r="AI92" s="202"/>
      <c r="AJ92" s="202"/>
      <c r="AK92" s="202"/>
      <c r="AL92" s="202"/>
      <c r="AM92" s="202"/>
      <c r="AN92" s="203" t="s">
        <v>53</v>
      </c>
      <c r="AO92" s="202"/>
      <c r="AP92" s="204"/>
      <c r="AQ92" s="55" t="s">
        <v>54</v>
      </c>
      <c r="AR92" s="27"/>
      <c r="AS92" s="56" t="s">
        <v>55</v>
      </c>
      <c r="AT92" s="57" t="s">
        <v>56</v>
      </c>
      <c r="AU92" s="57" t="s">
        <v>57</v>
      </c>
      <c r="AV92" s="57" t="s">
        <v>58</v>
      </c>
      <c r="AW92" s="57" t="s">
        <v>59</v>
      </c>
      <c r="AX92" s="57" t="s">
        <v>60</v>
      </c>
      <c r="AY92" s="57" t="s">
        <v>61</v>
      </c>
      <c r="AZ92" s="57" t="s">
        <v>62</v>
      </c>
      <c r="BA92" s="57" t="s">
        <v>63</v>
      </c>
      <c r="BB92" s="57" t="s">
        <v>64</v>
      </c>
      <c r="BC92" s="57" t="s">
        <v>65</v>
      </c>
      <c r="BD92" s="58" t="s">
        <v>66</v>
      </c>
    </row>
    <row r="93" spans="1:91" s="1" customFormat="1" ht="10.95" customHeight="1">
      <c r="B93" s="27"/>
      <c r="AR93" s="27"/>
      <c r="AS93" s="59"/>
      <c r="AT93" s="51"/>
      <c r="AU93" s="51"/>
      <c r="AV93" s="51"/>
      <c r="AW93" s="51"/>
      <c r="AX93" s="51"/>
      <c r="AY93" s="51"/>
      <c r="AZ93" s="51"/>
      <c r="BA93" s="51"/>
      <c r="BB93" s="51"/>
      <c r="BC93" s="51"/>
      <c r="BD93" s="52"/>
    </row>
    <row r="94" spans="1:91" s="5" customFormat="1" ht="32.5" customHeight="1">
      <c r="B94" s="60"/>
      <c r="C94" s="61" t="s">
        <v>67</v>
      </c>
      <c r="D94" s="62"/>
      <c r="E94" s="62"/>
      <c r="F94" s="62"/>
      <c r="G94" s="62"/>
      <c r="H94" s="62"/>
      <c r="I94" s="62"/>
      <c r="J94" s="62"/>
      <c r="K94" s="62"/>
      <c r="L94" s="62"/>
      <c r="M94" s="62"/>
      <c r="N94" s="62"/>
      <c r="O94" s="62"/>
      <c r="P94" s="62"/>
      <c r="Q94" s="62"/>
      <c r="R94" s="62"/>
      <c r="S94" s="62"/>
      <c r="T94" s="62"/>
      <c r="U94" s="62"/>
      <c r="V94" s="62"/>
      <c r="W94" s="62"/>
      <c r="X94" s="62"/>
      <c r="Y94" s="62"/>
      <c r="Z94" s="62"/>
      <c r="AA94" s="62"/>
      <c r="AB94" s="62"/>
      <c r="AC94" s="62"/>
      <c r="AD94" s="62"/>
      <c r="AE94" s="62"/>
      <c r="AF94" s="62"/>
      <c r="AG94" s="199">
        <f>ROUND(SUM(AG95:AG98),2)</f>
        <v>0</v>
      </c>
      <c r="AH94" s="199"/>
      <c r="AI94" s="199"/>
      <c r="AJ94" s="199"/>
      <c r="AK94" s="199"/>
      <c r="AL94" s="199"/>
      <c r="AM94" s="199"/>
      <c r="AN94" s="200">
        <f>SUM(AG94,AT94)</f>
        <v>0</v>
      </c>
      <c r="AO94" s="200"/>
      <c r="AP94" s="200"/>
      <c r="AQ94" s="64" t="s">
        <v>1</v>
      </c>
      <c r="AR94" s="60"/>
      <c r="AS94" s="65">
        <f>ROUND(SUM(AS95:AS98),2)</f>
        <v>0</v>
      </c>
      <c r="AT94" s="66">
        <f>ROUND(SUM(AV94:AW94),2)</f>
        <v>0</v>
      </c>
      <c r="AU94" s="67">
        <f>ROUND(SUM(AU95:AU98),5)</f>
        <v>2956.5852500000001</v>
      </c>
      <c r="AV94" s="66">
        <f>ROUND(AZ94*L29,2)</f>
        <v>0</v>
      </c>
      <c r="AW94" s="66">
        <f>ROUND(BA94*L30,2)</f>
        <v>0</v>
      </c>
      <c r="AX94" s="66">
        <f>ROUND(BB94*L29,2)</f>
        <v>0</v>
      </c>
      <c r="AY94" s="66">
        <f>ROUND(BC94*L30,2)</f>
        <v>0</v>
      </c>
      <c r="AZ94" s="66">
        <f>ROUND(SUM(AZ95:AZ98),2)</f>
        <v>0</v>
      </c>
      <c r="BA94" s="66">
        <f>ROUND(SUM(BA95:BA98),2)</f>
        <v>0</v>
      </c>
      <c r="BB94" s="66">
        <f>ROUND(SUM(BB95:BB98),2)</f>
        <v>0</v>
      </c>
      <c r="BC94" s="66">
        <f>ROUND(SUM(BC95:BC98),2)</f>
        <v>0</v>
      </c>
      <c r="BD94" s="68">
        <f>ROUND(SUM(BD95:BD98),2)</f>
        <v>0</v>
      </c>
      <c r="BS94" s="69" t="s">
        <v>68</v>
      </c>
      <c r="BT94" s="69" t="s">
        <v>69</v>
      </c>
      <c r="BU94" s="70" t="s">
        <v>70</v>
      </c>
      <c r="BV94" s="69" t="s">
        <v>71</v>
      </c>
      <c r="BW94" s="69" t="s">
        <v>4</v>
      </c>
      <c r="BX94" s="69" t="s">
        <v>72</v>
      </c>
      <c r="CL94" s="69" t="s">
        <v>1</v>
      </c>
    </row>
    <row r="95" spans="1:91" s="6" customFormat="1" ht="16.5" customHeight="1">
      <c r="A95" s="71" t="s">
        <v>73</v>
      </c>
      <c r="B95" s="72"/>
      <c r="C95" s="73"/>
      <c r="D95" s="198" t="s">
        <v>74</v>
      </c>
      <c r="E95" s="198"/>
      <c r="F95" s="198"/>
      <c r="G95" s="198"/>
      <c r="H95" s="198"/>
      <c r="I95" s="74"/>
      <c r="J95" s="198" t="s">
        <v>75</v>
      </c>
      <c r="K95" s="198"/>
      <c r="L95" s="198"/>
      <c r="M95" s="198"/>
      <c r="N95" s="198"/>
      <c r="O95" s="198"/>
      <c r="P95" s="198"/>
      <c r="Q95" s="198"/>
      <c r="R95" s="198"/>
      <c r="S95" s="198"/>
      <c r="T95" s="198"/>
      <c r="U95" s="198"/>
      <c r="V95" s="198"/>
      <c r="W95" s="198"/>
      <c r="X95" s="198"/>
      <c r="Y95" s="198"/>
      <c r="Z95" s="198"/>
      <c r="AA95" s="198"/>
      <c r="AB95" s="198"/>
      <c r="AC95" s="198"/>
      <c r="AD95" s="198"/>
      <c r="AE95" s="198"/>
      <c r="AF95" s="198"/>
      <c r="AG95" s="196">
        <f>'01 - SO - 01 Vlastná stavba'!J30</f>
        <v>0</v>
      </c>
      <c r="AH95" s="197"/>
      <c r="AI95" s="197"/>
      <c r="AJ95" s="197"/>
      <c r="AK95" s="197"/>
      <c r="AL95" s="197"/>
      <c r="AM95" s="197"/>
      <c r="AN95" s="196">
        <f>SUM(AG95,AT95)</f>
        <v>0</v>
      </c>
      <c r="AO95" s="197"/>
      <c r="AP95" s="197"/>
      <c r="AQ95" s="75" t="s">
        <v>76</v>
      </c>
      <c r="AR95" s="72"/>
      <c r="AS95" s="76">
        <v>0</v>
      </c>
      <c r="AT95" s="77">
        <f>ROUND(SUM(AV95:AW95),2)</f>
        <v>0</v>
      </c>
      <c r="AU95" s="78">
        <f>'01 - SO - 01 Vlastná stavba'!P128</f>
        <v>2620.85507925</v>
      </c>
      <c r="AV95" s="77">
        <f>'01 - SO - 01 Vlastná stavba'!J33</f>
        <v>0</v>
      </c>
      <c r="AW95" s="77">
        <f>'01 - SO - 01 Vlastná stavba'!J34</f>
        <v>0</v>
      </c>
      <c r="AX95" s="77">
        <f>'01 - SO - 01 Vlastná stavba'!J35</f>
        <v>0</v>
      </c>
      <c r="AY95" s="77">
        <f>'01 - SO - 01 Vlastná stavba'!J36</f>
        <v>0</v>
      </c>
      <c r="AZ95" s="77">
        <f>'01 - SO - 01 Vlastná stavba'!F33</f>
        <v>0</v>
      </c>
      <c r="BA95" s="77">
        <f>'01 - SO - 01 Vlastná stavba'!F34</f>
        <v>0</v>
      </c>
      <c r="BB95" s="77">
        <f>'01 - SO - 01 Vlastná stavba'!F35</f>
        <v>0</v>
      </c>
      <c r="BC95" s="77">
        <f>'01 - SO - 01 Vlastná stavba'!F36</f>
        <v>0</v>
      </c>
      <c r="BD95" s="79">
        <f>'01 - SO - 01 Vlastná stavba'!F37</f>
        <v>0</v>
      </c>
      <c r="BT95" s="80" t="s">
        <v>77</v>
      </c>
      <c r="BV95" s="80" t="s">
        <v>71</v>
      </c>
      <c r="BW95" s="80" t="s">
        <v>78</v>
      </c>
      <c r="BX95" s="80" t="s">
        <v>4</v>
      </c>
      <c r="CL95" s="80" t="s">
        <v>1</v>
      </c>
      <c r="CM95" s="80" t="s">
        <v>69</v>
      </c>
    </row>
    <row r="96" spans="1:91" s="6" customFormat="1" ht="16.5" customHeight="1">
      <c r="A96" s="71" t="s">
        <v>73</v>
      </c>
      <c r="B96" s="72"/>
      <c r="C96" s="73"/>
      <c r="D96" s="198" t="s">
        <v>79</v>
      </c>
      <c r="E96" s="198"/>
      <c r="F96" s="198"/>
      <c r="G96" s="198"/>
      <c r="H96" s="198"/>
      <c r="I96" s="74"/>
      <c r="J96" s="198" t="s">
        <v>80</v>
      </c>
      <c r="K96" s="198"/>
      <c r="L96" s="198"/>
      <c r="M96" s="198"/>
      <c r="N96" s="198"/>
      <c r="O96" s="198"/>
      <c r="P96" s="198"/>
      <c r="Q96" s="198"/>
      <c r="R96" s="198"/>
      <c r="S96" s="198"/>
      <c r="T96" s="198"/>
      <c r="U96" s="198"/>
      <c r="V96" s="198"/>
      <c r="W96" s="198"/>
      <c r="X96" s="198"/>
      <c r="Y96" s="198"/>
      <c r="Z96" s="198"/>
      <c r="AA96" s="198"/>
      <c r="AB96" s="198"/>
      <c r="AC96" s="198"/>
      <c r="AD96" s="198"/>
      <c r="AE96" s="198"/>
      <c r="AF96" s="198"/>
      <c r="AG96" s="196">
        <f>'02 - SO - 02 Búracie práce'!J30</f>
        <v>0</v>
      </c>
      <c r="AH96" s="197"/>
      <c r="AI96" s="197"/>
      <c r="AJ96" s="197"/>
      <c r="AK96" s="197"/>
      <c r="AL96" s="197"/>
      <c r="AM96" s="197"/>
      <c r="AN96" s="196">
        <f>SUM(AG96,AT96)</f>
        <v>0</v>
      </c>
      <c r="AO96" s="197"/>
      <c r="AP96" s="197"/>
      <c r="AQ96" s="75" t="s">
        <v>76</v>
      </c>
      <c r="AR96" s="72"/>
      <c r="AS96" s="76">
        <v>0</v>
      </c>
      <c r="AT96" s="77">
        <f>ROUND(SUM(AV96:AW96),2)</f>
        <v>0</v>
      </c>
      <c r="AU96" s="78">
        <f>'02 - SO - 02 Búracie práce'!P120</f>
        <v>75.024341000000007</v>
      </c>
      <c r="AV96" s="77">
        <f>'02 - SO - 02 Búracie práce'!J33</f>
        <v>0</v>
      </c>
      <c r="AW96" s="77">
        <f>'02 - SO - 02 Búracie práce'!J34</f>
        <v>0</v>
      </c>
      <c r="AX96" s="77">
        <f>'02 - SO - 02 Búracie práce'!J35</f>
        <v>0</v>
      </c>
      <c r="AY96" s="77">
        <f>'02 - SO - 02 Búracie práce'!J36</f>
        <v>0</v>
      </c>
      <c r="AZ96" s="77">
        <f>'02 - SO - 02 Búracie práce'!F33</f>
        <v>0</v>
      </c>
      <c r="BA96" s="77">
        <f>'02 - SO - 02 Búracie práce'!F34</f>
        <v>0</v>
      </c>
      <c r="BB96" s="77">
        <f>'02 - SO - 02 Búracie práce'!F35</f>
        <v>0</v>
      </c>
      <c r="BC96" s="77">
        <f>'02 - SO - 02 Búracie práce'!F36</f>
        <v>0</v>
      </c>
      <c r="BD96" s="79">
        <f>'02 - SO - 02 Búracie práce'!F37</f>
        <v>0</v>
      </c>
      <c r="BT96" s="80" t="s">
        <v>77</v>
      </c>
      <c r="BV96" s="80" t="s">
        <v>71</v>
      </c>
      <c r="BW96" s="80" t="s">
        <v>81</v>
      </c>
      <c r="BX96" s="80" t="s">
        <v>4</v>
      </c>
      <c r="CL96" s="80" t="s">
        <v>1</v>
      </c>
      <c r="CM96" s="80" t="s">
        <v>69</v>
      </c>
    </row>
    <row r="97" spans="1:91" s="6" customFormat="1" ht="24.75" customHeight="1">
      <c r="A97" s="71" t="s">
        <v>73</v>
      </c>
      <c r="B97" s="72"/>
      <c r="C97" s="73"/>
      <c r="D97" s="198" t="s">
        <v>82</v>
      </c>
      <c r="E97" s="198"/>
      <c r="F97" s="198"/>
      <c r="G97" s="198"/>
      <c r="H97" s="198"/>
      <c r="I97" s="74"/>
      <c r="J97" s="198" t="s">
        <v>83</v>
      </c>
      <c r="K97" s="198"/>
      <c r="L97" s="198"/>
      <c r="M97" s="198"/>
      <c r="N97" s="198"/>
      <c r="O97" s="198"/>
      <c r="P97" s="198"/>
      <c r="Q97" s="198"/>
      <c r="R97" s="198"/>
      <c r="S97" s="198"/>
      <c r="T97" s="198"/>
      <c r="U97" s="198"/>
      <c r="V97" s="198"/>
      <c r="W97" s="198"/>
      <c r="X97" s="198"/>
      <c r="Y97" s="198"/>
      <c r="Z97" s="198"/>
      <c r="AA97" s="198"/>
      <c r="AB97" s="198"/>
      <c r="AC97" s="198"/>
      <c r="AD97" s="198"/>
      <c r="AE97" s="198"/>
      <c r="AF97" s="198"/>
      <c r="AG97" s="196">
        <f>'03 - SO - 03 Vodovodná pr...'!J30</f>
        <v>0</v>
      </c>
      <c r="AH97" s="197"/>
      <c r="AI97" s="197"/>
      <c r="AJ97" s="197"/>
      <c r="AK97" s="197"/>
      <c r="AL97" s="197"/>
      <c r="AM97" s="197"/>
      <c r="AN97" s="196">
        <f>SUM(AG97,AT97)</f>
        <v>0</v>
      </c>
      <c r="AO97" s="197"/>
      <c r="AP97" s="197"/>
      <c r="AQ97" s="75" t="s">
        <v>76</v>
      </c>
      <c r="AR97" s="72"/>
      <c r="AS97" s="76">
        <v>0</v>
      </c>
      <c r="AT97" s="77">
        <f>ROUND(SUM(AV97:AW97),2)</f>
        <v>0</v>
      </c>
      <c r="AU97" s="78">
        <f>'03 - SO - 03 Vodovodná pr...'!P123</f>
        <v>224.19482499999998</v>
      </c>
      <c r="AV97" s="77">
        <f>'03 - SO - 03 Vodovodná pr...'!J33</f>
        <v>0</v>
      </c>
      <c r="AW97" s="77">
        <f>'03 - SO - 03 Vodovodná pr...'!J34</f>
        <v>0</v>
      </c>
      <c r="AX97" s="77">
        <f>'03 - SO - 03 Vodovodná pr...'!J35</f>
        <v>0</v>
      </c>
      <c r="AY97" s="77">
        <f>'03 - SO - 03 Vodovodná pr...'!J36</f>
        <v>0</v>
      </c>
      <c r="AZ97" s="77">
        <f>'03 - SO - 03 Vodovodná pr...'!F33</f>
        <v>0</v>
      </c>
      <c r="BA97" s="77">
        <f>'03 - SO - 03 Vodovodná pr...'!F34</f>
        <v>0</v>
      </c>
      <c r="BB97" s="77">
        <f>'03 - SO - 03 Vodovodná pr...'!F35</f>
        <v>0</v>
      </c>
      <c r="BC97" s="77">
        <f>'03 - SO - 03 Vodovodná pr...'!F36</f>
        <v>0</v>
      </c>
      <c r="BD97" s="79">
        <f>'03 - SO - 03 Vodovodná pr...'!F37</f>
        <v>0</v>
      </c>
      <c r="BT97" s="80" t="s">
        <v>77</v>
      </c>
      <c r="BV97" s="80" t="s">
        <v>71</v>
      </c>
      <c r="BW97" s="80" t="s">
        <v>84</v>
      </c>
      <c r="BX97" s="80" t="s">
        <v>4</v>
      </c>
      <c r="CL97" s="80" t="s">
        <v>1</v>
      </c>
      <c r="CM97" s="80" t="s">
        <v>69</v>
      </c>
    </row>
    <row r="98" spans="1:91" s="6" customFormat="1" ht="16.5" customHeight="1">
      <c r="A98" s="71" t="s">
        <v>73</v>
      </c>
      <c r="B98" s="72"/>
      <c r="C98" s="73"/>
      <c r="D98" s="198" t="s">
        <v>85</v>
      </c>
      <c r="E98" s="198"/>
      <c r="F98" s="198"/>
      <c r="G98" s="198"/>
      <c r="H98" s="198"/>
      <c r="I98" s="74"/>
      <c r="J98" s="198" t="s">
        <v>86</v>
      </c>
      <c r="K98" s="198"/>
      <c r="L98" s="198"/>
      <c r="M98" s="198"/>
      <c r="N98" s="198"/>
      <c r="O98" s="198"/>
      <c r="P98" s="198"/>
      <c r="Q98" s="198"/>
      <c r="R98" s="198"/>
      <c r="S98" s="198"/>
      <c r="T98" s="198"/>
      <c r="U98" s="198"/>
      <c r="V98" s="198"/>
      <c r="W98" s="198"/>
      <c r="X98" s="198"/>
      <c r="Y98" s="198"/>
      <c r="Z98" s="198"/>
      <c r="AA98" s="198"/>
      <c r="AB98" s="198"/>
      <c r="AC98" s="198"/>
      <c r="AD98" s="198"/>
      <c r="AE98" s="198"/>
      <c r="AF98" s="198"/>
      <c r="AG98" s="196">
        <f>'04 - SO - 04 Vnútorná ele...'!J30</f>
        <v>0</v>
      </c>
      <c r="AH98" s="197"/>
      <c r="AI98" s="197"/>
      <c r="AJ98" s="197"/>
      <c r="AK98" s="197"/>
      <c r="AL98" s="197"/>
      <c r="AM98" s="197"/>
      <c r="AN98" s="196">
        <f>SUM(AG98,AT98)</f>
        <v>0</v>
      </c>
      <c r="AO98" s="197"/>
      <c r="AP98" s="197"/>
      <c r="AQ98" s="75" t="s">
        <v>76</v>
      </c>
      <c r="AR98" s="72"/>
      <c r="AS98" s="81">
        <v>0</v>
      </c>
      <c r="AT98" s="82">
        <f>ROUND(SUM(AV98:AW98),2)</f>
        <v>0</v>
      </c>
      <c r="AU98" s="83">
        <f>'04 - SO - 04 Vnútorná ele...'!P118</f>
        <v>36.510999999999996</v>
      </c>
      <c r="AV98" s="82">
        <f>'04 - SO - 04 Vnútorná ele...'!J33</f>
        <v>0</v>
      </c>
      <c r="AW98" s="82">
        <f>'04 - SO - 04 Vnútorná ele...'!J34</f>
        <v>0</v>
      </c>
      <c r="AX98" s="82">
        <f>'04 - SO - 04 Vnútorná ele...'!J35</f>
        <v>0</v>
      </c>
      <c r="AY98" s="82">
        <f>'04 - SO - 04 Vnútorná ele...'!J36</f>
        <v>0</v>
      </c>
      <c r="AZ98" s="82">
        <f>'04 - SO - 04 Vnútorná ele...'!F33</f>
        <v>0</v>
      </c>
      <c r="BA98" s="82">
        <f>'04 - SO - 04 Vnútorná ele...'!F34</f>
        <v>0</v>
      </c>
      <c r="BB98" s="82">
        <f>'04 - SO - 04 Vnútorná ele...'!F35</f>
        <v>0</v>
      </c>
      <c r="BC98" s="82">
        <f>'04 - SO - 04 Vnútorná ele...'!F36</f>
        <v>0</v>
      </c>
      <c r="BD98" s="84">
        <f>'04 - SO - 04 Vnútorná ele...'!F37</f>
        <v>0</v>
      </c>
      <c r="BT98" s="80" t="s">
        <v>77</v>
      </c>
      <c r="BV98" s="80" t="s">
        <v>71</v>
      </c>
      <c r="BW98" s="80" t="s">
        <v>87</v>
      </c>
      <c r="BX98" s="80" t="s">
        <v>4</v>
      </c>
      <c r="CL98" s="80" t="s">
        <v>1</v>
      </c>
      <c r="CM98" s="80" t="s">
        <v>69</v>
      </c>
    </row>
    <row r="99" spans="1:91" s="1" customFormat="1" ht="30" customHeight="1">
      <c r="B99" s="27"/>
      <c r="AR99" s="27"/>
    </row>
    <row r="100" spans="1:91" s="1" customFormat="1" ht="7" customHeight="1">
      <c r="B100" s="42"/>
      <c r="C100" s="43"/>
      <c r="D100" s="43"/>
      <c r="E100" s="43"/>
      <c r="F100" s="43"/>
      <c r="G100" s="43"/>
      <c r="H100" s="43"/>
      <c r="I100" s="43"/>
      <c r="J100" s="43"/>
      <c r="K100" s="43"/>
      <c r="L100" s="43"/>
      <c r="M100" s="43"/>
      <c r="N100" s="43"/>
      <c r="O100" s="43"/>
      <c r="P100" s="43"/>
      <c r="Q100" s="43"/>
      <c r="R100" s="43"/>
      <c r="S100" s="43"/>
      <c r="T100" s="43"/>
      <c r="U100" s="43"/>
      <c r="V100" s="43"/>
      <c r="W100" s="43"/>
      <c r="X100" s="43"/>
      <c r="Y100" s="43"/>
      <c r="Z100" s="43"/>
      <c r="AA100" s="43"/>
      <c r="AB100" s="43"/>
      <c r="AC100" s="43"/>
      <c r="AD100" s="43"/>
      <c r="AE100" s="43"/>
      <c r="AF100" s="43"/>
      <c r="AG100" s="43"/>
      <c r="AH100" s="43"/>
      <c r="AI100" s="43"/>
      <c r="AJ100" s="43"/>
      <c r="AK100" s="43"/>
      <c r="AL100" s="43"/>
      <c r="AM100" s="43"/>
      <c r="AN100" s="43"/>
      <c r="AO100" s="43"/>
      <c r="AP100" s="43"/>
      <c r="AQ100" s="43"/>
      <c r="AR100" s="27"/>
    </row>
  </sheetData>
  <mergeCells count="52">
    <mergeCell ref="L85:AO85"/>
    <mergeCell ref="AM87:AN87"/>
    <mergeCell ref="AM89:AP89"/>
    <mergeCell ref="AS89:AT91"/>
    <mergeCell ref="AM90:AP90"/>
    <mergeCell ref="C92:G92"/>
    <mergeCell ref="AN92:AP92"/>
    <mergeCell ref="AG92:AM92"/>
    <mergeCell ref="I92:AF92"/>
    <mergeCell ref="AN95:AP95"/>
    <mergeCell ref="D95:H95"/>
    <mergeCell ref="AG95:AM95"/>
    <mergeCell ref="J95:AF95"/>
    <mergeCell ref="AN98:AP98"/>
    <mergeCell ref="AG98:AM98"/>
    <mergeCell ref="J98:AF98"/>
    <mergeCell ref="D98:H98"/>
    <mergeCell ref="AG94:AM94"/>
    <mergeCell ref="AN94:AP94"/>
    <mergeCell ref="J96:AF96"/>
    <mergeCell ref="D96:H96"/>
    <mergeCell ref="AN96:AP96"/>
    <mergeCell ref="AG96:AM96"/>
    <mergeCell ref="J97:AF97"/>
    <mergeCell ref="AG97:AM97"/>
    <mergeCell ref="D97:H97"/>
    <mergeCell ref="AN97:AP97"/>
    <mergeCell ref="L30:P30"/>
    <mergeCell ref="W30:AE30"/>
    <mergeCell ref="K5:AO5"/>
    <mergeCell ref="K6:AO6"/>
    <mergeCell ref="E23:AN23"/>
    <mergeCell ref="AK26:AO26"/>
    <mergeCell ref="L28:P28"/>
    <mergeCell ref="W28:AE28"/>
    <mergeCell ref="AK28:AO28"/>
    <mergeCell ref="AR2:BE2"/>
    <mergeCell ref="L33:P33"/>
    <mergeCell ref="W33:AE33"/>
    <mergeCell ref="AK33:AO33"/>
    <mergeCell ref="AK35:AO35"/>
    <mergeCell ref="X35:AB35"/>
    <mergeCell ref="W31:AE31"/>
    <mergeCell ref="AK31:AO31"/>
    <mergeCell ref="L31:P31"/>
    <mergeCell ref="L32:P32"/>
    <mergeCell ref="W32:AE32"/>
    <mergeCell ref="AK32:AO32"/>
    <mergeCell ref="L29:P29"/>
    <mergeCell ref="W29:AE29"/>
    <mergeCell ref="AK29:AO29"/>
    <mergeCell ref="AK30:AO30"/>
  </mergeCells>
  <hyperlinks>
    <hyperlink ref="A95" location="'01 - SO - 01 Vlastná stavba'!C2" display="/" xr:uid="{00000000-0004-0000-0000-000000000000}"/>
    <hyperlink ref="A96" location="'02 - SO - 02 Búracie práce'!C2" display="/" xr:uid="{00000000-0004-0000-0000-000001000000}"/>
    <hyperlink ref="A97" location="'03 - SO - 03 Vodovodná pr...'!C2" display="/" xr:uid="{00000000-0004-0000-0000-000002000000}"/>
    <hyperlink ref="A98" location="'04 - SO - 04 Vnútorná ele...'!C2" display="/" xr:uid="{00000000-0004-0000-0000-000003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307"/>
  <sheetViews>
    <sheetView showGridLines="0" workbookViewId="0">
      <selection activeCell="F223" sqref="F223"/>
    </sheetView>
  </sheetViews>
  <sheetFormatPr defaultRowHeight="10.3"/>
  <cols>
    <col min="1" max="1" width="8.36328125" customWidth="1"/>
    <col min="2" max="2" width="1.1796875" customWidth="1"/>
    <col min="3" max="3" width="4.1796875" customWidth="1"/>
    <col min="4" max="4" width="4.36328125" customWidth="1"/>
    <col min="5" max="5" width="17.1796875" customWidth="1"/>
    <col min="6" max="6" width="50.81640625" customWidth="1"/>
    <col min="7" max="7" width="7.453125" customWidth="1"/>
    <col min="8" max="8" width="14" customWidth="1"/>
    <col min="9" max="9" width="15.81640625" customWidth="1"/>
    <col min="10" max="10" width="22.36328125" customWidth="1"/>
    <col min="11" max="11" width="22.36328125" hidden="1" customWidth="1"/>
    <col min="12" max="12" width="9.36328125" customWidth="1"/>
    <col min="13" max="13" width="10.81640625" hidden="1" customWidth="1"/>
    <col min="14" max="14" width="9.36328125" hidden="1"/>
    <col min="15" max="20" width="14.1796875" hidden="1" customWidth="1"/>
    <col min="21" max="21" width="16.36328125" hidden="1" customWidth="1"/>
    <col min="22" max="22" width="12.36328125" customWidth="1"/>
    <col min="23" max="23" width="16.36328125" customWidth="1"/>
    <col min="24" max="24" width="12.36328125" customWidth="1"/>
    <col min="25" max="25" width="15" customWidth="1"/>
    <col min="26" max="26" width="11" customWidth="1"/>
    <col min="27" max="27" width="15" customWidth="1"/>
    <col min="28" max="28" width="16.36328125" customWidth="1"/>
    <col min="29" max="29" width="11" customWidth="1"/>
    <col min="30" max="30" width="15" customWidth="1"/>
    <col min="31" max="31" width="16.36328125" customWidth="1"/>
    <col min="44" max="65" width="9.36328125" hidden="1"/>
  </cols>
  <sheetData>
    <row r="2" spans="2:46" ht="37" customHeight="1">
      <c r="L2" s="178" t="s">
        <v>5</v>
      </c>
      <c r="M2" s="179"/>
      <c r="N2" s="179"/>
      <c r="O2" s="179"/>
      <c r="P2" s="179"/>
      <c r="Q2" s="179"/>
      <c r="R2" s="179"/>
      <c r="S2" s="179"/>
      <c r="T2" s="179"/>
      <c r="U2" s="179"/>
      <c r="V2" s="179"/>
      <c r="AT2" s="15" t="s">
        <v>78</v>
      </c>
    </row>
    <row r="3" spans="2:46" ht="7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69</v>
      </c>
    </row>
    <row r="4" spans="2:46" ht="25" customHeight="1">
      <c r="B4" s="18"/>
      <c r="D4" s="19" t="s">
        <v>88</v>
      </c>
      <c r="L4" s="18"/>
      <c r="M4" s="85" t="s">
        <v>9</v>
      </c>
      <c r="AT4" s="15" t="s">
        <v>3</v>
      </c>
    </row>
    <row r="5" spans="2:46" ht="7" customHeight="1">
      <c r="B5" s="18"/>
      <c r="L5" s="18"/>
    </row>
    <row r="6" spans="2:46" ht="12" customHeight="1">
      <c r="B6" s="18"/>
      <c r="D6" s="24" t="s">
        <v>13</v>
      </c>
      <c r="L6" s="18"/>
    </row>
    <row r="7" spans="2:46" ht="26.25" customHeight="1">
      <c r="B7" s="18"/>
      <c r="E7" s="216" t="str">
        <f>'Rekapitulácia stavby'!K6</f>
        <v>Stavebné úpravy maštale pre voľné ustajnenie HD,  p.č. 606/9, Pichne okr. Snina</v>
      </c>
      <c r="F7" s="217"/>
      <c r="G7" s="217"/>
      <c r="H7" s="217"/>
      <c r="L7" s="18"/>
    </row>
    <row r="8" spans="2:46" s="1" customFormat="1" ht="12" customHeight="1">
      <c r="B8" s="27"/>
      <c r="D8" s="24" t="s">
        <v>89</v>
      </c>
      <c r="L8" s="27"/>
    </row>
    <row r="9" spans="2:46" s="1" customFormat="1" ht="16.5" customHeight="1">
      <c r="B9" s="27"/>
      <c r="E9" s="206" t="s">
        <v>90</v>
      </c>
      <c r="F9" s="215"/>
      <c r="G9" s="215"/>
      <c r="H9" s="215"/>
      <c r="L9" s="27"/>
    </row>
    <row r="10" spans="2:46" s="1" customFormat="1">
      <c r="B10" s="27"/>
      <c r="L10" s="27"/>
    </row>
    <row r="11" spans="2:46" s="1" customFormat="1" ht="12" customHeight="1">
      <c r="B11" s="27"/>
      <c r="D11" s="24" t="s">
        <v>14</v>
      </c>
      <c r="F11" s="22" t="s">
        <v>1</v>
      </c>
      <c r="I11" s="24" t="s">
        <v>15</v>
      </c>
      <c r="J11" s="22" t="s">
        <v>1</v>
      </c>
      <c r="L11" s="27"/>
    </row>
    <row r="12" spans="2:46" s="1" customFormat="1" ht="12" customHeight="1">
      <c r="B12" s="27"/>
      <c r="D12" s="24" t="s">
        <v>16</v>
      </c>
      <c r="F12" s="22" t="s">
        <v>17</v>
      </c>
      <c r="I12" s="24" t="s">
        <v>18</v>
      </c>
      <c r="J12" s="50">
        <f>'Rekapitulácia stavby'!AN8</f>
        <v>45663</v>
      </c>
      <c r="L12" s="27"/>
    </row>
    <row r="13" spans="2:46" s="1" customFormat="1" ht="10.95" customHeight="1">
      <c r="B13" s="27"/>
      <c r="L13" s="27"/>
    </row>
    <row r="14" spans="2:46" s="1" customFormat="1" ht="12" customHeight="1">
      <c r="B14" s="27"/>
      <c r="D14" s="24" t="s">
        <v>19</v>
      </c>
      <c r="I14" s="24" t="s">
        <v>20</v>
      </c>
      <c r="J14" s="22" t="s">
        <v>21</v>
      </c>
      <c r="L14" s="27"/>
    </row>
    <row r="15" spans="2:46" s="1" customFormat="1" ht="18" customHeight="1">
      <c r="B15" s="27"/>
      <c r="E15" s="22" t="s">
        <v>696</v>
      </c>
      <c r="I15" s="24" t="s">
        <v>22</v>
      </c>
      <c r="J15" s="22" t="s">
        <v>23</v>
      </c>
      <c r="L15" s="27"/>
    </row>
    <row r="16" spans="2:46" s="1" customFormat="1" ht="7" customHeight="1">
      <c r="B16" s="27"/>
      <c r="L16" s="27"/>
    </row>
    <row r="17" spans="2:12" s="1" customFormat="1" ht="12" customHeight="1">
      <c r="B17" s="27"/>
      <c r="D17" s="24" t="s">
        <v>24</v>
      </c>
      <c r="I17" s="24" t="s">
        <v>20</v>
      </c>
      <c r="J17" s="22" t="str">
        <f>'Rekapitulácia stavby'!AN13</f>
        <v/>
      </c>
      <c r="L17" s="27"/>
    </row>
    <row r="18" spans="2:12" s="1" customFormat="1" ht="18" customHeight="1">
      <c r="B18" s="27"/>
      <c r="E18" s="190" t="str">
        <f>'Rekapitulácia stavby'!E14</f>
        <v xml:space="preserve"> </v>
      </c>
      <c r="F18" s="190"/>
      <c r="G18" s="190"/>
      <c r="H18" s="190"/>
      <c r="I18" s="24" t="s">
        <v>22</v>
      </c>
      <c r="J18" s="22" t="str">
        <f>'Rekapitulácia stavby'!AN14</f>
        <v/>
      </c>
      <c r="L18" s="27"/>
    </row>
    <row r="19" spans="2:12" s="1" customFormat="1" ht="7" customHeight="1">
      <c r="B19" s="27"/>
      <c r="L19" s="27"/>
    </row>
    <row r="20" spans="2:12" s="1" customFormat="1" ht="12" customHeight="1">
      <c r="B20" s="27"/>
      <c r="D20" s="24" t="s">
        <v>25</v>
      </c>
      <c r="I20" s="24" t="s">
        <v>20</v>
      </c>
      <c r="J20" s="22" t="s">
        <v>1</v>
      </c>
      <c r="L20" s="27"/>
    </row>
    <row r="21" spans="2:12" s="1" customFormat="1" ht="18" customHeight="1">
      <c r="B21" s="27"/>
      <c r="E21" s="22" t="s">
        <v>697</v>
      </c>
      <c r="I21" s="24" t="s">
        <v>22</v>
      </c>
      <c r="J21" s="22" t="s">
        <v>1</v>
      </c>
      <c r="L21" s="27"/>
    </row>
    <row r="22" spans="2:12" s="1" customFormat="1" ht="7" customHeight="1">
      <c r="B22" s="27"/>
      <c r="L22" s="27"/>
    </row>
    <row r="23" spans="2:12" s="1" customFormat="1" ht="12" customHeight="1">
      <c r="B23" s="27"/>
      <c r="D23" s="24" t="s">
        <v>27</v>
      </c>
      <c r="I23" s="24" t="s">
        <v>20</v>
      </c>
      <c r="J23" s="22" t="str">
        <f>IF('Rekapitulácia stavby'!AN19="","",'Rekapitulácia stavby'!AN19)</f>
        <v/>
      </c>
      <c r="L23" s="27"/>
    </row>
    <row r="24" spans="2:12" s="1" customFormat="1" ht="18" customHeight="1">
      <c r="B24" s="27"/>
      <c r="E24" s="22" t="str">
        <f>IF('Rekapitulácia stavby'!E20="","",'Rekapitulácia stavby'!E20)</f>
        <v xml:space="preserve"> </v>
      </c>
      <c r="I24" s="24" t="s">
        <v>22</v>
      </c>
      <c r="J24" s="22" t="str">
        <f>IF('Rekapitulácia stavby'!AN20="","",'Rekapitulácia stavby'!AN20)</f>
        <v/>
      </c>
      <c r="L24" s="27"/>
    </row>
    <row r="25" spans="2:12" s="1" customFormat="1" ht="7" customHeight="1">
      <c r="B25" s="27"/>
      <c r="L25" s="27"/>
    </row>
    <row r="26" spans="2:12" s="1" customFormat="1" ht="12" customHeight="1">
      <c r="B26" s="27"/>
      <c r="D26" s="24" t="s">
        <v>28</v>
      </c>
      <c r="L26" s="27"/>
    </row>
    <row r="27" spans="2:12" s="7" customFormat="1" ht="16.5" customHeight="1">
      <c r="B27" s="86"/>
      <c r="E27" s="192" t="s">
        <v>1</v>
      </c>
      <c r="F27" s="192"/>
      <c r="G27" s="192"/>
      <c r="H27" s="192"/>
      <c r="L27" s="86"/>
    </row>
    <row r="28" spans="2:12" s="1" customFormat="1" ht="7" customHeight="1">
      <c r="B28" s="27"/>
      <c r="L28" s="27"/>
    </row>
    <row r="29" spans="2:12" s="1" customFormat="1" ht="7" customHeight="1">
      <c r="B29" s="27"/>
      <c r="D29" s="51"/>
      <c r="E29" s="51"/>
      <c r="F29" s="51"/>
      <c r="G29" s="51"/>
      <c r="H29" s="51"/>
      <c r="I29" s="51"/>
      <c r="J29" s="51"/>
      <c r="K29" s="51"/>
      <c r="L29" s="27"/>
    </row>
    <row r="30" spans="2:12" s="1" customFormat="1" ht="25.4" customHeight="1">
      <c r="B30" s="27"/>
      <c r="D30" s="87" t="s">
        <v>29</v>
      </c>
      <c r="J30" s="63">
        <f>ROUND(J128, 2)</f>
        <v>0</v>
      </c>
      <c r="L30" s="27"/>
    </row>
    <row r="31" spans="2:12" s="1" customFormat="1" ht="7" customHeight="1">
      <c r="B31" s="27"/>
      <c r="D31" s="51"/>
      <c r="E31" s="51"/>
      <c r="F31" s="51"/>
      <c r="G31" s="51"/>
      <c r="H31" s="51"/>
      <c r="I31" s="51"/>
      <c r="J31" s="51"/>
      <c r="K31" s="51"/>
      <c r="L31" s="27"/>
    </row>
    <row r="32" spans="2:12" s="1" customFormat="1" ht="14.5" customHeight="1">
      <c r="B32" s="27"/>
      <c r="F32" s="30" t="s">
        <v>31</v>
      </c>
      <c r="I32" s="30" t="s">
        <v>30</v>
      </c>
      <c r="J32" s="30" t="s">
        <v>32</v>
      </c>
      <c r="L32" s="27"/>
    </row>
    <row r="33" spans="2:12" s="1" customFormat="1" ht="14.5" customHeight="1">
      <c r="B33" s="27"/>
      <c r="D33" s="88" t="s">
        <v>33</v>
      </c>
      <c r="E33" s="32" t="s">
        <v>34</v>
      </c>
      <c r="F33" s="89">
        <f>ROUND((SUM(BE128:BE306)),  2)</f>
        <v>0</v>
      </c>
      <c r="G33" s="90"/>
      <c r="H33" s="90"/>
      <c r="I33" s="91">
        <v>0.2</v>
      </c>
      <c r="J33" s="89">
        <f>ROUND(((SUM(BE128:BE306))*I33),  2)</f>
        <v>0</v>
      </c>
      <c r="L33" s="27"/>
    </row>
    <row r="34" spans="2:12" s="1" customFormat="1" ht="14.5" customHeight="1">
      <c r="B34" s="27"/>
      <c r="E34" s="32" t="s">
        <v>35</v>
      </c>
      <c r="F34" s="92">
        <f>ROUND((SUM(BF128:BF306)),  2)</f>
        <v>0</v>
      </c>
      <c r="I34" s="93">
        <v>0.2</v>
      </c>
      <c r="J34" s="92">
        <f>ROUND(((SUM(BF128:BF306))*I34),  2)</f>
        <v>0</v>
      </c>
      <c r="L34" s="27"/>
    </row>
    <row r="35" spans="2:12" s="1" customFormat="1" ht="14.5" hidden="1" customHeight="1">
      <c r="B35" s="27"/>
      <c r="E35" s="24" t="s">
        <v>36</v>
      </c>
      <c r="F35" s="92">
        <f>ROUND((SUM(BG128:BG306)),  2)</f>
        <v>0</v>
      </c>
      <c r="I35" s="93">
        <v>0.2</v>
      </c>
      <c r="J35" s="92">
        <f>0</f>
        <v>0</v>
      </c>
      <c r="L35" s="27"/>
    </row>
    <row r="36" spans="2:12" s="1" customFormat="1" ht="14.5" hidden="1" customHeight="1">
      <c r="B36" s="27"/>
      <c r="E36" s="24" t="s">
        <v>37</v>
      </c>
      <c r="F36" s="92">
        <f>ROUND((SUM(BH128:BH306)),  2)</f>
        <v>0</v>
      </c>
      <c r="I36" s="93">
        <v>0.2</v>
      </c>
      <c r="J36" s="92">
        <f>0</f>
        <v>0</v>
      </c>
      <c r="L36" s="27"/>
    </row>
    <row r="37" spans="2:12" s="1" customFormat="1" ht="14.5" hidden="1" customHeight="1">
      <c r="B37" s="27"/>
      <c r="E37" s="32" t="s">
        <v>38</v>
      </c>
      <c r="F37" s="89">
        <f>ROUND((SUM(BI128:BI306)),  2)</f>
        <v>0</v>
      </c>
      <c r="G37" s="90"/>
      <c r="H37" s="90"/>
      <c r="I37" s="91">
        <v>0</v>
      </c>
      <c r="J37" s="89">
        <f>0</f>
        <v>0</v>
      </c>
      <c r="L37" s="27"/>
    </row>
    <row r="38" spans="2:12" s="1" customFormat="1" ht="7" customHeight="1">
      <c r="B38" s="27"/>
      <c r="L38" s="27"/>
    </row>
    <row r="39" spans="2:12" s="1" customFormat="1" ht="25.4" customHeight="1">
      <c r="B39" s="27"/>
      <c r="C39" s="94"/>
      <c r="D39" s="95" t="s">
        <v>39</v>
      </c>
      <c r="E39" s="54"/>
      <c r="F39" s="54"/>
      <c r="G39" s="96" t="s">
        <v>40</v>
      </c>
      <c r="H39" s="97" t="s">
        <v>41</v>
      </c>
      <c r="I39" s="54"/>
      <c r="J39" s="98">
        <f>SUM(J30:J37)</f>
        <v>0</v>
      </c>
      <c r="K39" s="99"/>
      <c r="L39" s="27"/>
    </row>
    <row r="40" spans="2:12" s="1" customFormat="1" ht="14.5" customHeight="1">
      <c r="B40" s="27"/>
      <c r="L40" s="27"/>
    </row>
    <row r="41" spans="2:12" ht="14.5" customHeight="1">
      <c r="B41" s="18"/>
      <c r="L41" s="18"/>
    </row>
    <row r="42" spans="2:12" ht="14.5" customHeight="1">
      <c r="B42" s="18"/>
      <c r="L42" s="18"/>
    </row>
    <row r="43" spans="2:12" ht="14.5" customHeight="1">
      <c r="B43" s="18"/>
      <c r="L43" s="18"/>
    </row>
    <row r="44" spans="2:12" ht="14.5" customHeight="1">
      <c r="B44" s="18"/>
      <c r="L44" s="18"/>
    </row>
    <row r="45" spans="2:12" ht="14.5" customHeight="1">
      <c r="B45" s="18"/>
      <c r="L45" s="18"/>
    </row>
    <row r="46" spans="2:12" ht="14.5" customHeight="1">
      <c r="B46" s="18"/>
      <c r="L46" s="18"/>
    </row>
    <row r="47" spans="2:12" ht="14.5" customHeight="1">
      <c r="B47" s="18"/>
      <c r="L47" s="18"/>
    </row>
    <row r="48" spans="2:12" ht="14.5" customHeight="1">
      <c r="B48" s="18"/>
      <c r="L48" s="18"/>
    </row>
    <row r="49" spans="2:12" ht="14.5" customHeight="1">
      <c r="B49" s="18"/>
      <c r="L49" s="18"/>
    </row>
    <row r="50" spans="2:12" s="1" customFormat="1" ht="14.5" customHeight="1">
      <c r="B50" s="27"/>
      <c r="D50" s="39" t="s">
        <v>42</v>
      </c>
      <c r="E50" s="40"/>
      <c r="F50" s="40"/>
      <c r="G50" s="39" t="s">
        <v>43</v>
      </c>
      <c r="H50" s="40"/>
      <c r="I50" s="40"/>
      <c r="J50" s="40"/>
      <c r="K50" s="40"/>
      <c r="L50" s="27"/>
    </row>
    <row r="51" spans="2:12">
      <c r="B51" s="18"/>
      <c r="L51" s="18"/>
    </row>
    <row r="52" spans="2:12">
      <c r="B52" s="18"/>
      <c r="L52" s="18"/>
    </row>
    <row r="53" spans="2:12">
      <c r="B53" s="18"/>
      <c r="L53" s="18"/>
    </row>
    <row r="54" spans="2:12">
      <c r="B54" s="18"/>
      <c r="L54" s="18"/>
    </row>
    <row r="55" spans="2:12">
      <c r="B55" s="18"/>
      <c r="L55" s="18"/>
    </row>
    <row r="56" spans="2:12">
      <c r="B56" s="18"/>
      <c r="L56" s="18"/>
    </row>
    <row r="57" spans="2:12">
      <c r="B57" s="18"/>
      <c r="L57" s="18"/>
    </row>
    <row r="58" spans="2:12">
      <c r="B58" s="18"/>
      <c r="L58" s="18"/>
    </row>
    <row r="59" spans="2:12">
      <c r="B59" s="18"/>
      <c r="L59" s="18"/>
    </row>
    <row r="60" spans="2:12">
      <c r="B60" s="18"/>
      <c r="L60" s="18"/>
    </row>
    <row r="61" spans="2:12" s="1" customFormat="1" ht="12.45">
      <c r="B61" s="27"/>
      <c r="D61" s="41" t="s">
        <v>44</v>
      </c>
      <c r="E61" s="29"/>
      <c r="F61" s="100" t="s">
        <v>45</v>
      </c>
      <c r="G61" s="41" t="s">
        <v>44</v>
      </c>
      <c r="H61" s="29"/>
      <c r="I61" s="29"/>
      <c r="J61" s="101" t="s">
        <v>45</v>
      </c>
      <c r="K61" s="29"/>
      <c r="L61" s="27"/>
    </row>
    <row r="62" spans="2:12">
      <c r="B62" s="18"/>
      <c r="L62" s="18"/>
    </row>
    <row r="63" spans="2:12">
      <c r="B63" s="18"/>
      <c r="L63" s="18"/>
    </row>
    <row r="64" spans="2:12">
      <c r="B64" s="18"/>
      <c r="L64" s="18"/>
    </row>
    <row r="65" spans="2:12" s="1" customFormat="1" ht="12.45">
      <c r="B65" s="27"/>
      <c r="D65" s="39" t="s">
        <v>46</v>
      </c>
      <c r="E65" s="40"/>
      <c r="F65" s="40"/>
      <c r="G65" s="39" t="s">
        <v>47</v>
      </c>
      <c r="H65" s="40"/>
      <c r="I65" s="40"/>
      <c r="J65" s="40"/>
      <c r="K65" s="40"/>
      <c r="L65" s="27"/>
    </row>
    <row r="66" spans="2:12">
      <c r="B66" s="18"/>
      <c r="L66" s="18"/>
    </row>
    <row r="67" spans="2:12">
      <c r="B67" s="18"/>
      <c r="L67" s="18"/>
    </row>
    <row r="68" spans="2:12">
      <c r="B68" s="18"/>
      <c r="L68" s="18"/>
    </row>
    <row r="69" spans="2:12">
      <c r="B69" s="18"/>
      <c r="L69" s="18"/>
    </row>
    <row r="70" spans="2:12">
      <c r="B70" s="18"/>
      <c r="L70" s="18"/>
    </row>
    <row r="71" spans="2:12">
      <c r="B71" s="18"/>
      <c r="L71" s="18"/>
    </row>
    <row r="72" spans="2:12">
      <c r="B72" s="18"/>
      <c r="L72" s="18"/>
    </row>
    <row r="73" spans="2:12">
      <c r="B73" s="18"/>
      <c r="L73" s="18"/>
    </row>
    <row r="74" spans="2:12">
      <c r="B74" s="18"/>
      <c r="L74" s="18"/>
    </row>
    <row r="75" spans="2:12">
      <c r="B75" s="18"/>
      <c r="L75" s="18"/>
    </row>
    <row r="76" spans="2:12" s="1" customFormat="1" ht="12.45">
      <c r="B76" s="27"/>
      <c r="D76" s="41" t="s">
        <v>44</v>
      </c>
      <c r="E76" s="29"/>
      <c r="F76" s="100" t="s">
        <v>45</v>
      </c>
      <c r="G76" s="41" t="s">
        <v>44</v>
      </c>
      <c r="H76" s="29"/>
      <c r="I76" s="29"/>
      <c r="J76" s="101" t="s">
        <v>45</v>
      </c>
      <c r="K76" s="29"/>
      <c r="L76" s="27"/>
    </row>
    <row r="77" spans="2:12" s="1" customFormat="1" ht="14.5" customHeight="1">
      <c r="B77" s="42"/>
      <c r="C77" s="43"/>
      <c r="D77" s="43"/>
      <c r="E77" s="43"/>
      <c r="F77" s="43"/>
      <c r="G77" s="43"/>
      <c r="H77" s="43"/>
      <c r="I77" s="43"/>
      <c r="J77" s="43"/>
      <c r="K77" s="43"/>
      <c r="L77" s="27"/>
    </row>
    <row r="81" spans="2:47" s="1" customFormat="1" ht="7" customHeight="1">
      <c r="B81" s="44"/>
      <c r="C81" s="45"/>
      <c r="D81" s="45"/>
      <c r="E81" s="45"/>
      <c r="F81" s="45"/>
      <c r="G81" s="45"/>
      <c r="H81" s="45"/>
      <c r="I81" s="45"/>
      <c r="J81" s="45"/>
      <c r="K81" s="45"/>
      <c r="L81" s="27"/>
    </row>
    <row r="82" spans="2:47" s="1" customFormat="1" ht="25" customHeight="1">
      <c r="B82" s="27"/>
      <c r="C82" s="19" t="s">
        <v>91</v>
      </c>
      <c r="L82" s="27"/>
    </row>
    <row r="83" spans="2:47" s="1" customFormat="1" ht="7" customHeight="1">
      <c r="B83" s="27"/>
      <c r="L83" s="27"/>
    </row>
    <row r="84" spans="2:47" s="1" customFormat="1" ht="12" customHeight="1">
      <c r="B84" s="27"/>
      <c r="C84" s="24" t="s">
        <v>13</v>
      </c>
      <c r="L84" s="27"/>
    </row>
    <row r="85" spans="2:47" s="1" customFormat="1" ht="26.25" customHeight="1">
      <c r="B85" s="27"/>
      <c r="E85" s="216" t="str">
        <f>E7</f>
        <v>Stavebné úpravy maštale pre voľné ustajnenie HD,  p.č. 606/9, Pichne okr. Snina</v>
      </c>
      <c r="F85" s="217"/>
      <c r="G85" s="217"/>
      <c r="H85" s="217"/>
      <c r="L85" s="27"/>
    </row>
    <row r="86" spans="2:47" s="1" customFormat="1" ht="12" customHeight="1">
      <c r="B86" s="27"/>
      <c r="C86" s="24" t="s">
        <v>89</v>
      </c>
      <c r="L86" s="27"/>
    </row>
    <row r="87" spans="2:47" s="1" customFormat="1" ht="16.5" customHeight="1">
      <c r="B87" s="27"/>
      <c r="E87" s="206" t="str">
        <f>E9</f>
        <v>01 - SO - 01 Vlastná stavba</v>
      </c>
      <c r="F87" s="215"/>
      <c r="G87" s="215"/>
      <c r="H87" s="215"/>
      <c r="L87" s="27"/>
    </row>
    <row r="88" spans="2:47" s="1" customFormat="1" ht="7" customHeight="1">
      <c r="B88" s="27"/>
      <c r="L88" s="27"/>
    </row>
    <row r="89" spans="2:47" s="1" customFormat="1" ht="12" customHeight="1">
      <c r="B89" s="27"/>
      <c r="C89" s="24" t="s">
        <v>16</v>
      </c>
      <c r="F89" s="22" t="str">
        <f>F12</f>
        <v xml:space="preserve"> </v>
      </c>
      <c r="I89" s="24" t="s">
        <v>18</v>
      </c>
      <c r="J89" s="50">
        <f>IF(J12="","",J12)</f>
        <v>45663</v>
      </c>
      <c r="L89" s="27"/>
    </row>
    <row r="90" spans="2:47" s="1" customFormat="1" ht="7" customHeight="1">
      <c r="B90" s="27"/>
      <c r="L90" s="27"/>
    </row>
    <row r="91" spans="2:47" s="1" customFormat="1" ht="40.200000000000003" customHeight="1">
      <c r="B91" s="27"/>
      <c r="C91" s="24" t="s">
        <v>19</v>
      </c>
      <c r="F91" s="22" t="str">
        <f>E15</f>
        <v>Rotax - Energo spol, s.r.o.,Námestie slobody 2, Humenné</v>
      </c>
      <c r="I91" s="24" t="s">
        <v>25</v>
      </c>
      <c r="J91" s="25" t="str">
        <f>E21</f>
        <v>Argo-PK, Projekčná kancelária, Strojárska 3998, Snina</v>
      </c>
      <c r="L91" s="27"/>
    </row>
    <row r="92" spans="2:47" s="1" customFormat="1" ht="15.25" customHeight="1">
      <c r="B92" s="27"/>
      <c r="C92" s="24" t="s">
        <v>24</v>
      </c>
      <c r="F92" s="22" t="str">
        <f>IF(E18="","",E18)</f>
        <v xml:space="preserve"> </v>
      </c>
      <c r="I92" s="24" t="s">
        <v>27</v>
      </c>
      <c r="J92" s="25" t="str">
        <f>E24</f>
        <v xml:space="preserve"> </v>
      </c>
      <c r="L92" s="27"/>
    </row>
    <row r="93" spans="2:47" s="1" customFormat="1" ht="10.4" customHeight="1">
      <c r="B93" s="27"/>
      <c r="L93" s="27"/>
    </row>
    <row r="94" spans="2:47" s="1" customFormat="1" ht="29.25" customHeight="1">
      <c r="B94" s="27"/>
      <c r="C94" s="102" t="s">
        <v>92</v>
      </c>
      <c r="D94" s="94"/>
      <c r="E94" s="94"/>
      <c r="F94" s="94"/>
      <c r="G94" s="94"/>
      <c r="H94" s="94"/>
      <c r="I94" s="94"/>
      <c r="J94" s="103" t="s">
        <v>93</v>
      </c>
      <c r="K94" s="94"/>
      <c r="L94" s="27"/>
    </row>
    <row r="95" spans="2:47" s="1" customFormat="1" ht="10.4" customHeight="1">
      <c r="B95" s="27"/>
      <c r="L95" s="27"/>
    </row>
    <row r="96" spans="2:47" s="1" customFormat="1" ht="22.95" customHeight="1">
      <c r="B96" s="27"/>
      <c r="C96" s="104" t="s">
        <v>94</v>
      </c>
      <c r="J96" s="63">
        <f>J128</f>
        <v>0</v>
      </c>
      <c r="L96" s="27"/>
      <c r="AU96" s="15" t="s">
        <v>95</v>
      </c>
    </row>
    <row r="97" spans="2:12" s="8" customFormat="1" ht="25" customHeight="1">
      <c r="B97" s="105"/>
      <c r="D97" s="106" t="s">
        <v>96</v>
      </c>
      <c r="E97" s="107"/>
      <c r="F97" s="107"/>
      <c r="G97" s="107"/>
      <c r="H97" s="107"/>
      <c r="I97" s="107"/>
      <c r="J97" s="108">
        <f>J129</f>
        <v>0</v>
      </c>
      <c r="L97" s="105"/>
    </row>
    <row r="98" spans="2:12" s="9" customFormat="1" ht="19.95" customHeight="1">
      <c r="B98" s="109"/>
      <c r="D98" s="110" t="s">
        <v>97</v>
      </c>
      <c r="E98" s="111"/>
      <c r="F98" s="111"/>
      <c r="G98" s="111"/>
      <c r="H98" s="111"/>
      <c r="I98" s="111"/>
      <c r="J98" s="112">
        <f>J130</f>
        <v>0</v>
      </c>
      <c r="L98" s="109"/>
    </row>
    <row r="99" spans="2:12" s="9" customFormat="1" ht="19.95" customHeight="1">
      <c r="B99" s="109"/>
      <c r="D99" s="110" t="s">
        <v>98</v>
      </c>
      <c r="E99" s="111"/>
      <c r="F99" s="111"/>
      <c r="G99" s="111"/>
      <c r="H99" s="111"/>
      <c r="I99" s="111"/>
      <c r="J99" s="112">
        <f>J151</f>
        <v>0</v>
      </c>
      <c r="L99" s="109"/>
    </row>
    <row r="100" spans="2:12" s="9" customFormat="1" ht="19.95" customHeight="1">
      <c r="B100" s="109"/>
      <c r="D100" s="110" t="s">
        <v>99</v>
      </c>
      <c r="E100" s="111"/>
      <c r="F100" s="111"/>
      <c r="G100" s="111"/>
      <c r="H100" s="111"/>
      <c r="I100" s="111"/>
      <c r="J100" s="112">
        <f>J177</f>
        <v>0</v>
      </c>
      <c r="L100" s="109"/>
    </row>
    <row r="101" spans="2:12" s="9" customFormat="1" ht="19.95" customHeight="1">
      <c r="B101" s="109"/>
      <c r="D101" s="110" t="s">
        <v>100</v>
      </c>
      <c r="E101" s="111"/>
      <c r="F101" s="111"/>
      <c r="G101" s="111"/>
      <c r="H101" s="111"/>
      <c r="I101" s="111"/>
      <c r="J101" s="112">
        <f>J199</f>
        <v>0</v>
      </c>
      <c r="L101" s="109"/>
    </row>
    <row r="102" spans="2:12" s="9" customFormat="1" ht="19.95" customHeight="1">
      <c r="B102" s="109"/>
      <c r="D102" s="110" t="s">
        <v>698</v>
      </c>
      <c r="E102" s="111"/>
      <c r="F102" s="111"/>
      <c r="G102" s="111"/>
      <c r="H102" s="111"/>
      <c r="I102" s="111"/>
      <c r="J102" s="112">
        <f>J223</f>
        <v>0</v>
      </c>
      <c r="L102" s="109"/>
    </row>
    <row r="103" spans="2:12" s="9" customFormat="1" ht="19.95" customHeight="1">
      <c r="B103" s="109"/>
      <c r="D103" s="110" t="s">
        <v>102</v>
      </c>
      <c r="E103" s="111"/>
      <c r="F103" s="111"/>
      <c r="G103" s="111"/>
      <c r="H103" s="111"/>
      <c r="I103" s="111"/>
      <c r="J103" s="112">
        <f>J234</f>
        <v>0</v>
      </c>
      <c r="L103" s="109"/>
    </row>
    <row r="104" spans="2:12" s="8" customFormat="1" ht="25" customHeight="1">
      <c r="B104" s="105"/>
      <c r="D104" s="106" t="s">
        <v>103</v>
      </c>
      <c r="E104" s="107"/>
      <c r="F104" s="107"/>
      <c r="G104" s="107"/>
      <c r="H104" s="107"/>
      <c r="I104" s="107"/>
      <c r="J104" s="108">
        <f>J236</f>
        <v>0</v>
      </c>
      <c r="L104" s="105"/>
    </row>
    <row r="105" spans="2:12" s="9" customFormat="1" ht="19.95" customHeight="1">
      <c r="B105" s="109"/>
      <c r="D105" s="110" t="s">
        <v>104</v>
      </c>
      <c r="E105" s="111"/>
      <c r="F105" s="111"/>
      <c r="G105" s="111"/>
      <c r="H105" s="111"/>
      <c r="I105" s="111"/>
      <c r="J105" s="112">
        <f>J237</f>
        <v>0</v>
      </c>
      <c r="L105" s="109"/>
    </row>
    <row r="106" spans="2:12" s="9" customFormat="1" ht="19.95" customHeight="1">
      <c r="B106" s="109"/>
      <c r="D106" s="110" t="s">
        <v>105</v>
      </c>
      <c r="E106" s="111"/>
      <c r="F106" s="111"/>
      <c r="G106" s="111"/>
      <c r="H106" s="111"/>
      <c r="I106" s="111"/>
      <c r="J106" s="112">
        <f>J245</f>
        <v>0</v>
      </c>
      <c r="L106" s="109"/>
    </row>
    <row r="107" spans="2:12" s="9" customFormat="1" ht="19.95" customHeight="1">
      <c r="B107" s="109"/>
      <c r="D107" s="110" t="s">
        <v>106</v>
      </c>
      <c r="E107" s="111"/>
      <c r="F107" s="111"/>
      <c r="G107" s="111"/>
      <c r="H107" s="111"/>
      <c r="I107" s="111"/>
      <c r="J107" s="112">
        <f>J252</f>
        <v>0</v>
      </c>
      <c r="L107" s="109"/>
    </row>
    <row r="108" spans="2:12" s="9" customFormat="1" ht="19.95" customHeight="1">
      <c r="B108" s="109"/>
      <c r="D108" s="110" t="s">
        <v>107</v>
      </c>
      <c r="E108" s="111"/>
      <c r="F108" s="111"/>
      <c r="G108" s="111"/>
      <c r="H108" s="111"/>
      <c r="I108" s="111"/>
      <c r="J108" s="112">
        <f>J298</f>
        <v>0</v>
      </c>
      <c r="L108" s="109"/>
    </row>
    <row r="109" spans="2:12" s="1" customFormat="1" ht="21.75" customHeight="1">
      <c r="B109" s="27"/>
      <c r="L109" s="27"/>
    </row>
    <row r="110" spans="2:12" s="1" customFormat="1" ht="7" customHeight="1">
      <c r="B110" s="42"/>
      <c r="C110" s="43"/>
      <c r="D110" s="43"/>
      <c r="E110" s="43"/>
      <c r="F110" s="43"/>
      <c r="G110" s="43"/>
      <c r="H110" s="43"/>
      <c r="I110" s="43"/>
      <c r="J110" s="43"/>
      <c r="K110" s="43"/>
      <c r="L110" s="27"/>
    </row>
    <row r="114" spans="2:63" s="1" customFormat="1" ht="7" customHeight="1">
      <c r="B114" s="44"/>
      <c r="C114" s="45"/>
      <c r="D114" s="45"/>
      <c r="E114" s="45"/>
      <c r="F114" s="45"/>
      <c r="G114" s="45"/>
      <c r="H114" s="45"/>
      <c r="I114" s="45"/>
      <c r="J114" s="45"/>
      <c r="K114" s="45"/>
      <c r="L114" s="27"/>
    </row>
    <row r="115" spans="2:63" s="1" customFormat="1" ht="25" customHeight="1">
      <c r="B115" s="27"/>
      <c r="C115" s="19" t="s">
        <v>108</v>
      </c>
      <c r="L115" s="27"/>
    </row>
    <row r="116" spans="2:63" s="1" customFormat="1" ht="7" customHeight="1">
      <c r="B116" s="27"/>
      <c r="L116" s="27"/>
    </row>
    <row r="117" spans="2:63" s="1" customFormat="1" ht="12" customHeight="1">
      <c r="B117" s="27"/>
      <c r="C117" s="24" t="s">
        <v>13</v>
      </c>
      <c r="L117" s="27"/>
    </row>
    <row r="118" spans="2:63" s="1" customFormat="1" ht="26.25" customHeight="1">
      <c r="B118" s="27"/>
      <c r="E118" s="216" t="str">
        <f>E7</f>
        <v>Stavebné úpravy maštale pre voľné ustajnenie HD,  p.č. 606/9, Pichne okr. Snina</v>
      </c>
      <c r="F118" s="217"/>
      <c r="G118" s="217"/>
      <c r="H118" s="217"/>
      <c r="L118" s="27"/>
    </row>
    <row r="119" spans="2:63" s="1" customFormat="1" ht="12" customHeight="1">
      <c r="B119" s="27"/>
      <c r="C119" s="24" t="s">
        <v>89</v>
      </c>
      <c r="L119" s="27"/>
    </row>
    <row r="120" spans="2:63" s="1" customFormat="1" ht="16.5" customHeight="1">
      <c r="B120" s="27"/>
      <c r="E120" s="206" t="str">
        <f>E9</f>
        <v>01 - SO - 01 Vlastná stavba</v>
      </c>
      <c r="F120" s="215"/>
      <c r="G120" s="215"/>
      <c r="H120" s="215"/>
      <c r="L120" s="27"/>
    </row>
    <row r="121" spans="2:63" s="1" customFormat="1" ht="7" customHeight="1">
      <c r="B121" s="27"/>
      <c r="L121" s="27"/>
    </row>
    <row r="122" spans="2:63" s="1" customFormat="1" ht="12" customHeight="1">
      <c r="B122" s="27"/>
      <c r="C122" s="24" t="s">
        <v>16</v>
      </c>
      <c r="F122" s="22" t="str">
        <f>F12</f>
        <v xml:space="preserve"> </v>
      </c>
      <c r="I122" s="24" t="s">
        <v>18</v>
      </c>
      <c r="J122" s="50">
        <f>IF(J12="","",J12)</f>
        <v>45663</v>
      </c>
      <c r="L122" s="27"/>
    </row>
    <row r="123" spans="2:63" s="1" customFormat="1" ht="7" customHeight="1">
      <c r="B123" s="27"/>
      <c r="L123" s="27"/>
    </row>
    <row r="124" spans="2:63" s="1" customFormat="1" ht="40.200000000000003" customHeight="1">
      <c r="B124" s="27"/>
      <c r="C124" s="24" t="s">
        <v>19</v>
      </c>
      <c r="F124" s="22" t="str">
        <f>E15</f>
        <v>Rotax - Energo spol, s.r.o.,Námestie slobody 2, Humenné</v>
      </c>
      <c r="I124" s="24" t="s">
        <v>25</v>
      </c>
      <c r="J124" s="25" t="str">
        <f>E21</f>
        <v>Argo-PK, Projekčná kancelária, Strojárska 3998, Snina</v>
      </c>
      <c r="L124" s="27"/>
    </row>
    <row r="125" spans="2:63" s="1" customFormat="1" ht="15.25" customHeight="1">
      <c r="B125" s="27"/>
      <c r="C125" s="24" t="s">
        <v>24</v>
      </c>
      <c r="F125" s="22" t="str">
        <f>IF(E18="","",E18)</f>
        <v xml:space="preserve"> </v>
      </c>
      <c r="I125" s="24" t="s">
        <v>27</v>
      </c>
      <c r="J125" s="25" t="str">
        <f>E24</f>
        <v xml:space="preserve"> </v>
      </c>
      <c r="L125" s="27"/>
    </row>
    <row r="126" spans="2:63" s="1" customFormat="1" ht="10.4" customHeight="1">
      <c r="B126" s="27"/>
      <c r="L126" s="27"/>
    </row>
    <row r="127" spans="2:63" s="10" customFormat="1" ht="29.25" customHeight="1">
      <c r="B127" s="113"/>
      <c r="C127" s="114" t="s">
        <v>109</v>
      </c>
      <c r="D127" s="115" t="s">
        <v>54</v>
      </c>
      <c r="E127" s="115" t="s">
        <v>50</v>
      </c>
      <c r="F127" s="115" t="s">
        <v>51</v>
      </c>
      <c r="G127" s="115" t="s">
        <v>110</v>
      </c>
      <c r="H127" s="115" t="s">
        <v>111</v>
      </c>
      <c r="I127" s="115" t="s">
        <v>112</v>
      </c>
      <c r="J127" s="116" t="s">
        <v>93</v>
      </c>
      <c r="K127" s="117" t="s">
        <v>113</v>
      </c>
      <c r="L127" s="113"/>
      <c r="M127" s="56" t="s">
        <v>1</v>
      </c>
      <c r="N127" s="57" t="s">
        <v>33</v>
      </c>
      <c r="O127" s="57" t="s">
        <v>114</v>
      </c>
      <c r="P127" s="57" t="s">
        <v>115</v>
      </c>
      <c r="Q127" s="57" t="s">
        <v>116</v>
      </c>
      <c r="R127" s="57" t="s">
        <v>117</v>
      </c>
      <c r="S127" s="57" t="s">
        <v>118</v>
      </c>
      <c r="T127" s="58" t="s">
        <v>119</v>
      </c>
    </row>
    <row r="128" spans="2:63" s="1" customFormat="1" ht="22.95" customHeight="1">
      <c r="B128" s="27"/>
      <c r="C128" s="61" t="s">
        <v>94</v>
      </c>
      <c r="J128" s="118">
        <f>BK128</f>
        <v>0</v>
      </c>
      <c r="L128" s="27"/>
      <c r="M128" s="59"/>
      <c r="N128" s="51"/>
      <c r="O128" s="51"/>
      <c r="P128" s="119">
        <f>P129+P236</f>
        <v>2620.85507925</v>
      </c>
      <c r="Q128" s="51"/>
      <c r="R128" s="119">
        <f>R129+R236</f>
        <v>716.86114237999993</v>
      </c>
      <c r="S128" s="51"/>
      <c r="T128" s="120">
        <f>T129+T236</f>
        <v>0</v>
      </c>
      <c r="AT128" s="15" t="s">
        <v>68</v>
      </c>
      <c r="AU128" s="15" t="s">
        <v>95</v>
      </c>
      <c r="BK128" s="121">
        <f>BK129+BK236</f>
        <v>0</v>
      </c>
    </row>
    <row r="129" spans="2:65" s="11" customFormat="1" ht="25.95" customHeight="1">
      <c r="B129" s="122"/>
      <c r="D129" s="123" t="s">
        <v>68</v>
      </c>
      <c r="E129" s="124" t="s">
        <v>120</v>
      </c>
      <c r="F129" s="124" t="s">
        <v>121</v>
      </c>
      <c r="J129" s="125">
        <f>BK129</f>
        <v>0</v>
      </c>
      <c r="L129" s="122"/>
      <c r="M129" s="126"/>
      <c r="P129" s="127">
        <f>P130+P151+P177+P199+P223+P234</f>
        <v>1494.0349959999999</v>
      </c>
      <c r="R129" s="127">
        <f>R130+R151+R177+R199+R223+R234</f>
        <v>703.73384806999991</v>
      </c>
      <c r="T129" s="128">
        <f>T130+T151+T177+T199+T223+T234</f>
        <v>0</v>
      </c>
      <c r="AR129" s="123" t="s">
        <v>77</v>
      </c>
      <c r="AT129" s="129" t="s">
        <v>68</v>
      </c>
      <c r="AU129" s="129" t="s">
        <v>69</v>
      </c>
      <c r="AY129" s="123" t="s">
        <v>122</v>
      </c>
      <c r="BK129" s="130">
        <f>BK130+BK151+BK177+BK199+BK223+BK234</f>
        <v>0</v>
      </c>
    </row>
    <row r="130" spans="2:65" s="11" customFormat="1" ht="22.95" customHeight="1">
      <c r="B130" s="122"/>
      <c r="D130" s="123" t="s">
        <v>68</v>
      </c>
      <c r="E130" s="131" t="s">
        <v>77</v>
      </c>
      <c r="F130" s="131" t="s">
        <v>123</v>
      </c>
      <c r="J130" s="132">
        <f>BK130</f>
        <v>0</v>
      </c>
      <c r="L130" s="122"/>
      <c r="M130" s="126"/>
      <c r="P130" s="127">
        <f>SUM(P131:P150)</f>
        <v>56.31686599999999</v>
      </c>
      <c r="R130" s="127">
        <f>SUM(R131:R150)</f>
        <v>0</v>
      </c>
      <c r="T130" s="128">
        <f>SUM(T131:T150)</f>
        <v>0</v>
      </c>
      <c r="AR130" s="123" t="s">
        <v>77</v>
      </c>
      <c r="AT130" s="129" t="s">
        <v>68</v>
      </c>
      <c r="AU130" s="129" t="s">
        <v>77</v>
      </c>
      <c r="AY130" s="123" t="s">
        <v>122</v>
      </c>
      <c r="BK130" s="130">
        <f>SUM(BK131:BK150)</f>
        <v>0</v>
      </c>
    </row>
    <row r="131" spans="2:65" s="1" customFormat="1" ht="37.950000000000003" customHeight="1">
      <c r="B131" s="133"/>
      <c r="C131" s="134" t="s">
        <v>77</v>
      </c>
      <c r="D131" s="134" t="s">
        <v>124</v>
      </c>
      <c r="E131" s="135" t="s">
        <v>125</v>
      </c>
      <c r="F131" s="136" t="s">
        <v>126</v>
      </c>
      <c r="G131" s="137" t="s">
        <v>127</v>
      </c>
      <c r="H131" s="138">
        <v>540</v>
      </c>
      <c r="I131" s="139"/>
      <c r="J131" s="139">
        <f>ROUND(I131*H131,2)</f>
        <v>0</v>
      </c>
      <c r="K131" s="140"/>
      <c r="L131" s="27"/>
      <c r="M131" s="141" t="s">
        <v>1</v>
      </c>
      <c r="N131" s="142" t="s">
        <v>35</v>
      </c>
      <c r="O131" s="143">
        <v>0.01</v>
      </c>
      <c r="P131" s="143">
        <f>O131*H131</f>
        <v>5.4</v>
      </c>
      <c r="Q131" s="143">
        <v>0</v>
      </c>
      <c r="R131" s="143">
        <f>Q131*H131</f>
        <v>0</v>
      </c>
      <c r="S131" s="143">
        <v>0</v>
      </c>
      <c r="T131" s="144">
        <f>S131*H131</f>
        <v>0</v>
      </c>
      <c r="AR131" s="145" t="s">
        <v>128</v>
      </c>
      <c r="AT131" s="145" t="s">
        <v>124</v>
      </c>
      <c r="AU131" s="145" t="s">
        <v>129</v>
      </c>
      <c r="AY131" s="15" t="s">
        <v>122</v>
      </c>
      <c r="BE131" s="146">
        <f>IF(N131="základná",J131,0)</f>
        <v>0</v>
      </c>
      <c r="BF131" s="146">
        <f>IF(N131="znížená",J131,0)</f>
        <v>0</v>
      </c>
      <c r="BG131" s="146">
        <f>IF(N131="zákl. prenesená",J131,0)</f>
        <v>0</v>
      </c>
      <c r="BH131" s="146">
        <f>IF(N131="zníž. prenesená",J131,0)</f>
        <v>0</v>
      </c>
      <c r="BI131" s="146">
        <f>IF(N131="nulová",J131,0)</f>
        <v>0</v>
      </c>
      <c r="BJ131" s="15" t="s">
        <v>129</v>
      </c>
      <c r="BK131" s="146">
        <f>ROUND(I131*H131,2)</f>
        <v>0</v>
      </c>
      <c r="BL131" s="15" t="s">
        <v>128</v>
      </c>
      <c r="BM131" s="145" t="s">
        <v>130</v>
      </c>
    </row>
    <row r="132" spans="2:65" s="12" customFormat="1">
      <c r="B132" s="147"/>
      <c r="D132" s="148" t="s">
        <v>131</v>
      </c>
      <c r="E132" s="149" t="s">
        <v>1</v>
      </c>
      <c r="F132" s="150" t="s">
        <v>132</v>
      </c>
      <c r="H132" s="151">
        <v>540</v>
      </c>
      <c r="L132" s="147"/>
      <c r="M132" s="152"/>
      <c r="T132" s="153"/>
      <c r="AT132" s="149" t="s">
        <v>131</v>
      </c>
      <c r="AU132" s="149" t="s">
        <v>129</v>
      </c>
      <c r="AV132" s="12" t="s">
        <v>129</v>
      </c>
      <c r="AW132" s="12" t="s">
        <v>26</v>
      </c>
      <c r="AX132" s="12" t="s">
        <v>77</v>
      </c>
      <c r="AY132" s="149" t="s">
        <v>122</v>
      </c>
    </row>
    <row r="133" spans="2:65" s="1" customFormat="1" ht="33" customHeight="1">
      <c r="B133" s="133"/>
      <c r="C133" s="134" t="s">
        <v>129</v>
      </c>
      <c r="D133" s="134" t="s">
        <v>124</v>
      </c>
      <c r="E133" s="135" t="s">
        <v>133</v>
      </c>
      <c r="F133" s="136" t="s">
        <v>134</v>
      </c>
      <c r="G133" s="137" t="s">
        <v>135</v>
      </c>
      <c r="H133" s="138">
        <v>148</v>
      </c>
      <c r="I133" s="139"/>
      <c r="J133" s="139">
        <f>ROUND(I133*H133,2)</f>
        <v>0</v>
      </c>
      <c r="K133" s="140"/>
      <c r="L133" s="27"/>
      <c r="M133" s="141" t="s">
        <v>1</v>
      </c>
      <c r="N133" s="142" t="s">
        <v>35</v>
      </c>
      <c r="O133" s="143">
        <v>1.2E-2</v>
      </c>
      <c r="P133" s="143">
        <f>O133*H133</f>
        <v>1.776</v>
      </c>
      <c r="Q133" s="143">
        <v>0</v>
      </c>
      <c r="R133" s="143">
        <f>Q133*H133</f>
        <v>0</v>
      </c>
      <c r="S133" s="143">
        <v>0</v>
      </c>
      <c r="T133" s="144">
        <f>S133*H133</f>
        <v>0</v>
      </c>
      <c r="AR133" s="145" t="s">
        <v>128</v>
      </c>
      <c r="AT133" s="145" t="s">
        <v>124</v>
      </c>
      <c r="AU133" s="145" t="s">
        <v>129</v>
      </c>
      <c r="AY133" s="15" t="s">
        <v>122</v>
      </c>
      <c r="BE133" s="146">
        <f>IF(N133="základná",J133,0)</f>
        <v>0</v>
      </c>
      <c r="BF133" s="146">
        <f>IF(N133="znížená",J133,0)</f>
        <v>0</v>
      </c>
      <c r="BG133" s="146">
        <f>IF(N133="zákl. prenesená",J133,0)</f>
        <v>0</v>
      </c>
      <c r="BH133" s="146">
        <f>IF(N133="zníž. prenesená",J133,0)</f>
        <v>0</v>
      </c>
      <c r="BI133" s="146">
        <f>IF(N133="nulová",J133,0)</f>
        <v>0</v>
      </c>
      <c r="BJ133" s="15" t="s">
        <v>129</v>
      </c>
      <c r="BK133" s="146">
        <f>ROUND(I133*H133,2)</f>
        <v>0</v>
      </c>
      <c r="BL133" s="15" t="s">
        <v>128</v>
      </c>
      <c r="BM133" s="145" t="s">
        <v>136</v>
      </c>
    </row>
    <row r="134" spans="2:65" s="12" customFormat="1">
      <c r="B134" s="147"/>
      <c r="D134" s="148" t="s">
        <v>131</v>
      </c>
      <c r="E134" s="149" t="s">
        <v>1</v>
      </c>
      <c r="F134" s="150" t="s">
        <v>137</v>
      </c>
      <c r="H134" s="151">
        <v>148</v>
      </c>
      <c r="L134" s="147"/>
      <c r="M134" s="152"/>
      <c r="T134" s="153"/>
      <c r="AT134" s="149" t="s">
        <v>131</v>
      </c>
      <c r="AU134" s="149" t="s">
        <v>129</v>
      </c>
      <c r="AV134" s="12" t="s">
        <v>129</v>
      </c>
      <c r="AW134" s="12" t="s">
        <v>26</v>
      </c>
      <c r="AX134" s="12" t="s">
        <v>69</v>
      </c>
      <c r="AY134" s="149" t="s">
        <v>122</v>
      </c>
    </row>
    <row r="135" spans="2:65" s="13" customFormat="1">
      <c r="B135" s="154"/>
      <c r="D135" s="148" t="s">
        <v>131</v>
      </c>
      <c r="E135" s="155" t="s">
        <v>1</v>
      </c>
      <c r="F135" s="156" t="s">
        <v>138</v>
      </c>
      <c r="H135" s="157">
        <v>148</v>
      </c>
      <c r="L135" s="154"/>
      <c r="M135" s="158"/>
      <c r="T135" s="159"/>
      <c r="AT135" s="155" t="s">
        <v>131</v>
      </c>
      <c r="AU135" s="155" t="s">
        <v>129</v>
      </c>
      <c r="AV135" s="13" t="s">
        <v>128</v>
      </c>
      <c r="AW135" s="13" t="s">
        <v>26</v>
      </c>
      <c r="AX135" s="13" t="s">
        <v>77</v>
      </c>
      <c r="AY135" s="155" t="s">
        <v>122</v>
      </c>
    </row>
    <row r="136" spans="2:65" s="1" customFormat="1" ht="21.75" customHeight="1">
      <c r="B136" s="133"/>
      <c r="C136" s="134" t="s">
        <v>139</v>
      </c>
      <c r="D136" s="134" t="s">
        <v>124</v>
      </c>
      <c r="E136" s="135" t="s">
        <v>140</v>
      </c>
      <c r="F136" s="136" t="s">
        <v>141</v>
      </c>
      <c r="G136" s="137" t="s">
        <v>135</v>
      </c>
      <c r="H136" s="138">
        <v>40.101999999999997</v>
      </c>
      <c r="I136" s="139"/>
      <c r="J136" s="139">
        <f>ROUND(I136*H136,2)</f>
        <v>0</v>
      </c>
      <c r="K136" s="140"/>
      <c r="L136" s="27"/>
      <c r="M136" s="141" t="s">
        <v>1</v>
      </c>
      <c r="N136" s="142" t="s">
        <v>35</v>
      </c>
      <c r="O136" s="143">
        <v>0.83799999999999997</v>
      </c>
      <c r="P136" s="143">
        <f>O136*H136</f>
        <v>33.605475999999996</v>
      </c>
      <c r="Q136" s="143">
        <v>0</v>
      </c>
      <c r="R136" s="143">
        <f>Q136*H136</f>
        <v>0</v>
      </c>
      <c r="S136" s="143">
        <v>0</v>
      </c>
      <c r="T136" s="144">
        <f>S136*H136</f>
        <v>0</v>
      </c>
      <c r="AR136" s="145" t="s">
        <v>128</v>
      </c>
      <c r="AT136" s="145" t="s">
        <v>124</v>
      </c>
      <c r="AU136" s="145" t="s">
        <v>129</v>
      </c>
      <c r="AY136" s="15" t="s">
        <v>122</v>
      </c>
      <c r="BE136" s="146">
        <f>IF(N136="základná",J136,0)</f>
        <v>0</v>
      </c>
      <c r="BF136" s="146">
        <f>IF(N136="znížená",J136,0)</f>
        <v>0</v>
      </c>
      <c r="BG136" s="146">
        <f>IF(N136="zákl. prenesená",J136,0)</f>
        <v>0</v>
      </c>
      <c r="BH136" s="146">
        <f>IF(N136="zníž. prenesená",J136,0)</f>
        <v>0</v>
      </c>
      <c r="BI136" s="146">
        <f>IF(N136="nulová",J136,0)</f>
        <v>0</v>
      </c>
      <c r="BJ136" s="15" t="s">
        <v>129</v>
      </c>
      <c r="BK136" s="146">
        <f>ROUND(I136*H136,2)</f>
        <v>0</v>
      </c>
      <c r="BL136" s="15" t="s">
        <v>128</v>
      </c>
      <c r="BM136" s="145" t="s">
        <v>142</v>
      </c>
    </row>
    <row r="137" spans="2:65" s="12" customFormat="1">
      <c r="B137" s="147"/>
      <c r="D137" s="148" t="s">
        <v>131</v>
      </c>
      <c r="E137" s="149" t="s">
        <v>1</v>
      </c>
      <c r="F137" s="150" t="s">
        <v>143</v>
      </c>
      <c r="H137" s="151">
        <v>4.0380000000000003</v>
      </c>
      <c r="L137" s="147"/>
      <c r="M137" s="152"/>
      <c r="T137" s="153"/>
      <c r="AT137" s="149" t="s">
        <v>131</v>
      </c>
      <c r="AU137" s="149" t="s">
        <v>129</v>
      </c>
      <c r="AV137" s="12" t="s">
        <v>129</v>
      </c>
      <c r="AW137" s="12" t="s">
        <v>26</v>
      </c>
      <c r="AX137" s="12" t="s">
        <v>69</v>
      </c>
      <c r="AY137" s="149" t="s">
        <v>122</v>
      </c>
    </row>
    <row r="138" spans="2:65" s="12" customFormat="1">
      <c r="B138" s="147"/>
      <c r="D138" s="148" t="s">
        <v>131</v>
      </c>
      <c r="E138" s="149" t="s">
        <v>1</v>
      </c>
      <c r="F138" s="150" t="s">
        <v>144</v>
      </c>
      <c r="H138" s="151">
        <v>36.064</v>
      </c>
      <c r="L138" s="147"/>
      <c r="M138" s="152"/>
      <c r="T138" s="153"/>
      <c r="AT138" s="149" t="s">
        <v>131</v>
      </c>
      <c r="AU138" s="149" t="s">
        <v>129</v>
      </c>
      <c r="AV138" s="12" t="s">
        <v>129</v>
      </c>
      <c r="AW138" s="12" t="s">
        <v>26</v>
      </c>
      <c r="AX138" s="12" t="s">
        <v>69</v>
      </c>
      <c r="AY138" s="149" t="s">
        <v>122</v>
      </c>
    </row>
    <row r="139" spans="2:65" s="13" customFormat="1">
      <c r="B139" s="154"/>
      <c r="D139" s="148" t="s">
        <v>131</v>
      </c>
      <c r="E139" s="155" t="s">
        <v>1</v>
      </c>
      <c r="F139" s="156" t="s">
        <v>138</v>
      </c>
      <c r="H139" s="157">
        <v>40.102000000000004</v>
      </c>
      <c r="L139" s="154"/>
      <c r="M139" s="158"/>
      <c r="T139" s="159"/>
      <c r="AT139" s="155" t="s">
        <v>131</v>
      </c>
      <c r="AU139" s="155" t="s">
        <v>129</v>
      </c>
      <c r="AV139" s="13" t="s">
        <v>128</v>
      </c>
      <c r="AW139" s="13" t="s">
        <v>26</v>
      </c>
      <c r="AX139" s="13" t="s">
        <v>77</v>
      </c>
      <c r="AY139" s="155" t="s">
        <v>122</v>
      </c>
    </row>
    <row r="140" spans="2:65" s="1" customFormat="1" ht="24.25" customHeight="1">
      <c r="B140" s="133"/>
      <c r="C140" s="134" t="s">
        <v>128</v>
      </c>
      <c r="D140" s="134" t="s">
        <v>124</v>
      </c>
      <c r="E140" s="135" t="s">
        <v>145</v>
      </c>
      <c r="F140" s="136" t="s">
        <v>146</v>
      </c>
      <c r="G140" s="137" t="s">
        <v>135</v>
      </c>
      <c r="H140" s="138">
        <v>40.101999999999997</v>
      </c>
      <c r="I140" s="139"/>
      <c r="J140" s="139">
        <f>ROUND(I140*H140,2)</f>
        <v>0</v>
      </c>
      <c r="K140" s="140"/>
      <c r="L140" s="27"/>
      <c r="M140" s="141" t="s">
        <v>1</v>
      </c>
      <c r="N140" s="142" t="s">
        <v>35</v>
      </c>
      <c r="O140" s="143">
        <v>4.2000000000000003E-2</v>
      </c>
      <c r="P140" s="143">
        <f>O140*H140</f>
        <v>1.6842839999999999</v>
      </c>
      <c r="Q140" s="143">
        <v>0</v>
      </c>
      <c r="R140" s="143">
        <f>Q140*H140</f>
        <v>0</v>
      </c>
      <c r="S140" s="143">
        <v>0</v>
      </c>
      <c r="T140" s="144">
        <f>S140*H140</f>
        <v>0</v>
      </c>
      <c r="AR140" s="145" t="s">
        <v>128</v>
      </c>
      <c r="AT140" s="145" t="s">
        <v>124</v>
      </c>
      <c r="AU140" s="145" t="s">
        <v>129</v>
      </c>
      <c r="AY140" s="15" t="s">
        <v>122</v>
      </c>
      <c r="BE140" s="146">
        <f>IF(N140="základná",J140,0)</f>
        <v>0</v>
      </c>
      <c r="BF140" s="146">
        <f>IF(N140="znížená",J140,0)</f>
        <v>0</v>
      </c>
      <c r="BG140" s="146">
        <f>IF(N140="zákl. prenesená",J140,0)</f>
        <v>0</v>
      </c>
      <c r="BH140" s="146">
        <f>IF(N140="zníž. prenesená",J140,0)</f>
        <v>0</v>
      </c>
      <c r="BI140" s="146">
        <f>IF(N140="nulová",J140,0)</f>
        <v>0</v>
      </c>
      <c r="BJ140" s="15" t="s">
        <v>129</v>
      </c>
      <c r="BK140" s="146">
        <f>ROUND(I140*H140,2)</f>
        <v>0</v>
      </c>
      <c r="BL140" s="15" t="s">
        <v>128</v>
      </c>
      <c r="BM140" s="145" t="s">
        <v>147</v>
      </c>
    </row>
    <row r="141" spans="2:65" s="12" customFormat="1">
      <c r="B141" s="147"/>
      <c r="D141" s="148" t="s">
        <v>131</v>
      </c>
      <c r="E141" s="149" t="s">
        <v>1</v>
      </c>
      <c r="F141" s="150" t="s">
        <v>148</v>
      </c>
      <c r="H141" s="151">
        <v>40.101999999999997</v>
      </c>
      <c r="L141" s="147"/>
      <c r="M141" s="152"/>
      <c r="T141" s="153"/>
      <c r="AT141" s="149" t="s">
        <v>131</v>
      </c>
      <c r="AU141" s="149" t="s">
        <v>129</v>
      </c>
      <c r="AV141" s="12" t="s">
        <v>129</v>
      </c>
      <c r="AW141" s="12" t="s">
        <v>26</v>
      </c>
      <c r="AX141" s="12" t="s">
        <v>77</v>
      </c>
      <c r="AY141" s="149" t="s">
        <v>122</v>
      </c>
    </row>
    <row r="142" spans="2:65" s="1" customFormat="1" ht="21.75" customHeight="1">
      <c r="B142" s="133"/>
      <c r="C142" s="134" t="s">
        <v>149</v>
      </c>
      <c r="D142" s="134" t="s">
        <v>124</v>
      </c>
      <c r="E142" s="135" t="s">
        <v>150</v>
      </c>
      <c r="F142" s="136" t="s">
        <v>151</v>
      </c>
      <c r="G142" s="137" t="s">
        <v>135</v>
      </c>
      <c r="H142" s="138">
        <v>2.423</v>
      </c>
      <c r="I142" s="139"/>
      <c r="J142" s="139">
        <f>ROUND(I142*H142,2)</f>
        <v>0</v>
      </c>
      <c r="K142" s="140"/>
      <c r="L142" s="27"/>
      <c r="M142" s="141" t="s">
        <v>1</v>
      </c>
      <c r="N142" s="142" t="s">
        <v>35</v>
      </c>
      <c r="O142" s="143">
        <v>2.5139999999999998</v>
      </c>
      <c r="P142" s="143">
        <f>O142*H142</f>
        <v>6.0914219999999997</v>
      </c>
      <c r="Q142" s="143">
        <v>0</v>
      </c>
      <c r="R142" s="143">
        <f>Q142*H142</f>
        <v>0</v>
      </c>
      <c r="S142" s="143">
        <v>0</v>
      </c>
      <c r="T142" s="144">
        <f>S142*H142</f>
        <v>0</v>
      </c>
      <c r="AR142" s="145" t="s">
        <v>128</v>
      </c>
      <c r="AT142" s="145" t="s">
        <v>124</v>
      </c>
      <c r="AU142" s="145" t="s">
        <v>129</v>
      </c>
      <c r="AY142" s="15" t="s">
        <v>122</v>
      </c>
      <c r="BE142" s="146">
        <f>IF(N142="základná",J142,0)</f>
        <v>0</v>
      </c>
      <c r="BF142" s="146">
        <f>IF(N142="znížená",J142,0)</f>
        <v>0</v>
      </c>
      <c r="BG142" s="146">
        <f>IF(N142="zákl. prenesená",J142,0)</f>
        <v>0</v>
      </c>
      <c r="BH142" s="146">
        <f>IF(N142="zníž. prenesená",J142,0)</f>
        <v>0</v>
      </c>
      <c r="BI142" s="146">
        <f>IF(N142="nulová",J142,0)</f>
        <v>0</v>
      </c>
      <c r="BJ142" s="15" t="s">
        <v>129</v>
      </c>
      <c r="BK142" s="146">
        <f>ROUND(I142*H142,2)</f>
        <v>0</v>
      </c>
      <c r="BL142" s="15" t="s">
        <v>128</v>
      </c>
      <c r="BM142" s="145" t="s">
        <v>152</v>
      </c>
    </row>
    <row r="143" spans="2:65" s="12" customFormat="1">
      <c r="B143" s="147"/>
      <c r="D143" s="148" t="s">
        <v>131</v>
      </c>
      <c r="E143" s="149" t="s">
        <v>1</v>
      </c>
      <c r="F143" s="150" t="s">
        <v>153</v>
      </c>
      <c r="H143" s="151">
        <v>2.423</v>
      </c>
      <c r="L143" s="147"/>
      <c r="M143" s="152"/>
      <c r="T143" s="153"/>
      <c r="AT143" s="149" t="s">
        <v>131</v>
      </c>
      <c r="AU143" s="149" t="s">
        <v>129</v>
      </c>
      <c r="AV143" s="12" t="s">
        <v>129</v>
      </c>
      <c r="AW143" s="12" t="s">
        <v>26</v>
      </c>
      <c r="AX143" s="12" t="s">
        <v>69</v>
      </c>
      <c r="AY143" s="149" t="s">
        <v>122</v>
      </c>
    </row>
    <row r="144" spans="2:65" s="13" customFormat="1">
      <c r="B144" s="154"/>
      <c r="D144" s="148" t="s">
        <v>131</v>
      </c>
      <c r="E144" s="155" t="s">
        <v>1</v>
      </c>
      <c r="F144" s="156" t="s">
        <v>138</v>
      </c>
      <c r="H144" s="157">
        <v>2.423</v>
      </c>
      <c r="L144" s="154"/>
      <c r="M144" s="158"/>
      <c r="T144" s="159"/>
      <c r="AT144" s="155" t="s">
        <v>131</v>
      </c>
      <c r="AU144" s="155" t="s">
        <v>129</v>
      </c>
      <c r="AV144" s="13" t="s">
        <v>128</v>
      </c>
      <c r="AW144" s="13" t="s">
        <v>26</v>
      </c>
      <c r="AX144" s="13" t="s">
        <v>77</v>
      </c>
      <c r="AY144" s="155" t="s">
        <v>122</v>
      </c>
    </row>
    <row r="145" spans="2:65" s="1" customFormat="1" ht="37.950000000000003" customHeight="1">
      <c r="B145" s="133"/>
      <c r="C145" s="134" t="s">
        <v>154</v>
      </c>
      <c r="D145" s="134" t="s">
        <v>124</v>
      </c>
      <c r="E145" s="135" t="s">
        <v>155</v>
      </c>
      <c r="F145" s="136" t="s">
        <v>156</v>
      </c>
      <c r="G145" s="137" t="s">
        <v>135</v>
      </c>
      <c r="H145" s="138">
        <v>2.423</v>
      </c>
      <c r="I145" s="139"/>
      <c r="J145" s="139">
        <f>ROUND(I145*H145,2)</f>
        <v>0</v>
      </c>
      <c r="K145" s="140"/>
      <c r="L145" s="27"/>
      <c r="M145" s="141" t="s">
        <v>1</v>
      </c>
      <c r="N145" s="142" t="s">
        <v>35</v>
      </c>
      <c r="O145" s="143">
        <v>0.61299999999999999</v>
      </c>
      <c r="P145" s="143">
        <f>O145*H145</f>
        <v>1.4852989999999999</v>
      </c>
      <c r="Q145" s="143">
        <v>0</v>
      </c>
      <c r="R145" s="143">
        <f>Q145*H145</f>
        <v>0</v>
      </c>
      <c r="S145" s="143">
        <v>0</v>
      </c>
      <c r="T145" s="144">
        <f>S145*H145</f>
        <v>0</v>
      </c>
      <c r="AR145" s="145" t="s">
        <v>128</v>
      </c>
      <c r="AT145" s="145" t="s">
        <v>124</v>
      </c>
      <c r="AU145" s="145" t="s">
        <v>129</v>
      </c>
      <c r="AY145" s="15" t="s">
        <v>122</v>
      </c>
      <c r="BE145" s="146">
        <f>IF(N145="základná",J145,0)</f>
        <v>0</v>
      </c>
      <c r="BF145" s="146">
        <f>IF(N145="znížená",J145,0)</f>
        <v>0</v>
      </c>
      <c r="BG145" s="146">
        <f>IF(N145="zákl. prenesená",J145,0)</f>
        <v>0</v>
      </c>
      <c r="BH145" s="146">
        <f>IF(N145="zníž. prenesená",J145,0)</f>
        <v>0</v>
      </c>
      <c r="BI145" s="146">
        <f>IF(N145="nulová",J145,0)</f>
        <v>0</v>
      </c>
      <c r="BJ145" s="15" t="s">
        <v>129</v>
      </c>
      <c r="BK145" s="146">
        <f>ROUND(I145*H145,2)</f>
        <v>0</v>
      </c>
      <c r="BL145" s="15" t="s">
        <v>128</v>
      </c>
      <c r="BM145" s="145" t="s">
        <v>157</v>
      </c>
    </row>
    <row r="146" spans="2:65" s="12" customFormat="1">
      <c r="B146" s="147"/>
      <c r="D146" s="148" t="s">
        <v>131</v>
      </c>
      <c r="E146" s="149" t="s">
        <v>1</v>
      </c>
      <c r="F146" s="150" t="s">
        <v>158</v>
      </c>
      <c r="H146" s="151">
        <v>2.423</v>
      </c>
      <c r="L146" s="147"/>
      <c r="M146" s="152"/>
      <c r="T146" s="153"/>
      <c r="AT146" s="149" t="s">
        <v>131</v>
      </c>
      <c r="AU146" s="149" t="s">
        <v>129</v>
      </c>
      <c r="AV146" s="12" t="s">
        <v>129</v>
      </c>
      <c r="AW146" s="12" t="s">
        <v>26</v>
      </c>
      <c r="AX146" s="12" t="s">
        <v>77</v>
      </c>
      <c r="AY146" s="149" t="s">
        <v>122</v>
      </c>
    </row>
    <row r="147" spans="2:65" s="1" customFormat="1" ht="24.25" customHeight="1">
      <c r="B147" s="133"/>
      <c r="C147" s="134" t="s">
        <v>159</v>
      </c>
      <c r="D147" s="134" t="s">
        <v>124</v>
      </c>
      <c r="E147" s="135" t="s">
        <v>160</v>
      </c>
      <c r="F147" s="136" t="s">
        <v>161</v>
      </c>
      <c r="G147" s="137" t="s">
        <v>135</v>
      </c>
      <c r="H147" s="138">
        <v>42.524999999999999</v>
      </c>
      <c r="I147" s="139"/>
      <c r="J147" s="139">
        <f>ROUND(I147*H147,2)</f>
        <v>0</v>
      </c>
      <c r="K147" s="140"/>
      <c r="L147" s="27"/>
      <c r="M147" s="141" t="s">
        <v>1</v>
      </c>
      <c r="N147" s="142" t="s">
        <v>35</v>
      </c>
      <c r="O147" s="143">
        <v>6.9000000000000006E-2</v>
      </c>
      <c r="P147" s="143">
        <f>O147*H147</f>
        <v>2.9342250000000001</v>
      </c>
      <c r="Q147" s="143">
        <v>0</v>
      </c>
      <c r="R147" s="143">
        <f>Q147*H147</f>
        <v>0</v>
      </c>
      <c r="S147" s="143">
        <v>0</v>
      </c>
      <c r="T147" s="144">
        <f>S147*H147</f>
        <v>0</v>
      </c>
      <c r="AR147" s="145" t="s">
        <v>128</v>
      </c>
      <c r="AT147" s="145" t="s">
        <v>124</v>
      </c>
      <c r="AU147" s="145" t="s">
        <v>129</v>
      </c>
      <c r="AY147" s="15" t="s">
        <v>122</v>
      </c>
      <c r="BE147" s="146">
        <f>IF(N147="základná",J147,0)</f>
        <v>0</v>
      </c>
      <c r="BF147" s="146">
        <f>IF(N147="znížená",J147,0)</f>
        <v>0</v>
      </c>
      <c r="BG147" s="146">
        <f>IF(N147="zákl. prenesená",J147,0)</f>
        <v>0</v>
      </c>
      <c r="BH147" s="146">
        <f>IF(N147="zníž. prenesená",J147,0)</f>
        <v>0</v>
      </c>
      <c r="BI147" s="146">
        <f>IF(N147="nulová",J147,0)</f>
        <v>0</v>
      </c>
      <c r="BJ147" s="15" t="s">
        <v>129</v>
      </c>
      <c r="BK147" s="146">
        <f>ROUND(I147*H147,2)</f>
        <v>0</v>
      </c>
      <c r="BL147" s="15" t="s">
        <v>128</v>
      </c>
      <c r="BM147" s="145" t="s">
        <v>162</v>
      </c>
    </row>
    <row r="148" spans="2:65" s="12" customFormat="1">
      <c r="B148" s="147"/>
      <c r="D148" s="148" t="s">
        <v>131</v>
      </c>
      <c r="E148" s="149" t="s">
        <v>1</v>
      </c>
      <c r="F148" s="150" t="s">
        <v>163</v>
      </c>
      <c r="H148" s="151">
        <v>42.524999999999999</v>
      </c>
      <c r="L148" s="147"/>
      <c r="M148" s="152"/>
      <c r="T148" s="153"/>
      <c r="AT148" s="149" t="s">
        <v>131</v>
      </c>
      <c r="AU148" s="149" t="s">
        <v>129</v>
      </c>
      <c r="AV148" s="12" t="s">
        <v>129</v>
      </c>
      <c r="AW148" s="12" t="s">
        <v>26</v>
      </c>
      <c r="AX148" s="12" t="s">
        <v>77</v>
      </c>
      <c r="AY148" s="149" t="s">
        <v>122</v>
      </c>
    </row>
    <row r="149" spans="2:65" s="1" customFormat="1" ht="21.75" customHeight="1">
      <c r="B149" s="133"/>
      <c r="C149" s="134" t="s">
        <v>164</v>
      </c>
      <c r="D149" s="134" t="s">
        <v>124</v>
      </c>
      <c r="E149" s="135" t="s">
        <v>165</v>
      </c>
      <c r="F149" s="136" t="s">
        <v>166</v>
      </c>
      <c r="G149" s="137" t="s">
        <v>135</v>
      </c>
      <c r="H149" s="138">
        <v>42.52</v>
      </c>
      <c r="I149" s="139"/>
      <c r="J149" s="139">
        <f>ROUND(I149*H149,2)</f>
        <v>0</v>
      </c>
      <c r="K149" s="140"/>
      <c r="L149" s="27"/>
      <c r="M149" s="141" t="s">
        <v>1</v>
      </c>
      <c r="N149" s="142" t="s">
        <v>35</v>
      </c>
      <c r="O149" s="143">
        <v>8.0000000000000002E-3</v>
      </c>
      <c r="P149" s="143">
        <f>O149*H149</f>
        <v>0.34016000000000002</v>
      </c>
      <c r="Q149" s="143">
        <v>0</v>
      </c>
      <c r="R149" s="143">
        <f>Q149*H149</f>
        <v>0</v>
      </c>
      <c r="S149" s="143">
        <v>0</v>
      </c>
      <c r="T149" s="144">
        <f>S149*H149</f>
        <v>0</v>
      </c>
      <c r="AR149" s="145" t="s">
        <v>128</v>
      </c>
      <c r="AT149" s="145" t="s">
        <v>124</v>
      </c>
      <c r="AU149" s="145" t="s">
        <v>129</v>
      </c>
      <c r="AY149" s="15" t="s">
        <v>122</v>
      </c>
      <c r="BE149" s="146">
        <f>IF(N149="základná",J149,0)</f>
        <v>0</v>
      </c>
      <c r="BF149" s="146">
        <f>IF(N149="znížená",J149,0)</f>
        <v>0</v>
      </c>
      <c r="BG149" s="146">
        <f>IF(N149="zákl. prenesená",J149,0)</f>
        <v>0</v>
      </c>
      <c r="BH149" s="146">
        <f>IF(N149="zníž. prenesená",J149,0)</f>
        <v>0</v>
      </c>
      <c r="BI149" s="146">
        <f>IF(N149="nulová",J149,0)</f>
        <v>0</v>
      </c>
      <c r="BJ149" s="15" t="s">
        <v>129</v>
      </c>
      <c r="BK149" s="146">
        <f>ROUND(I149*H149,2)</f>
        <v>0</v>
      </c>
      <c r="BL149" s="15" t="s">
        <v>128</v>
      </c>
      <c r="BM149" s="145" t="s">
        <v>167</v>
      </c>
    </row>
    <row r="150" spans="2:65" s="1" customFormat="1" ht="21.75" customHeight="1">
      <c r="B150" s="133"/>
      <c r="C150" s="134" t="s">
        <v>168</v>
      </c>
      <c r="D150" s="134" t="s">
        <v>124</v>
      </c>
      <c r="E150" s="135" t="s">
        <v>169</v>
      </c>
      <c r="F150" s="136" t="s">
        <v>170</v>
      </c>
      <c r="G150" s="137" t="s">
        <v>127</v>
      </c>
      <c r="H150" s="138">
        <v>250</v>
      </c>
      <c r="I150" s="139"/>
      <c r="J150" s="139">
        <f>ROUND(I150*H150,2)</f>
        <v>0</v>
      </c>
      <c r="K150" s="140"/>
      <c r="L150" s="27"/>
      <c r="M150" s="141" t="s">
        <v>1</v>
      </c>
      <c r="N150" s="142" t="s">
        <v>35</v>
      </c>
      <c r="O150" s="143">
        <v>1.2E-2</v>
      </c>
      <c r="P150" s="143">
        <f>O150*H150</f>
        <v>3</v>
      </c>
      <c r="Q150" s="143">
        <v>0</v>
      </c>
      <c r="R150" s="143">
        <f>Q150*H150</f>
        <v>0</v>
      </c>
      <c r="S150" s="143">
        <v>0</v>
      </c>
      <c r="T150" s="144">
        <f>S150*H150</f>
        <v>0</v>
      </c>
      <c r="AR150" s="145" t="s">
        <v>128</v>
      </c>
      <c r="AT150" s="145" t="s">
        <v>124</v>
      </c>
      <c r="AU150" s="145" t="s">
        <v>129</v>
      </c>
      <c r="AY150" s="15" t="s">
        <v>122</v>
      </c>
      <c r="BE150" s="146">
        <f>IF(N150="základná",J150,0)</f>
        <v>0</v>
      </c>
      <c r="BF150" s="146">
        <f>IF(N150="znížená",J150,0)</f>
        <v>0</v>
      </c>
      <c r="BG150" s="146">
        <f>IF(N150="zákl. prenesená",J150,0)</f>
        <v>0</v>
      </c>
      <c r="BH150" s="146">
        <f>IF(N150="zníž. prenesená",J150,0)</f>
        <v>0</v>
      </c>
      <c r="BI150" s="146">
        <f>IF(N150="nulová",J150,0)</f>
        <v>0</v>
      </c>
      <c r="BJ150" s="15" t="s">
        <v>129</v>
      </c>
      <c r="BK150" s="146">
        <f>ROUND(I150*H150,2)</f>
        <v>0</v>
      </c>
      <c r="BL150" s="15" t="s">
        <v>128</v>
      </c>
      <c r="BM150" s="145" t="s">
        <v>171</v>
      </c>
    </row>
    <row r="151" spans="2:65" s="11" customFormat="1" ht="22.95" customHeight="1">
      <c r="B151" s="122"/>
      <c r="D151" s="123" t="s">
        <v>68</v>
      </c>
      <c r="E151" s="131" t="s">
        <v>129</v>
      </c>
      <c r="F151" s="131" t="s">
        <v>172</v>
      </c>
      <c r="J151" s="132">
        <f>BK151</f>
        <v>0</v>
      </c>
      <c r="L151" s="122"/>
      <c r="M151" s="126"/>
      <c r="P151" s="127">
        <f>SUM(P152:P176)</f>
        <v>103.58659799999998</v>
      </c>
      <c r="R151" s="127">
        <f>SUM(R152:R176)</f>
        <v>183.58897666999999</v>
      </c>
      <c r="T151" s="128">
        <f>SUM(T152:T176)</f>
        <v>0</v>
      </c>
      <c r="AR151" s="123" t="s">
        <v>77</v>
      </c>
      <c r="AT151" s="129" t="s">
        <v>68</v>
      </c>
      <c r="AU151" s="129" t="s">
        <v>77</v>
      </c>
      <c r="AY151" s="123" t="s">
        <v>122</v>
      </c>
      <c r="BK151" s="130">
        <f>SUM(BK152:BK176)</f>
        <v>0</v>
      </c>
    </row>
    <row r="152" spans="2:65" s="1" customFormat="1" ht="24.25" customHeight="1">
      <c r="B152" s="133"/>
      <c r="C152" s="134" t="s">
        <v>173</v>
      </c>
      <c r="D152" s="134" t="s">
        <v>124</v>
      </c>
      <c r="E152" s="135" t="s">
        <v>174</v>
      </c>
      <c r="F152" s="136" t="s">
        <v>175</v>
      </c>
      <c r="G152" s="137" t="s">
        <v>135</v>
      </c>
      <c r="H152" s="138">
        <v>80.447999999999993</v>
      </c>
      <c r="I152" s="139"/>
      <c r="J152" s="139">
        <f>ROUND(I152*H152,2)</f>
        <v>0</v>
      </c>
      <c r="K152" s="140"/>
      <c r="L152" s="27"/>
      <c r="M152" s="141" t="s">
        <v>1</v>
      </c>
      <c r="N152" s="142" t="s">
        <v>35</v>
      </c>
      <c r="O152" s="143">
        <v>1.097</v>
      </c>
      <c r="P152" s="143">
        <f>O152*H152</f>
        <v>88.25145599999999</v>
      </c>
      <c r="Q152" s="143">
        <v>2.0699999999999998</v>
      </c>
      <c r="R152" s="143">
        <f>Q152*H152</f>
        <v>166.52735999999999</v>
      </c>
      <c r="S152" s="143">
        <v>0</v>
      </c>
      <c r="T152" s="144">
        <f>S152*H152</f>
        <v>0</v>
      </c>
      <c r="AR152" s="145" t="s">
        <v>128</v>
      </c>
      <c r="AT152" s="145" t="s">
        <v>124</v>
      </c>
      <c r="AU152" s="145" t="s">
        <v>129</v>
      </c>
      <c r="AY152" s="15" t="s">
        <v>122</v>
      </c>
      <c r="BE152" s="146">
        <f>IF(N152="základná",J152,0)</f>
        <v>0</v>
      </c>
      <c r="BF152" s="146">
        <f>IF(N152="znížená",J152,0)</f>
        <v>0</v>
      </c>
      <c r="BG152" s="146">
        <f>IF(N152="zákl. prenesená",J152,0)</f>
        <v>0</v>
      </c>
      <c r="BH152" s="146">
        <f>IF(N152="zníž. prenesená",J152,0)</f>
        <v>0</v>
      </c>
      <c r="BI152" s="146">
        <f>IF(N152="nulová",J152,0)</f>
        <v>0</v>
      </c>
      <c r="BJ152" s="15" t="s">
        <v>129</v>
      </c>
      <c r="BK152" s="146">
        <f>ROUND(I152*H152,2)</f>
        <v>0</v>
      </c>
      <c r="BL152" s="15" t="s">
        <v>128</v>
      </c>
      <c r="BM152" s="145" t="s">
        <v>176</v>
      </c>
    </row>
    <row r="153" spans="2:65" s="12" customFormat="1">
      <c r="B153" s="147"/>
      <c r="D153" s="148" t="s">
        <v>131</v>
      </c>
      <c r="E153" s="149" t="s">
        <v>1</v>
      </c>
      <c r="F153" s="150" t="s">
        <v>177</v>
      </c>
      <c r="H153" s="151">
        <v>0.63800000000000001</v>
      </c>
      <c r="L153" s="147"/>
      <c r="M153" s="152"/>
      <c r="T153" s="153"/>
      <c r="AT153" s="149" t="s">
        <v>131</v>
      </c>
      <c r="AU153" s="149" t="s">
        <v>129</v>
      </c>
      <c r="AV153" s="12" t="s">
        <v>129</v>
      </c>
      <c r="AW153" s="12" t="s">
        <v>26</v>
      </c>
      <c r="AX153" s="12" t="s">
        <v>69</v>
      </c>
      <c r="AY153" s="149" t="s">
        <v>122</v>
      </c>
    </row>
    <row r="154" spans="2:65" s="12" customFormat="1">
      <c r="B154" s="147"/>
      <c r="D154" s="148" t="s">
        <v>131</v>
      </c>
      <c r="E154" s="149" t="s">
        <v>1</v>
      </c>
      <c r="F154" s="150" t="s">
        <v>178</v>
      </c>
      <c r="H154" s="151">
        <v>0.38300000000000001</v>
      </c>
      <c r="L154" s="147"/>
      <c r="M154" s="152"/>
      <c r="T154" s="153"/>
      <c r="AT154" s="149" t="s">
        <v>131</v>
      </c>
      <c r="AU154" s="149" t="s">
        <v>129</v>
      </c>
      <c r="AV154" s="12" t="s">
        <v>129</v>
      </c>
      <c r="AW154" s="12" t="s">
        <v>26</v>
      </c>
      <c r="AX154" s="12" t="s">
        <v>69</v>
      </c>
      <c r="AY154" s="149" t="s">
        <v>122</v>
      </c>
    </row>
    <row r="155" spans="2:65" s="12" customFormat="1">
      <c r="B155" s="147"/>
      <c r="D155" s="148" t="s">
        <v>131</v>
      </c>
      <c r="E155" s="149" t="s">
        <v>1</v>
      </c>
      <c r="F155" s="150" t="s">
        <v>179</v>
      </c>
      <c r="H155" s="151">
        <v>4.4850000000000003</v>
      </c>
      <c r="L155" s="147"/>
      <c r="M155" s="152"/>
      <c r="T155" s="153"/>
      <c r="AT155" s="149" t="s">
        <v>131</v>
      </c>
      <c r="AU155" s="149" t="s">
        <v>129</v>
      </c>
      <c r="AV155" s="12" t="s">
        <v>129</v>
      </c>
      <c r="AW155" s="12" t="s">
        <v>26</v>
      </c>
      <c r="AX155" s="12" t="s">
        <v>69</v>
      </c>
      <c r="AY155" s="149" t="s">
        <v>122</v>
      </c>
    </row>
    <row r="156" spans="2:65" s="12" customFormat="1">
      <c r="B156" s="147"/>
      <c r="D156" s="148" t="s">
        <v>131</v>
      </c>
      <c r="E156" s="149" t="s">
        <v>1</v>
      </c>
      <c r="F156" s="150" t="s">
        <v>180</v>
      </c>
      <c r="H156" s="151">
        <v>33.116</v>
      </c>
      <c r="L156" s="147"/>
      <c r="M156" s="152"/>
      <c r="T156" s="153"/>
      <c r="AT156" s="149" t="s">
        <v>131</v>
      </c>
      <c r="AU156" s="149" t="s">
        <v>129</v>
      </c>
      <c r="AV156" s="12" t="s">
        <v>129</v>
      </c>
      <c r="AW156" s="12" t="s">
        <v>26</v>
      </c>
      <c r="AX156" s="12" t="s">
        <v>69</v>
      </c>
      <c r="AY156" s="149" t="s">
        <v>122</v>
      </c>
    </row>
    <row r="157" spans="2:65" s="12" customFormat="1">
      <c r="B157" s="147"/>
      <c r="D157" s="148" t="s">
        <v>131</v>
      </c>
      <c r="E157" s="149" t="s">
        <v>1</v>
      </c>
      <c r="F157" s="150" t="s">
        <v>181</v>
      </c>
      <c r="H157" s="151">
        <v>17.928000000000001</v>
      </c>
      <c r="L157" s="147"/>
      <c r="M157" s="152"/>
      <c r="T157" s="153"/>
      <c r="AT157" s="149" t="s">
        <v>131</v>
      </c>
      <c r="AU157" s="149" t="s">
        <v>129</v>
      </c>
      <c r="AV157" s="12" t="s">
        <v>129</v>
      </c>
      <c r="AW157" s="12" t="s">
        <v>26</v>
      </c>
      <c r="AX157" s="12" t="s">
        <v>69</v>
      </c>
      <c r="AY157" s="149" t="s">
        <v>122</v>
      </c>
    </row>
    <row r="158" spans="2:65" s="12" customFormat="1">
      <c r="B158" s="147"/>
      <c r="D158" s="148" t="s">
        <v>131</v>
      </c>
      <c r="E158" s="149" t="s">
        <v>1</v>
      </c>
      <c r="F158" s="150" t="s">
        <v>182</v>
      </c>
      <c r="H158" s="151">
        <v>23.898</v>
      </c>
      <c r="L158" s="147"/>
      <c r="M158" s="152"/>
      <c r="T158" s="153"/>
      <c r="AT158" s="149" t="s">
        <v>131</v>
      </c>
      <c r="AU158" s="149" t="s">
        <v>129</v>
      </c>
      <c r="AV158" s="12" t="s">
        <v>129</v>
      </c>
      <c r="AW158" s="12" t="s">
        <v>26</v>
      </c>
      <c r="AX158" s="12" t="s">
        <v>69</v>
      </c>
      <c r="AY158" s="149" t="s">
        <v>122</v>
      </c>
    </row>
    <row r="159" spans="2:65" s="13" customFormat="1">
      <c r="B159" s="154"/>
      <c r="D159" s="148" t="s">
        <v>131</v>
      </c>
      <c r="E159" s="155" t="s">
        <v>1</v>
      </c>
      <c r="F159" s="156" t="s">
        <v>138</v>
      </c>
      <c r="H159" s="157">
        <v>80.447999999999993</v>
      </c>
      <c r="L159" s="154"/>
      <c r="M159" s="158"/>
      <c r="T159" s="159"/>
      <c r="AT159" s="155" t="s">
        <v>131</v>
      </c>
      <c r="AU159" s="155" t="s">
        <v>129</v>
      </c>
      <c r="AV159" s="13" t="s">
        <v>128</v>
      </c>
      <c r="AW159" s="13" t="s">
        <v>26</v>
      </c>
      <c r="AX159" s="13" t="s">
        <v>77</v>
      </c>
      <c r="AY159" s="155" t="s">
        <v>122</v>
      </c>
    </row>
    <row r="160" spans="2:65" s="1" customFormat="1" ht="24.25" customHeight="1">
      <c r="B160" s="133"/>
      <c r="C160" s="134" t="s">
        <v>183</v>
      </c>
      <c r="D160" s="134" t="s">
        <v>124</v>
      </c>
      <c r="E160" s="135" t="s">
        <v>184</v>
      </c>
      <c r="F160" s="136" t="s">
        <v>185</v>
      </c>
      <c r="G160" s="137" t="s">
        <v>135</v>
      </c>
      <c r="H160" s="138">
        <v>3.1880000000000002</v>
      </c>
      <c r="I160" s="139"/>
      <c r="J160" s="139">
        <f>ROUND(I160*H160,2)</f>
        <v>0</v>
      </c>
      <c r="K160" s="140"/>
      <c r="L160" s="27"/>
      <c r="M160" s="141" t="s">
        <v>1</v>
      </c>
      <c r="N160" s="142" t="s">
        <v>35</v>
      </c>
      <c r="O160" s="143">
        <v>0.58299999999999996</v>
      </c>
      <c r="P160" s="143">
        <f>O160*H160</f>
        <v>1.8586039999999999</v>
      </c>
      <c r="Q160" s="143">
        <v>2.19407</v>
      </c>
      <c r="R160" s="143">
        <f>Q160*H160</f>
        <v>6.99469516</v>
      </c>
      <c r="S160" s="143">
        <v>0</v>
      </c>
      <c r="T160" s="144">
        <f>S160*H160</f>
        <v>0</v>
      </c>
      <c r="AR160" s="145" t="s">
        <v>128</v>
      </c>
      <c r="AT160" s="145" t="s">
        <v>124</v>
      </c>
      <c r="AU160" s="145" t="s">
        <v>129</v>
      </c>
      <c r="AY160" s="15" t="s">
        <v>122</v>
      </c>
      <c r="BE160" s="146">
        <f>IF(N160="základná",J160,0)</f>
        <v>0</v>
      </c>
      <c r="BF160" s="146">
        <f>IF(N160="znížená",J160,0)</f>
        <v>0</v>
      </c>
      <c r="BG160" s="146">
        <f>IF(N160="zákl. prenesená",J160,0)</f>
        <v>0</v>
      </c>
      <c r="BH160" s="146">
        <f>IF(N160="zníž. prenesená",J160,0)</f>
        <v>0</v>
      </c>
      <c r="BI160" s="146">
        <f>IF(N160="nulová",J160,0)</f>
        <v>0</v>
      </c>
      <c r="BJ160" s="15" t="s">
        <v>129</v>
      </c>
      <c r="BK160" s="146">
        <f>ROUND(I160*H160,2)</f>
        <v>0</v>
      </c>
      <c r="BL160" s="15" t="s">
        <v>128</v>
      </c>
      <c r="BM160" s="145" t="s">
        <v>186</v>
      </c>
    </row>
    <row r="161" spans="2:65" s="12" customFormat="1">
      <c r="B161" s="147"/>
      <c r="D161" s="148" t="s">
        <v>131</v>
      </c>
      <c r="E161" s="149" t="s">
        <v>1</v>
      </c>
      <c r="F161" s="150" t="s">
        <v>187</v>
      </c>
      <c r="H161" s="151">
        <v>3.1880000000000002</v>
      </c>
      <c r="L161" s="147"/>
      <c r="M161" s="152"/>
      <c r="T161" s="153"/>
      <c r="AT161" s="149" t="s">
        <v>131</v>
      </c>
      <c r="AU161" s="149" t="s">
        <v>129</v>
      </c>
      <c r="AV161" s="12" t="s">
        <v>129</v>
      </c>
      <c r="AW161" s="12" t="s">
        <v>26</v>
      </c>
      <c r="AX161" s="12" t="s">
        <v>69</v>
      </c>
      <c r="AY161" s="149" t="s">
        <v>122</v>
      </c>
    </row>
    <row r="162" spans="2:65" s="13" customFormat="1">
      <c r="B162" s="154"/>
      <c r="D162" s="148" t="s">
        <v>131</v>
      </c>
      <c r="E162" s="155" t="s">
        <v>1</v>
      </c>
      <c r="F162" s="156" t="s">
        <v>138</v>
      </c>
      <c r="H162" s="157">
        <v>3.1880000000000002</v>
      </c>
      <c r="L162" s="154"/>
      <c r="M162" s="158"/>
      <c r="T162" s="159"/>
      <c r="AT162" s="155" t="s">
        <v>131</v>
      </c>
      <c r="AU162" s="155" t="s">
        <v>129</v>
      </c>
      <c r="AV162" s="13" t="s">
        <v>128</v>
      </c>
      <c r="AW162" s="13" t="s">
        <v>26</v>
      </c>
      <c r="AX162" s="13" t="s">
        <v>77</v>
      </c>
      <c r="AY162" s="155" t="s">
        <v>122</v>
      </c>
    </row>
    <row r="163" spans="2:65" s="1" customFormat="1" ht="21.75" customHeight="1">
      <c r="B163" s="133"/>
      <c r="C163" s="134" t="s">
        <v>188</v>
      </c>
      <c r="D163" s="134" t="s">
        <v>124</v>
      </c>
      <c r="E163" s="135" t="s">
        <v>189</v>
      </c>
      <c r="F163" s="136" t="s">
        <v>190</v>
      </c>
      <c r="G163" s="137" t="s">
        <v>127</v>
      </c>
      <c r="H163" s="138">
        <v>0.85</v>
      </c>
      <c r="I163" s="139"/>
      <c r="J163" s="139">
        <f>ROUND(I163*H163,2)</f>
        <v>0</v>
      </c>
      <c r="K163" s="140"/>
      <c r="L163" s="27"/>
      <c r="M163" s="141" t="s">
        <v>1</v>
      </c>
      <c r="N163" s="142" t="s">
        <v>35</v>
      </c>
      <c r="O163" s="143">
        <v>0.35799999999999998</v>
      </c>
      <c r="P163" s="143">
        <f>O163*H163</f>
        <v>0.30429999999999996</v>
      </c>
      <c r="Q163" s="143">
        <v>6.7000000000000002E-4</v>
      </c>
      <c r="R163" s="143">
        <f>Q163*H163</f>
        <v>5.6950000000000002E-4</v>
      </c>
      <c r="S163" s="143">
        <v>0</v>
      </c>
      <c r="T163" s="144">
        <f>S163*H163</f>
        <v>0</v>
      </c>
      <c r="AR163" s="145" t="s">
        <v>128</v>
      </c>
      <c r="AT163" s="145" t="s">
        <v>124</v>
      </c>
      <c r="AU163" s="145" t="s">
        <v>129</v>
      </c>
      <c r="AY163" s="15" t="s">
        <v>122</v>
      </c>
      <c r="BE163" s="146">
        <f>IF(N163="základná",J163,0)</f>
        <v>0</v>
      </c>
      <c r="BF163" s="146">
        <f>IF(N163="znížená",J163,0)</f>
        <v>0</v>
      </c>
      <c r="BG163" s="146">
        <f>IF(N163="zákl. prenesená",J163,0)</f>
        <v>0</v>
      </c>
      <c r="BH163" s="146">
        <f>IF(N163="zníž. prenesená",J163,0)</f>
        <v>0</v>
      </c>
      <c r="BI163" s="146">
        <f>IF(N163="nulová",J163,0)</f>
        <v>0</v>
      </c>
      <c r="BJ163" s="15" t="s">
        <v>129</v>
      </c>
      <c r="BK163" s="146">
        <f>ROUND(I163*H163,2)</f>
        <v>0</v>
      </c>
      <c r="BL163" s="15" t="s">
        <v>128</v>
      </c>
      <c r="BM163" s="145" t="s">
        <v>191</v>
      </c>
    </row>
    <row r="164" spans="2:65" s="12" customFormat="1">
      <c r="B164" s="147"/>
      <c r="D164" s="148" t="s">
        <v>131</v>
      </c>
      <c r="E164" s="149" t="s">
        <v>1</v>
      </c>
      <c r="F164" s="150" t="s">
        <v>192</v>
      </c>
      <c r="H164" s="151">
        <v>0.85</v>
      </c>
      <c r="L164" s="147"/>
      <c r="M164" s="152"/>
      <c r="T164" s="153"/>
      <c r="AT164" s="149" t="s">
        <v>131</v>
      </c>
      <c r="AU164" s="149" t="s">
        <v>129</v>
      </c>
      <c r="AV164" s="12" t="s">
        <v>129</v>
      </c>
      <c r="AW164" s="12" t="s">
        <v>26</v>
      </c>
      <c r="AX164" s="12" t="s">
        <v>69</v>
      </c>
      <c r="AY164" s="149" t="s">
        <v>122</v>
      </c>
    </row>
    <row r="165" spans="2:65" s="13" customFormat="1">
      <c r="B165" s="154"/>
      <c r="D165" s="148" t="s">
        <v>131</v>
      </c>
      <c r="E165" s="155" t="s">
        <v>1</v>
      </c>
      <c r="F165" s="156" t="s">
        <v>138</v>
      </c>
      <c r="H165" s="157">
        <v>0.85</v>
      </c>
      <c r="L165" s="154"/>
      <c r="M165" s="158"/>
      <c r="T165" s="159"/>
      <c r="AT165" s="155" t="s">
        <v>131</v>
      </c>
      <c r="AU165" s="155" t="s">
        <v>129</v>
      </c>
      <c r="AV165" s="13" t="s">
        <v>128</v>
      </c>
      <c r="AW165" s="13" t="s">
        <v>26</v>
      </c>
      <c r="AX165" s="13" t="s">
        <v>77</v>
      </c>
      <c r="AY165" s="155" t="s">
        <v>122</v>
      </c>
    </row>
    <row r="166" spans="2:65" s="1" customFormat="1" ht="21.75" customHeight="1">
      <c r="B166" s="133"/>
      <c r="C166" s="134" t="s">
        <v>193</v>
      </c>
      <c r="D166" s="134" t="s">
        <v>124</v>
      </c>
      <c r="E166" s="135" t="s">
        <v>194</v>
      </c>
      <c r="F166" s="136" t="s">
        <v>195</v>
      </c>
      <c r="G166" s="137" t="s">
        <v>127</v>
      </c>
      <c r="H166" s="138">
        <v>0.85</v>
      </c>
      <c r="I166" s="139"/>
      <c r="J166" s="139">
        <f>ROUND(I166*H166,2)</f>
        <v>0</v>
      </c>
      <c r="K166" s="140"/>
      <c r="L166" s="27"/>
      <c r="M166" s="141" t="s">
        <v>1</v>
      </c>
      <c r="N166" s="142" t="s">
        <v>35</v>
      </c>
      <c r="O166" s="143">
        <v>0.19900000000000001</v>
      </c>
      <c r="P166" s="143">
        <f>O166*H166</f>
        <v>0.16914999999999999</v>
      </c>
      <c r="Q166" s="143">
        <v>0</v>
      </c>
      <c r="R166" s="143">
        <f>Q166*H166</f>
        <v>0</v>
      </c>
      <c r="S166" s="143">
        <v>0</v>
      </c>
      <c r="T166" s="144">
        <f>S166*H166</f>
        <v>0</v>
      </c>
      <c r="AR166" s="145" t="s">
        <v>128</v>
      </c>
      <c r="AT166" s="145" t="s">
        <v>124</v>
      </c>
      <c r="AU166" s="145" t="s">
        <v>129</v>
      </c>
      <c r="AY166" s="15" t="s">
        <v>122</v>
      </c>
      <c r="BE166" s="146">
        <f>IF(N166="základná",J166,0)</f>
        <v>0</v>
      </c>
      <c r="BF166" s="146">
        <f>IF(N166="znížená",J166,0)</f>
        <v>0</v>
      </c>
      <c r="BG166" s="146">
        <f>IF(N166="zákl. prenesená",J166,0)</f>
        <v>0</v>
      </c>
      <c r="BH166" s="146">
        <f>IF(N166="zníž. prenesená",J166,0)</f>
        <v>0</v>
      </c>
      <c r="BI166" s="146">
        <f>IF(N166="nulová",J166,0)</f>
        <v>0</v>
      </c>
      <c r="BJ166" s="15" t="s">
        <v>129</v>
      </c>
      <c r="BK166" s="146">
        <f>ROUND(I166*H166,2)</f>
        <v>0</v>
      </c>
      <c r="BL166" s="15" t="s">
        <v>128</v>
      </c>
      <c r="BM166" s="145" t="s">
        <v>196</v>
      </c>
    </row>
    <row r="167" spans="2:65" s="1" customFormat="1" ht="16.5" customHeight="1">
      <c r="B167" s="133"/>
      <c r="C167" s="134" t="s">
        <v>197</v>
      </c>
      <c r="D167" s="134" t="s">
        <v>124</v>
      </c>
      <c r="E167" s="135" t="s">
        <v>198</v>
      </c>
      <c r="F167" s="136" t="s">
        <v>199</v>
      </c>
      <c r="G167" s="137" t="s">
        <v>200</v>
      </c>
      <c r="H167" s="138">
        <v>0.112</v>
      </c>
      <c r="I167" s="139"/>
      <c r="J167" s="139">
        <f>ROUND(I167*H167,2)</f>
        <v>0</v>
      </c>
      <c r="K167" s="140"/>
      <c r="L167" s="27"/>
      <c r="M167" s="141" t="s">
        <v>1</v>
      </c>
      <c r="N167" s="142" t="s">
        <v>35</v>
      </c>
      <c r="O167" s="143">
        <v>34.322000000000003</v>
      </c>
      <c r="P167" s="143">
        <f>O167*H167</f>
        <v>3.8440640000000004</v>
      </c>
      <c r="Q167" s="143">
        <v>1.01895</v>
      </c>
      <c r="R167" s="143">
        <f>Q167*H167</f>
        <v>0.1141224</v>
      </c>
      <c r="S167" s="143">
        <v>0</v>
      </c>
      <c r="T167" s="144">
        <f>S167*H167</f>
        <v>0</v>
      </c>
      <c r="AR167" s="145" t="s">
        <v>128</v>
      </c>
      <c r="AT167" s="145" t="s">
        <v>124</v>
      </c>
      <c r="AU167" s="145" t="s">
        <v>129</v>
      </c>
      <c r="AY167" s="15" t="s">
        <v>122</v>
      </c>
      <c r="BE167" s="146">
        <f>IF(N167="základná",J167,0)</f>
        <v>0</v>
      </c>
      <c r="BF167" s="146">
        <f>IF(N167="znížená",J167,0)</f>
        <v>0</v>
      </c>
      <c r="BG167" s="146">
        <f>IF(N167="zákl. prenesená",J167,0)</f>
        <v>0</v>
      </c>
      <c r="BH167" s="146">
        <f>IF(N167="zníž. prenesená",J167,0)</f>
        <v>0</v>
      </c>
      <c r="BI167" s="146">
        <f>IF(N167="nulová",J167,0)</f>
        <v>0</v>
      </c>
      <c r="BJ167" s="15" t="s">
        <v>129</v>
      </c>
      <c r="BK167" s="146">
        <f>ROUND(I167*H167,2)</f>
        <v>0</v>
      </c>
      <c r="BL167" s="15" t="s">
        <v>128</v>
      </c>
      <c r="BM167" s="145" t="s">
        <v>201</v>
      </c>
    </row>
    <row r="168" spans="2:65" s="12" customFormat="1">
      <c r="B168" s="147"/>
      <c r="D168" s="148" t="s">
        <v>131</v>
      </c>
      <c r="E168" s="149" t="s">
        <v>1</v>
      </c>
      <c r="F168" s="150" t="s">
        <v>202</v>
      </c>
      <c r="H168" s="151">
        <v>0.112</v>
      </c>
      <c r="L168" s="147"/>
      <c r="M168" s="152"/>
      <c r="T168" s="153"/>
      <c r="AT168" s="149" t="s">
        <v>131</v>
      </c>
      <c r="AU168" s="149" t="s">
        <v>129</v>
      </c>
      <c r="AV168" s="12" t="s">
        <v>129</v>
      </c>
      <c r="AW168" s="12" t="s">
        <v>26</v>
      </c>
      <c r="AX168" s="12" t="s">
        <v>77</v>
      </c>
      <c r="AY168" s="149" t="s">
        <v>122</v>
      </c>
    </row>
    <row r="169" spans="2:65" s="1" customFormat="1" ht="24.25" customHeight="1">
      <c r="B169" s="133"/>
      <c r="C169" s="134" t="s">
        <v>203</v>
      </c>
      <c r="D169" s="134" t="s">
        <v>124</v>
      </c>
      <c r="E169" s="135" t="s">
        <v>204</v>
      </c>
      <c r="F169" s="136" t="s">
        <v>205</v>
      </c>
      <c r="G169" s="137" t="s">
        <v>135</v>
      </c>
      <c r="H169" s="138">
        <v>4.4630000000000001</v>
      </c>
      <c r="I169" s="139"/>
      <c r="J169" s="139">
        <f>ROUND(I169*H169,2)</f>
        <v>0</v>
      </c>
      <c r="K169" s="140"/>
      <c r="L169" s="27"/>
      <c r="M169" s="141" t="s">
        <v>1</v>
      </c>
      <c r="N169" s="142" t="s">
        <v>35</v>
      </c>
      <c r="O169" s="143">
        <v>0.60399999999999998</v>
      </c>
      <c r="P169" s="143">
        <f>O169*H169</f>
        <v>2.6956519999999999</v>
      </c>
      <c r="Q169" s="143">
        <v>2.19407</v>
      </c>
      <c r="R169" s="143">
        <f>Q169*H169</f>
        <v>9.7921344099999992</v>
      </c>
      <c r="S169" s="143">
        <v>0</v>
      </c>
      <c r="T169" s="144">
        <f>S169*H169</f>
        <v>0</v>
      </c>
      <c r="AR169" s="145" t="s">
        <v>128</v>
      </c>
      <c r="AT169" s="145" t="s">
        <v>124</v>
      </c>
      <c r="AU169" s="145" t="s">
        <v>129</v>
      </c>
      <c r="AY169" s="15" t="s">
        <v>122</v>
      </c>
      <c r="BE169" s="146">
        <f>IF(N169="základná",J169,0)</f>
        <v>0</v>
      </c>
      <c r="BF169" s="146">
        <f>IF(N169="znížená",J169,0)</f>
        <v>0</v>
      </c>
      <c r="BG169" s="146">
        <f>IF(N169="zákl. prenesená",J169,0)</f>
        <v>0</v>
      </c>
      <c r="BH169" s="146">
        <f>IF(N169="zníž. prenesená",J169,0)</f>
        <v>0</v>
      </c>
      <c r="BI169" s="146">
        <f>IF(N169="nulová",J169,0)</f>
        <v>0</v>
      </c>
      <c r="BJ169" s="15" t="s">
        <v>129</v>
      </c>
      <c r="BK169" s="146">
        <f>ROUND(I169*H169,2)</f>
        <v>0</v>
      </c>
      <c r="BL169" s="15" t="s">
        <v>128</v>
      </c>
      <c r="BM169" s="145" t="s">
        <v>206</v>
      </c>
    </row>
    <row r="170" spans="2:65" s="12" customFormat="1">
      <c r="B170" s="147"/>
      <c r="D170" s="148" t="s">
        <v>131</v>
      </c>
      <c r="E170" s="149" t="s">
        <v>1</v>
      </c>
      <c r="F170" s="150" t="s">
        <v>207</v>
      </c>
      <c r="H170" s="151">
        <v>4.4630000000000001</v>
      </c>
      <c r="L170" s="147"/>
      <c r="M170" s="152"/>
      <c r="T170" s="153"/>
      <c r="AT170" s="149" t="s">
        <v>131</v>
      </c>
      <c r="AU170" s="149" t="s">
        <v>129</v>
      </c>
      <c r="AV170" s="12" t="s">
        <v>129</v>
      </c>
      <c r="AW170" s="12" t="s">
        <v>26</v>
      </c>
      <c r="AX170" s="12" t="s">
        <v>69</v>
      </c>
      <c r="AY170" s="149" t="s">
        <v>122</v>
      </c>
    </row>
    <row r="171" spans="2:65" s="13" customFormat="1">
      <c r="B171" s="154"/>
      <c r="D171" s="148" t="s">
        <v>131</v>
      </c>
      <c r="E171" s="155" t="s">
        <v>1</v>
      </c>
      <c r="F171" s="156" t="s">
        <v>138</v>
      </c>
      <c r="H171" s="157">
        <v>4.4630000000000001</v>
      </c>
      <c r="L171" s="154"/>
      <c r="M171" s="158"/>
      <c r="T171" s="159"/>
      <c r="AT171" s="155" t="s">
        <v>131</v>
      </c>
      <c r="AU171" s="155" t="s">
        <v>129</v>
      </c>
      <c r="AV171" s="13" t="s">
        <v>128</v>
      </c>
      <c r="AW171" s="13" t="s">
        <v>26</v>
      </c>
      <c r="AX171" s="13" t="s">
        <v>77</v>
      </c>
      <c r="AY171" s="155" t="s">
        <v>122</v>
      </c>
    </row>
    <row r="172" spans="2:65" s="1" customFormat="1" ht="21.75" customHeight="1">
      <c r="B172" s="133"/>
      <c r="C172" s="134" t="s">
        <v>208</v>
      </c>
      <c r="D172" s="134" t="s">
        <v>124</v>
      </c>
      <c r="E172" s="135" t="s">
        <v>209</v>
      </c>
      <c r="F172" s="136" t="s">
        <v>210</v>
      </c>
      <c r="G172" s="137" t="s">
        <v>127</v>
      </c>
      <c r="H172" s="138">
        <v>1.7</v>
      </c>
      <c r="I172" s="139"/>
      <c r="J172" s="139">
        <f>ROUND(I172*H172,2)</f>
        <v>0</v>
      </c>
      <c r="K172" s="140"/>
      <c r="L172" s="27"/>
      <c r="M172" s="141" t="s">
        <v>1</v>
      </c>
      <c r="N172" s="142" t="s">
        <v>35</v>
      </c>
      <c r="O172" s="143">
        <v>0.35799999999999998</v>
      </c>
      <c r="P172" s="143">
        <f>O172*H172</f>
        <v>0.60859999999999992</v>
      </c>
      <c r="Q172" s="143">
        <v>6.7000000000000002E-4</v>
      </c>
      <c r="R172" s="143">
        <f>Q172*H172</f>
        <v>1.139E-3</v>
      </c>
      <c r="S172" s="143">
        <v>0</v>
      </c>
      <c r="T172" s="144">
        <f>S172*H172</f>
        <v>0</v>
      </c>
      <c r="AR172" s="145" t="s">
        <v>128</v>
      </c>
      <c r="AT172" s="145" t="s">
        <v>124</v>
      </c>
      <c r="AU172" s="145" t="s">
        <v>129</v>
      </c>
      <c r="AY172" s="15" t="s">
        <v>122</v>
      </c>
      <c r="BE172" s="146">
        <f>IF(N172="základná",J172,0)</f>
        <v>0</v>
      </c>
      <c r="BF172" s="146">
        <f>IF(N172="znížená",J172,0)</f>
        <v>0</v>
      </c>
      <c r="BG172" s="146">
        <f>IF(N172="zákl. prenesená",J172,0)</f>
        <v>0</v>
      </c>
      <c r="BH172" s="146">
        <f>IF(N172="zníž. prenesená",J172,0)</f>
        <v>0</v>
      </c>
      <c r="BI172" s="146">
        <f>IF(N172="nulová",J172,0)</f>
        <v>0</v>
      </c>
      <c r="BJ172" s="15" t="s">
        <v>129</v>
      </c>
      <c r="BK172" s="146">
        <f>ROUND(I172*H172,2)</f>
        <v>0</v>
      </c>
      <c r="BL172" s="15" t="s">
        <v>128</v>
      </c>
      <c r="BM172" s="145" t="s">
        <v>211</v>
      </c>
    </row>
    <row r="173" spans="2:65" s="12" customFormat="1">
      <c r="B173" s="147"/>
      <c r="D173" s="148" t="s">
        <v>131</v>
      </c>
      <c r="E173" s="149" t="s">
        <v>1</v>
      </c>
      <c r="F173" s="150" t="s">
        <v>212</v>
      </c>
      <c r="H173" s="151">
        <v>1.7</v>
      </c>
      <c r="L173" s="147"/>
      <c r="M173" s="152"/>
      <c r="T173" s="153"/>
      <c r="AT173" s="149" t="s">
        <v>131</v>
      </c>
      <c r="AU173" s="149" t="s">
        <v>129</v>
      </c>
      <c r="AV173" s="12" t="s">
        <v>129</v>
      </c>
      <c r="AW173" s="12" t="s">
        <v>26</v>
      </c>
      <c r="AX173" s="12" t="s">
        <v>77</v>
      </c>
      <c r="AY173" s="149" t="s">
        <v>122</v>
      </c>
    </row>
    <row r="174" spans="2:65" s="1" customFormat="1" ht="21.75" customHeight="1">
      <c r="B174" s="133"/>
      <c r="C174" s="134" t="s">
        <v>213</v>
      </c>
      <c r="D174" s="134" t="s">
        <v>124</v>
      </c>
      <c r="E174" s="135" t="s">
        <v>214</v>
      </c>
      <c r="F174" s="136" t="s">
        <v>215</v>
      </c>
      <c r="G174" s="137" t="s">
        <v>127</v>
      </c>
      <c r="H174" s="138">
        <v>1.7</v>
      </c>
      <c r="I174" s="139"/>
      <c r="J174" s="139">
        <f>ROUND(I174*H174,2)</f>
        <v>0</v>
      </c>
      <c r="K174" s="140"/>
      <c r="L174" s="27"/>
      <c r="M174" s="141" t="s">
        <v>1</v>
      </c>
      <c r="N174" s="142" t="s">
        <v>35</v>
      </c>
      <c r="O174" s="143">
        <v>0.19900000000000001</v>
      </c>
      <c r="P174" s="143">
        <f>O174*H174</f>
        <v>0.33829999999999999</v>
      </c>
      <c r="Q174" s="143">
        <v>0</v>
      </c>
      <c r="R174" s="143">
        <f>Q174*H174</f>
        <v>0</v>
      </c>
      <c r="S174" s="143">
        <v>0</v>
      </c>
      <c r="T174" s="144">
        <f>S174*H174</f>
        <v>0</v>
      </c>
      <c r="AR174" s="145" t="s">
        <v>128</v>
      </c>
      <c r="AT174" s="145" t="s">
        <v>124</v>
      </c>
      <c r="AU174" s="145" t="s">
        <v>129</v>
      </c>
      <c r="AY174" s="15" t="s">
        <v>122</v>
      </c>
      <c r="BE174" s="146">
        <f>IF(N174="základná",J174,0)</f>
        <v>0</v>
      </c>
      <c r="BF174" s="146">
        <f>IF(N174="znížená",J174,0)</f>
        <v>0</v>
      </c>
      <c r="BG174" s="146">
        <f>IF(N174="zákl. prenesená",J174,0)</f>
        <v>0</v>
      </c>
      <c r="BH174" s="146">
        <f>IF(N174="zníž. prenesená",J174,0)</f>
        <v>0</v>
      </c>
      <c r="BI174" s="146">
        <f>IF(N174="nulová",J174,0)</f>
        <v>0</v>
      </c>
      <c r="BJ174" s="15" t="s">
        <v>129</v>
      </c>
      <c r="BK174" s="146">
        <f>ROUND(I174*H174,2)</f>
        <v>0</v>
      </c>
      <c r="BL174" s="15" t="s">
        <v>128</v>
      </c>
      <c r="BM174" s="145" t="s">
        <v>216</v>
      </c>
    </row>
    <row r="175" spans="2:65" s="1" customFormat="1" ht="16.5" customHeight="1">
      <c r="B175" s="133"/>
      <c r="C175" s="134" t="s">
        <v>217</v>
      </c>
      <c r="D175" s="134" t="s">
        <v>124</v>
      </c>
      <c r="E175" s="135" t="s">
        <v>218</v>
      </c>
      <c r="F175" s="136" t="s">
        <v>219</v>
      </c>
      <c r="G175" s="137" t="s">
        <v>200</v>
      </c>
      <c r="H175" s="138">
        <v>0.156</v>
      </c>
      <c r="I175" s="139"/>
      <c r="J175" s="139">
        <f>ROUND(I175*H175,2)</f>
        <v>0</v>
      </c>
      <c r="K175" s="140"/>
      <c r="L175" s="27"/>
      <c r="M175" s="141" t="s">
        <v>1</v>
      </c>
      <c r="N175" s="142" t="s">
        <v>35</v>
      </c>
      <c r="O175" s="143">
        <v>35.362000000000002</v>
      </c>
      <c r="P175" s="143">
        <f>O175*H175</f>
        <v>5.5164720000000003</v>
      </c>
      <c r="Q175" s="143">
        <v>1.01895</v>
      </c>
      <c r="R175" s="143">
        <f>Q175*H175</f>
        <v>0.15895619999999999</v>
      </c>
      <c r="S175" s="143">
        <v>0</v>
      </c>
      <c r="T175" s="144">
        <f>S175*H175</f>
        <v>0</v>
      </c>
      <c r="AR175" s="145" t="s">
        <v>128</v>
      </c>
      <c r="AT175" s="145" t="s">
        <v>124</v>
      </c>
      <c r="AU175" s="145" t="s">
        <v>129</v>
      </c>
      <c r="AY175" s="15" t="s">
        <v>122</v>
      </c>
      <c r="BE175" s="146">
        <f>IF(N175="základná",J175,0)</f>
        <v>0</v>
      </c>
      <c r="BF175" s="146">
        <f>IF(N175="znížená",J175,0)</f>
        <v>0</v>
      </c>
      <c r="BG175" s="146">
        <f>IF(N175="zákl. prenesená",J175,0)</f>
        <v>0</v>
      </c>
      <c r="BH175" s="146">
        <f>IF(N175="zníž. prenesená",J175,0)</f>
        <v>0</v>
      </c>
      <c r="BI175" s="146">
        <f>IF(N175="nulová",J175,0)</f>
        <v>0</v>
      </c>
      <c r="BJ175" s="15" t="s">
        <v>129</v>
      </c>
      <c r="BK175" s="146">
        <f>ROUND(I175*H175,2)</f>
        <v>0</v>
      </c>
      <c r="BL175" s="15" t="s">
        <v>128</v>
      </c>
      <c r="BM175" s="145" t="s">
        <v>220</v>
      </c>
    </row>
    <row r="176" spans="2:65" s="12" customFormat="1">
      <c r="B176" s="147"/>
      <c r="D176" s="148" t="s">
        <v>131</v>
      </c>
      <c r="E176" s="149" t="s">
        <v>1</v>
      </c>
      <c r="F176" s="150" t="s">
        <v>221</v>
      </c>
      <c r="H176" s="151">
        <v>0.156</v>
      </c>
      <c r="L176" s="147"/>
      <c r="M176" s="152"/>
      <c r="T176" s="153"/>
      <c r="AT176" s="149" t="s">
        <v>131</v>
      </c>
      <c r="AU176" s="149" t="s">
        <v>129</v>
      </c>
      <c r="AV176" s="12" t="s">
        <v>129</v>
      </c>
      <c r="AW176" s="12" t="s">
        <v>26</v>
      </c>
      <c r="AX176" s="12" t="s">
        <v>77</v>
      </c>
      <c r="AY176" s="149" t="s">
        <v>122</v>
      </c>
    </row>
    <row r="177" spans="2:65" s="11" customFormat="1" ht="22.95" customHeight="1">
      <c r="B177" s="122"/>
      <c r="D177" s="123" t="s">
        <v>68</v>
      </c>
      <c r="E177" s="131" t="s">
        <v>139</v>
      </c>
      <c r="F177" s="131" t="s">
        <v>222</v>
      </c>
      <c r="J177" s="132">
        <f>BK177</f>
        <v>0</v>
      </c>
      <c r="L177" s="122"/>
      <c r="M177" s="126"/>
      <c r="P177" s="127">
        <f>SUM(P178:P198)</f>
        <v>313.54207600000001</v>
      </c>
      <c r="R177" s="127">
        <f>SUM(R178:R198)</f>
        <v>103.52738659999999</v>
      </c>
      <c r="T177" s="128">
        <f>SUM(T178:T198)</f>
        <v>0</v>
      </c>
      <c r="AR177" s="123" t="s">
        <v>77</v>
      </c>
      <c r="AT177" s="129" t="s">
        <v>68</v>
      </c>
      <c r="AU177" s="129" t="s">
        <v>77</v>
      </c>
      <c r="AY177" s="123" t="s">
        <v>122</v>
      </c>
      <c r="BK177" s="130">
        <f>SUM(BK178:BK198)</f>
        <v>0</v>
      </c>
    </row>
    <row r="178" spans="2:65" s="1" customFormat="1" ht="21.75" customHeight="1">
      <c r="B178" s="133"/>
      <c r="C178" s="134" t="s">
        <v>223</v>
      </c>
      <c r="D178" s="134" t="s">
        <v>124</v>
      </c>
      <c r="E178" s="135" t="s">
        <v>224</v>
      </c>
      <c r="F178" s="136" t="s">
        <v>225</v>
      </c>
      <c r="G178" s="137" t="s">
        <v>135</v>
      </c>
      <c r="H178" s="138">
        <v>42.640999999999998</v>
      </c>
      <c r="I178" s="139"/>
      <c r="J178" s="139">
        <f>ROUND(I178*H178,2)</f>
        <v>0</v>
      </c>
      <c r="K178" s="140"/>
      <c r="L178" s="27"/>
      <c r="M178" s="141" t="s">
        <v>1</v>
      </c>
      <c r="N178" s="142" t="s">
        <v>35</v>
      </c>
      <c r="O178" s="143">
        <v>1.2270000000000001</v>
      </c>
      <c r="P178" s="143">
        <f>O178*H178</f>
        <v>52.320506999999999</v>
      </c>
      <c r="Q178" s="143">
        <v>2.40177</v>
      </c>
      <c r="R178" s="143">
        <f>Q178*H178</f>
        <v>102.41387456999999</v>
      </c>
      <c r="S178" s="143">
        <v>0</v>
      </c>
      <c r="T178" s="144">
        <f>S178*H178</f>
        <v>0</v>
      </c>
      <c r="AR178" s="145" t="s">
        <v>128</v>
      </c>
      <c r="AT178" s="145" t="s">
        <v>124</v>
      </c>
      <c r="AU178" s="145" t="s">
        <v>129</v>
      </c>
      <c r="AY178" s="15" t="s">
        <v>122</v>
      </c>
      <c r="BE178" s="146">
        <f>IF(N178="základná",J178,0)</f>
        <v>0</v>
      </c>
      <c r="BF178" s="146">
        <f>IF(N178="znížená",J178,0)</f>
        <v>0</v>
      </c>
      <c r="BG178" s="146">
        <f>IF(N178="zákl. prenesená",J178,0)</f>
        <v>0</v>
      </c>
      <c r="BH178" s="146">
        <f>IF(N178="zníž. prenesená",J178,0)</f>
        <v>0</v>
      </c>
      <c r="BI178" s="146">
        <f>IF(N178="nulová",J178,0)</f>
        <v>0</v>
      </c>
      <c r="BJ178" s="15" t="s">
        <v>129</v>
      </c>
      <c r="BK178" s="146">
        <f>ROUND(I178*H178,2)</f>
        <v>0</v>
      </c>
      <c r="BL178" s="15" t="s">
        <v>128</v>
      </c>
      <c r="BM178" s="145" t="s">
        <v>226</v>
      </c>
    </row>
    <row r="179" spans="2:65" s="12" customFormat="1" ht="20.6">
      <c r="B179" s="147"/>
      <c r="D179" s="148" t="s">
        <v>131</v>
      </c>
      <c r="E179" s="149" t="s">
        <v>1</v>
      </c>
      <c r="F179" s="150" t="s">
        <v>227</v>
      </c>
      <c r="H179" s="151">
        <v>39.222000000000001</v>
      </c>
      <c r="L179" s="147"/>
      <c r="M179" s="152"/>
      <c r="T179" s="153"/>
      <c r="AT179" s="149" t="s">
        <v>131</v>
      </c>
      <c r="AU179" s="149" t="s">
        <v>129</v>
      </c>
      <c r="AV179" s="12" t="s">
        <v>129</v>
      </c>
      <c r="AW179" s="12" t="s">
        <v>26</v>
      </c>
      <c r="AX179" s="12" t="s">
        <v>69</v>
      </c>
      <c r="AY179" s="149" t="s">
        <v>122</v>
      </c>
    </row>
    <row r="180" spans="2:65" s="12" customFormat="1">
      <c r="B180" s="147"/>
      <c r="D180" s="148" t="s">
        <v>131</v>
      </c>
      <c r="E180" s="149" t="s">
        <v>1</v>
      </c>
      <c r="F180" s="150" t="s">
        <v>228</v>
      </c>
      <c r="H180" s="151">
        <v>2.6520000000000001</v>
      </c>
      <c r="L180" s="147"/>
      <c r="M180" s="152"/>
      <c r="T180" s="153"/>
      <c r="AT180" s="149" t="s">
        <v>131</v>
      </c>
      <c r="AU180" s="149" t="s">
        <v>129</v>
      </c>
      <c r="AV180" s="12" t="s">
        <v>129</v>
      </c>
      <c r="AW180" s="12" t="s">
        <v>26</v>
      </c>
      <c r="AX180" s="12" t="s">
        <v>69</v>
      </c>
      <c r="AY180" s="149" t="s">
        <v>122</v>
      </c>
    </row>
    <row r="181" spans="2:65" s="12" customFormat="1">
      <c r="B181" s="147"/>
      <c r="D181" s="148" t="s">
        <v>131</v>
      </c>
      <c r="E181" s="149" t="s">
        <v>1</v>
      </c>
      <c r="F181" s="150" t="s">
        <v>229</v>
      </c>
      <c r="H181" s="151">
        <v>-2.875</v>
      </c>
      <c r="L181" s="147"/>
      <c r="M181" s="152"/>
      <c r="T181" s="153"/>
      <c r="AT181" s="149" t="s">
        <v>131</v>
      </c>
      <c r="AU181" s="149" t="s">
        <v>129</v>
      </c>
      <c r="AV181" s="12" t="s">
        <v>129</v>
      </c>
      <c r="AW181" s="12" t="s">
        <v>26</v>
      </c>
      <c r="AX181" s="12" t="s">
        <v>69</v>
      </c>
      <c r="AY181" s="149" t="s">
        <v>122</v>
      </c>
    </row>
    <row r="182" spans="2:65" s="12" customFormat="1">
      <c r="B182" s="147"/>
      <c r="D182" s="148" t="s">
        <v>131</v>
      </c>
      <c r="E182" s="149" t="s">
        <v>1</v>
      </c>
      <c r="F182" s="150" t="s">
        <v>230</v>
      </c>
      <c r="H182" s="151">
        <v>3.6419999999999999</v>
      </c>
      <c r="L182" s="147"/>
      <c r="M182" s="152"/>
      <c r="T182" s="153"/>
      <c r="AT182" s="149" t="s">
        <v>131</v>
      </c>
      <c r="AU182" s="149" t="s">
        <v>129</v>
      </c>
      <c r="AV182" s="12" t="s">
        <v>129</v>
      </c>
      <c r="AW182" s="12" t="s">
        <v>26</v>
      </c>
      <c r="AX182" s="12" t="s">
        <v>69</v>
      </c>
      <c r="AY182" s="149" t="s">
        <v>122</v>
      </c>
    </row>
    <row r="183" spans="2:65" s="13" customFormat="1">
      <c r="B183" s="154"/>
      <c r="D183" s="148" t="s">
        <v>131</v>
      </c>
      <c r="E183" s="155" t="s">
        <v>1</v>
      </c>
      <c r="F183" s="156" t="s">
        <v>138</v>
      </c>
      <c r="H183" s="157">
        <v>42.641000000000005</v>
      </c>
      <c r="L183" s="154"/>
      <c r="M183" s="158"/>
      <c r="T183" s="159"/>
      <c r="AT183" s="155" t="s">
        <v>131</v>
      </c>
      <c r="AU183" s="155" t="s">
        <v>129</v>
      </c>
      <c r="AV183" s="13" t="s">
        <v>128</v>
      </c>
      <c r="AW183" s="13" t="s">
        <v>26</v>
      </c>
      <c r="AX183" s="13" t="s">
        <v>77</v>
      </c>
      <c r="AY183" s="155" t="s">
        <v>122</v>
      </c>
    </row>
    <row r="184" spans="2:65" s="1" customFormat="1" ht="24.25" customHeight="1">
      <c r="B184" s="133"/>
      <c r="C184" s="134" t="s">
        <v>7</v>
      </c>
      <c r="D184" s="134" t="s">
        <v>124</v>
      </c>
      <c r="E184" s="135" t="s">
        <v>231</v>
      </c>
      <c r="F184" s="136" t="s">
        <v>232</v>
      </c>
      <c r="G184" s="137" t="s">
        <v>127</v>
      </c>
      <c r="H184" s="138">
        <v>336.40899999999999</v>
      </c>
      <c r="I184" s="139"/>
      <c r="J184" s="139">
        <f>ROUND(I184*H184,2)</f>
        <v>0</v>
      </c>
      <c r="K184" s="140"/>
      <c r="L184" s="27"/>
      <c r="M184" s="141" t="s">
        <v>1</v>
      </c>
      <c r="N184" s="142" t="s">
        <v>35</v>
      </c>
      <c r="O184" s="143">
        <v>0.443</v>
      </c>
      <c r="P184" s="143">
        <f>O184*H184</f>
        <v>149.02918700000001</v>
      </c>
      <c r="Q184" s="143">
        <v>1.5499999999999999E-3</v>
      </c>
      <c r="R184" s="143">
        <f>Q184*H184</f>
        <v>0.52143394999999992</v>
      </c>
      <c r="S184" s="143">
        <v>0</v>
      </c>
      <c r="T184" s="144">
        <f>S184*H184</f>
        <v>0</v>
      </c>
      <c r="AR184" s="145" t="s">
        <v>208</v>
      </c>
      <c r="AT184" s="145" t="s">
        <v>124</v>
      </c>
      <c r="AU184" s="145" t="s">
        <v>129</v>
      </c>
      <c r="AY184" s="15" t="s">
        <v>122</v>
      </c>
      <c r="BE184" s="146">
        <f>IF(N184="základná",J184,0)</f>
        <v>0</v>
      </c>
      <c r="BF184" s="146">
        <f>IF(N184="znížená",J184,0)</f>
        <v>0</v>
      </c>
      <c r="BG184" s="146">
        <f>IF(N184="zákl. prenesená",J184,0)</f>
        <v>0</v>
      </c>
      <c r="BH184" s="146">
        <f>IF(N184="zníž. prenesená",J184,0)</f>
        <v>0</v>
      </c>
      <c r="BI184" s="146">
        <f>IF(N184="nulová",J184,0)</f>
        <v>0</v>
      </c>
      <c r="BJ184" s="15" t="s">
        <v>129</v>
      </c>
      <c r="BK184" s="146">
        <f>ROUND(I184*H184,2)</f>
        <v>0</v>
      </c>
      <c r="BL184" s="15" t="s">
        <v>208</v>
      </c>
      <c r="BM184" s="145" t="s">
        <v>233</v>
      </c>
    </row>
    <row r="185" spans="2:65" s="12" customFormat="1" ht="20.6">
      <c r="B185" s="147"/>
      <c r="D185" s="148" t="s">
        <v>131</v>
      </c>
      <c r="E185" s="149" t="s">
        <v>1</v>
      </c>
      <c r="F185" s="150" t="s">
        <v>234</v>
      </c>
      <c r="H185" s="151">
        <v>301.709</v>
      </c>
      <c r="L185" s="147"/>
      <c r="M185" s="152"/>
      <c r="T185" s="153"/>
      <c r="AT185" s="149" t="s">
        <v>131</v>
      </c>
      <c r="AU185" s="149" t="s">
        <v>129</v>
      </c>
      <c r="AV185" s="12" t="s">
        <v>129</v>
      </c>
      <c r="AW185" s="12" t="s">
        <v>26</v>
      </c>
      <c r="AX185" s="12" t="s">
        <v>69</v>
      </c>
      <c r="AY185" s="149" t="s">
        <v>122</v>
      </c>
    </row>
    <row r="186" spans="2:65" s="12" customFormat="1">
      <c r="B186" s="147"/>
      <c r="D186" s="148" t="s">
        <v>131</v>
      </c>
      <c r="E186" s="149" t="s">
        <v>1</v>
      </c>
      <c r="F186" s="150" t="s">
        <v>235</v>
      </c>
      <c r="H186" s="151">
        <v>20.399999999999999</v>
      </c>
      <c r="L186" s="147"/>
      <c r="M186" s="152"/>
      <c r="T186" s="153"/>
      <c r="AT186" s="149" t="s">
        <v>131</v>
      </c>
      <c r="AU186" s="149" t="s">
        <v>129</v>
      </c>
      <c r="AV186" s="12" t="s">
        <v>129</v>
      </c>
      <c r="AW186" s="12" t="s">
        <v>26</v>
      </c>
      <c r="AX186" s="12" t="s">
        <v>69</v>
      </c>
      <c r="AY186" s="149" t="s">
        <v>122</v>
      </c>
    </row>
    <row r="187" spans="2:65" s="12" customFormat="1">
      <c r="B187" s="147"/>
      <c r="D187" s="148" t="s">
        <v>131</v>
      </c>
      <c r="E187" s="149" t="s">
        <v>1</v>
      </c>
      <c r="F187" s="150" t="s">
        <v>236</v>
      </c>
      <c r="H187" s="151">
        <v>-22.116</v>
      </c>
      <c r="L187" s="147"/>
      <c r="M187" s="152"/>
      <c r="T187" s="153"/>
      <c r="AT187" s="149" t="s">
        <v>131</v>
      </c>
      <c r="AU187" s="149" t="s">
        <v>129</v>
      </c>
      <c r="AV187" s="12" t="s">
        <v>129</v>
      </c>
      <c r="AW187" s="12" t="s">
        <v>26</v>
      </c>
      <c r="AX187" s="12" t="s">
        <v>69</v>
      </c>
      <c r="AY187" s="149" t="s">
        <v>122</v>
      </c>
    </row>
    <row r="188" spans="2:65" s="12" customFormat="1">
      <c r="B188" s="147"/>
      <c r="D188" s="148" t="s">
        <v>131</v>
      </c>
      <c r="E188" s="149" t="s">
        <v>1</v>
      </c>
      <c r="F188" s="150" t="s">
        <v>237</v>
      </c>
      <c r="H188" s="151">
        <v>36.415999999999997</v>
      </c>
      <c r="L188" s="147"/>
      <c r="M188" s="152"/>
      <c r="T188" s="153"/>
      <c r="AT188" s="149" t="s">
        <v>131</v>
      </c>
      <c r="AU188" s="149" t="s">
        <v>129</v>
      </c>
      <c r="AV188" s="12" t="s">
        <v>129</v>
      </c>
      <c r="AW188" s="12" t="s">
        <v>26</v>
      </c>
      <c r="AX188" s="12" t="s">
        <v>69</v>
      </c>
      <c r="AY188" s="149" t="s">
        <v>122</v>
      </c>
    </row>
    <row r="189" spans="2:65" s="13" customFormat="1">
      <c r="B189" s="154"/>
      <c r="D189" s="148" t="s">
        <v>131</v>
      </c>
      <c r="E189" s="155" t="s">
        <v>1</v>
      </c>
      <c r="F189" s="156" t="s">
        <v>138</v>
      </c>
      <c r="H189" s="157">
        <v>336.40899999999999</v>
      </c>
      <c r="L189" s="154"/>
      <c r="M189" s="158"/>
      <c r="T189" s="159"/>
      <c r="AT189" s="155" t="s">
        <v>131</v>
      </c>
      <c r="AU189" s="155" t="s">
        <v>129</v>
      </c>
      <c r="AV189" s="13" t="s">
        <v>128</v>
      </c>
      <c r="AW189" s="13" t="s">
        <v>26</v>
      </c>
      <c r="AX189" s="13" t="s">
        <v>77</v>
      </c>
      <c r="AY189" s="155" t="s">
        <v>122</v>
      </c>
    </row>
    <row r="190" spans="2:65" s="1" customFormat="1" ht="24.25" customHeight="1">
      <c r="B190" s="133"/>
      <c r="C190" s="134" t="s">
        <v>238</v>
      </c>
      <c r="D190" s="134" t="s">
        <v>124</v>
      </c>
      <c r="E190" s="135" t="s">
        <v>239</v>
      </c>
      <c r="F190" s="136" t="s">
        <v>240</v>
      </c>
      <c r="G190" s="137" t="s">
        <v>127</v>
      </c>
      <c r="H190" s="138">
        <v>336.40899999999999</v>
      </c>
      <c r="I190" s="139"/>
      <c r="J190" s="139">
        <f>ROUND(I190*H190,2)</f>
        <v>0</v>
      </c>
      <c r="K190" s="140"/>
      <c r="L190" s="27"/>
      <c r="M190" s="141" t="s">
        <v>1</v>
      </c>
      <c r="N190" s="142" t="s">
        <v>35</v>
      </c>
      <c r="O190" s="143">
        <v>0.314</v>
      </c>
      <c r="P190" s="143">
        <f>O190*H190</f>
        <v>105.632426</v>
      </c>
      <c r="Q190" s="143">
        <v>0</v>
      </c>
      <c r="R190" s="143">
        <f>Q190*H190</f>
        <v>0</v>
      </c>
      <c r="S190" s="143">
        <v>0</v>
      </c>
      <c r="T190" s="144">
        <f>S190*H190</f>
        <v>0</v>
      </c>
      <c r="AR190" s="145" t="s">
        <v>128</v>
      </c>
      <c r="AT190" s="145" t="s">
        <v>124</v>
      </c>
      <c r="AU190" s="145" t="s">
        <v>129</v>
      </c>
      <c r="AY190" s="15" t="s">
        <v>122</v>
      </c>
      <c r="BE190" s="146">
        <f>IF(N190="základná",J190,0)</f>
        <v>0</v>
      </c>
      <c r="BF190" s="146">
        <f>IF(N190="znížená",J190,0)</f>
        <v>0</v>
      </c>
      <c r="BG190" s="146">
        <f>IF(N190="zákl. prenesená",J190,0)</f>
        <v>0</v>
      </c>
      <c r="BH190" s="146">
        <f>IF(N190="zníž. prenesená",J190,0)</f>
        <v>0</v>
      </c>
      <c r="BI190" s="146">
        <f>IF(N190="nulová",J190,0)</f>
        <v>0</v>
      </c>
      <c r="BJ190" s="15" t="s">
        <v>129</v>
      </c>
      <c r="BK190" s="146">
        <f>ROUND(I190*H190,2)</f>
        <v>0</v>
      </c>
      <c r="BL190" s="15" t="s">
        <v>128</v>
      </c>
      <c r="BM190" s="145" t="s">
        <v>241</v>
      </c>
    </row>
    <row r="191" spans="2:65" s="1" customFormat="1" ht="37.950000000000003" customHeight="1">
      <c r="B191" s="133"/>
      <c r="C191" s="134" t="s">
        <v>242</v>
      </c>
      <c r="D191" s="134" t="s">
        <v>124</v>
      </c>
      <c r="E191" s="135" t="s">
        <v>243</v>
      </c>
      <c r="F191" s="136" t="s">
        <v>244</v>
      </c>
      <c r="G191" s="137" t="s">
        <v>127</v>
      </c>
      <c r="H191" s="138">
        <v>2354.8629999999998</v>
      </c>
      <c r="I191" s="139"/>
      <c r="J191" s="139">
        <f>ROUND(I191*H191,2)</f>
        <v>0</v>
      </c>
      <c r="K191" s="140"/>
      <c r="L191" s="27"/>
      <c r="M191" s="141" t="s">
        <v>1</v>
      </c>
      <c r="N191" s="142" t="s">
        <v>35</v>
      </c>
      <c r="O191" s="143">
        <v>0</v>
      </c>
      <c r="P191" s="143">
        <f>O191*H191</f>
        <v>0</v>
      </c>
      <c r="Q191" s="143">
        <v>0</v>
      </c>
      <c r="R191" s="143">
        <f>Q191*H191</f>
        <v>0</v>
      </c>
      <c r="S191" s="143">
        <v>0</v>
      </c>
      <c r="T191" s="144">
        <f>S191*H191</f>
        <v>0</v>
      </c>
      <c r="AR191" s="145" t="s">
        <v>128</v>
      </c>
      <c r="AT191" s="145" t="s">
        <v>124</v>
      </c>
      <c r="AU191" s="145" t="s">
        <v>129</v>
      </c>
      <c r="AY191" s="15" t="s">
        <v>122</v>
      </c>
      <c r="BE191" s="146">
        <f>IF(N191="základná",J191,0)</f>
        <v>0</v>
      </c>
      <c r="BF191" s="146">
        <f>IF(N191="znížená",J191,0)</f>
        <v>0</v>
      </c>
      <c r="BG191" s="146">
        <f>IF(N191="zákl. prenesená",J191,0)</f>
        <v>0</v>
      </c>
      <c r="BH191" s="146">
        <f>IF(N191="zníž. prenesená",J191,0)</f>
        <v>0</v>
      </c>
      <c r="BI191" s="146">
        <f>IF(N191="nulová",J191,0)</f>
        <v>0</v>
      </c>
      <c r="BJ191" s="15" t="s">
        <v>129</v>
      </c>
      <c r="BK191" s="146">
        <f>ROUND(I191*H191,2)</f>
        <v>0</v>
      </c>
      <c r="BL191" s="15" t="s">
        <v>128</v>
      </c>
      <c r="BM191" s="145" t="s">
        <v>245</v>
      </c>
    </row>
    <row r="192" spans="2:65" s="12" customFormat="1">
      <c r="B192" s="147"/>
      <c r="D192" s="148" t="s">
        <v>131</v>
      </c>
      <c r="E192" s="149" t="s">
        <v>1</v>
      </c>
      <c r="F192" s="150" t="s">
        <v>246</v>
      </c>
      <c r="H192" s="151">
        <v>2354.8629999999998</v>
      </c>
      <c r="L192" s="147"/>
      <c r="M192" s="152"/>
      <c r="T192" s="153"/>
      <c r="AT192" s="149" t="s">
        <v>131</v>
      </c>
      <c r="AU192" s="149" t="s">
        <v>129</v>
      </c>
      <c r="AV192" s="12" t="s">
        <v>129</v>
      </c>
      <c r="AW192" s="12" t="s">
        <v>26</v>
      </c>
      <c r="AX192" s="12" t="s">
        <v>77</v>
      </c>
      <c r="AY192" s="149" t="s">
        <v>122</v>
      </c>
    </row>
    <row r="193" spans="2:65" s="1" customFormat="1" ht="37.950000000000003" customHeight="1">
      <c r="B193" s="133"/>
      <c r="C193" s="134" t="s">
        <v>247</v>
      </c>
      <c r="D193" s="134" t="s">
        <v>124</v>
      </c>
      <c r="E193" s="135" t="s">
        <v>248</v>
      </c>
      <c r="F193" s="136" t="s">
        <v>249</v>
      </c>
      <c r="G193" s="137" t="s">
        <v>127</v>
      </c>
      <c r="H193" s="138">
        <v>168.20400000000001</v>
      </c>
      <c r="I193" s="139"/>
      <c r="J193" s="139">
        <f>ROUND(I193*H193,2)</f>
        <v>0</v>
      </c>
      <c r="K193" s="140"/>
      <c r="L193" s="27"/>
      <c r="M193" s="141" t="s">
        <v>1</v>
      </c>
      <c r="N193" s="142" t="s">
        <v>35</v>
      </c>
      <c r="O193" s="143">
        <v>3.9E-2</v>
      </c>
      <c r="P193" s="143">
        <f>O193*H193</f>
        <v>6.5599560000000006</v>
      </c>
      <c r="Q193" s="143">
        <v>3.5200000000000001E-3</v>
      </c>
      <c r="R193" s="143">
        <f>Q193*H193</f>
        <v>0.59207808000000006</v>
      </c>
      <c r="S193" s="143">
        <v>0</v>
      </c>
      <c r="T193" s="144">
        <f>S193*H193</f>
        <v>0</v>
      </c>
      <c r="AR193" s="145" t="s">
        <v>128</v>
      </c>
      <c r="AT193" s="145" t="s">
        <v>124</v>
      </c>
      <c r="AU193" s="145" t="s">
        <v>129</v>
      </c>
      <c r="AY193" s="15" t="s">
        <v>122</v>
      </c>
      <c r="BE193" s="146">
        <f>IF(N193="základná",J193,0)</f>
        <v>0</v>
      </c>
      <c r="BF193" s="146">
        <f>IF(N193="znížená",J193,0)</f>
        <v>0</v>
      </c>
      <c r="BG193" s="146">
        <f>IF(N193="zákl. prenesená",J193,0)</f>
        <v>0</v>
      </c>
      <c r="BH193" s="146">
        <f>IF(N193="zníž. prenesená",J193,0)</f>
        <v>0</v>
      </c>
      <c r="BI193" s="146">
        <f>IF(N193="nulová",J193,0)</f>
        <v>0</v>
      </c>
      <c r="BJ193" s="15" t="s">
        <v>129</v>
      </c>
      <c r="BK193" s="146">
        <f>ROUND(I193*H193,2)</f>
        <v>0</v>
      </c>
      <c r="BL193" s="15" t="s">
        <v>128</v>
      </c>
      <c r="BM193" s="145" t="s">
        <v>250</v>
      </c>
    </row>
    <row r="194" spans="2:65" s="12" customFormat="1" ht="20.6">
      <c r="B194" s="147"/>
      <c r="D194" s="148" t="s">
        <v>131</v>
      </c>
      <c r="E194" s="149" t="s">
        <v>1</v>
      </c>
      <c r="F194" s="150" t="s">
        <v>251</v>
      </c>
      <c r="H194" s="151">
        <v>150.85400000000001</v>
      </c>
      <c r="L194" s="147"/>
      <c r="M194" s="152"/>
      <c r="T194" s="153"/>
      <c r="AT194" s="149" t="s">
        <v>131</v>
      </c>
      <c r="AU194" s="149" t="s">
        <v>129</v>
      </c>
      <c r="AV194" s="12" t="s">
        <v>129</v>
      </c>
      <c r="AW194" s="12" t="s">
        <v>26</v>
      </c>
      <c r="AX194" s="12" t="s">
        <v>69</v>
      </c>
      <c r="AY194" s="149" t="s">
        <v>122</v>
      </c>
    </row>
    <row r="195" spans="2:65" s="12" customFormat="1">
      <c r="B195" s="147"/>
      <c r="D195" s="148" t="s">
        <v>131</v>
      </c>
      <c r="E195" s="149" t="s">
        <v>1</v>
      </c>
      <c r="F195" s="150" t="s">
        <v>252</v>
      </c>
      <c r="H195" s="151">
        <v>10.199999999999999</v>
      </c>
      <c r="L195" s="147"/>
      <c r="M195" s="152"/>
      <c r="T195" s="153"/>
      <c r="AT195" s="149" t="s">
        <v>131</v>
      </c>
      <c r="AU195" s="149" t="s">
        <v>129</v>
      </c>
      <c r="AV195" s="12" t="s">
        <v>129</v>
      </c>
      <c r="AW195" s="12" t="s">
        <v>26</v>
      </c>
      <c r="AX195" s="12" t="s">
        <v>69</v>
      </c>
      <c r="AY195" s="149" t="s">
        <v>122</v>
      </c>
    </row>
    <row r="196" spans="2:65" s="12" customFormat="1">
      <c r="B196" s="147"/>
      <c r="D196" s="148" t="s">
        <v>131</v>
      </c>
      <c r="E196" s="149" t="s">
        <v>1</v>
      </c>
      <c r="F196" s="150" t="s">
        <v>253</v>
      </c>
      <c r="H196" s="151">
        <v>-11.058</v>
      </c>
      <c r="L196" s="147"/>
      <c r="M196" s="152"/>
      <c r="T196" s="153"/>
      <c r="AT196" s="149" t="s">
        <v>131</v>
      </c>
      <c r="AU196" s="149" t="s">
        <v>129</v>
      </c>
      <c r="AV196" s="12" t="s">
        <v>129</v>
      </c>
      <c r="AW196" s="12" t="s">
        <v>26</v>
      </c>
      <c r="AX196" s="12" t="s">
        <v>69</v>
      </c>
      <c r="AY196" s="149" t="s">
        <v>122</v>
      </c>
    </row>
    <row r="197" spans="2:65" s="12" customFormat="1">
      <c r="B197" s="147"/>
      <c r="D197" s="148" t="s">
        <v>131</v>
      </c>
      <c r="E197" s="149" t="s">
        <v>1</v>
      </c>
      <c r="F197" s="150" t="s">
        <v>254</v>
      </c>
      <c r="H197" s="151">
        <v>18.207999999999998</v>
      </c>
      <c r="L197" s="147"/>
      <c r="M197" s="152"/>
      <c r="T197" s="153"/>
      <c r="AT197" s="149" t="s">
        <v>131</v>
      </c>
      <c r="AU197" s="149" t="s">
        <v>129</v>
      </c>
      <c r="AV197" s="12" t="s">
        <v>129</v>
      </c>
      <c r="AW197" s="12" t="s">
        <v>26</v>
      </c>
      <c r="AX197" s="12" t="s">
        <v>69</v>
      </c>
      <c r="AY197" s="149" t="s">
        <v>122</v>
      </c>
    </row>
    <row r="198" spans="2:65" s="13" customFormat="1">
      <c r="B198" s="154"/>
      <c r="D198" s="148" t="s">
        <v>131</v>
      </c>
      <c r="E198" s="155" t="s">
        <v>1</v>
      </c>
      <c r="F198" s="156" t="s">
        <v>138</v>
      </c>
      <c r="H198" s="157">
        <v>168.20400000000001</v>
      </c>
      <c r="L198" s="154"/>
      <c r="M198" s="158"/>
      <c r="T198" s="159"/>
      <c r="AT198" s="155" t="s">
        <v>131</v>
      </c>
      <c r="AU198" s="155" t="s">
        <v>129</v>
      </c>
      <c r="AV198" s="13" t="s">
        <v>128</v>
      </c>
      <c r="AW198" s="13" t="s">
        <v>26</v>
      </c>
      <c r="AX198" s="13" t="s">
        <v>77</v>
      </c>
      <c r="AY198" s="155" t="s">
        <v>122</v>
      </c>
    </row>
    <row r="199" spans="2:65" s="11" customFormat="1" ht="22.95" customHeight="1">
      <c r="B199" s="122"/>
      <c r="D199" s="123" t="s">
        <v>68</v>
      </c>
      <c r="E199" s="131" t="s">
        <v>154</v>
      </c>
      <c r="F199" s="131" t="s">
        <v>255</v>
      </c>
      <c r="J199" s="132">
        <f>BK199</f>
        <v>0</v>
      </c>
      <c r="L199" s="122"/>
      <c r="M199" s="126"/>
      <c r="P199" s="127">
        <f>SUM(P200:P222)</f>
        <v>516.55629699999997</v>
      </c>
      <c r="R199" s="127">
        <f>SUM(R200:R222)</f>
        <v>369.86205858</v>
      </c>
      <c r="T199" s="128">
        <f>SUM(T200:T222)</f>
        <v>0</v>
      </c>
      <c r="AR199" s="123" t="s">
        <v>77</v>
      </c>
      <c r="AT199" s="129" t="s">
        <v>68</v>
      </c>
      <c r="AU199" s="129" t="s">
        <v>77</v>
      </c>
      <c r="AY199" s="123" t="s">
        <v>122</v>
      </c>
      <c r="BK199" s="130">
        <f>SUM(BK200:BK222)</f>
        <v>0</v>
      </c>
    </row>
    <row r="200" spans="2:65" s="1" customFormat="1" ht="24.25" customHeight="1">
      <c r="B200" s="133"/>
      <c r="C200" s="134" t="s">
        <v>256</v>
      </c>
      <c r="D200" s="134" t="s">
        <v>124</v>
      </c>
      <c r="E200" s="135" t="s">
        <v>257</v>
      </c>
      <c r="F200" s="136" t="s">
        <v>258</v>
      </c>
      <c r="G200" s="137" t="s">
        <v>135</v>
      </c>
      <c r="H200" s="138">
        <v>166.75299999999999</v>
      </c>
      <c r="I200" s="139"/>
      <c r="J200" s="139">
        <f>ROUND(I200*H200,2)</f>
        <v>0</v>
      </c>
      <c r="K200" s="140"/>
      <c r="L200" s="27"/>
      <c r="M200" s="141" t="s">
        <v>1</v>
      </c>
      <c r="N200" s="142" t="s">
        <v>35</v>
      </c>
      <c r="O200" s="143">
        <v>2.3199999999999998</v>
      </c>
      <c r="P200" s="143">
        <f>O200*H200</f>
        <v>386.86695999999995</v>
      </c>
      <c r="Q200" s="143">
        <v>2.19407</v>
      </c>
      <c r="R200" s="143">
        <f>Q200*H200</f>
        <v>365.86775470999999</v>
      </c>
      <c r="S200" s="143">
        <v>0</v>
      </c>
      <c r="T200" s="144">
        <f>S200*H200</f>
        <v>0</v>
      </c>
      <c r="AR200" s="145" t="s">
        <v>128</v>
      </c>
      <c r="AT200" s="145" t="s">
        <v>124</v>
      </c>
      <c r="AU200" s="145" t="s">
        <v>129</v>
      </c>
      <c r="AY200" s="15" t="s">
        <v>122</v>
      </c>
      <c r="BE200" s="146">
        <f>IF(N200="základná",J200,0)</f>
        <v>0</v>
      </c>
      <c r="BF200" s="146">
        <f>IF(N200="znížená",J200,0)</f>
        <v>0</v>
      </c>
      <c r="BG200" s="146">
        <f>IF(N200="zákl. prenesená",J200,0)</f>
        <v>0</v>
      </c>
      <c r="BH200" s="146">
        <f>IF(N200="zníž. prenesená",J200,0)</f>
        <v>0</v>
      </c>
      <c r="BI200" s="146">
        <f>IF(N200="nulová",J200,0)</f>
        <v>0</v>
      </c>
      <c r="BJ200" s="15" t="s">
        <v>129</v>
      </c>
      <c r="BK200" s="146">
        <f>ROUND(I200*H200,2)</f>
        <v>0</v>
      </c>
      <c r="BL200" s="15" t="s">
        <v>128</v>
      </c>
      <c r="BM200" s="145" t="s">
        <v>259</v>
      </c>
    </row>
    <row r="201" spans="2:65" s="12" customFormat="1">
      <c r="B201" s="147"/>
      <c r="D201" s="148" t="s">
        <v>131</v>
      </c>
      <c r="E201" s="149" t="s">
        <v>1</v>
      </c>
      <c r="F201" s="150" t="s">
        <v>260</v>
      </c>
      <c r="H201" s="151">
        <v>87.218999999999994</v>
      </c>
      <c r="L201" s="147"/>
      <c r="M201" s="152"/>
      <c r="T201" s="153"/>
      <c r="AT201" s="149" t="s">
        <v>131</v>
      </c>
      <c r="AU201" s="149" t="s">
        <v>129</v>
      </c>
      <c r="AV201" s="12" t="s">
        <v>129</v>
      </c>
      <c r="AW201" s="12" t="s">
        <v>26</v>
      </c>
      <c r="AX201" s="12" t="s">
        <v>69</v>
      </c>
      <c r="AY201" s="149" t="s">
        <v>122</v>
      </c>
    </row>
    <row r="202" spans="2:65" s="12" customFormat="1">
      <c r="B202" s="147"/>
      <c r="D202" s="148" t="s">
        <v>131</v>
      </c>
      <c r="E202" s="149" t="s">
        <v>1</v>
      </c>
      <c r="F202" s="150" t="s">
        <v>261</v>
      </c>
      <c r="H202" s="151">
        <v>33.116</v>
      </c>
      <c r="L202" s="147"/>
      <c r="M202" s="152"/>
      <c r="T202" s="153"/>
      <c r="AT202" s="149" t="s">
        <v>131</v>
      </c>
      <c r="AU202" s="149" t="s">
        <v>129</v>
      </c>
      <c r="AV202" s="12" t="s">
        <v>129</v>
      </c>
      <c r="AW202" s="12" t="s">
        <v>26</v>
      </c>
      <c r="AX202" s="12" t="s">
        <v>69</v>
      </c>
      <c r="AY202" s="149" t="s">
        <v>122</v>
      </c>
    </row>
    <row r="203" spans="2:65" s="12" customFormat="1">
      <c r="B203" s="147"/>
      <c r="D203" s="148" t="s">
        <v>131</v>
      </c>
      <c r="E203" s="149" t="s">
        <v>1</v>
      </c>
      <c r="F203" s="150" t="s">
        <v>181</v>
      </c>
      <c r="H203" s="151">
        <v>17.928000000000001</v>
      </c>
      <c r="L203" s="147"/>
      <c r="M203" s="152"/>
      <c r="T203" s="153"/>
      <c r="AT203" s="149" t="s">
        <v>131</v>
      </c>
      <c r="AU203" s="149" t="s">
        <v>129</v>
      </c>
      <c r="AV203" s="12" t="s">
        <v>129</v>
      </c>
      <c r="AW203" s="12" t="s">
        <v>26</v>
      </c>
      <c r="AX203" s="12" t="s">
        <v>69</v>
      </c>
      <c r="AY203" s="149" t="s">
        <v>122</v>
      </c>
    </row>
    <row r="204" spans="2:65" s="12" customFormat="1">
      <c r="B204" s="147"/>
      <c r="D204" s="148" t="s">
        <v>131</v>
      </c>
      <c r="E204" s="149" t="s">
        <v>1</v>
      </c>
      <c r="F204" s="150" t="s">
        <v>262</v>
      </c>
      <c r="H204" s="151">
        <v>4.5919999999999996</v>
      </c>
      <c r="L204" s="147"/>
      <c r="M204" s="152"/>
      <c r="T204" s="153"/>
      <c r="AT204" s="149" t="s">
        <v>131</v>
      </c>
      <c r="AU204" s="149" t="s">
        <v>129</v>
      </c>
      <c r="AV204" s="12" t="s">
        <v>129</v>
      </c>
      <c r="AW204" s="12" t="s">
        <v>26</v>
      </c>
      <c r="AX204" s="12" t="s">
        <v>69</v>
      </c>
      <c r="AY204" s="149" t="s">
        <v>122</v>
      </c>
    </row>
    <row r="205" spans="2:65" s="12" customFormat="1">
      <c r="B205" s="147"/>
      <c r="D205" s="148" t="s">
        <v>131</v>
      </c>
      <c r="E205" s="149" t="s">
        <v>1</v>
      </c>
      <c r="F205" s="150" t="s">
        <v>182</v>
      </c>
      <c r="H205" s="151">
        <v>23.898</v>
      </c>
      <c r="L205" s="147"/>
      <c r="M205" s="152"/>
      <c r="T205" s="153"/>
      <c r="AT205" s="149" t="s">
        <v>131</v>
      </c>
      <c r="AU205" s="149" t="s">
        <v>129</v>
      </c>
      <c r="AV205" s="12" t="s">
        <v>129</v>
      </c>
      <c r="AW205" s="12" t="s">
        <v>26</v>
      </c>
      <c r="AX205" s="12" t="s">
        <v>69</v>
      </c>
      <c r="AY205" s="149" t="s">
        <v>122</v>
      </c>
    </row>
    <row r="206" spans="2:65" s="13" customFormat="1">
      <c r="B206" s="154"/>
      <c r="D206" s="148" t="s">
        <v>131</v>
      </c>
      <c r="E206" s="155" t="s">
        <v>1</v>
      </c>
      <c r="F206" s="156" t="s">
        <v>138</v>
      </c>
      <c r="H206" s="157">
        <v>166.75300000000001</v>
      </c>
      <c r="L206" s="154"/>
      <c r="M206" s="158"/>
      <c r="T206" s="159"/>
      <c r="AT206" s="155" t="s">
        <v>131</v>
      </c>
      <c r="AU206" s="155" t="s">
        <v>129</v>
      </c>
      <c r="AV206" s="13" t="s">
        <v>128</v>
      </c>
      <c r="AW206" s="13" t="s">
        <v>26</v>
      </c>
      <c r="AX206" s="13" t="s">
        <v>77</v>
      </c>
      <c r="AY206" s="155" t="s">
        <v>122</v>
      </c>
    </row>
    <row r="207" spans="2:65" s="1" customFormat="1" ht="21.75" customHeight="1">
      <c r="B207" s="133"/>
      <c r="C207" s="134" t="s">
        <v>263</v>
      </c>
      <c r="D207" s="134" t="s">
        <v>124</v>
      </c>
      <c r="E207" s="135" t="s">
        <v>264</v>
      </c>
      <c r="F207" s="136" t="s">
        <v>265</v>
      </c>
      <c r="G207" s="137" t="s">
        <v>127</v>
      </c>
      <c r="H207" s="138">
        <v>8.2590000000000003</v>
      </c>
      <c r="I207" s="139"/>
      <c r="J207" s="139">
        <f>ROUND(I207*H207,2)</f>
        <v>0</v>
      </c>
      <c r="K207" s="140"/>
      <c r="L207" s="27"/>
      <c r="M207" s="141" t="s">
        <v>1</v>
      </c>
      <c r="N207" s="142" t="s">
        <v>35</v>
      </c>
      <c r="O207" s="143">
        <v>0.40899999999999997</v>
      </c>
      <c r="P207" s="143">
        <f>O207*H207</f>
        <v>3.3779309999999998</v>
      </c>
      <c r="Q207" s="143">
        <v>8.6099999999999996E-3</v>
      </c>
      <c r="R207" s="143">
        <f>Q207*H207</f>
        <v>7.1109989999999998E-2</v>
      </c>
      <c r="S207" s="143">
        <v>0</v>
      </c>
      <c r="T207" s="144">
        <f>S207*H207</f>
        <v>0</v>
      </c>
      <c r="AR207" s="145" t="s">
        <v>128</v>
      </c>
      <c r="AT207" s="145" t="s">
        <v>124</v>
      </c>
      <c r="AU207" s="145" t="s">
        <v>129</v>
      </c>
      <c r="AY207" s="15" t="s">
        <v>122</v>
      </c>
      <c r="BE207" s="146">
        <f>IF(N207="základná",J207,0)</f>
        <v>0</v>
      </c>
      <c r="BF207" s="146">
        <f>IF(N207="znížená",J207,0)</f>
        <v>0</v>
      </c>
      <c r="BG207" s="146">
        <f>IF(N207="zákl. prenesená",J207,0)</f>
        <v>0</v>
      </c>
      <c r="BH207" s="146">
        <f>IF(N207="zníž. prenesená",J207,0)</f>
        <v>0</v>
      </c>
      <c r="BI207" s="146">
        <f>IF(N207="nulová",J207,0)</f>
        <v>0</v>
      </c>
      <c r="BJ207" s="15" t="s">
        <v>129</v>
      </c>
      <c r="BK207" s="146">
        <f>ROUND(I207*H207,2)</f>
        <v>0</v>
      </c>
      <c r="BL207" s="15" t="s">
        <v>128</v>
      </c>
      <c r="BM207" s="145" t="s">
        <v>266</v>
      </c>
    </row>
    <row r="208" spans="2:65" s="12" customFormat="1">
      <c r="B208" s="147"/>
      <c r="D208" s="148" t="s">
        <v>131</v>
      </c>
      <c r="E208" s="149" t="s">
        <v>1</v>
      </c>
      <c r="F208" s="150" t="s">
        <v>267</v>
      </c>
      <c r="H208" s="151">
        <v>2.7610000000000001</v>
      </c>
      <c r="L208" s="147"/>
      <c r="M208" s="152"/>
      <c r="T208" s="153"/>
      <c r="AT208" s="149" t="s">
        <v>131</v>
      </c>
      <c r="AU208" s="149" t="s">
        <v>129</v>
      </c>
      <c r="AV208" s="12" t="s">
        <v>129</v>
      </c>
      <c r="AW208" s="12" t="s">
        <v>26</v>
      </c>
      <c r="AX208" s="12" t="s">
        <v>69</v>
      </c>
      <c r="AY208" s="149" t="s">
        <v>122</v>
      </c>
    </row>
    <row r="209" spans="2:65" s="12" customFormat="1">
      <c r="B209" s="147"/>
      <c r="D209" s="148" t="s">
        <v>131</v>
      </c>
      <c r="E209" s="149" t="s">
        <v>1</v>
      </c>
      <c r="F209" s="150" t="s">
        <v>268</v>
      </c>
      <c r="H209" s="151">
        <v>1.5960000000000001</v>
      </c>
      <c r="L209" s="147"/>
      <c r="M209" s="152"/>
      <c r="T209" s="153"/>
      <c r="AT209" s="149" t="s">
        <v>131</v>
      </c>
      <c r="AU209" s="149" t="s">
        <v>129</v>
      </c>
      <c r="AV209" s="12" t="s">
        <v>129</v>
      </c>
      <c r="AW209" s="12" t="s">
        <v>26</v>
      </c>
      <c r="AX209" s="12" t="s">
        <v>69</v>
      </c>
      <c r="AY209" s="149" t="s">
        <v>122</v>
      </c>
    </row>
    <row r="210" spans="2:65" s="12" customFormat="1">
      <c r="B210" s="147"/>
      <c r="D210" s="148" t="s">
        <v>131</v>
      </c>
      <c r="E210" s="149" t="s">
        <v>1</v>
      </c>
      <c r="F210" s="150" t="s">
        <v>269</v>
      </c>
      <c r="H210" s="151">
        <v>1.276</v>
      </c>
      <c r="L210" s="147"/>
      <c r="M210" s="152"/>
      <c r="T210" s="153"/>
      <c r="AT210" s="149" t="s">
        <v>131</v>
      </c>
      <c r="AU210" s="149" t="s">
        <v>129</v>
      </c>
      <c r="AV210" s="12" t="s">
        <v>129</v>
      </c>
      <c r="AW210" s="12" t="s">
        <v>26</v>
      </c>
      <c r="AX210" s="12" t="s">
        <v>69</v>
      </c>
      <c r="AY210" s="149" t="s">
        <v>122</v>
      </c>
    </row>
    <row r="211" spans="2:65" s="12" customFormat="1">
      <c r="B211" s="147"/>
      <c r="D211" s="148" t="s">
        <v>131</v>
      </c>
      <c r="E211" s="149" t="s">
        <v>1</v>
      </c>
      <c r="F211" s="150" t="s">
        <v>270</v>
      </c>
      <c r="H211" s="151">
        <v>2.6259999999999999</v>
      </c>
      <c r="L211" s="147"/>
      <c r="M211" s="152"/>
      <c r="T211" s="153"/>
      <c r="AT211" s="149" t="s">
        <v>131</v>
      </c>
      <c r="AU211" s="149" t="s">
        <v>129</v>
      </c>
      <c r="AV211" s="12" t="s">
        <v>129</v>
      </c>
      <c r="AW211" s="12" t="s">
        <v>26</v>
      </c>
      <c r="AX211" s="12" t="s">
        <v>69</v>
      </c>
      <c r="AY211" s="149" t="s">
        <v>122</v>
      </c>
    </row>
    <row r="212" spans="2:65" s="13" customFormat="1">
      <c r="B212" s="154"/>
      <c r="D212" s="148" t="s">
        <v>131</v>
      </c>
      <c r="E212" s="155" t="s">
        <v>1</v>
      </c>
      <c r="F212" s="156" t="s">
        <v>138</v>
      </c>
      <c r="H212" s="157">
        <v>8.2590000000000003</v>
      </c>
      <c r="L212" s="154"/>
      <c r="M212" s="158"/>
      <c r="T212" s="159"/>
      <c r="AT212" s="155" t="s">
        <v>131</v>
      </c>
      <c r="AU212" s="155" t="s">
        <v>129</v>
      </c>
      <c r="AV212" s="13" t="s">
        <v>128</v>
      </c>
      <c r="AW212" s="13" t="s">
        <v>26</v>
      </c>
      <c r="AX212" s="13" t="s">
        <v>77</v>
      </c>
      <c r="AY212" s="155" t="s">
        <v>122</v>
      </c>
    </row>
    <row r="213" spans="2:65" s="1" customFormat="1" ht="21.75" customHeight="1">
      <c r="B213" s="133"/>
      <c r="C213" s="134" t="s">
        <v>271</v>
      </c>
      <c r="D213" s="134" t="s">
        <v>124</v>
      </c>
      <c r="E213" s="135" t="s">
        <v>272</v>
      </c>
      <c r="F213" s="136" t="s">
        <v>273</v>
      </c>
      <c r="G213" s="137" t="s">
        <v>127</v>
      </c>
      <c r="H213" s="138">
        <v>8.2590000000000003</v>
      </c>
      <c r="I213" s="139"/>
      <c r="J213" s="139">
        <f>ROUND(I213*H213,2)</f>
        <v>0</v>
      </c>
      <c r="K213" s="140"/>
      <c r="L213" s="27"/>
      <c r="M213" s="141" t="s">
        <v>1</v>
      </c>
      <c r="N213" s="142" t="s">
        <v>35</v>
      </c>
      <c r="O213" s="143">
        <v>0.248</v>
      </c>
      <c r="P213" s="143">
        <f>O213*H213</f>
        <v>2.0482320000000001</v>
      </c>
      <c r="Q213" s="143">
        <v>0</v>
      </c>
      <c r="R213" s="143">
        <f>Q213*H213</f>
        <v>0</v>
      </c>
      <c r="S213" s="143">
        <v>0</v>
      </c>
      <c r="T213" s="144">
        <f>S213*H213</f>
        <v>0</v>
      </c>
      <c r="AR213" s="145" t="s">
        <v>128</v>
      </c>
      <c r="AT213" s="145" t="s">
        <v>124</v>
      </c>
      <c r="AU213" s="145" t="s">
        <v>129</v>
      </c>
      <c r="AY213" s="15" t="s">
        <v>122</v>
      </c>
      <c r="BE213" s="146">
        <f>IF(N213="základná",J213,0)</f>
        <v>0</v>
      </c>
      <c r="BF213" s="146">
        <f>IF(N213="znížená",J213,0)</f>
        <v>0</v>
      </c>
      <c r="BG213" s="146">
        <f>IF(N213="zákl. prenesená",J213,0)</f>
        <v>0</v>
      </c>
      <c r="BH213" s="146">
        <f>IF(N213="zníž. prenesená",J213,0)</f>
        <v>0</v>
      </c>
      <c r="BI213" s="146">
        <f>IF(N213="nulová",J213,0)</f>
        <v>0</v>
      </c>
      <c r="BJ213" s="15" t="s">
        <v>129</v>
      </c>
      <c r="BK213" s="146">
        <f>ROUND(I213*H213,2)</f>
        <v>0</v>
      </c>
      <c r="BL213" s="15" t="s">
        <v>128</v>
      </c>
      <c r="BM213" s="145" t="s">
        <v>274</v>
      </c>
    </row>
    <row r="214" spans="2:65" s="1" customFormat="1" ht="37.950000000000003" customHeight="1">
      <c r="B214" s="133"/>
      <c r="C214" s="134" t="s">
        <v>275</v>
      </c>
      <c r="D214" s="134" t="s">
        <v>124</v>
      </c>
      <c r="E214" s="135" t="s">
        <v>276</v>
      </c>
      <c r="F214" s="136" t="s">
        <v>277</v>
      </c>
      <c r="G214" s="137" t="s">
        <v>127</v>
      </c>
      <c r="H214" s="138">
        <v>1111.684</v>
      </c>
      <c r="I214" s="139"/>
      <c r="J214" s="139">
        <f>ROUND(I214*H214,2)</f>
        <v>0</v>
      </c>
      <c r="K214" s="140"/>
      <c r="L214" s="27"/>
      <c r="M214" s="141" t="s">
        <v>1</v>
      </c>
      <c r="N214" s="142" t="s">
        <v>35</v>
      </c>
      <c r="O214" s="143">
        <v>4.1000000000000002E-2</v>
      </c>
      <c r="P214" s="143">
        <f>O214*H214</f>
        <v>45.579044000000003</v>
      </c>
      <c r="Q214" s="143">
        <v>3.5200000000000001E-3</v>
      </c>
      <c r="R214" s="143">
        <f>Q214*H214</f>
        <v>3.9131276800000001</v>
      </c>
      <c r="S214" s="143">
        <v>0</v>
      </c>
      <c r="T214" s="144">
        <f>S214*H214</f>
        <v>0</v>
      </c>
      <c r="AR214" s="145" t="s">
        <v>128</v>
      </c>
      <c r="AT214" s="145" t="s">
        <v>124</v>
      </c>
      <c r="AU214" s="145" t="s">
        <v>129</v>
      </c>
      <c r="AY214" s="15" t="s">
        <v>122</v>
      </c>
      <c r="BE214" s="146">
        <f>IF(N214="základná",J214,0)</f>
        <v>0</v>
      </c>
      <c r="BF214" s="146">
        <f>IF(N214="znížená",J214,0)</f>
        <v>0</v>
      </c>
      <c r="BG214" s="146">
        <f>IF(N214="zákl. prenesená",J214,0)</f>
        <v>0</v>
      </c>
      <c r="BH214" s="146">
        <f>IF(N214="zníž. prenesená",J214,0)</f>
        <v>0</v>
      </c>
      <c r="BI214" s="146">
        <f>IF(N214="nulová",J214,0)</f>
        <v>0</v>
      </c>
      <c r="BJ214" s="15" t="s">
        <v>129</v>
      </c>
      <c r="BK214" s="146">
        <f>ROUND(I214*H214,2)</f>
        <v>0</v>
      </c>
      <c r="BL214" s="15" t="s">
        <v>128</v>
      </c>
      <c r="BM214" s="145" t="s">
        <v>278</v>
      </c>
    </row>
    <row r="215" spans="2:65" s="12" customFormat="1">
      <c r="B215" s="147"/>
      <c r="D215" s="148" t="s">
        <v>131</v>
      </c>
      <c r="E215" s="149" t="s">
        <v>1</v>
      </c>
      <c r="F215" s="150" t="s">
        <v>279</v>
      </c>
      <c r="H215" s="151">
        <v>581.46</v>
      </c>
      <c r="L215" s="147"/>
      <c r="M215" s="152"/>
      <c r="T215" s="153"/>
      <c r="AT215" s="149" t="s">
        <v>131</v>
      </c>
      <c r="AU215" s="149" t="s">
        <v>129</v>
      </c>
      <c r="AV215" s="12" t="s">
        <v>129</v>
      </c>
      <c r="AW215" s="12" t="s">
        <v>26</v>
      </c>
      <c r="AX215" s="12" t="s">
        <v>69</v>
      </c>
      <c r="AY215" s="149" t="s">
        <v>122</v>
      </c>
    </row>
    <row r="216" spans="2:65" s="12" customFormat="1">
      <c r="B216" s="147"/>
      <c r="D216" s="148" t="s">
        <v>131</v>
      </c>
      <c r="E216" s="149" t="s">
        <v>1</v>
      </c>
      <c r="F216" s="150" t="s">
        <v>280</v>
      </c>
      <c r="H216" s="151">
        <v>220.77199999999999</v>
      </c>
      <c r="L216" s="147"/>
      <c r="M216" s="152"/>
      <c r="T216" s="153"/>
      <c r="AT216" s="149" t="s">
        <v>131</v>
      </c>
      <c r="AU216" s="149" t="s">
        <v>129</v>
      </c>
      <c r="AV216" s="12" t="s">
        <v>129</v>
      </c>
      <c r="AW216" s="12" t="s">
        <v>26</v>
      </c>
      <c r="AX216" s="12" t="s">
        <v>69</v>
      </c>
      <c r="AY216" s="149" t="s">
        <v>122</v>
      </c>
    </row>
    <row r="217" spans="2:65" s="12" customFormat="1">
      <c r="B217" s="147"/>
      <c r="D217" s="148" t="s">
        <v>131</v>
      </c>
      <c r="E217" s="149" t="s">
        <v>1</v>
      </c>
      <c r="F217" s="150" t="s">
        <v>281</v>
      </c>
      <c r="H217" s="151">
        <v>119.52</v>
      </c>
      <c r="L217" s="147"/>
      <c r="M217" s="152"/>
      <c r="T217" s="153"/>
      <c r="AT217" s="149" t="s">
        <v>131</v>
      </c>
      <c r="AU217" s="149" t="s">
        <v>129</v>
      </c>
      <c r="AV217" s="12" t="s">
        <v>129</v>
      </c>
      <c r="AW217" s="12" t="s">
        <v>26</v>
      </c>
      <c r="AX217" s="12" t="s">
        <v>69</v>
      </c>
      <c r="AY217" s="149" t="s">
        <v>122</v>
      </c>
    </row>
    <row r="218" spans="2:65" s="12" customFormat="1">
      <c r="B218" s="147"/>
      <c r="D218" s="148" t="s">
        <v>131</v>
      </c>
      <c r="E218" s="149" t="s">
        <v>1</v>
      </c>
      <c r="F218" s="150" t="s">
        <v>282</v>
      </c>
      <c r="H218" s="151">
        <v>30.611999999999998</v>
      </c>
      <c r="L218" s="147"/>
      <c r="M218" s="152"/>
      <c r="T218" s="153"/>
      <c r="AT218" s="149" t="s">
        <v>131</v>
      </c>
      <c r="AU218" s="149" t="s">
        <v>129</v>
      </c>
      <c r="AV218" s="12" t="s">
        <v>129</v>
      </c>
      <c r="AW218" s="12" t="s">
        <v>26</v>
      </c>
      <c r="AX218" s="12" t="s">
        <v>69</v>
      </c>
      <c r="AY218" s="149" t="s">
        <v>122</v>
      </c>
    </row>
    <row r="219" spans="2:65" s="12" customFormat="1">
      <c r="B219" s="147"/>
      <c r="D219" s="148" t="s">
        <v>131</v>
      </c>
      <c r="E219" s="149" t="s">
        <v>1</v>
      </c>
      <c r="F219" s="150" t="s">
        <v>283</v>
      </c>
      <c r="H219" s="151">
        <v>159.32</v>
      </c>
      <c r="L219" s="147"/>
      <c r="M219" s="152"/>
      <c r="T219" s="153"/>
      <c r="AT219" s="149" t="s">
        <v>131</v>
      </c>
      <c r="AU219" s="149" t="s">
        <v>129</v>
      </c>
      <c r="AV219" s="12" t="s">
        <v>129</v>
      </c>
      <c r="AW219" s="12" t="s">
        <v>26</v>
      </c>
      <c r="AX219" s="12" t="s">
        <v>69</v>
      </c>
      <c r="AY219" s="149" t="s">
        <v>122</v>
      </c>
    </row>
    <row r="220" spans="2:65" s="13" customFormat="1">
      <c r="B220" s="154"/>
      <c r="D220" s="148" t="s">
        <v>131</v>
      </c>
      <c r="E220" s="155" t="s">
        <v>1</v>
      </c>
      <c r="F220" s="156" t="s">
        <v>138</v>
      </c>
      <c r="H220" s="157">
        <v>1111.684</v>
      </c>
      <c r="L220" s="154"/>
      <c r="M220" s="158"/>
      <c r="T220" s="159"/>
      <c r="AT220" s="155" t="s">
        <v>131</v>
      </c>
      <c r="AU220" s="155" t="s">
        <v>129</v>
      </c>
      <c r="AV220" s="13" t="s">
        <v>128</v>
      </c>
      <c r="AW220" s="13" t="s">
        <v>26</v>
      </c>
      <c r="AX220" s="13" t="s">
        <v>77</v>
      </c>
      <c r="AY220" s="155" t="s">
        <v>122</v>
      </c>
    </row>
    <row r="221" spans="2:65" s="1" customFormat="1" ht="37.950000000000003" customHeight="1">
      <c r="B221" s="133"/>
      <c r="C221" s="134" t="s">
        <v>284</v>
      </c>
      <c r="D221" s="134" t="s">
        <v>124</v>
      </c>
      <c r="E221" s="135" t="s">
        <v>285</v>
      </c>
      <c r="F221" s="136" t="s">
        <v>286</v>
      </c>
      <c r="G221" s="137" t="s">
        <v>287</v>
      </c>
      <c r="H221" s="138">
        <v>167.77</v>
      </c>
      <c r="I221" s="139"/>
      <c r="J221" s="139">
        <f>ROUND(I221*H221,2)</f>
        <v>0</v>
      </c>
      <c r="K221" s="140"/>
      <c r="L221" s="27"/>
      <c r="M221" s="141" t="s">
        <v>1</v>
      </c>
      <c r="N221" s="142" t="s">
        <v>35</v>
      </c>
      <c r="O221" s="143">
        <v>0.46899999999999997</v>
      </c>
      <c r="P221" s="143">
        <f>O221*H221</f>
        <v>78.684129999999996</v>
      </c>
      <c r="Q221" s="143">
        <v>6.0000000000000002E-5</v>
      </c>
      <c r="R221" s="143">
        <f>Q221*H221</f>
        <v>1.0066200000000001E-2</v>
      </c>
      <c r="S221" s="143">
        <v>0</v>
      </c>
      <c r="T221" s="144">
        <f>S221*H221</f>
        <v>0</v>
      </c>
      <c r="AR221" s="145" t="s">
        <v>128</v>
      </c>
      <c r="AT221" s="145" t="s">
        <v>124</v>
      </c>
      <c r="AU221" s="145" t="s">
        <v>129</v>
      </c>
      <c r="AY221" s="15" t="s">
        <v>122</v>
      </c>
      <c r="BE221" s="146">
        <f>IF(N221="základná",J221,0)</f>
        <v>0</v>
      </c>
      <c r="BF221" s="146">
        <f>IF(N221="znížená",J221,0)</f>
        <v>0</v>
      </c>
      <c r="BG221" s="146">
        <f>IF(N221="zákl. prenesená",J221,0)</f>
        <v>0</v>
      </c>
      <c r="BH221" s="146">
        <f>IF(N221="zníž. prenesená",J221,0)</f>
        <v>0</v>
      </c>
      <c r="BI221" s="146">
        <f>IF(N221="nulová",J221,0)</f>
        <v>0</v>
      </c>
      <c r="BJ221" s="15" t="s">
        <v>129</v>
      </c>
      <c r="BK221" s="146">
        <f>ROUND(I221*H221,2)</f>
        <v>0</v>
      </c>
      <c r="BL221" s="15" t="s">
        <v>128</v>
      </c>
      <c r="BM221" s="145" t="s">
        <v>288</v>
      </c>
    </row>
    <row r="222" spans="2:65" s="12" customFormat="1">
      <c r="B222" s="147"/>
      <c r="D222" s="148" t="s">
        <v>131</v>
      </c>
      <c r="E222" s="149" t="s">
        <v>1</v>
      </c>
      <c r="F222" s="150" t="s">
        <v>289</v>
      </c>
      <c r="H222" s="151">
        <v>167.77</v>
      </c>
      <c r="L222" s="147"/>
      <c r="M222" s="152"/>
      <c r="T222" s="153"/>
      <c r="AT222" s="149" t="s">
        <v>131</v>
      </c>
      <c r="AU222" s="149" t="s">
        <v>129</v>
      </c>
      <c r="AV222" s="12" t="s">
        <v>129</v>
      </c>
      <c r="AW222" s="12" t="s">
        <v>26</v>
      </c>
      <c r="AX222" s="12" t="s">
        <v>77</v>
      </c>
      <c r="AY222" s="149" t="s">
        <v>122</v>
      </c>
    </row>
    <row r="223" spans="2:65" s="11" customFormat="1" ht="22.95" customHeight="1">
      <c r="B223" s="122"/>
      <c r="D223" s="123" t="s">
        <v>68</v>
      </c>
      <c r="E223" s="131" t="s">
        <v>168</v>
      </c>
      <c r="F223" s="131" t="s">
        <v>699</v>
      </c>
      <c r="J223" s="132">
        <f>BK223</f>
        <v>0</v>
      </c>
      <c r="L223" s="122"/>
      <c r="M223" s="126"/>
      <c r="P223" s="127">
        <f>SUM(P224:P233)</f>
        <v>240.647065</v>
      </c>
      <c r="R223" s="127">
        <f>SUM(R224:R233)</f>
        <v>46.755426219999997</v>
      </c>
      <c r="T223" s="128">
        <f>SUM(T224:T233)</f>
        <v>0</v>
      </c>
      <c r="AR223" s="123" t="s">
        <v>77</v>
      </c>
      <c r="AT223" s="129" t="s">
        <v>68</v>
      </c>
      <c r="AU223" s="129" t="s">
        <v>77</v>
      </c>
      <c r="AY223" s="123" t="s">
        <v>122</v>
      </c>
      <c r="BK223" s="130">
        <f>SUM(BK224:BK233)</f>
        <v>0</v>
      </c>
    </row>
    <row r="224" spans="2:65" s="1" customFormat="1" ht="24.25" customHeight="1">
      <c r="B224" s="133"/>
      <c r="C224" s="134" t="s">
        <v>291</v>
      </c>
      <c r="D224" s="134" t="s">
        <v>124</v>
      </c>
      <c r="E224" s="135" t="s">
        <v>292</v>
      </c>
      <c r="F224" s="136" t="s">
        <v>293</v>
      </c>
      <c r="G224" s="137" t="s">
        <v>135</v>
      </c>
      <c r="H224" s="138">
        <v>766.07899999999995</v>
      </c>
      <c r="I224" s="139"/>
      <c r="J224" s="139">
        <f>ROUND(I224*H224,2)</f>
        <v>0</v>
      </c>
      <c r="K224" s="140"/>
      <c r="L224" s="27"/>
      <c r="M224" s="141" t="s">
        <v>1</v>
      </c>
      <c r="N224" s="142" t="s">
        <v>35</v>
      </c>
      <c r="O224" s="143">
        <v>3.3000000000000002E-2</v>
      </c>
      <c r="P224" s="143">
        <f>O224*H224</f>
        <v>25.280607</v>
      </c>
      <c r="Q224" s="143">
        <v>2.8680000000000001E-2</v>
      </c>
      <c r="R224" s="143">
        <f>Q224*H224</f>
        <v>21.971145719999999</v>
      </c>
      <c r="S224" s="143">
        <v>0</v>
      </c>
      <c r="T224" s="144">
        <f>S224*H224</f>
        <v>0</v>
      </c>
      <c r="AR224" s="145" t="s">
        <v>128</v>
      </c>
      <c r="AT224" s="145" t="s">
        <v>124</v>
      </c>
      <c r="AU224" s="145" t="s">
        <v>129</v>
      </c>
      <c r="AY224" s="15" t="s">
        <v>122</v>
      </c>
      <c r="BE224" s="146">
        <f>IF(N224="základná",J224,0)</f>
        <v>0</v>
      </c>
      <c r="BF224" s="146">
        <f>IF(N224="znížená",J224,0)</f>
        <v>0</v>
      </c>
      <c r="BG224" s="146">
        <f>IF(N224="zákl. prenesená",J224,0)</f>
        <v>0</v>
      </c>
      <c r="BH224" s="146">
        <f>IF(N224="zníž. prenesená",J224,0)</f>
        <v>0</v>
      </c>
      <c r="BI224" s="146">
        <f>IF(N224="nulová",J224,0)</f>
        <v>0</v>
      </c>
      <c r="BJ224" s="15" t="s">
        <v>129</v>
      </c>
      <c r="BK224" s="146">
        <f>ROUND(I224*H224,2)</f>
        <v>0</v>
      </c>
      <c r="BL224" s="15" t="s">
        <v>128</v>
      </c>
      <c r="BM224" s="145" t="s">
        <v>294</v>
      </c>
    </row>
    <row r="225" spans="2:65" s="12" customFormat="1">
      <c r="B225" s="147"/>
      <c r="D225" s="148" t="s">
        <v>131</v>
      </c>
      <c r="E225" s="149" t="s">
        <v>1</v>
      </c>
      <c r="F225" s="150" t="s">
        <v>295</v>
      </c>
      <c r="H225" s="151">
        <v>766.07899999999995</v>
      </c>
      <c r="L225" s="147"/>
      <c r="M225" s="152"/>
      <c r="T225" s="153"/>
      <c r="AT225" s="149" t="s">
        <v>131</v>
      </c>
      <c r="AU225" s="149" t="s">
        <v>129</v>
      </c>
      <c r="AV225" s="12" t="s">
        <v>129</v>
      </c>
      <c r="AW225" s="12" t="s">
        <v>26</v>
      </c>
      <c r="AX225" s="12" t="s">
        <v>77</v>
      </c>
      <c r="AY225" s="149" t="s">
        <v>122</v>
      </c>
    </row>
    <row r="226" spans="2:65" s="1" customFormat="1" ht="37.950000000000003" customHeight="1">
      <c r="B226" s="133"/>
      <c r="C226" s="134" t="s">
        <v>296</v>
      </c>
      <c r="D226" s="134" t="s">
        <v>124</v>
      </c>
      <c r="E226" s="135" t="s">
        <v>297</v>
      </c>
      <c r="F226" s="136" t="s">
        <v>298</v>
      </c>
      <c r="G226" s="137" t="s">
        <v>135</v>
      </c>
      <c r="H226" s="138">
        <v>766.07899999999995</v>
      </c>
      <c r="I226" s="139"/>
      <c r="J226" s="139">
        <f>ROUND(I226*H226,2)</f>
        <v>0</v>
      </c>
      <c r="K226" s="140"/>
      <c r="L226" s="27"/>
      <c r="M226" s="141" t="s">
        <v>1</v>
      </c>
      <c r="N226" s="142" t="s">
        <v>35</v>
      </c>
      <c r="O226" s="143">
        <v>2E-3</v>
      </c>
      <c r="P226" s="143">
        <f>O226*H226</f>
        <v>1.5321579999999999</v>
      </c>
      <c r="Q226" s="143">
        <v>0</v>
      </c>
      <c r="R226" s="143">
        <f>Q226*H226</f>
        <v>0</v>
      </c>
      <c r="S226" s="143">
        <v>0</v>
      </c>
      <c r="T226" s="144">
        <f>S226*H226</f>
        <v>0</v>
      </c>
      <c r="AR226" s="145" t="s">
        <v>128</v>
      </c>
      <c r="AT226" s="145" t="s">
        <v>124</v>
      </c>
      <c r="AU226" s="145" t="s">
        <v>129</v>
      </c>
      <c r="AY226" s="15" t="s">
        <v>122</v>
      </c>
      <c r="BE226" s="146">
        <f>IF(N226="základná",J226,0)</f>
        <v>0</v>
      </c>
      <c r="BF226" s="146">
        <f>IF(N226="znížená",J226,0)</f>
        <v>0</v>
      </c>
      <c r="BG226" s="146">
        <f>IF(N226="zákl. prenesená",J226,0)</f>
        <v>0</v>
      </c>
      <c r="BH226" s="146">
        <f>IF(N226="zníž. prenesená",J226,0)</f>
        <v>0</v>
      </c>
      <c r="BI226" s="146">
        <f>IF(N226="nulová",J226,0)</f>
        <v>0</v>
      </c>
      <c r="BJ226" s="15" t="s">
        <v>129</v>
      </c>
      <c r="BK226" s="146">
        <f>ROUND(I226*H226,2)</f>
        <v>0</v>
      </c>
      <c r="BL226" s="15" t="s">
        <v>128</v>
      </c>
      <c r="BM226" s="145" t="s">
        <v>299</v>
      </c>
    </row>
    <row r="227" spans="2:65" s="1" customFormat="1" ht="24.25" customHeight="1">
      <c r="B227" s="133"/>
      <c r="C227" s="134" t="s">
        <v>300</v>
      </c>
      <c r="D227" s="134" t="s">
        <v>124</v>
      </c>
      <c r="E227" s="135" t="s">
        <v>301</v>
      </c>
      <c r="F227" s="136" t="s">
        <v>302</v>
      </c>
      <c r="G227" s="137" t="s">
        <v>135</v>
      </c>
      <c r="H227" s="138">
        <v>766.07899999999995</v>
      </c>
      <c r="I227" s="139"/>
      <c r="J227" s="139">
        <f>ROUND(I227*H227,2)</f>
        <v>0</v>
      </c>
      <c r="K227" s="140"/>
      <c r="L227" s="27"/>
      <c r="M227" s="141" t="s">
        <v>1</v>
      </c>
      <c r="N227" s="142" t="s">
        <v>35</v>
      </c>
      <c r="O227" s="143">
        <v>0.02</v>
      </c>
      <c r="P227" s="143">
        <f>O227*H227</f>
        <v>15.321579999999999</v>
      </c>
      <c r="Q227" s="143">
        <v>2.3900000000000001E-2</v>
      </c>
      <c r="R227" s="143">
        <f>Q227*H227</f>
        <v>18.3092881</v>
      </c>
      <c r="S227" s="143">
        <v>0</v>
      </c>
      <c r="T227" s="144">
        <f>S227*H227</f>
        <v>0</v>
      </c>
      <c r="AR227" s="145" t="s">
        <v>128</v>
      </c>
      <c r="AT227" s="145" t="s">
        <v>124</v>
      </c>
      <c r="AU227" s="145" t="s">
        <v>129</v>
      </c>
      <c r="AY227" s="15" t="s">
        <v>122</v>
      </c>
      <c r="BE227" s="146">
        <f>IF(N227="základná",J227,0)</f>
        <v>0</v>
      </c>
      <c r="BF227" s="146">
        <f>IF(N227="znížená",J227,0)</f>
        <v>0</v>
      </c>
      <c r="BG227" s="146">
        <f>IF(N227="zákl. prenesená",J227,0)</f>
        <v>0</v>
      </c>
      <c r="BH227" s="146">
        <f>IF(N227="zníž. prenesená",J227,0)</f>
        <v>0</v>
      </c>
      <c r="BI227" s="146">
        <f>IF(N227="nulová",J227,0)</f>
        <v>0</v>
      </c>
      <c r="BJ227" s="15" t="s">
        <v>129</v>
      </c>
      <c r="BK227" s="146">
        <f>ROUND(I227*H227,2)</f>
        <v>0</v>
      </c>
      <c r="BL227" s="15" t="s">
        <v>128</v>
      </c>
      <c r="BM227" s="145" t="s">
        <v>303</v>
      </c>
    </row>
    <row r="228" spans="2:65" s="1" customFormat="1" ht="24.25" customHeight="1">
      <c r="B228" s="133"/>
      <c r="C228" s="134" t="s">
        <v>304</v>
      </c>
      <c r="D228" s="134" t="s">
        <v>124</v>
      </c>
      <c r="E228" s="135" t="s">
        <v>305</v>
      </c>
      <c r="F228" s="136" t="s">
        <v>306</v>
      </c>
      <c r="G228" s="137" t="s">
        <v>127</v>
      </c>
      <c r="H228" s="138">
        <v>220.77199999999999</v>
      </c>
      <c r="I228" s="139"/>
      <c r="J228" s="139">
        <f>ROUND(I228*H228,2)</f>
        <v>0</v>
      </c>
      <c r="K228" s="140"/>
      <c r="L228" s="27"/>
      <c r="M228" s="141" t="s">
        <v>1</v>
      </c>
      <c r="N228" s="142" t="s">
        <v>35</v>
      </c>
      <c r="O228" s="143">
        <v>8.2000000000000003E-2</v>
      </c>
      <c r="P228" s="143">
        <f>O228*H228</f>
        <v>18.103304000000001</v>
      </c>
      <c r="Q228" s="143">
        <v>0</v>
      </c>
      <c r="R228" s="143">
        <f>Q228*H228</f>
        <v>0</v>
      </c>
      <c r="S228" s="143">
        <v>0</v>
      </c>
      <c r="T228" s="144">
        <f>S228*H228</f>
        <v>0</v>
      </c>
      <c r="AR228" s="145" t="s">
        <v>128</v>
      </c>
      <c r="AT228" s="145" t="s">
        <v>124</v>
      </c>
      <c r="AU228" s="145" t="s">
        <v>129</v>
      </c>
      <c r="AY228" s="15" t="s">
        <v>122</v>
      </c>
      <c r="BE228" s="146">
        <f>IF(N228="základná",J228,0)</f>
        <v>0</v>
      </c>
      <c r="BF228" s="146">
        <f>IF(N228="znížená",J228,0)</f>
        <v>0</v>
      </c>
      <c r="BG228" s="146">
        <f>IF(N228="zákl. prenesená",J228,0)</f>
        <v>0</v>
      </c>
      <c r="BH228" s="146">
        <f>IF(N228="zníž. prenesená",J228,0)</f>
        <v>0</v>
      </c>
      <c r="BI228" s="146">
        <f>IF(N228="nulová",J228,0)</f>
        <v>0</v>
      </c>
      <c r="BJ228" s="15" t="s">
        <v>129</v>
      </c>
      <c r="BK228" s="146">
        <f>ROUND(I228*H228,2)</f>
        <v>0</v>
      </c>
      <c r="BL228" s="15" t="s">
        <v>128</v>
      </c>
      <c r="BM228" s="145" t="s">
        <v>307</v>
      </c>
    </row>
    <row r="229" spans="2:65" s="12" customFormat="1">
      <c r="B229" s="147"/>
      <c r="D229" s="148" t="s">
        <v>131</v>
      </c>
      <c r="E229" s="149" t="s">
        <v>1</v>
      </c>
      <c r="F229" s="150" t="s">
        <v>308</v>
      </c>
      <c r="H229" s="151">
        <v>220.77199999999999</v>
      </c>
      <c r="L229" s="147"/>
      <c r="M229" s="152"/>
      <c r="T229" s="153"/>
      <c r="AT229" s="149" t="s">
        <v>131</v>
      </c>
      <c r="AU229" s="149" t="s">
        <v>129</v>
      </c>
      <c r="AV229" s="12" t="s">
        <v>129</v>
      </c>
      <c r="AW229" s="12" t="s">
        <v>26</v>
      </c>
      <c r="AX229" s="12" t="s">
        <v>77</v>
      </c>
      <c r="AY229" s="149" t="s">
        <v>122</v>
      </c>
    </row>
    <row r="230" spans="2:65" s="1" customFormat="1" ht="33" customHeight="1">
      <c r="B230" s="133"/>
      <c r="C230" s="134" t="s">
        <v>309</v>
      </c>
      <c r="D230" s="134" t="s">
        <v>124</v>
      </c>
      <c r="E230" s="135" t="s">
        <v>310</v>
      </c>
      <c r="F230" s="136" t="s">
        <v>311</v>
      </c>
      <c r="G230" s="137" t="s">
        <v>127</v>
      </c>
      <c r="H230" s="138">
        <v>220.77199999999999</v>
      </c>
      <c r="I230" s="139"/>
      <c r="J230" s="139">
        <f>ROUND(I230*H230,2)</f>
        <v>0</v>
      </c>
      <c r="K230" s="140"/>
      <c r="L230" s="27"/>
      <c r="M230" s="141" t="s">
        <v>1</v>
      </c>
      <c r="N230" s="142" t="s">
        <v>35</v>
      </c>
      <c r="O230" s="143">
        <v>2E-3</v>
      </c>
      <c r="P230" s="143">
        <f>O230*H230</f>
        <v>0.44154399999999999</v>
      </c>
      <c r="Q230" s="143">
        <v>1.7899999999999999E-3</v>
      </c>
      <c r="R230" s="143">
        <f>Q230*H230</f>
        <v>0.39518187999999999</v>
      </c>
      <c r="S230" s="143">
        <v>0</v>
      </c>
      <c r="T230" s="144">
        <f>S230*H230</f>
        <v>0</v>
      </c>
      <c r="AR230" s="145" t="s">
        <v>128</v>
      </c>
      <c r="AT230" s="145" t="s">
        <v>124</v>
      </c>
      <c r="AU230" s="145" t="s">
        <v>129</v>
      </c>
      <c r="AY230" s="15" t="s">
        <v>122</v>
      </c>
      <c r="BE230" s="146">
        <f>IF(N230="základná",J230,0)</f>
        <v>0</v>
      </c>
      <c r="BF230" s="146">
        <f>IF(N230="znížená",J230,0)</f>
        <v>0</v>
      </c>
      <c r="BG230" s="146">
        <f>IF(N230="zákl. prenesená",J230,0)</f>
        <v>0</v>
      </c>
      <c r="BH230" s="146">
        <f>IF(N230="zníž. prenesená",J230,0)</f>
        <v>0</v>
      </c>
      <c r="BI230" s="146">
        <f>IF(N230="nulová",J230,0)</f>
        <v>0</v>
      </c>
      <c r="BJ230" s="15" t="s">
        <v>129</v>
      </c>
      <c r="BK230" s="146">
        <f>ROUND(I230*H230,2)</f>
        <v>0</v>
      </c>
      <c r="BL230" s="15" t="s">
        <v>128</v>
      </c>
      <c r="BM230" s="145" t="s">
        <v>312</v>
      </c>
    </row>
    <row r="231" spans="2:65" s="1" customFormat="1" ht="24.25" customHeight="1">
      <c r="B231" s="133"/>
      <c r="C231" s="134" t="s">
        <v>313</v>
      </c>
      <c r="D231" s="134" t="s">
        <v>124</v>
      </c>
      <c r="E231" s="135" t="s">
        <v>314</v>
      </c>
      <c r="F231" s="136" t="s">
        <v>315</v>
      </c>
      <c r="G231" s="137" t="s">
        <v>127</v>
      </c>
      <c r="H231" s="138">
        <v>220.77199999999999</v>
      </c>
      <c r="I231" s="139"/>
      <c r="J231" s="139">
        <f>ROUND(I231*H231,2)</f>
        <v>0</v>
      </c>
      <c r="K231" s="140"/>
      <c r="L231" s="27"/>
      <c r="M231" s="141" t="s">
        <v>1</v>
      </c>
      <c r="N231" s="142" t="s">
        <v>35</v>
      </c>
      <c r="O231" s="143">
        <v>6.4000000000000001E-2</v>
      </c>
      <c r="P231" s="143">
        <f>O231*H231</f>
        <v>14.129408</v>
      </c>
      <c r="Q231" s="143">
        <v>2.743E-2</v>
      </c>
      <c r="R231" s="143">
        <f>Q231*H231</f>
        <v>6.0557759600000001</v>
      </c>
      <c r="S231" s="143">
        <v>0</v>
      </c>
      <c r="T231" s="144">
        <f>S231*H231</f>
        <v>0</v>
      </c>
      <c r="AR231" s="145" t="s">
        <v>128</v>
      </c>
      <c r="AT231" s="145" t="s">
        <v>124</v>
      </c>
      <c r="AU231" s="145" t="s">
        <v>129</v>
      </c>
      <c r="AY231" s="15" t="s">
        <v>122</v>
      </c>
      <c r="BE231" s="146">
        <f>IF(N231="základná",J231,0)</f>
        <v>0</v>
      </c>
      <c r="BF231" s="146">
        <f>IF(N231="znížená",J231,0)</f>
        <v>0</v>
      </c>
      <c r="BG231" s="146">
        <f>IF(N231="zákl. prenesená",J231,0)</f>
        <v>0</v>
      </c>
      <c r="BH231" s="146">
        <f>IF(N231="zníž. prenesená",J231,0)</f>
        <v>0</v>
      </c>
      <c r="BI231" s="146">
        <f>IF(N231="nulová",J231,0)</f>
        <v>0</v>
      </c>
      <c r="BJ231" s="15" t="s">
        <v>129</v>
      </c>
      <c r="BK231" s="146">
        <f>ROUND(I231*H231,2)</f>
        <v>0</v>
      </c>
      <c r="BL231" s="15" t="s">
        <v>128</v>
      </c>
      <c r="BM231" s="145" t="s">
        <v>316</v>
      </c>
    </row>
    <row r="232" spans="2:65" s="1" customFormat="1" ht="24.25" customHeight="1">
      <c r="B232" s="133"/>
      <c r="C232" s="134" t="s">
        <v>317</v>
      </c>
      <c r="D232" s="134" t="s">
        <v>124</v>
      </c>
      <c r="E232" s="135" t="s">
        <v>318</v>
      </c>
      <c r="F232" s="136" t="s">
        <v>319</v>
      </c>
      <c r="G232" s="137" t="s">
        <v>127</v>
      </c>
      <c r="H232" s="138">
        <v>600.86400000000003</v>
      </c>
      <c r="I232" s="139"/>
      <c r="J232" s="139">
        <f>ROUND(I232*H232,2)</f>
        <v>0</v>
      </c>
      <c r="K232" s="140"/>
      <c r="L232" s="27"/>
      <c r="M232" s="141" t="s">
        <v>1</v>
      </c>
      <c r="N232" s="142" t="s">
        <v>35</v>
      </c>
      <c r="O232" s="143">
        <v>0.27600000000000002</v>
      </c>
      <c r="P232" s="143">
        <f>O232*H232</f>
        <v>165.83846400000002</v>
      </c>
      <c r="Q232" s="143">
        <v>4.0000000000000003E-5</v>
      </c>
      <c r="R232" s="143">
        <f>Q232*H232</f>
        <v>2.4034560000000003E-2</v>
      </c>
      <c r="S232" s="143">
        <v>0</v>
      </c>
      <c r="T232" s="144">
        <f>S232*H232</f>
        <v>0</v>
      </c>
      <c r="AR232" s="145" t="s">
        <v>128</v>
      </c>
      <c r="AT232" s="145" t="s">
        <v>124</v>
      </c>
      <c r="AU232" s="145" t="s">
        <v>129</v>
      </c>
      <c r="AY232" s="15" t="s">
        <v>122</v>
      </c>
      <c r="BE232" s="146">
        <f>IF(N232="základná",J232,0)</f>
        <v>0</v>
      </c>
      <c r="BF232" s="146">
        <f>IF(N232="znížená",J232,0)</f>
        <v>0</v>
      </c>
      <c r="BG232" s="146">
        <f>IF(N232="zákl. prenesená",J232,0)</f>
        <v>0</v>
      </c>
      <c r="BH232" s="146">
        <f>IF(N232="zníž. prenesená",J232,0)</f>
        <v>0</v>
      </c>
      <c r="BI232" s="146">
        <f>IF(N232="nulová",J232,0)</f>
        <v>0</v>
      </c>
      <c r="BJ232" s="15" t="s">
        <v>129</v>
      </c>
      <c r="BK232" s="146">
        <f>ROUND(I232*H232,2)</f>
        <v>0</v>
      </c>
      <c r="BL232" s="15" t="s">
        <v>128</v>
      </c>
      <c r="BM232" s="145" t="s">
        <v>320</v>
      </c>
    </row>
    <row r="233" spans="2:65" s="12" customFormat="1">
      <c r="B233" s="147"/>
      <c r="D233" s="148" t="s">
        <v>131</v>
      </c>
      <c r="E233" s="149" t="s">
        <v>1</v>
      </c>
      <c r="F233" s="150" t="s">
        <v>321</v>
      </c>
      <c r="H233" s="151">
        <v>600.86400000000003</v>
      </c>
      <c r="L233" s="147"/>
      <c r="M233" s="152"/>
      <c r="T233" s="153"/>
      <c r="AT233" s="149" t="s">
        <v>131</v>
      </c>
      <c r="AU233" s="149" t="s">
        <v>129</v>
      </c>
      <c r="AV233" s="12" t="s">
        <v>129</v>
      </c>
      <c r="AW233" s="12" t="s">
        <v>26</v>
      </c>
      <c r="AX233" s="12" t="s">
        <v>77</v>
      </c>
      <c r="AY233" s="149" t="s">
        <v>122</v>
      </c>
    </row>
    <row r="234" spans="2:65" s="11" customFormat="1" ht="22.95" customHeight="1">
      <c r="B234" s="122"/>
      <c r="D234" s="123" t="s">
        <v>68</v>
      </c>
      <c r="E234" s="131" t="s">
        <v>322</v>
      </c>
      <c r="F234" s="131" t="s">
        <v>323</v>
      </c>
      <c r="J234" s="132">
        <f>BK234</f>
        <v>0</v>
      </c>
      <c r="L234" s="122"/>
      <c r="M234" s="126"/>
      <c r="P234" s="127">
        <f>P235</f>
        <v>263.38609400000001</v>
      </c>
      <c r="R234" s="127">
        <f>R235</f>
        <v>0</v>
      </c>
      <c r="T234" s="128">
        <f>T235</f>
        <v>0</v>
      </c>
      <c r="AR234" s="123" t="s">
        <v>77</v>
      </c>
      <c r="AT234" s="129" t="s">
        <v>68</v>
      </c>
      <c r="AU234" s="129" t="s">
        <v>77</v>
      </c>
      <c r="AY234" s="123" t="s">
        <v>122</v>
      </c>
      <c r="BK234" s="130">
        <f>BK235</f>
        <v>0</v>
      </c>
    </row>
    <row r="235" spans="2:65" s="1" customFormat="1" ht="24.25" customHeight="1">
      <c r="B235" s="133"/>
      <c r="C235" s="134" t="s">
        <v>324</v>
      </c>
      <c r="D235" s="134" t="s">
        <v>124</v>
      </c>
      <c r="E235" s="135" t="s">
        <v>325</v>
      </c>
      <c r="F235" s="136" t="s">
        <v>326</v>
      </c>
      <c r="G235" s="137" t="s">
        <v>200</v>
      </c>
      <c r="H235" s="138">
        <v>293.303</v>
      </c>
      <c r="I235" s="139"/>
      <c r="J235" s="139">
        <f>ROUND(I235*H235,2)</f>
        <v>0</v>
      </c>
      <c r="K235" s="140"/>
      <c r="L235" s="27"/>
      <c r="M235" s="141" t="s">
        <v>1</v>
      </c>
      <c r="N235" s="142" t="s">
        <v>35</v>
      </c>
      <c r="O235" s="143">
        <v>0.89800000000000002</v>
      </c>
      <c r="P235" s="143">
        <f>O235*H235</f>
        <v>263.38609400000001</v>
      </c>
      <c r="Q235" s="143">
        <v>0</v>
      </c>
      <c r="R235" s="143">
        <f>Q235*H235</f>
        <v>0</v>
      </c>
      <c r="S235" s="143">
        <v>0</v>
      </c>
      <c r="T235" s="144">
        <f>S235*H235</f>
        <v>0</v>
      </c>
      <c r="AR235" s="145" t="s">
        <v>128</v>
      </c>
      <c r="AT235" s="145" t="s">
        <v>124</v>
      </c>
      <c r="AU235" s="145" t="s">
        <v>129</v>
      </c>
      <c r="AY235" s="15" t="s">
        <v>122</v>
      </c>
      <c r="BE235" s="146">
        <f>IF(N235="základná",J235,0)</f>
        <v>0</v>
      </c>
      <c r="BF235" s="146">
        <f>IF(N235="znížená",J235,0)</f>
        <v>0</v>
      </c>
      <c r="BG235" s="146">
        <f>IF(N235="zákl. prenesená",J235,0)</f>
        <v>0</v>
      </c>
      <c r="BH235" s="146">
        <f>IF(N235="zníž. prenesená",J235,0)</f>
        <v>0</v>
      </c>
      <c r="BI235" s="146">
        <f>IF(N235="nulová",J235,0)</f>
        <v>0</v>
      </c>
      <c r="BJ235" s="15" t="s">
        <v>129</v>
      </c>
      <c r="BK235" s="146">
        <f>ROUND(I235*H235,2)</f>
        <v>0</v>
      </c>
      <c r="BL235" s="15" t="s">
        <v>128</v>
      </c>
      <c r="BM235" s="145" t="s">
        <v>327</v>
      </c>
    </row>
    <row r="236" spans="2:65" s="11" customFormat="1" ht="25.95" customHeight="1">
      <c r="B236" s="122"/>
      <c r="D236" s="123" t="s">
        <v>68</v>
      </c>
      <c r="E236" s="124" t="s">
        <v>328</v>
      </c>
      <c r="F236" s="124" t="s">
        <v>329</v>
      </c>
      <c r="J236" s="125">
        <f>BK236</f>
        <v>0</v>
      </c>
      <c r="L236" s="122"/>
      <c r="M236" s="126"/>
      <c r="P236" s="127">
        <f>P237+P245+P252+P298</f>
        <v>1126.8200832499999</v>
      </c>
      <c r="R236" s="127">
        <f>R237+R245+R252+R298</f>
        <v>13.12729431</v>
      </c>
      <c r="T236" s="128">
        <f>T237+T245+T252+T298</f>
        <v>0</v>
      </c>
      <c r="AR236" s="123" t="s">
        <v>129</v>
      </c>
      <c r="AT236" s="129" t="s">
        <v>68</v>
      </c>
      <c r="AU236" s="129" t="s">
        <v>69</v>
      </c>
      <c r="AY236" s="123" t="s">
        <v>122</v>
      </c>
      <c r="BK236" s="130">
        <f>BK237+BK245+BK252+BK298</f>
        <v>0</v>
      </c>
    </row>
    <row r="237" spans="2:65" s="11" customFormat="1" ht="22.95" customHeight="1">
      <c r="B237" s="122"/>
      <c r="D237" s="123" t="s">
        <v>68</v>
      </c>
      <c r="E237" s="131" t="s">
        <v>330</v>
      </c>
      <c r="F237" s="131" t="s">
        <v>331</v>
      </c>
      <c r="J237" s="132">
        <f>BK237</f>
        <v>0</v>
      </c>
      <c r="L237" s="122"/>
      <c r="M237" s="126"/>
      <c r="P237" s="127">
        <f>SUM(P238:P244)</f>
        <v>84.130617249999986</v>
      </c>
      <c r="R237" s="127">
        <f>SUM(R238:R244)</f>
        <v>2.5006167700000002</v>
      </c>
      <c r="T237" s="128">
        <f>SUM(T238:T244)</f>
        <v>0</v>
      </c>
      <c r="AR237" s="123" t="s">
        <v>129</v>
      </c>
      <c r="AT237" s="129" t="s">
        <v>68</v>
      </c>
      <c r="AU237" s="129" t="s">
        <v>77</v>
      </c>
      <c r="AY237" s="123" t="s">
        <v>122</v>
      </c>
      <c r="BK237" s="130">
        <f>SUM(BK238:BK244)</f>
        <v>0</v>
      </c>
    </row>
    <row r="238" spans="2:65" s="1" customFormat="1" ht="24.25" customHeight="1">
      <c r="B238" s="133"/>
      <c r="C238" s="134" t="s">
        <v>332</v>
      </c>
      <c r="D238" s="134" t="s">
        <v>124</v>
      </c>
      <c r="E238" s="135" t="s">
        <v>333</v>
      </c>
      <c r="F238" s="136" t="s">
        <v>334</v>
      </c>
      <c r="G238" s="137" t="s">
        <v>287</v>
      </c>
      <c r="H238" s="138">
        <v>396.64</v>
      </c>
      <c r="I238" s="139"/>
      <c r="J238" s="139">
        <f>ROUND(I238*H238,2)</f>
        <v>0</v>
      </c>
      <c r="K238" s="140"/>
      <c r="L238" s="27"/>
      <c r="M238" s="141" t="s">
        <v>1</v>
      </c>
      <c r="N238" s="142" t="s">
        <v>35</v>
      </c>
      <c r="O238" s="143">
        <v>0.21199999999999999</v>
      </c>
      <c r="P238" s="143">
        <f>O238*H238</f>
        <v>84.087679999999992</v>
      </c>
      <c r="Q238" s="143">
        <v>2.5999999999999998E-4</v>
      </c>
      <c r="R238" s="143">
        <f>Q238*H238</f>
        <v>0.10312639999999999</v>
      </c>
      <c r="S238" s="143">
        <v>0</v>
      </c>
      <c r="T238" s="144">
        <f>S238*H238</f>
        <v>0</v>
      </c>
      <c r="AR238" s="145" t="s">
        <v>208</v>
      </c>
      <c r="AT238" s="145" t="s">
        <v>124</v>
      </c>
      <c r="AU238" s="145" t="s">
        <v>129</v>
      </c>
      <c r="AY238" s="15" t="s">
        <v>122</v>
      </c>
      <c r="BE238" s="146">
        <f>IF(N238="základná",J238,0)</f>
        <v>0</v>
      </c>
      <c r="BF238" s="146">
        <f>IF(N238="znížená",J238,0)</f>
        <v>0</v>
      </c>
      <c r="BG238" s="146">
        <f>IF(N238="zákl. prenesená",J238,0)</f>
        <v>0</v>
      </c>
      <c r="BH238" s="146">
        <f>IF(N238="zníž. prenesená",J238,0)</f>
        <v>0</v>
      </c>
      <c r="BI238" s="146">
        <f>IF(N238="nulová",J238,0)</f>
        <v>0</v>
      </c>
      <c r="BJ238" s="15" t="s">
        <v>129</v>
      </c>
      <c r="BK238" s="146">
        <f>ROUND(I238*H238,2)</f>
        <v>0</v>
      </c>
      <c r="BL238" s="15" t="s">
        <v>208</v>
      </c>
      <c r="BM238" s="145" t="s">
        <v>335</v>
      </c>
    </row>
    <row r="239" spans="2:65" s="12" customFormat="1">
      <c r="B239" s="147"/>
      <c r="D239" s="148" t="s">
        <v>131</v>
      </c>
      <c r="E239" s="149" t="s">
        <v>1</v>
      </c>
      <c r="F239" s="150" t="s">
        <v>336</v>
      </c>
      <c r="H239" s="151">
        <v>396.64</v>
      </c>
      <c r="L239" s="147"/>
      <c r="M239" s="152"/>
      <c r="T239" s="153"/>
      <c r="AT239" s="149" t="s">
        <v>131</v>
      </c>
      <c r="AU239" s="149" t="s">
        <v>129</v>
      </c>
      <c r="AV239" s="12" t="s">
        <v>129</v>
      </c>
      <c r="AW239" s="12" t="s">
        <v>26</v>
      </c>
      <c r="AX239" s="12" t="s">
        <v>77</v>
      </c>
      <c r="AY239" s="149" t="s">
        <v>122</v>
      </c>
    </row>
    <row r="240" spans="2:65" s="1" customFormat="1" ht="16.5" customHeight="1">
      <c r="B240" s="133"/>
      <c r="C240" s="160" t="s">
        <v>337</v>
      </c>
      <c r="D240" s="160" t="s">
        <v>338</v>
      </c>
      <c r="E240" s="161" t="s">
        <v>339</v>
      </c>
      <c r="F240" s="162" t="s">
        <v>340</v>
      </c>
      <c r="G240" s="163" t="s">
        <v>135</v>
      </c>
      <c r="H240" s="164">
        <v>4.1890000000000001</v>
      </c>
      <c r="I240" s="165"/>
      <c r="J240" s="165">
        <f>ROUND(I240*H240,2)</f>
        <v>0</v>
      </c>
      <c r="K240" s="166"/>
      <c r="L240" s="167"/>
      <c r="M240" s="168" t="s">
        <v>1</v>
      </c>
      <c r="N240" s="169" t="s">
        <v>35</v>
      </c>
      <c r="O240" s="143">
        <v>0</v>
      </c>
      <c r="P240" s="143">
        <f>O240*H240</f>
        <v>0</v>
      </c>
      <c r="Q240" s="143">
        <v>0.55000000000000004</v>
      </c>
      <c r="R240" s="143">
        <f>Q240*H240</f>
        <v>2.3039500000000004</v>
      </c>
      <c r="S240" s="143">
        <v>0</v>
      </c>
      <c r="T240" s="144">
        <f>S240*H240</f>
        <v>0</v>
      </c>
      <c r="AR240" s="145" t="s">
        <v>304</v>
      </c>
      <c r="AT240" s="145" t="s">
        <v>338</v>
      </c>
      <c r="AU240" s="145" t="s">
        <v>129</v>
      </c>
      <c r="AY240" s="15" t="s">
        <v>122</v>
      </c>
      <c r="BE240" s="146">
        <f>IF(N240="základná",J240,0)</f>
        <v>0</v>
      </c>
      <c r="BF240" s="146">
        <f>IF(N240="znížená",J240,0)</f>
        <v>0</v>
      </c>
      <c r="BG240" s="146">
        <f>IF(N240="zákl. prenesená",J240,0)</f>
        <v>0</v>
      </c>
      <c r="BH240" s="146">
        <f>IF(N240="zníž. prenesená",J240,0)</f>
        <v>0</v>
      </c>
      <c r="BI240" s="146">
        <f>IF(N240="nulová",J240,0)</f>
        <v>0</v>
      </c>
      <c r="BJ240" s="15" t="s">
        <v>129</v>
      </c>
      <c r="BK240" s="146">
        <f>ROUND(I240*H240,2)</f>
        <v>0</v>
      </c>
      <c r="BL240" s="15" t="s">
        <v>208</v>
      </c>
      <c r="BM240" s="145" t="s">
        <v>341</v>
      </c>
    </row>
    <row r="241" spans="2:65" s="12" customFormat="1">
      <c r="B241" s="147"/>
      <c r="D241" s="148" t="s">
        <v>131</v>
      </c>
      <c r="E241" s="149" t="s">
        <v>1</v>
      </c>
      <c r="F241" s="150" t="s">
        <v>342</v>
      </c>
      <c r="H241" s="151">
        <v>3.8079999999999998</v>
      </c>
      <c r="L241" s="147"/>
      <c r="M241" s="152"/>
      <c r="T241" s="153"/>
      <c r="AT241" s="149" t="s">
        <v>131</v>
      </c>
      <c r="AU241" s="149" t="s">
        <v>129</v>
      </c>
      <c r="AV241" s="12" t="s">
        <v>129</v>
      </c>
      <c r="AW241" s="12" t="s">
        <v>26</v>
      </c>
      <c r="AX241" s="12" t="s">
        <v>77</v>
      </c>
      <c r="AY241" s="149" t="s">
        <v>122</v>
      </c>
    </row>
    <row r="242" spans="2:65" s="12" customFormat="1">
      <c r="B242" s="147"/>
      <c r="D242" s="148" t="s">
        <v>131</v>
      </c>
      <c r="F242" s="150" t="s">
        <v>343</v>
      </c>
      <c r="H242" s="151">
        <v>4.1890000000000001</v>
      </c>
      <c r="L242" s="147"/>
      <c r="M242" s="152"/>
      <c r="T242" s="153"/>
      <c r="AT242" s="149" t="s">
        <v>131</v>
      </c>
      <c r="AU242" s="149" t="s">
        <v>129</v>
      </c>
      <c r="AV242" s="12" t="s">
        <v>129</v>
      </c>
      <c r="AW242" s="12" t="s">
        <v>3</v>
      </c>
      <c r="AX242" s="12" t="s">
        <v>77</v>
      </c>
      <c r="AY242" s="149" t="s">
        <v>122</v>
      </c>
    </row>
    <row r="243" spans="2:65" s="1" customFormat="1" ht="44.25" customHeight="1">
      <c r="B243" s="133"/>
      <c r="C243" s="134" t="s">
        <v>344</v>
      </c>
      <c r="D243" s="134" t="s">
        <v>124</v>
      </c>
      <c r="E243" s="135" t="s">
        <v>345</v>
      </c>
      <c r="F243" s="136" t="s">
        <v>346</v>
      </c>
      <c r="G243" s="137" t="s">
        <v>135</v>
      </c>
      <c r="H243" s="138">
        <v>4.1890000000000001</v>
      </c>
      <c r="I243" s="139"/>
      <c r="J243" s="139">
        <f>ROUND(I243*H243,2)</f>
        <v>0</v>
      </c>
      <c r="K243" s="140"/>
      <c r="L243" s="27"/>
      <c r="M243" s="141" t="s">
        <v>1</v>
      </c>
      <c r="N243" s="142" t="s">
        <v>35</v>
      </c>
      <c r="O243" s="143">
        <v>1.025E-2</v>
      </c>
      <c r="P243" s="143">
        <f>O243*H243</f>
        <v>4.2937250000000003E-2</v>
      </c>
      <c r="Q243" s="143">
        <v>2.2329999999999999E-2</v>
      </c>
      <c r="R243" s="143">
        <f>Q243*H243</f>
        <v>9.3540369999999998E-2</v>
      </c>
      <c r="S243" s="143">
        <v>0</v>
      </c>
      <c r="T243" s="144">
        <f>S243*H243</f>
        <v>0</v>
      </c>
      <c r="AR243" s="145" t="s">
        <v>208</v>
      </c>
      <c r="AT243" s="145" t="s">
        <v>124</v>
      </c>
      <c r="AU243" s="145" t="s">
        <v>129</v>
      </c>
      <c r="AY243" s="15" t="s">
        <v>122</v>
      </c>
      <c r="BE243" s="146">
        <f>IF(N243="základná",J243,0)</f>
        <v>0</v>
      </c>
      <c r="BF243" s="146">
        <f>IF(N243="znížená",J243,0)</f>
        <v>0</v>
      </c>
      <c r="BG243" s="146">
        <f>IF(N243="zákl. prenesená",J243,0)</f>
        <v>0</v>
      </c>
      <c r="BH243" s="146">
        <f>IF(N243="zníž. prenesená",J243,0)</f>
        <v>0</v>
      </c>
      <c r="BI243" s="146">
        <f>IF(N243="nulová",J243,0)</f>
        <v>0</v>
      </c>
      <c r="BJ243" s="15" t="s">
        <v>129</v>
      </c>
      <c r="BK243" s="146">
        <f>ROUND(I243*H243,2)</f>
        <v>0</v>
      </c>
      <c r="BL243" s="15" t="s">
        <v>208</v>
      </c>
      <c r="BM243" s="145" t="s">
        <v>347</v>
      </c>
    </row>
    <row r="244" spans="2:65" s="1" customFormat="1" ht="24.25" customHeight="1">
      <c r="B244" s="133"/>
      <c r="C244" s="134" t="s">
        <v>348</v>
      </c>
      <c r="D244" s="134" t="s">
        <v>124</v>
      </c>
      <c r="E244" s="135" t="s">
        <v>349</v>
      </c>
      <c r="F244" s="136" t="s">
        <v>350</v>
      </c>
      <c r="G244" s="137" t="s">
        <v>351</v>
      </c>
      <c r="H244" s="138">
        <v>44.19</v>
      </c>
      <c r="I244" s="139"/>
      <c r="J244" s="139">
        <f>ROUND(I244*H244,2)</f>
        <v>0</v>
      </c>
      <c r="K244" s="140"/>
      <c r="L244" s="27"/>
      <c r="M244" s="141" t="s">
        <v>1</v>
      </c>
      <c r="N244" s="142" t="s">
        <v>35</v>
      </c>
      <c r="O244" s="143">
        <v>0</v>
      </c>
      <c r="P244" s="143">
        <f>O244*H244</f>
        <v>0</v>
      </c>
      <c r="Q244" s="143">
        <v>0</v>
      </c>
      <c r="R244" s="143">
        <f>Q244*H244</f>
        <v>0</v>
      </c>
      <c r="S244" s="143">
        <v>0</v>
      </c>
      <c r="T244" s="144">
        <f>S244*H244</f>
        <v>0</v>
      </c>
      <c r="AR244" s="145" t="s">
        <v>208</v>
      </c>
      <c r="AT244" s="145" t="s">
        <v>124</v>
      </c>
      <c r="AU244" s="145" t="s">
        <v>129</v>
      </c>
      <c r="AY244" s="15" t="s">
        <v>122</v>
      </c>
      <c r="BE244" s="146">
        <f>IF(N244="základná",J244,0)</f>
        <v>0</v>
      </c>
      <c r="BF244" s="146">
        <f>IF(N244="znížená",J244,0)</f>
        <v>0</v>
      </c>
      <c r="BG244" s="146">
        <f>IF(N244="zákl. prenesená",J244,0)</f>
        <v>0</v>
      </c>
      <c r="BH244" s="146">
        <f>IF(N244="zníž. prenesená",J244,0)</f>
        <v>0</v>
      </c>
      <c r="BI244" s="146">
        <f>IF(N244="nulová",J244,0)</f>
        <v>0</v>
      </c>
      <c r="BJ244" s="15" t="s">
        <v>129</v>
      </c>
      <c r="BK244" s="146">
        <f>ROUND(I244*H244,2)</f>
        <v>0</v>
      </c>
      <c r="BL244" s="15" t="s">
        <v>208</v>
      </c>
      <c r="BM244" s="145" t="s">
        <v>352</v>
      </c>
    </row>
    <row r="245" spans="2:65" s="11" customFormat="1" ht="22.95" customHeight="1">
      <c r="B245" s="122"/>
      <c r="D245" s="123" t="s">
        <v>68</v>
      </c>
      <c r="E245" s="131" t="s">
        <v>353</v>
      </c>
      <c r="F245" s="131" t="s">
        <v>354</v>
      </c>
      <c r="J245" s="132">
        <f>BK245</f>
        <v>0</v>
      </c>
      <c r="L245" s="122"/>
      <c r="M245" s="126"/>
      <c r="P245" s="127">
        <f>SUM(P246:P251)</f>
        <v>142.81408000000002</v>
      </c>
      <c r="R245" s="127">
        <f>SUM(R246:R251)</f>
        <v>0.27697959999999999</v>
      </c>
      <c r="T245" s="128">
        <f>SUM(T246:T251)</f>
        <v>0</v>
      </c>
      <c r="AR245" s="123" t="s">
        <v>129</v>
      </c>
      <c r="AT245" s="129" t="s">
        <v>68</v>
      </c>
      <c r="AU245" s="129" t="s">
        <v>77</v>
      </c>
      <c r="AY245" s="123" t="s">
        <v>122</v>
      </c>
      <c r="BK245" s="130">
        <f>SUM(BK246:BK251)</f>
        <v>0</v>
      </c>
    </row>
    <row r="246" spans="2:65" s="1" customFormat="1" ht="24.25" customHeight="1">
      <c r="B246" s="133"/>
      <c r="C246" s="134" t="s">
        <v>355</v>
      </c>
      <c r="D246" s="134" t="s">
        <v>124</v>
      </c>
      <c r="E246" s="135" t="s">
        <v>356</v>
      </c>
      <c r="F246" s="136" t="s">
        <v>357</v>
      </c>
      <c r="G246" s="137" t="s">
        <v>287</v>
      </c>
      <c r="H246" s="138">
        <v>136.56</v>
      </c>
      <c r="I246" s="139"/>
      <c r="J246" s="139">
        <f>ROUND(I246*H246,2)</f>
        <v>0</v>
      </c>
      <c r="K246" s="140"/>
      <c r="L246" s="27"/>
      <c r="M246" s="141" t="s">
        <v>1</v>
      </c>
      <c r="N246" s="142" t="s">
        <v>35</v>
      </c>
      <c r="O246" s="143">
        <v>0.89400000000000002</v>
      </c>
      <c r="P246" s="143">
        <f>O246*H246</f>
        <v>122.08464000000001</v>
      </c>
      <c r="Q246" s="143">
        <v>1.5499999999999999E-3</v>
      </c>
      <c r="R246" s="143">
        <f>Q246*H246</f>
        <v>0.211668</v>
      </c>
      <c r="S246" s="143">
        <v>0</v>
      </c>
      <c r="T246" s="144">
        <f>S246*H246</f>
        <v>0</v>
      </c>
      <c r="AR246" s="145" t="s">
        <v>208</v>
      </c>
      <c r="AT246" s="145" t="s">
        <v>124</v>
      </c>
      <c r="AU246" s="145" t="s">
        <v>129</v>
      </c>
      <c r="AY246" s="15" t="s">
        <v>122</v>
      </c>
      <c r="BE246" s="146">
        <f>IF(N246="základná",J246,0)</f>
        <v>0</v>
      </c>
      <c r="BF246" s="146">
        <f>IF(N246="znížená",J246,0)</f>
        <v>0</v>
      </c>
      <c r="BG246" s="146">
        <f>IF(N246="zákl. prenesená",J246,0)</f>
        <v>0</v>
      </c>
      <c r="BH246" s="146">
        <f>IF(N246="zníž. prenesená",J246,0)</f>
        <v>0</v>
      </c>
      <c r="BI246" s="146">
        <f>IF(N246="nulová",J246,0)</f>
        <v>0</v>
      </c>
      <c r="BJ246" s="15" t="s">
        <v>129</v>
      </c>
      <c r="BK246" s="146">
        <f>ROUND(I246*H246,2)</f>
        <v>0</v>
      </c>
      <c r="BL246" s="15" t="s">
        <v>208</v>
      </c>
      <c r="BM246" s="145" t="s">
        <v>358</v>
      </c>
    </row>
    <row r="247" spans="2:65" s="12" customFormat="1">
      <c r="B247" s="147"/>
      <c r="D247" s="148" t="s">
        <v>131</v>
      </c>
      <c r="E247" s="149" t="s">
        <v>1</v>
      </c>
      <c r="F247" s="150" t="s">
        <v>359</v>
      </c>
      <c r="H247" s="151">
        <v>136.56</v>
      </c>
      <c r="L247" s="147"/>
      <c r="M247" s="152"/>
      <c r="T247" s="153"/>
      <c r="AT247" s="149" t="s">
        <v>131</v>
      </c>
      <c r="AU247" s="149" t="s">
        <v>129</v>
      </c>
      <c r="AV247" s="12" t="s">
        <v>129</v>
      </c>
      <c r="AW247" s="12" t="s">
        <v>26</v>
      </c>
      <c r="AX247" s="12" t="s">
        <v>77</v>
      </c>
      <c r="AY247" s="149" t="s">
        <v>122</v>
      </c>
    </row>
    <row r="248" spans="2:65" s="1" customFormat="1" ht="24.25" customHeight="1">
      <c r="B248" s="133"/>
      <c r="C248" s="134" t="s">
        <v>360</v>
      </c>
      <c r="D248" s="134" t="s">
        <v>124</v>
      </c>
      <c r="E248" s="135" t="s">
        <v>361</v>
      </c>
      <c r="F248" s="136" t="s">
        <v>362</v>
      </c>
      <c r="G248" s="137" t="s">
        <v>363</v>
      </c>
      <c r="H248" s="138">
        <v>6</v>
      </c>
      <c r="I248" s="139"/>
      <c r="J248" s="139">
        <f>ROUND(I248*H248,2)</f>
        <v>0</v>
      </c>
      <c r="K248" s="140"/>
      <c r="L248" s="27"/>
      <c r="M248" s="141" t="s">
        <v>1</v>
      </c>
      <c r="N248" s="142" t="s">
        <v>35</v>
      </c>
      <c r="O248" s="143">
        <v>1.2350000000000001</v>
      </c>
      <c r="P248" s="143">
        <f>O248*H248</f>
        <v>7.41</v>
      </c>
      <c r="Q248" s="143">
        <v>1.06E-3</v>
      </c>
      <c r="R248" s="143">
        <f>Q248*H248</f>
        <v>6.3599999999999993E-3</v>
      </c>
      <c r="S248" s="143">
        <v>0</v>
      </c>
      <c r="T248" s="144">
        <f>S248*H248</f>
        <v>0</v>
      </c>
      <c r="AR248" s="145" t="s">
        <v>208</v>
      </c>
      <c r="AT248" s="145" t="s">
        <v>124</v>
      </c>
      <c r="AU248" s="145" t="s">
        <v>129</v>
      </c>
      <c r="AY248" s="15" t="s">
        <v>122</v>
      </c>
      <c r="BE248" s="146">
        <f>IF(N248="základná",J248,0)</f>
        <v>0</v>
      </c>
      <c r="BF248" s="146">
        <f>IF(N248="znížená",J248,0)</f>
        <v>0</v>
      </c>
      <c r="BG248" s="146">
        <f>IF(N248="zákl. prenesená",J248,0)</f>
        <v>0</v>
      </c>
      <c r="BH248" s="146">
        <f>IF(N248="zníž. prenesená",J248,0)</f>
        <v>0</v>
      </c>
      <c r="BI248" s="146">
        <f>IF(N248="nulová",J248,0)</f>
        <v>0</v>
      </c>
      <c r="BJ248" s="15" t="s">
        <v>129</v>
      </c>
      <c r="BK248" s="146">
        <f>ROUND(I248*H248,2)</f>
        <v>0</v>
      </c>
      <c r="BL248" s="15" t="s">
        <v>208</v>
      </c>
      <c r="BM248" s="145" t="s">
        <v>364</v>
      </c>
    </row>
    <row r="249" spans="2:65" s="1" customFormat="1" ht="24.25" customHeight="1">
      <c r="B249" s="133"/>
      <c r="C249" s="134" t="s">
        <v>365</v>
      </c>
      <c r="D249" s="134" t="s">
        <v>124</v>
      </c>
      <c r="E249" s="135" t="s">
        <v>366</v>
      </c>
      <c r="F249" s="136" t="s">
        <v>367</v>
      </c>
      <c r="G249" s="137" t="s">
        <v>287</v>
      </c>
      <c r="H249" s="138">
        <v>20.12</v>
      </c>
      <c r="I249" s="139"/>
      <c r="J249" s="139">
        <f>ROUND(I249*H249,2)</f>
        <v>0</v>
      </c>
      <c r="K249" s="140"/>
      <c r="L249" s="27"/>
      <c r="M249" s="141" t="s">
        <v>1</v>
      </c>
      <c r="N249" s="142" t="s">
        <v>35</v>
      </c>
      <c r="O249" s="143">
        <v>0.66200000000000003</v>
      </c>
      <c r="P249" s="143">
        <f>O249*H249</f>
        <v>13.319440000000002</v>
      </c>
      <c r="Q249" s="143">
        <v>2.9299999999999999E-3</v>
      </c>
      <c r="R249" s="143">
        <f>Q249*H249</f>
        <v>5.89516E-2</v>
      </c>
      <c r="S249" s="143">
        <v>0</v>
      </c>
      <c r="T249" s="144">
        <f>S249*H249</f>
        <v>0</v>
      </c>
      <c r="AR249" s="145" t="s">
        <v>208</v>
      </c>
      <c r="AT249" s="145" t="s">
        <v>124</v>
      </c>
      <c r="AU249" s="145" t="s">
        <v>129</v>
      </c>
      <c r="AY249" s="15" t="s">
        <v>122</v>
      </c>
      <c r="BE249" s="146">
        <f>IF(N249="základná",J249,0)</f>
        <v>0</v>
      </c>
      <c r="BF249" s="146">
        <f>IF(N249="znížená",J249,0)</f>
        <v>0</v>
      </c>
      <c r="BG249" s="146">
        <f>IF(N249="zákl. prenesená",J249,0)</f>
        <v>0</v>
      </c>
      <c r="BH249" s="146">
        <f>IF(N249="zníž. prenesená",J249,0)</f>
        <v>0</v>
      </c>
      <c r="BI249" s="146">
        <f>IF(N249="nulová",J249,0)</f>
        <v>0</v>
      </c>
      <c r="BJ249" s="15" t="s">
        <v>129</v>
      </c>
      <c r="BK249" s="146">
        <f>ROUND(I249*H249,2)</f>
        <v>0</v>
      </c>
      <c r="BL249" s="15" t="s">
        <v>208</v>
      </c>
      <c r="BM249" s="145" t="s">
        <v>368</v>
      </c>
    </row>
    <row r="250" spans="2:65" s="12" customFormat="1">
      <c r="B250" s="147"/>
      <c r="D250" s="148" t="s">
        <v>131</v>
      </c>
      <c r="E250" s="149" t="s">
        <v>1</v>
      </c>
      <c r="F250" s="150" t="s">
        <v>369</v>
      </c>
      <c r="H250" s="151">
        <v>20.12</v>
      </c>
      <c r="L250" s="147"/>
      <c r="M250" s="152"/>
      <c r="T250" s="153"/>
      <c r="AT250" s="149" t="s">
        <v>131</v>
      </c>
      <c r="AU250" s="149" t="s">
        <v>129</v>
      </c>
      <c r="AV250" s="12" t="s">
        <v>129</v>
      </c>
      <c r="AW250" s="12" t="s">
        <v>26</v>
      </c>
      <c r="AX250" s="12" t="s">
        <v>77</v>
      </c>
      <c r="AY250" s="149" t="s">
        <v>122</v>
      </c>
    </row>
    <row r="251" spans="2:65" s="1" customFormat="1" ht="24.25" customHeight="1">
      <c r="B251" s="133"/>
      <c r="C251" s="134" t="s">
        <v>370</v>
      </c>
      <c r="D251" s="134" t="s">
        <v>124</v>
      </c>
      <c r="E251" s="135" t="s">
        <v>371</v>
      </c>
      <c r="F251" s="136" t="s">
        <v>372</v>
      </c>
      <c r="G251" s="137" t="s">
        <v>351</v>
      </c>
      <c r="H251" s="138">
        <v>39.869999999999997</v>
      </c>
      <c r="I251" s="139"/>
      <c r="J251" s="139">
        <f>ROUND(I251*H251,2)</f>
        <v>0</v>
      </c>
      <c r="K251" s="140"/>
      <c r="L251" s="27"/>
      <c r="M251" s="141" t="s">
        <v>1</v>
      </c>
      <c r="N251" s="142" t="s">
        <v>35</v>
      </c>
      <c r="O251" s="143">
        <v>0</v>
      </c>
      <c r="P251" s="143">
        <f>O251*H251</f>
        <v>0</v>
      </c>
      <c r="Q251" s="143">
        <v>0</v>
      </c>
      <c r="R251" s="143">
        <f>Q251*H251</f>
        <v>0</v>
      </c>
      <c r="S251" s="143">
        <v>0</v>
      </c>
      <c r="T251" s="144">
        <f>S251*H251</f>
        <v>0</v>
      </c>
      <c r="AR251" s="145" t="s">
        <v>208</v>
      </c>
      <c r="AT251" s="145" t="s">
        <v>124</v>
      </c>
      <c r="AU251" s="145" t="s">
        <v>129</v>
      </c>
      <c r="AY251" s="15" t="s">
        <v>122</v>
      </c>
      <c r="BE251" s="146">
        <f>IF(N251="základná",J251,0)</f>
        <v>0</v>
      </c>
      <c r="BF251" s="146">
        <f>IF(N251="znížená",J251,0)</f>
        <v>0</v>
      </c>
      <c r="BG251" s="146">
        <f>IF(N251="zákl. prenesená",J251,0)</f>
        <v>0</v>
      </c>
      <c r="BH251" s="146">
        <f>IF(N251="zníž. prenesená",J251,0)</f>
        <v>0</v>
      </c>
      <c r="BI251" s="146">
        <f>IF(N251="nulová",J251,0)</f>
        <v>0</v>
      </c>
      <c r="BJ251" s="15" t="s">
        <v>129</v>
      </c>
      <c r="BK251" s="146">
        <f>ROUND(I251*H251,2)</f>
        <v>0</v>
      </c>
      <c r="BL251" s="15" t="s">
        <v>208</v>
      </c>
      <c r="BM251" s="145" t="s">
        <v>373</v>
      </c>
    </row>
    <row r="252" spans="2:65" s="11" customFormat="1" ht="22.95" customHeight="1">
      <c r="B252" s="122"/>
      <c r="D252" s="123" t="s">
        <v>68</v>
      </c>
      <c r="E252" s="131" t="s">
        <v>374</v>
      </c>
      <c r="F252" s="131" t="s">
        <v>375</v>
      </c>
      <c r="J252" s="132">
        <f>BK252</f>
        <v>0</v>
      </c>
      <c r="L252" s="122"/>
      <c r="M252" s="126"/>
      <c r="P252" s="127">
        <f>SUM(P253:P297)</f>
        <v>667.10401000000002</v>
      </c>
      <c r="R252" s="127">
        <f>SUM(R253:R297)</f>
        <v>10.00597112</v>
      </c>
      <c r="T252" s="128">
        <f>SUM(T253:T297)</f>
        <v>0</v>
      </c>
      <c r="AR252" s="123" t="s">
        <v>129</v>
      </c>
      <c r="AT252" s="129" t="s">
        <v>68</v>
      </c>
      <c r="AU252" s="129" t="s">
        <v>77</v>
      </c>
      <c r="AY252" s="123" t="s">
        <v>122</v>
      </c>
      <c r="BK252" s="130">
        <f>SUM(BK253:BK297)</f>
        <v>0</v>
      </c>
    </row>
    <row r="253" spans="2:65" s="1" customFormat="1" ht="24.25" customHeight="1">
      <c r="B253" s="133"/>
      <c r="C253" s="134" t="s">
        <v>376</v>
      </c>
      <c r="D253" s="134" t="s">
        <v>124</v>
      </c>
      <c r="E253" s="135" t="s">
        <v>377</v>
      </c>
      <c r="F253" s="136" t="s">
        <v>378</v>
      </c>
      <c r="G253" s="137" t="s">
        <v>127</v>
      </c>
      <c r="H253" s="138">
        <v>16.847999999999999</v>
      </c>
      <c r="I253" s="139"/>
      <c r="J253" s="139">
        <f>ROUND(I253*H253,2)</f>
        <v>0</v>
      </c>
      <c r="K253" s="140"/>
      <c r="L253" s="27"/>
      <c r="M253" s="141" t="s">
        <v>1</v>
      </c>
      <c r="N253" s="142" t="s">
        <v>35</v>
      </c>
      <c r="O253" s="143">
        <v>1.0669999999999999</v>
      </c>
      <c r="P253" s="143">
        <f>O253*H253</f>
        <v>17.976815999999999</v>
      </c>
      <c r="Q253" s="143">
        <v>1.2999999999999999E-4</v>
      </c>
      <c r="R253" s="143">
        <f>Q253*H253</f>
        <v>2.1902399999999995E-3</v>
      </c>
      <c r="S253" s="143">
        <v>0</v>
      </c>
      <c r="T253" s="144">
        <f>S253*H253</f>
        <v>0</v>
      </c>
      <c r="AR253" s="145" t="s">
        <v>208</v>
      </c>
      <c r="AT253" s="145" t="s">
        <v>124</v>
      </c>
      <c r="AU253" s="145" t="s">
        <v>129</v>
      </c>
      <c r="AY253" s="15" t="s">
        <v>122</v>
      </c>
      <c r="BE253" s="146">
        <f>IF(N253="základná",J253,0)</f>
        <v>0</v>
      </c>
      <c r="BF253" s="146">
        <f>IF(N253="znížená",J253,0)</f>
        <v>0</v>
      </c>
      <c r="BG253" s="146">
        <f>IF(N253="zákl. prenesená",J253,0)</f>
        <v>0</v>
      </c>
      <c r="BH253" s="146">
        <f>IF(N253="zníž. prenesená",J253,0)</f>
        <v>0</v>
      </c>
      <c r="BI253" s="146">
        <f>IF(N253="nulová",J253,0)</f>
        <v>0</v>
      </c>
      <c r="BJ253" s="15" t="s">
        <v>129</v>
      </c>
      <c r="BK253" s="146">
        <f>ROUND(I253*H253,2)</f>
        <v>0</v>
      </c>
      <c r="BL253" s="15" t="s">
        <v>208</v>
      </c>
      <c r="BM253" s="145" t="s">
        <v>379</v>
      </c>
    </row>
    <row r="254" spans="2:65" s="12" customFormat="1">
      <c r="B254" s="147"/>
      <c r="D254" s="148" t="s">
        <v>131</v>
      </c>
      <c r="E254" s="149" t="s">
        <v>1</v>
      </c>
      <c r="F254" s="150" t="s">
        <v>380</v>
      </c>
      <c r="H254" s="151">
        <v>16.847999999999999</v>
      </c>
      <c r="L254" s="147"/>
      <c r="M254" s="152"/>
      <c r="T254" s="153"/>
      <c r="AT254" s="149" t="s">
        <v>131</v>
      </c>
      <c r="AU254" s="149" t="s">
        <v>129</v>
      </c>
      <c r="AV254" s="12" t="s">
        <v>129</v>
      </c>
      <c r="AW254" s="12" t="s">
        <v>26</v>
      </c>
      <c r="AX254" s="12" t="s">
        <v>77</v>
      </c>
      <c r="AY254" s="149" t="s">
        <v>122</v>
      </c>
    </row>
    <row r="255" spans="2:65" s="1" customFormat="1" ht="21.75" customHeight="1">
      <c r="B255" s="133"/>
      <c r="C255" s="160" t="s">
        <v>381</v>
      </c>
      <c r="D255" s="160" t="s">
        <v>338</v>
      </c>
      <c r="E255" s="161" t="s">
        <v>382</v>
      </c>
      <c r="F255" s="162" t="s">
        <v>383</v>
      </c>
      <c r="G255" s="163" t="s">
        <v>200</v>
      </c>
      <c r="H255" s="164">
        <v>0.21099999999999999</v>
      </c>
      <c r="I255" s="165"/>
      <c r="J255" s="165">
        <f>ROUND(I255*H255,2)</f>
        <v>0</v>
      </c>
      <c r="K255" s="166"/>
      <c r="L255" s="167"/>
      <c r="M255" s="168" t="s">
        <v>1</v>
      </c>
      <c r="N255" s="169" t="s">
        <v>35</v>
      </c>
      <c r="O255" s="143">
        <v>0</v>
      </c>
      <c r="P255" s="143">
        <f>O255*H255</f>
        <v>0</v>
      </c>
      <c r="Q255" s="143">
        <v>1</v>
      </c>
      <c r="R255" s="143">
        <f>Q255*H255</f>
        <v>0.21099999999999999</v>
      </c>
      <c r="S255" s="143">
        <v>0</v>
      </c>
      <c r="T255" s="144">
        <f>S255*H255</f>
        <v>0</v>
      </c>
      <c r="AR255" s="145" t="s">
        <v>304</v>
      </c>
      <c r="AT255" s="145" t="s">
        <v>338</v>
      </c>
      <c r="AU255" s="145" t="s">
        <v>129</v>
      </c>
      <c r="AY255" s="15" t="s">
        <v>122</v>
      </c>
      <c r="BE255" s="146">
        <f>IF(N255="základná",J255,0)</f>
        <v>0</v>
      </c>
      <c r="BF255" s="146">
        <f>IF(N255="znížená",J255,0)</f>
        <v>0</v>
      </c>
      <c r="BG255" s="146">
        <f>IF(N255="zákl. prenesená",J255,0)</f>
        <v>0</v>
      </c>
      <c r="BH255" s="146">
        <f>IF(N255="zníž. prenesená",J255,0)</f>
        <v>0</v>
      </c>
      <c r="BI255" s="146">
        <f>IF(N255="nulová",J255,0)</f>
        <v>0</v>
      </c>
      <c r="BJ255" s="15" t="s">
        <v>129</v>
      </c>
      <c r="BK255" s="146">
        <f>ROUND(I255*H255,2)</f>
        <v>0</v>
      </c>
      <c r="BL255" s="15" t="s">
        <v>208</v>
      </c>
      <c r="BM255" s="145" t="s">
        <v>384</v>
      </c>
    </row>
    <row r="256" spans="2:65" s="12" customFormat="1">
      <c r="B256" s="147"/>
      <c r="D256" s="148" t="s">
        <v>131</v>
      </c>
      <c r="E256" s="149" t="s">
        <v>1</v>
      </c>
      <c r="F256" s="150" t="s">
        <v>385</v>
      </c>
      <c r="H256" s="151">
        <v>0.21099999999999999</v>
      </c>
      <c r="L256" s="147"/>
      <c r="M256" s="152"/>
      <c r="T256" s="153"/>
      <c r="AT256" s="149" t="s">
        <v>131</v>
      </c>
      <c r="AU256" s="149" t="s">
        <v>129</v>
      </c>
      <c r="AV256" s="12" t="s">
        <v>129</v>
      </c>
      <c r="AW256" s="12" t="s">
        <v>26</v>
      </c>
      <c r="AX256" s="12" t="s">
        <v>77</v>
      </c>
      <c r="AY256" s="149" t="s">
        <v>122</v>
      </c>
    </row>
    <row r="257" spans="2:65" s="1" customFormat="1" ht="16.5" customHeight="1">
      <c r="B257" s="133"/>
      <c r="C257" s="134" t="s">
        <v>386</v>
      </c>
      <c r="D257" s="134" t="s">
        <v>124</v>
      </c>
      <c r="E257" s="135" t="s">
        <v>387</v>
      </c>
      <c r="F257" s="136" t="s">
        <v>388</v>
      </c>
      <c r="G257" s="137" t="s">
        <v>127</v>
      </c>
      <c r="H257" s="138">
        <v>27.312000000000001</v>
      </c>
      <c r="I257" s="139"/>
      <c r="J257" s="139">
        <f>ROUND(I257*H257,2)</f>
        <v>0</v>
      </c>
      <c r="K257" s="140"/>
      <c r="L257" s="27"/>
      <c r="M257" s="141" t="s">
        <v>1</v>
      </c>
      <c r="N257" s="142" t="s">
        <v>35</v>
      </c>
      <c r="O257" s="143">
        <v>0.32800000000000001</v>
      </c>
      <c r="P257" s="143">
        <f>O257*H257</f>
        <v>8.958336000000001</v>
      </c>
      <c r="Q257" s="143">
        <v>1.0000000000000001E-5</v>
      </c>
      <c r="R257" s="143">
        <f>Q257*H257</f>
        <v>2.7312000000000001E-4</v>
      </c>
      <c r="S257" s="143">
        <v>0</v>
      </c>
      <c r="T257" s="144">
        <f>S257*H257</f>
        <v>0</v>
      </c>
      <c r="AR257" s="145" t="s">
        <v>208</v>
      </c>
      <c r="AT257" s="145" t="s">
        <v>124</v>
      </c>
      <c r="AU257" s="145" t="s">
        <v>129</v>
      </c>
      <c r="AY257" s="15" t="s">
        <v>122</v>
      </c>
      <c r="BE257" s="146">
        <f>IF(N257="základná",J257,0)</f>
        <v>0</v>
      </c>
      <c r="BF257" s="146">
        <f>IF(N257="znížená",J257,0)</f>
        <v>0</v>
      </c>
      <c r="BG257" s="146">
        <f>IF(N257="zákl. prenesená",J257,0)</f>
        <v>0</v>
      </c>
      <c r="BH257" s="146">
        <f>IF(N257="zníž. prenesená",J257,0)</f>
        <v>0</v>
      </c>
      <c r="BI257" s="146">
        <f>IF(N257="nulová",J257,0)</f>
        <v>0</v>
      </c>
      <c r="BJ257" s="15" t="s">
        <v>129</v>
      </c>
      <c r="BK257" s="146">
        <f>ROUND(I257*H257,2)</f>
        <v>0</v>
      </c>
      <c r="BL257" s="15" t="s">
        <v>208</v>
      </c>
      <c r="BM257" s="145" t="s">
        <v>389</v>
      </c>
    </row>
    <row r="258" spans="2:65" s="12" customFormat="1">
      <c r="B258" s="147"/>
      <c r="D258" s="148" t="s">
        <v>131</v>
      </c>
      <c r="E258" s="149" t="s">
        <v>1</v>
      </c>
      <c r="F258" s="150" t="s">
        <v>390</v>
      </c>
      <c r="H258" s="151">
        <v>27.312000000000001</v>
      </c>
      <c r="L258" s="147"/>
      <c r="M258" s="152"/>
      <c r="T258" s="153"/>
      <c r="AT258" s="149" t="s">
        <v>131</v>
      </c>
      <c r="AU258" s="149" t="s">
        <v>129</v>
      </c>
      <c r="AV258" s="12" t="s">
        <v>129</v>
      </c>
      <c r="AW258" s="12" t="s">
        <v>26</v>
      </c>
      <c r="AX258" s="12" t="s">
        <v>77</v>
      </c>
      <c r="AY258" s="149" t="s">
        <v>122</v>
      </c>
    </row>
    <row r="259" spans="2:65" s="1" customFormat="1" ht="16.5" customHeight="1">
      <c r="B259" s="133"/>
      <c r="C259" s="160" t="s">
        <v>391</v>
      </c>
      <c r="D259" s="160" t="s">
        <v>338</v>
      </c>
      <c r="E259" s="161" t="s">
        <v>392</v>
      </c>
      <c r="F259" s="162" t="s">
        <v>393</v>
      </c>
      <c r="G259" s="163" t="s">
        <v>127</v>
      </c>
      <c r="H259" s="164">
        <v>30.042999999999999</v>
      </c>
      <c r="I259" s="165"/>
      <c r="J259" s="165">
        <f>ROUND(I259*H259,2)</f>
        <v>0</v>
      </c>
      <c r="K259" s="166"/>
      <c r="L259" s="167"/>
      <c r="M259" s="168" t="s">
        <v>1</v>
      </c>
      <c r="N259" s="169" t="s">
        <v>35</v>
      </c>
      <c r="O259" s="143">
        <v>0</v>
      </c>
      <c r="P259" s="143">
        <f>O259*H259</f>
        <v>0</v>
      </c>
      <c r="Q259" s="143">
        <v>8.0000000000000004E-4</v>
      </c>
      <c r="R259" s="143">
        <f>Q259*H259</f>
        <v>2.4034400000000001E-2</v>
      </c>
      <c r="S259" s="143">
        <v>0</v>
      </c>
      <c r="T259" s="144">
        <f>S259*H259</f>
        <v>0</v>
      </c>
      <c r="AR259" s="145" t="s">
        <v>304</v>
      </c>
      <c r="AT259" s="145" t="s">
        <v>338</v>
      </c>
      <c r="AU259" s="145" t="s">
        <v>129</v>
      </c>
      <c r="AY259" s="15" t="s">
        <v>122</v>
      </c>
      <c r="BE259" s="146">
        <f>IF(N259="základná",J259,0)</f>
        <v>0</v>
      </c>
      <c r="BF259" s="146">
        <f>IF(N259="znížená",J259,0)</f>
        <v>0</v>
      </c>
      <c r="BG259" s="146">
        <f>IF(N259="zákl. prenesená",J259,0)</f>
        <v>0</v>
      </c>
      <c r="BH259" s="146">
        <f>IF(N259="zníž. prenesená",J259,0)</f>
        <v>0</v>
      </c>
      <c r="BI259" s="146">
        <f>IF(N259="nulová",J259,0)</f>
        <v>0</v>
      </c>
      <c r="BJ259" s="15" t="s">
        <v>129</v>
      </c>
      <c r="BK259" s="146">
        <f>ROUND(I259*H259,2)</f>
        <v>0</v>
      </c>
      <c r="BL259" s="15" t="s">
        <v>208</v>
      </c>
      <c r="BM259" s="145" t="s">
        <v>394</v>
      </c>
    </row>
    <row r="260" spans="2:65" s="12" customFormat="1">
      <c r="B260" s="147"/>
      <c r="D260" s="148" t="s">
        <v>131</v>
      </c>
      <c r="F260" s="150" t="s">
        <v>395</v>
      </c>
      <c r="H260" s="151">
        <v>30.042999999999999</v>
      </c>
      <c r="L260" s="147"/>
      <c r="M260" s="152"/>
      <c r="T260" s="153"/>
      <c r="AT260" s="149" t="s">
        <v>131</v>
      </c>
      <c r="AU260" s="149" t="s">
        <v>129</v>
      </c>
      <c r="AV260" s="12" t="s">
        <v>129</v>
      </c>
      <c r="AW260" s="12" t="s">
        <v>3</v>
      </c>
      <c r="AX260" s="12" t="s">
        <v>77</v>
      </c>
      <c r="AY260" s="149" t="s">
        <v>122</v>
      </c>
    </row>
    <row r="261" spans="2:65" s="1" customFormat="1" ht="21.75" customHeight="1">
      <c r="B261" s="133"/>
      <c r="C261" s="134" t="s">
        <v>396</v>
      </c>
      <c r="D261" s="134" t="s">
        <v>124</v>
      </c>
      <c r="E261" s="135" t="s">
        <v>397</v>
      </c>
      <c r="F261" s="136" t="s">
        <v>398</v>
      </c>
      <c r="G261" s="137" t="s">
        <v>127</v>
      </c>
      <c r="H261" s="138">
        <v>85.01</v>
      </c>
      <c r="I261" s="139"/>
      <c r="J261" s="139">
        <f>ROUND(I261*H261,2)</f>
        <v>0</v>
      </c>
      <c r="K261" s="140"/>
      <c r="L261" s="27"/>
      <c r="M261" s="141" t="s">
        <v>1</v>
      </c>
      <c r="N261" s="142" t="s">
        <v>35</v>
      </c>
      <c r="O261" s="143">
        <v>0.33900000000000002</v>
      </c>
      <c r="P261" s="143">
        <f>O261*H261</f>
        <v>28.818390000000004</v>
      </c>
      <c r="Q261" s="143">
        <v>8.4999999999999995E-4</v>
      </c>
      <c r="R261" s="143">
        <f>Q261*H261</f>
        <v>7.2258500000000003E-2</v>
      </c>
      <c r="S261" s="143">
        <v>0</v>
      </c>
      <c r="T261" s="144">
        <f>S261*H261</f>
        <v>0</v>
      </c>
      <c r="AR261" s="145" t="s">
        <v>208</v>
      </c>
      <c r="AT261" s="145" t="s">
        <v>124</v>
      </c>
      <c r="AU261" s="145" t="s">
        <v>129</v>
      </c>
      <c r="AY261" s="15" t="s">
        <v>122</v>
      </c>
      <c r="BE261" s="146">
        <f>IF(N261="základná",J261,0)</f>
        <v>0</v>
      </c>
      <c r="BF261" s="146">
        <f>IF(N261="znížená",J261,0)</f>
        <v>0</v>
      </c>
      <c r="BG261" s="146">
        <f>IF(N261="zákl. prenesená",J261,0)</f>
        <v>0</v>
      </c>
      <c r="BH261" s="146">
        <f>IF(N261="zníž. prenesená",J261,0)</f>
        <v>0</v>
      </c>
      <c r="BI261" s="146">
        <f>IF(N261="nulová",J261,0)</f>
        <v>0</v>
      </c>
      <c r="BJ261" s="15" t="s">
        <v>129</v>
      </c>
      <c r="BK261" s="146">
        <f>ROUND(I261*H261,2)</f>
        <v>0</v>
      </c>
      <c r="BL261" s="15" t="s">
        <v>208</v>
      </c>
      <c r="BM261" s="145" t="s">
        <v>399</v>
      </c>
    </row>
    <row r="262" spans="2:65" s="12" customFormat="1">
      <c r="B262" s="147"/>
      <c r="D262" s="148" t="s">
        <v>131</v>
      </c>
      <c r="E262" s="149" t="s">
        <v>1</v>
      </c>
      <c r="F262" s="150" t="s">
        <v>400</v>
      </c>
      <c r="H262" s="151">
        <v>10.956</v>
      </c>
      <c r="L262" s="147"/>
      <c r="M262" s="152"/>
      <c r="T262" s="153"/>
      <c r="AT262" s="149" t="s">
        <v>131</v>
      </c>
      <c r="AU262" s="149" t="s">
        <v>129</v>
      </c>
      <c r="AV262" s="12" t="s">
        <v>129</v>
      </c>
      <c r="AW262" s="12" t="s">
        <v>26</v>
      </c>
      <c r="AX262" s="12" t="s">
        <v>69</v>
      </c>
      <c r="AY262" s="149" t="s">
        <v>122</v>
      </c>
    </row>
    <row r="263" spans="2:65" s="12" customFormat="1">
      <c r="B263" s="147"/>
      <c r="D263" s="148" t="s">
        <v>131</v>
      </c>
      <c r="E263" s="149" t="s">
        <v>1</v>
      </c>
      <c r="F263" s="150" t="s">
        <v>401</v>
      </c>
      <c r="H263" s="151">
        <v>9.3130000000000006</v>
      </c>
      <c r="L263" s="147"/>
      <c r="M263" s="152"/>
      <c r="T263" s="153"/>
      <c r="AT263" s="149" t="s">
        <v>131</v>
      </c>
      <c r="AU263" s="149" t="s">
        <v>129</v>
      </c>
      <c r="AV263" s="12" t="s">
        <v>129</v>
      </c>
      <c r="AW263" s="12" t="s">
        <v>26</v>
      </c>
      <c r="AX263" s="12" t="s">
        <v>69</v>
      </c>
      <c r="AY263" s="149" t="s">
        <v>122</v>
      </c>
    </row>
    <row r="264" spans="2:65" s="12" customFormat="1">
      <c r="B264" s="147"/>
      <c r="D264" s="148" t="s">
        <v>131</v>
      </c>
      <c r="E264" s="149" t="s">
        <v>1</v>
      </c>
      <c r="F264" s="150" t="s">
        <v>402</v>
      </c>
      <c r="H264" s="151">
        <v>11.391999999999999</v>
      </c>
      <c r="L264" s="147"/>
      <c r="M264" s="152"/>
      <c r="T264" s="153"/>
      <c r="AT264" s="149" t="s">
        <v>131</v>
      </c>
      <c r="AU264" s="149" t="s">
        <v>129</v>
      </c>
      <c r="AV264" s="12" t="s">
        <v>129</v>
      </c>
      <c r="AW264" s="12" t="s">
        <v>26</v>
      </c>
      <c r="AX264" s="12" t="s">
        <v>69</v>
      </c>
      <c r="AY264" s="149" t="s">
        <v>122</v>
      </c>
    </row>
    <row r="265" spans="2:65" s="12" customFormat="1">
      <c r="B265" s="147"/>
      <c r="D265" s="148" t="s">
        <v>131</v>
      </c>
      <c r="E265" s="149" t="s">
        <v>1</v>
      </c>
      <c r="F265" s="150" t="s">
        <v>403</v>
      </c>
      <c r="H265" s="151">
        <v>10.56</v>
      </c>
      <c r="L265" s="147"/>
      <c r="M265" s="152"/>
      <c r="T265" s="153"/>
      <c r="AT265" s="149" t="s">
        <v>131</v>
      </c>
      <c r="AU265" s="149" t="s">
        <v>129</v>
      </c>
      <c r="AV265" s="12" t="s">
        <v>129</v>
      </c>
      <c r="AW265" s="12" t="s">
        <v>26</v>
      </c>
      <c r="AX265" s="12" t="s">
        <v>69</v>
      </c>
      <c r="AY265" s="149" t="s">
        <v>122</v>
      </c>
    </row>
    <row r="266" spans="2:65" s="12" customFormat="1">
      <c r="B266" s="147"/>
      <c r="D266" s="148" t="s">
        <v>131</v>
      </c>
      <c r="E266" s="149" t="s">
        <v>1</v>
      </c>
      <c r="F266" s="150" t="s">
        <v>404</v>
      </c>
      <c r="H266" s="151">
        <v>42.789000000000001</v>
      </c>
      <c r="L266" s="147"/>
      <c r="M266" s="152"/>
      <c r="T266" s="153"/>
      <c r="AT266" s="149" t="s">
        <v>131</v>
      </c>
      <c r="AU266" s="149" t="s">
        <v>129</v>
      </c>
      <c r="AV266" s="12" t="s">
        <v>129</v>
      </c>
      <c r="AW266" s="12" t="s">
        <v>26</v>
      </c>
      <c r="AX266" s="12" t="s">
        <v>69</v>
      </c>
      <c r="AY266" s="149" t="s">
        <v>122</v>
      </c>
    </row>
    <row r="267" spans="2:65" s="13" customFormat="1">
      <c r="B267" s="154"/>
      <c r="D267" s="148" t="s">
        <v>131</v>
      </c>
      <c r="E267" s="155" t="s">
        <v>1</v>
      </c>
      <c r="F267" s="156" t="s">
        <v>138</v>
      </c>
      <c r="H267" s="157">
        <v>85.009999999999991</v>
      </c>
      <c r="L267" s="154"/>
      <c r="M267" s="158"/>
      <c r="T267" s="159"/>
      <c r="AT267" s="155" t="s">
        <v>131</v>
      </c>
      <c r="AU267" s="155" t="s">
        <v>129</v>
      </c>
      <c r="AV267" s="13" t="s">
        <v>128</v>
      </c>
      <c r="AW267" s="13" t="s">
        <v>26</v>
      </c>
      <c r="AX267" s="13" t="s">
        <v>77</v>
      </c>
      <c r="AY267" s="155" t="s">
        <v>122</v>
      </c>
    </row>
    <row r="268" spans="2:65" s="1" customFormat="1" ht="16.5" customHeight="1">
      <c r="B268" s="133"/>
      <c r="C268" s="160" t="s">
        <v>405</v>
      </c>
      <c r="D268" s="160" t="s">
        <v>338</v>
      </c>
      <c r="E268" s="161" t="s">
        <v>406</v>
      </c>
      <c r="F268" s="162" t="s">
        <v>407</v>
      </c>
      <c r="G268" s="163" t="s">
        <v>127</v>
      </c>
      <c r="H268" s="164">
        <v>89.260999999999996</v>
      </c>
      <c r="I268" s="165"/>
      <c r="J268" s="165">
        <f>ROUND(I268*H268,2)</f>
        <v>0</v>
      </c>
      <c r="K268" s="166"/>
      <c r="L268" s="167"/>
      <c r="M268" s="168" t="s">
        <v>1</v>
      </c>
      <c r="N268" s="169" t="s">
        <v>35</v>
      </c>
      <c r="O268" s="143">
        <v>0</v>
      </c>
      <c r="P268" s="143">
        <f>O268*H268</f>
        <v>0</v>
      </c>
      <c r="Q268" s="143">
        <v>8.9999999999999993E-3</v>
      </c>
      <c r="R268" s="143">
        <f>Q268*H268</f>
        <v>0.80334899999999987</v>
      </c>
      <c r="S268" s="143">
        <v>0</v>
      </c>
      <c r="T268" s="144">
        <f>S268*H268</f>
        <v>0</v>
      </c>
      <c r="AR268" s="145" t="s">
        <v>304</v>
      </c>
      <c r="AT268" s="145" t="s">
        <v>338</v>
      </c>
      <c r="AU268" s="145" t="s">
        <v>129</v>
      </c>
      <c r="AY268" s="15" t="s">
        <v>122</v>
      </c>
      <c r="BE268" s="146">
        <f>IF(N268="základná",J268,0)</f>
        <v>0</v>
      </c>
      <c r="BF268" s="146">
        <f>IF(N268="znížená",J268,0)</f>
        <v>0</v>
      </c>
      <c r="BG268" s="146">
        <f>IF(N268="zákl. prenesená",J268,0)</f>
        <v>0</v>
      </c>
      <c r="BH268" s="146">
        <f>IF(N268="zníž. prenesená",J268,0)</f>
        <v>0</v>
      </c>
      <c r="BI268" s="146">
        <f>IF(N268="nulová",J268,0)</f>
        <v>0</v>
      </c>
      <c r="BJ268" s="15" t="s">
        <v>129</v>
      </c>
      <c r="BK268" s="146">
        <f>ROUND(I268*H268,2)</f>
        <v>0</v>
      </c>
      <c r="BL268" s="15" t="s">
        <v>208</v>
      </c>
      <c r="BM268" s="145" t="s">
        <v>408</v>
      </c>
    </row>
    <row r="269" spans="2:65" s="12" customFormat="1">
      <c r="B269" s="147"/>
      <c r="D269" s="148" t="s">
        <v>131</v>
      </c>
      <c r="F269" s="150" t="s">
        <v>409</v>
      </c>
      <c r="H269" s="151">
        <v>89.260999999999996</v>
      </c>
      <c r="L269" s="147"/>
      <c r="M269" s="152"/>
      <c r="T269" s="153"/>
      <c r="AT269" s="149" t="s">
        <v>131</v>
      </c>
      <c r="AU269" s="149" t="s">
        <v>129</v>
      </c>
      <c r="AV269" s="12" t="s">
        <v>129</v>
      </c>
      <c r="AW269" s="12" t="s">
        <v>3</v>
      </c>
      <c r="AX269" s="12" t="s">
        <v>77</v>
      </c>
      <c r="AY269" s="149" t="s">
        <v>122</v>
      </c>
    </row>
    <row r="270" spans="2:65" s="1" customFormat="1" ht="33" customHeight="1">
      <c r="B270" s="133"/>
      <c r="C270" s="134" t="s">
        <v>410</v>
      </c>
      <c r="D270" s="134" t="s">
        <v>124</v>
      </c>
      <c r="E270" s="135" t="s">
        <v>411</v>
      </c>
      <c r="F270" s="136" t="s">
        <v>412</v>
      </c>
      <c r="G270" s="137" t="s">
        <v>287</v>
      </c>
      <c r="H270" s="138">
        <v>67.67</v>
      </c>
      <c r="I270" s="139"/>
      <c r="J270" s="139">
        <f>ROUND(I270*H270,2)</f>
        <v>0</v>
      </c>
      <c r="K270" s="140"/>
      <c r="L270" s="27"/>
      <c r="M270" s="141" t="s">
        <v>1</v>
      </c>
      <c r="N270" s="142" t="s">
        <v>35</v>
      </c>
      <c r="O270" s="143">
        <v>0.26300000000000001</v>
      </c>
      <c r="P270" s="143">
        <f>O270*H270</f>
        <v>17.79721</v>
      </c>
      <c r="Q270" s="143">
        <v>5.0000000000000002E-5</v>
      </c>
      <c r="R270" s="143">
        <f>Q270*H270</f>
        <v>3.3835000000000002E-3</v>
      </c>
      <c r="S270" s="143">
        <v>0</v>
      </c>
      <c r="T270" s="144">
        <f>S270*H270</f>
        <v>0</v>
      </c>
      <c r="AR270" s="145" t="s">
        <v>208</v>
      </c>
      <c r="AT270" s="145" t="s">
        <v>124</v>
      </c>
      <c r="AU270" s="145" t="s">
        <v>129</v>
      </c>
      <c r="AY270" s="15" t="s">
        <v>122</v>
      </c>
      <c r="BE270" s="146">
        <f>IF(N270="základná",J270,0)</f>
        <v>0</v>
      </c>
      <c r="BF270" s="146">
        <f>IF(N270="znížená",J270,0)</f>
        <v>0</v>
      </c>
      <c r="BG270" s="146">
        <f>IF(N270="zákl. prenesená",J270,0)</f>
        <v>0</v>
      </c>
      <c r="BH270" s="146">
        <f>IF(N270="zníž. prenesená",J270,0)</f>
        <v>0</v>
      </c>
      <c r="BI270" s="146">
        <f>IF(N270="nulová",J270,0)</f>
        <v>0</v>
      </c>
      <c r="BJ270" s="15" t="s">
        <v>129</v>
      </c>
      <c r="BK270" s="146">
        <f>ROUND(I270*H270,2)</f>
        <v>0</v>
      </c>
      <c r="BL270" s="15" t="s">
        <v>208</v>
      </c>
      <c r="BM270" s="145" t="s">
        <v>413</v>
      </c>
    </row>
    <row r="271" spans="2:65" s="12" customFormat="1">
      <c r="B271" s="147"/>
      <c r="D271" s="148" t="s">
        <v>131</v>
      </c>
      <c r="E271" s="149" t="s">
        <v>1</v>
      </c>
      <c r="F271" s="150" t="s">
        <v>414</v>
      </c>
      <c r="H271" s="151">
        <v>67.67</v>
      </c>
      <c r="L271" s="147"/>
      <c r="M271" s="152"/>
      <c r="T271" s="153"/>
      <c r="AT271" s="149" t="s">
        <v>131</v>
      </c>
      <c r="AU271" s="149" t="s">
        <v>129</v>
      </c>
      <c r="AV271" s="12" t="s">
        <v>129</v>
      </c>
      <c r="AW271" s="12" t="s">
        <v>26</v>
      </c>
      <c r="AX271" s="12" t="s">
        <v>77</v>
      </c>
      <c r="AY271" s="149" t="s">
        <v>122</v>
      </c>
    </row>
    <row r="272" spans="2:65" s="1" customFormat="1" ht="24.25" customHeight="1">
      <c r="B272" s="133"/>
      <c r="C272" s="160" t="s">
        <v>415</v>
      </c>
      <c r="D272" s="160" t="s">
        <v>338</v>
      </c>
      <c r="E272" s="161" t="s">
        <v>416</v>
      </c>
      <c r="F272" s="162" t="s">
        <v>417</v>
      </c>
      <c r="G272" s="163" t="s">
        <v>287</v>
      </c>
      <c r="H272" s="164">
        <v>67.67</v>
      </c>
      <c r="I272" s="165"/>
      <c r="J272" s="165">
        <f>ROUND(I272*H272,2)</f>
        <v>0</v>
      </c>
      <c r="K272" s="166"/>
      <c r="L272" s="167"/>
      <c r="M272" s="168" t="s">
        <v>1</v>
      </c>
      <c r="N272" s="169" t="s">
        <v>35</v>
      </c>
      <c r="O272" s="143">
        <v>0</v>
      </c>
      <c r="P272" s="143">
        <f>O272*H272</f>
        <v>0</v>
      </c>
      <c r="Q272" s="143">
        <v>5.0000000000000001E-3</v>
      </c>
      <c r="R272" s="143">
        <f>Q272*H272</f>
        <v>0.33835000000000004</v>
      </c>
      <c r="S272" s="143">
        <v>0</v>
      </c>
      <c r="T272" s="144">
        <f>S272*H272</f>
        <v>0</v>
      </c>
      <c r="AR272" s="145" t="s">
        <v>304</v>
      </c>
      <c r="AT272" s="145" t="s">
        <v>338</v>
      </c>
      <c r="AU272" s="145" t="s">
        <v>129</v>
      </c>
      <c r="AY272" s="15" t="s">
        <v>122</v>
      </c>
      <c r="BE272" s="146">
        <f>IF(N272="základná",J272,0)</f>
        <v>0</v>
      </c>
      <c r="BF272" s="146">
        <f>IF(N272="znížená",J272,0)</f>
        <v>0</v>
      </c>
      <c r="BG272" s="146">
        <f>IF(N272="zákl. prenesená",J272,0)</f>
        <v>0</v>
      </c>
      <c r="BH272" s="146">
        <f>IF(N272="zníž. prenesená",J272,0)</f>
        <v>0</v>
      </c>
      <c r="BI272" s="146">
        <f>IF(N272="nulová",J272,0)</f>
        <v>0</v>
      </c>
      <c r="BJ272" s="15" t="s">
        <v>129</v>
      </c>
      <c r="BK272" s="146">
        <f>ROUND(I272*H272,2)</f>
        <v>0</v>
      </c>
      <c r="BL272" s="15" t="s">
        <v>208</v>
      </c>
      <c r="BM272" s="145" t="s">
        <v>418</v>
      </c>
    </row>
    <row r="273" spans="2:65" s="1" customFormat="1" ht="24.25" customHeight="1">
      <c r="B273" s="133"/>
      <c r="C273" s="134" t="s">
        <v>419</v>
      </c>
      <c r="D273" s="134" t="s">
        <v>124</v>
      </c>
      <c r="E273" s="135" t="s">
        <v>420</v>
      </c>
      <c r="F273" s="136" t="s">
        <v>421</v>
      </c>
      <c r="G273" s="137" t="s">
        <v>127</v>
      </c>
      <c r="H273" s="138">
        <v>262.30599999999998</v>
      </c>
      <c r="I273" s="139"/>
      <c r="J273" s="139">
        <f>ROUND(I273*H273,2)</f>
        <v>0</v>
      </c>
      <c r="K273" s="140"/>
      <c r="L273" s="27"/>
      <c r="M273" s="141" t="s">
        <v>1</v>
      </c>
      <c r="N273" s="142" t="s">
        <v>35</v>
      </c>
      <c r="O273" s="143">
        <v>0.34</v>
      </c>
      <c r="P273" s="143">
        <f>O273*H273</f>
        <v>89.184039999999996</v>
      </c>
      <c r="Q273" s="143">
        <v>1.4300000000000001E-3</v>
      </c>
      <c r="R273" s="143">
        <f>Q273*H273</f>
        <v>0.37509757999999999</v>
      </c>
      <c r="S273" s="143">
        <v>0</v>
      </c>
      <c r="T273" s="144">
        <f>S273*H273</f>
        <v>0</v>
      </c>
      <c r="AR273" s="145" t="s">
        <v>208</v>
      </c>
      <c r="AT273" s="145" t="s">
        <v>124</v>
      </c>
      <c r="AU273" s="145" t="s">
        <v>129</v>
      </c>
      <c r="AY273" s="15" t="s">
        <v>122</v>
      </c>
      <c r="BE273" s="146">
        <f>IF(N273="základná",J273,0)</f>
        <v>0</v>
      </c>
      <c r="BF273" s="146">
        <f>IF(N273="znížená",J273,0)</f>
        <v>0</v>
      </c>
      <c r="BG273" s="146">
        <f>IF(N273="zákl. prenesená",J273,0)</f>
        <v>0</v>
      </c>
      <c r="BH273" s="146">
        <f>IF(N273="zníž. prenesená",J273,0)</f>
        <v>0</v>
      </c>
      <c r="BI273" s="146">
        <f>IF(N273="nulová",J273,0)</f>
        <v>0</v>
      </c>
      <c r="BJ273" s="15" t="s">
        <v>129</v>
      </c>
      <c r="BK273" s="146">
        <f>ROUND(I273*H273,2)</f>
        <v>0</v>
      </c>
      <c r="BL273" s="15" t="s">
        <v>208</v>
      </c>
      <c r="BM273" s="145" t="s">
        <v>422</v>
      </c>
    </row>
    <row r="274" spans="2:65" s="12" customFormat="1">
      <c r="B274" s="147"/>
      <c r="D274" s="148" t="s">
        <v>131</v>
      </c>
      <c r="E274" s="149" t="s">
        <v>1</v>
      </c>
      <c r="F274" s="150" t="s">
        <v>423</v>
      </c>
      <c r="H274" s="151">
        <v>262.30599999999998</v>
      </c>
      <c r="L274" s="147"/>
      <c r="M274" s="152"/>
      <c r="T274" s="153"/>
      <c r="AT274" s="149" t="s">
        <v>131</v>
      </c>
      <c r="AU274" s="149" t="s">
        <v>129</v>
      </c>
      <c r="AV274" s="12" t="s">
        <v>129</v>
      </c>
      <c r="AW274" s="12" t="s">
        <v>26</v>
      </c>
      <c r="AX274" s="12" t="s">
        <v>77</v>
      </c>
      <c r="AY274" s="149" t="s">
        <v>122</v>
      </c>
    </row>
    <row r="275" spans="2:65" s="1" customFormat="1" ht="16.5" customHeight="1">
      <c r="B275" s="133"/>
      <c r="C275" s="160" t="s">
        <v>424</v>
      </c>
      <c r="D275" s="160" t="s">
        <v>338</v>
      </c>
      <c r="E275" s="161" t="s">
        <v>406</v>
      </c>
      <c r="F275" s="162" t="s">
        <v>407</v>
      </c>
      <c r="G275" s="163" t="s">
        <v>127</v>
      </c>
      <c r="H275" s="164">
        <v>281.97899999999998</v>
      </c>
      <c r="I275" s="165"/>
      <c r="J275" s="165">
        <f>ROUND(I275*H275,2)</f>
        <v>0</v>
      </c>
      <c r="K275" s="166"/>
      <c r="L275" s="167"/>
      <c r="M275" s="168" t="s">
        <v>1</v>
      </c>
      <c r="N275" s="169" t="s">
        <v>35</v>
      </c>
      <c r="O275" s="143">
        <v>0</v>
      </c>
      <c r="P275" s="143">
        <f>O275*H275</f>
        <v>0</v>
      </c>
      <c r="Q275" s="143">
        <v>8.9999999999999993E-3</v>
      </c>
      <c r="R275" s="143">
        <f>Q275*H275</f>
        <v>2.5378109999999996</v>
      </c>
      <c r="S275" s="143">
        <v>0</v>
      </c>
      <c r="T275" s="144">
        <f>S275*H275</f>
        <v>0</v>
      </c>
      <c r="AR275" s="145" t="s">
        <v>304</v>
      </c>
      <c r="AT275" s="145" t="s">
        <v>338</v>
      </c>
      <c r="AU275" s="145" t="s">
        <v>129</v>
      </c>
      <c r="AY275" s="15" t="s">
        <v>122</v>
      </c>
      <c r="BE275" s="146">
        <f>IF(N275="základná",J275,0)</f>
        <v>0</v>
      </c>
      <c r="BF275" s="146">
        <f>IF(N275="znížená",J275,0)</f>
        <v>0</v>
      </c>
      <c r="BG275" s="146">
        <f>IF(N275="zákl. prenesená",J275,0)</f>
        <v>0</v>
      </c>
      <c r="BH275" s="146">
        <f>IF(N275="zníž. prenesená",J275,0)</f>
        <v>0</v>
      </c>
      <c r="BI275" s="146">
        <f>IF(N275="nulová",J275,0)</f>
        <v>0</v>
      </c>
      <c r="BJ275" s="15" t="s">
        <v>129</v>
      </c>
      <c r="BK275" s="146">
        <f>ROUND(I275*H275,2)</f>
        <v>0</v>
      </c>
      <c r="BL275" s="15" t="s">
        <v>208</v>
      </c>
      <c r="BM275" s="145" t="s">
        <v>425</v>
      </c>
    </row>
    <row r="276" spans="2:65" s="12" customFormat="1">
      <c r="B276" s="147"/>
      <c r="D276" s="148" t="s">
        <v>131</v>
      </c>
      <c r="F276" s="150" t="s">
        <v>426</v>
      </c>
      <c r="H276" s="151">
        <v>281.97899999999998</v>
      </c>
      <c r="L276" s="147"/>
      <c r="M276" s="152"/>
      <c r="T276" s="153"/>
      <c r="AT276" s="149" t="s">
        <v>131</v>
      </c>
      <c r="AU276" s="149" t="s">
        <v>129</v>
      </c>
      <c r="AV276" s="12" t="s">
        <v>129</v>
      </c>
      <c r="AW276" s="12" t="s">
        <v>3</v>
      </c>
      <c r="AX276" s="12" t="s">
        <v>77</v>
      </c>
      <c r="AY276" s="149" t="s">
        <v>122</v>
      </c>
    </row>
    <row r="277" spans="2:65" s="1" customFormat="1" ht="24.25" customHeight="1">
      <c r="B277" s="133"/>
      <c r="C277" s="134" t="s">
        <v>427</v>
      </c>
      <c r="D277" s="134" t="s">
        <v>124</v>
      </c>
      <c r="E277" s="135" t="s">
        <v>428</v>
      </c>
      <c r="F277" s="136" t="s">
        <v>429</v>
      </c>
      <c r="G277" s="137" t="s">
        <v>363</v>
      </c>
      <c r="H277" s="138">
        <v>8</v>
      </c>
      <c r="I277" s="139"/>
      <c r="J277" s="139">
        <f t="shared" ref="J277:J288" si="0">ROUND(I277*H277,2)</f>
        <v>0</v>
      </c>
      <c r="K277" s="140"/>
      <c r="L277" s="27"/>
      <c r="M277" s="141" t="s">
        <v>1</v>
      </c>
      <c r="N277" s="142" t="s">
        <v>35</v>
      </c>
      <c r="O277" s="143">
        <v>1.2047300000000001</v>
      </c>
      <c r="P277" s="143">
        <f t="shared" ref="P277:P288" si="1">O277*H277</f>
        <v>9.6378400000000006</v>
      </c>
      <c r="Q277" s="143">
        <v>0</v>
      </c>
      <c r="R277" s="143">
        <f t="shared" ref="R277:R288" si="2">Q277*H277</f>
        <v>0</v>
      </c>
      <c r="S277" s="143">
        <v>0</v>
      </c>
      <c r="T277" s="144">
        <f t="shared" ref="T277:T288" si="3">S277*H277</f>
        <v>0</v>
      </c>
      <c r="AR277" s="145" t="s">
        <v>208</v>
      </c>
      <c r="AT277" s="145" t="s">
        <v>124</v>
      </c>
      <c r="AU277" s="145" t="s">
        <v>129</v>
      </c>
      <c r="AY277" s="15" t="s">
        <v>122</v>
      </c>
      <c r="BE277" s="146">
        <f t="shared" ref="BE277:BE288" si="4">IF(N277="základná",J277,0)</f>
        <v>0</v>
      </c>
      <c r="BF277" s="146">
        <f t="shared" ref="BF277:BF288" si="5">IF(N277="znížená",J277,0)</f>
        <v>0</v>
      </c>
      <c r="BG277" s="146">
        <f t="shared" ref="BG277:BG288" si="6">IF(N277="zákl. prenesená",J277,0)</f>
        <v>0</v>
      </c>
      <c r="BH277" s="146">
        <f t="shared" ref="BH277:BH288" si="7">IF(N277="zníž. prenesená",J277,0)</f>
        <v>0</v>
      </c>
      <c r="BI277" s="146">
        <f t="shared" ref="BI277:BI288" si="8">IF(N277="nulová",J277,0)</f>
        <v>0</v>
      </c>
      <c r="BJ277" s="15" t="s">
        <v>129</v>
      </c>
      <c r="BK277" s="146">
        <f t="shared" ref="BK277:BK288" si="9">ROUND(I277*H277,2)</f>
        <v>0</v>
      </c>
      <c r="BL277" s="15" t="s">
        <v>208</v>
      </c>
      <c r="BM277" s="145" t="s">
        <v>430</v>
      </c>
    </row>
    <row r="278" spans="2:65" s="1" customFormat="1" ht="16.5" customHeight="1">
      <c r="B278" s="133"/>
      <c r="C278" s="160" t="s">
        <v>431</v>
      </c>
      <c r="D278" s="160" t="s">
        <v>338</v>
      </c>
      <c r="E278" s="161" t="s">
        <v>432</v>
      </c>
      <c r="F278" s="162" t="s">
        <v>433</v>
      </c>
      <c r="G278" s="163" t="s">
        <v>363</v>
      </c>
      <c r="H278" s="164">
        <v>3</v>
      </c>
      <c r="I278" s="165"/>
      <c r="J278" s="165">
        <f t="shared" si="0"/>
        <v>0</v>
      </c>
      <c r="K278" s="166"/>
      <c r="L278" s="167"/>
      <c r="M278" s="168" t="s">
        <v>1</v>
      </c>
      <c r="N278" s="169" t="s">
        <v>35</v>
      </c>
      <c r="O278" s="143">
        <v>0</v>
      </c>
      <c r="P278" s="143">
        <f t="shared" si="1"/>
        <v>0</v>
      </c>
      <c r="Q278" s="143">
        <v>3.8469999999999997E-2</v>
      </c>
      <c r="R278" s="143">
        <f t="shared" si="2"/>
        <v>0.11540999999999998</v>
      </c>
      <c r="S278" s="143">
        <v>0</v>
      </c>
      <c r="T278" s="144">
        <f t="shared" si="3"/>
        <v>0</v>
      </c>
      <c r="AR278" s="145" t="s">
        <v>304</v>
      </c>
      <c r="AT278" s="145" t="s">
        <v>338</v>
      </c>
      <c r="AU278" s="145" t="s">
        <v>129</v>
      </c>
      <c r="AY278" s="15" t="s">
        <v>122</v>
      </c>
      <c r="BE278" s="146">
        <f t="shared" si="4"/>
        <v>0</v>
      </c>
      <c r="BF278" s="146">
        <f t="shared" si="5"/>
        <v>0</v>
      </c>
      <c r="BG278" s="146">
        <f t="shared" si="6"/>
        <v>0</v>
      </c>
      <c r="BH278" s="146">
        <f t="shared" si="7"/>
        <v>0</v>
      </c>
      <c r="BI278" s="146">
        <f t="shared" si="8"/>
        <v>0</v>
      </c>
      <c r="BJ278" s="15" t="s">
        <v>129</v>
      </c>
      <c r="BK278" s="146">
        <f t="shared" si="9"/>
        <v>0</v>
      </c>
      <c r="BL278" s="15" t="s">
        <v>208</v>
      </c>
      <c r="BM278" s="145" t="s">
        <v>434</v>
      </c>
    </row>
    <row r="279" spans="2:65" s="1" customFormat="1" ht="16.5" customHeight="1">
      <c r="B279" s="133"/>
      <c r="C279" s="160" t="s">
        <v>435</v>
      </c>
      <c r="D279" s="160" t="s">
        <v>338</v>
      </c>
      <c r="E279" s="161" t="s">
        <v>436</v>
      </c>
      <c r="F279" s="162" t="s">
        <v>437</v>
      </c>
      <c r="G279" s="163" t="s">
        <v>363</v>
      </c>
      <c r="H279" s="164">
        <v>1</v>
      </c>
      <c r="I279" s="165"/>
      <c r="J279" s="165">
        <f t="shared" si="0"/>
        <v>0</v>
      </c>
      <c r="K279" s="166"/>
      <c r="L279" s="167"/>
      <c r="M279" s="168" t="s">
        <v>1</v>
      </c>
      <c r="N279" s="169" t="s">
        <v>35</v>
      </c>
      <c r="O279" s="143">
        <v>0</v>
      </c>
      <c r="P279" s="143">
        <f t="shared" si="1"/>
        <v>0</v>
      </c>
      <c r="Q279" s="143">
        <v>3.6459999999999999E-2</v>
      </c>
      <c r="R279" s="143">
        <f t="shared" si="2"/>
        <v>3.6459999999999999E-2</v>
      </c>
      <c r="S279" s="143">
        <v>0</v>
      </c>
      <c r="T279" s="144">
        <f t="shared" si="3"/>
        <v>0</v>
      </c>
      <c r="AR279" s="145" t="s">
        <v>304</v>
      </c>
      <c r="AT279" s="145" t="s">
        <v>338</v>
      </c>
      <c r="AU279" s="145" t="s">
        <v>129</v>
      </c>
      <c r="AY279" s="15" t="s">
        <v>122</v>
      </c>
      <c r="BE279" s="146">
        <f t="shared" si="4"/>
        <v>0</v>
      </c>
      <c r="BF279" s="146">
        <f t="shared" si="5"/>
        <v>0</v>
      </c>
      <c r="BG279" s="146">
        <f t="shared" si="6"/>
        <v>0</v>
      </c>
      <c r="BH279" s="146">
        <f t="shared" si="7"/>
        <v>0</v>
      </c>
      <c r="BI279" s="146">
        <f t="shared" si="8"/>
        <v>0</v>
      </c>
      <c r="BJ279" s="15" t="s">
        <v>129</v>
      </c>
      <c r="BK279" s="146">
        <f t="shared" si="9"/>
        <v>0</v>
      </c>
      <c r="BL279" s="15" t="s">
        <v>208</v>
      </c>
      <c r="BM279" s="145" t="s">
        <v>438</v>
      </c>
    </row>
    <row r="280" spans="2:65" s="1" customFormat="1" ht="16.5" customHeight="1">
      <c r="B280" s="133"/>
      <c r="C280" s="160" t="s">
        <v>439</v>
      </c>
      <c r="D280" s="160" t="s">
        <v>338</v>
      </c>
      <c r="E280" s="161" t="s">
        <v>440</v>
      </c>
      <c r="F280" s="162" t="s">
        <v>441</v>
      </c>
      <c r="G280" s="163" t="s">
        <v>363</v>
      </c>
      <c r="H280" s="164">
        <v>3</v>
      </c>
      <c r="I280" s="165"/>
      <c r="J280" s="165">
        <f t="shared" si="0"/>
        <v>0</v>
      </c>
      <c r="K280" s="166"/>
      <c r="L280" s="167"/>
      <c r="M280" s="168" t="s">
        <v>1</v>
      </c>
      <c r="N280" s="169" t="s">
        <v>35</v>
      </c>
      <c r="O280" s="143">
        <v>0</v>
      </c>
      <c r="P280" s="143">
        <f t="shared" si="1"/>
        <v>0</v>
      </c>
      <c r="Q280" s="143">
        <v>4.1790000000000001E-2</v>
      </c>
      <c r="R280" s="143">
        <f t="shared" si="2"/>
        <v>0.12537000000000001</v>
      </c>
      <c r="S280" s="143">
        <v>0</v>
      </c>
      <c r="T280" s="144">
        <f t="shared" si="3"/>
        <v>0</v>
      </c>
      <c r="AR280" s="145" t="s">
        <v>304</v>
      </c>
      <c r="AT280" s="145" t="s">
        <v>338</v>
      </c>
      <c r="AU280" s="145" t="s">
        <v>129</v>
      </c>
      <c r="AY280" s="15" t="s">
        <v>122</v>
      </c>
      <c r="BE280" s="146">
        <f t="shared" si="4"/>
        <v>0</v>
      </c>
      <c r="BF280" s="146">
        <f t="shared" si="5"/>
        <v>0</v>
      </c>
      <c r="BG280" s="146">
        <f t="shared" si="6"/>
        <v>0</v>
      </c>
      <c r="BH280" s="146">
        <f t="shared" si="7"/>
        <v>0</v>
      </c>
      <c r="BI280" s="146">
        <f t="shared" si="8"/>
        <v>0</v>
      </c>
      <c r="BJ280" s="15" t="s">
        <v>129</v>
      </c>
      <c r="BK280" s="146">
        <f t="shared" si="9"/>
        <v>0</v>
      </c>
      <c r="BL280" s="15" t="s">
        <v>208</v>
      </c>
      <c r="BM280" s="145" t="s">
        <v>442</v>
      </c>
    </row>
    <row r="281" spans="2:65" s="1" customFormat="1" ht="16.5" customHeight="1">
      <c r="B281" s="133"/>
      <c r="C281" s="160" t="s">
        <v>443</v>
      </c>
      <c r="D281" s="160" t="s">
        <v>338</v>
      </c>
      <c r="E281" s="161" t="s">
        <v>444</v>
      </c>
      <c r="F281" s="162" t="s">
        <v>445</v>
      </c>
      <c r="G281" s="163" t="s">
        <v>363</v>
      </c>
      <c r="H281" s="164">
        <v>1</v>
      </c>
      <c r="I281" s="165"/>
      <c r="J281" s="165">
        <f t="shared" si="0"/>
        <v>0</v>
      </c>
      <c r="K281" s="166"/>
      <c r="L281" s="167"/>
      <c r="M281" s="168" t="s">
        <v>1</v>
      </c>
      <c r="N281" s="169" t="s">
        <v>35</v>
      </c>
      <c r="O281" s="143">
        <v>0</v>
      </c>
      <c r="P281" s="143">
        <f t="shared" si="1"/>
        <v>0</v>
      </c>
      <c r="Q281" s="143">
        <v>4.1680000000000002E-2</v>
      </c>
      <c r="R281" s="143">
        <f t="shared" si="2"/>
        <v>4.1680000000000002E-2</v>
      </c>
      <c r="S281" s="143">
        <v>0</v>
      </c>
      <c r="T281" s="144">
        <f t="shared" si="3"/>
        <v>0</v>
      </c>
      <c r="AR281" s="145" t="s">
        <v>304</v>
      </c>
      <c r="AT281" s="145" t="s">
        <v>338</v>
      </c>
      <c r="AU281" s="145" t="s">
        <v>129</v>
      </c>
      <c r="AY281" s="15" t="s">
        <v>122</v>
      </c>
      <c r="BE281" s="146">
        <f t="shared" si="4"/>
        <v>0</v>
      </c>
      <c r="BF281" s="146">
        <f t="shared" si="5"/>
        <v>0</v>
      </c>
      <c r="BG281" s="146">
        <f t="shared" si="6"/>
        <v>0</v>
      </c>
      <c r="BH281" s="146">
        <f t="shared" si="7"/>
        <v>0</v>
      </c>
      <c r="BI281" s="146">
        <f t="shared" si="8"/>
        <v>0</v>
      </c>
      <c r="BJ281" s="15" t="s">
        <v>129</v>
      </c>
      <c r="BK281" s="146">
        <f t="shared" si="9"/>
        <v>0</v>
      </c>
      <c r="BL281" s="15" t="s">
        <v>208</v>
      </c>
      <c r="BM281" s="145" t="s">
        <v>446</v>
      </c>
    </row>
    <row r="282" spans="2:65" s="1" customFormat="1" ht="24.25" customHeight="1">
      <c r="B282" s="133"/>
      <c r="C282" s="134" t="s">
        <v>447</v>
      </c>
      <c r="D282" s="134" t="s">
        <v>124</v>
      </c>
      <c r="E282" s="135" t="s">
        <v>448</v>
      </c>
      <c r="F282" s="136" t="s">
        <v>449</v>
      </c>
      <c r="G282" s="137" t="s">
        <v>363</v>
      </c>
      <c r="H282" s="138">
        <v>4</v>
      </c>
      <c r="I282" s="139"/>
      <c r="J282" s="139">
        <f t="shared" si="0"/>
        <v>0</v>
      </c>
      <c r="K282" s="140"/>
      <c r="L282" s="27"/>
      <c r="M282" s="141" t="s">
        <v>1</v>
      </c>
      <c r="N282" s="142" t="s">
        <v>35</v>
      </c>
      <c r="O282" s="143">
        <v>1.9787300000000001</v>
      </c>
      <c r="P282" s="143">
        <f t="shared" si="1"/>
        <v>7.9149200000000004</v>
      </c>
      <c r="Q282" s="143">
        <v>0</v>
      </c>
      <c r="R282" s="143">
        <f t="shared" si="2"/>
        <v>0</v>
      </c>
      <c r="S282" s="143">
        <v>0</v>
      </c>
      <c r="T282" s="144">
        <f t="shared" si="3"/>
        <v>0</v>
      </c>
      <c r="AR282" s="145" t="s">
        <v>208</v>
      </c>
      <c r="AT282" s="145" t="s">
        <v>124</v>
      </c>
      <c r="AU282" s="145" t="s">
        <v>129</v>
      </c>
      <c r="AY282" s="15" t="s">
        <v>122</v>
      </c>
      <c r="BE282" s="146">
        <f t="shared" si="4"/>
        <v>0</v>
      </c>
      <c r="BF282" s="146">
        <f t="shared" si="5"/>
        <v>0</v>
      </c>
      <c r="BG282" s="146">
        <f t="shared" si="6"/>
        <v>0</v>
      </c>
      <c r="BH282" s="146">
        <f t="shared" si="7"/>
        <v>0</v>
      </c>
      <c r="BI282" s="146">
        <f t="shared" si="8"/>
        <v>0</v>
      </c>
      <c r="BJ282" s="15" t="s">
        <v>129</v>
      </c>
      <c r="BK282" s="146">
        <f t="shared" si="9"/>
        <v>0</v>
      </c>
      <c r="BL282" s="15" t="s">
        <v>208</v>
      </c>
      <c r="BM282" s="145" t="s">
        <v>450</v>
      </c>
    </row>
    <row r="283" spans="2:65" s="1" customFormat="1" ht="16.5" customHeight="1">
      <c r="B283" s="133"/>
      <c r="C283" s="160" t="s">
        <v>451</v>
      </c>
      <c r="D283" s="160" t="s">
        <v>338</v>
      </c>
      <c r="E283" s="161" t="s">
        <v>452</v>
      </c>
      <c r="F283" s="162" t="s">
        <v>453</v>
      </c>
      <c r="G283" s="163" t="s">
        <v>363</v>
      </c>
      <c r="H283" s="164">
        <v>4</v>
      </c>
      <c r="I283" s="165"/>
      <c r="J283" s="165">
        <f t="shared" si="0"/>
        <v>0</v>
      </c>
      <c r="K283" s="166"/>
      <c r="L283" s="167"/>
      <c r="M283" s="168" t="s">
        <v>1</v>
      </c>
      <c r="N283" s="169" t="s">
        <v>35</v>
      </c>
      <c r="O283" s="143">
        <v>0</v>
      </c>
      <c r="P283" s="143">
        <f t="shared" si="1"/>
        <v>0</v>
      </c>
      <c r="Q283" s="143">
        <v>0.1893</v>
      </c>
      <c r="R283" s="143">
        <f t="shared" si="2"/>
        <v>0.75719999999999998</v>
      </c>
      <c r="S283" s="143">
        <v>0</v>
      </c>
      <c r="T283" s="144">
        <f t="shared" si="3"/>
        <v>0</v>
      </c>
      <c r="AR283" s="145" t="s">
        <v>304</v>
      </c>
      <c r="AT283" s="145" t="s">
        <v>338</v>
      </c>
      <c r="AU283" s="145" t="s">
        <v>129</v>
      </c>
      <c r="AY283" s="15" t="s">
        <v>122</v>
      </c>
      <c r="BE283" s="146">
        <f t="shared" si="4"/>
        <v>0</v>
      </c>
      <c r="BF283" s="146">
        <f t="shared" si="5"/>
        <v>0</v>
      </c>
      <c r="BG283" s="146">
        <f t="shared" si="6"/>
        <v>0</v>
      </c>
      <c r="BH283" s="146">
        <f t="shared" si="7"/>
        <v>0</v>
      </c>
      <c r="BI283" s="146">
        <f t="shared" si="8"/>
        <v>0</v>
      </c>
      <c r="BJ283" s="15" t="s">
        <v>129</v>
      </c>
      <c r="BK283" s="146">
        <f t="shared" si="9"/>
        <v>0</v>
      </c>
      <c r="BL283" s="15" t="s">
        <v>208</v>
      </c>
      <c r="BM283" s="145" t="s">
        <v>454</v>
      </c>
    </row>
    <row r="284" spans="2:65" s="1" customFormat="1" ht="24.25" customHeight="1">
      <c r="B284" s="133"/>
      <c r="C284" s="134" t="s">
        <v>455</v>
      </c>
      <c r="D284" s="134" t="s">
        <v>124</v>
      </c>
      <c r="E284" s="135" t="s">
        <v>456</v>
      </c>
      <c r="F284" s="136" t="s">
        <v>457</v>
      </c>
      <c r="G284" s="137" t="s">
        <v>363</v>
      </c>
      <c r="H284" s="138">
        <v>1</v>
      </c>
      <c r="I284" s="139"/>
      <c r="J284" s="139">
        <f t="shared" si="0"/>
        <v>0</v>
      </c>
      <c r="K284" s="140"/>
      <c r="L284" s="27"/>
      <c r="M284" s="141" t="s">
        <v>1</v>
      </c>
      <c r="N284" s="142" t="s">
        <v>35</v>
      </c>
      <c r="O284" s="143">
        <v>2.8137300000000001</v>
      </c>
      <c r="P284" s="143">
        <f t="shared" si="1"/>
        <v>2.8137300000000001</v>
      </c>
      <c r="Q284" s="143">
        <v>0</v>
      </c>
      <c r="R284" s="143">
        <f t="shared" si="2"/>
        <v>0</v>
      </c>
      <c r="S284" s="143">
        <v>0</v>
      </c>
      <c r="T284" s="144">
        <f t="shared" si="3"/>
        <v>0</v>
      </c>
      <c r="AR284" s="145" t="s">
        <v>208</v>
      </c>
      <c r="AT284" s="145" t="s">
        <v>124</v>
      </c>
      <c r="AU284" s="145" t="s">
        <v>129</v>
      </c>
      <c r="AY284" s="15" t="s">
        <v>122</v>
      </c>
      <c r="BE284" s="146">
        <f t="shared" si="4"/>
        <v>0</v>
      </c>
      <c r="BF284" s="146">
        <f t="shared" si="5"/>
        <v>0</v>
      </c>
      <c r="BG284" s="146">
        <f t="shared" si="6"/>
        <v>0</v>
      </c>
      <c r="BH284" s="146">
        <f t="shared" si="7"/>
        <v>0</v>
      </c>
      <c r="BI284" s="146">
        <f t="shared" si="8"/>
        <v>0</v>
      </c>
      <c r="BJ284" s="15" t="s">
        <v>129</v>
      </c>
      <c r="BK284" s="146">
        <f t="shared" si="9"/>
        <v>0</v>
      </c>
      <c r="BL284" s="15" t="s">
        <v>208</v>
      </c>
      <c r="BM284" s="145" t="s">
        <v>458</v>
      </c>
    </row>
    <row r="285" spans="2:65" s="1" customFormat="1" ht="24.25" customHeight="1">
      <c r="B285" s="133"/>
      <c r="C285" s="160" t="s">
        <v>459</v>
      </c>
      <c r="D285" s="160" t="s">
        <v>338</v>
      </c>
      <c r="E285" s="161" t="s">
        <v>460</v>
      </c>
      <c r="F285" s="162" t="s">
        <v>461</v>
      </c>
      <c r="G285" s="163" t="s">
        <v>363</v>
      </c>
      <c r="H285" s="164">
        <v>1</v>
      </c>
      <c r="I285" s="165"/>
      <c r="J285" s="165">
        <f t="shared" si="0"/>
        <v>0</v>
      </c>
      <c r="K285" s="166"/>
      <c r="L285" s="167"/>
      <c r="M285" s="168" t="s">
        <v>1</v>
      </c>
      <c r="N285" s="169" t="s">
        <v>35</v>
      </c>
      <c r="O285" s="143">
        <v>0</v>
      </c>
      <c r="P285" s="143">
        <f t="shared" si="1"/>
        <v>0</v>
      </c>
      <c r="Q285" s="143">
        <v>0.47899999999999998</v>
      </c>
      <c r="R285" s="143">
        <f t="shared" si="2"/>
        <v>0.47899999999999998</v>
      </c>
      <c r="S285" s="143">
        <v>0</v>
      </c>
      <c r="T285" s="144">
        <f t="shared" si="3"/>
        <v>0</v>
      </c>
      <c r="AR285" s="145" t="s">
        <v>304</v>
      </c>
      <c r="AT285" s="145" t="s">
        <v>338</v>
      </c>
      <c r="AU285" s="145" t="s">
        <v>129</v>
      </c>
      <c r="AY285" s="15" t="s">
        <v>122</v>
      </c>
      <c r="BE285" s="146">
        <f t="shared" si="4"/>
        <v>0</v>
      </c>
      <c r="BF285" s="146">
        <f t="shared" si="5"/>
        <v>0</v>
      </c>
      <c r="BG285" s="146">
        <f t="shared" si="6"/>
        <v>0</v>
      </c>
      <c r="BH285" s="146">
        <f t="shared" si="7"/>
        <v>0</v>
      </c>
      <c r="BI285" s="146">
        <f t="shared" si="8"/>
        <v>0</v>
      </c>
      <c r="BJ285" s="15" t="s">
        <v>129</v>
      </c>
      <c r="BK285" s="146">
        <f t="shared" si="9"/>
        <v>0</v>
      </c>
      <c r="BL285" s="15" t="s">
        <v>208</v>
      </c>
      <c r="BM285" s="145" t="s">
        <v>462</v>
      </c>
    </row>
    <row r="286" spans="2:65" s="1" customFormat="1" ht="24.25" customHeight="1">
      <c r="B286" s="133"/>
      <c r="C286" s="134" t="s">
        <v>463</v>
      </c>
      <c r="D286" s="134" t="s">
        <v>124</v>
      </c>
      <c r="E286" s="135" t="s">
        <v>464</v>
      </c>
      <c r="F286" s="136" t="s">
        <v>465</v>
      </c>
      <c r="G286" s="137" t="s">
        <v>363</v>
      </c>
      <c r="H286" s="138">
        <v>2</v>
      </c>
      <c r="I286" s="139"/>
      <c r="J286" s="139">
        <f t="shared" si="0"/>
        <v>0</v>
      </c>
      <c r="K286" s="140"/>
      <c r="L286" s="27"/>
      <c r="M286" s="141" t="s">
        <v>1</v>
      </c>
      <c r="N286" s="142" t="s">
        <v>35</v>
      </c>
      <c r="O286" s="143">
        <v>8.1308199999999999</v>
      </c>
      <c r="P286" s="143">
        <f t="shared" si="1"/>
        <v>16.26164</v>
      </c>
      <c r="Q286" s="143">
        <v>0</v>
      </c>
      <c r="R286" s="143">
        <f t="shared" si="2"/>
        <v>0</v>
      </c>
      <c r="S286" s="143">
        <v>0</v>
      </c>
      <c r="T286" s="144">
        <f t="shared" si="3"/>
        <v>0</v>
      </c>
      <c r="AR286" s="145" t="s">
        <v>208</v>
      </c>
      <c r="AT286" s="145" t="s">
        <v>124</v>
      </c>
      <c r="AU286" s="145" t="s">
        <v>129</v>
      </c>
      <c r="AY286" s="15" t="s">
        <v>122</v>
      </c>
      <c r="BE286" s="146">
        <f t="shared" si="4"/>
        <v>0</v>
      </c>
      <c r="BF286" s="146">
        <f t="shared" si="5"/>
        <v>0</v>
      </c>
      <c r="BG286" s="146">
        <f t="shared" si="6"/>
        <v>0</v>
      </c>
      <c r="BH286" s="146">
        <f t="shared" si="7"/>
        <v>0</v>
      </c>
      <c r="BI286" s="146">
        <f t="shared" si="8"/>
        <v>0</v>
      </c>
      <c r="BJ286" s="15" t="s">
        <v>129</v>
      </c>
      <c r="BK286" s="146">
        <f t="shared" si="9"/>
        <v>0</v>
      </c>
      <c r="BL286" s="15" t="s">
        <v>208</v>
      </c>
      <c r="BM286" s="145" t="s">
        <v>466</v>
      </c>
    </row>
    <row r="287" spans="2:65" s="1" customFormat="1" ht="16.5" customHeight="1">
      <c r="B287" s="133"/>
      <c r="C287" s="160" t="s">
        <v>467</v>
      </c>
      <c r="D287" s="160" t="s">
        <v>338</v>
      </c>
      <c r="E287" s="161" t="s">
        <v>468</v>
      </c>
      <c r="F287" s="162" t="s">
        <v>469</v>
      </c>
      <c r="G287" s="163" t="s">
        <v>363</v>
      </c>
      <c r="H287" s="164">
        <v>2</v>
      </c>
      <c r="I287" s="165"/>
      <c r="J287" s="165">
        <f t="shared" si="0"/>
        <v>0</v>
      </c>
      <c r="K287" s="166"/>
      <c r="L287" s="167"/>
      <c r="M287" s="168" t="s">
        <v>1</v>
      </c>
      <c r="N287" s="169" t="s">
        <v>35</v>
      </c>
      <c r="O287" s="143">
        <v>0</v>
      </c>
      <c r="P287" s="143">
        <f t="shared" si="1"/>
        <v>0</v>
      </c>
      <c r="Q287" s="143">
        <v>0.76</v>
      </c>
      <c r="R287" s="143">
        <f t="shared" si="2"/>
        <v>1.52</v>
      </c>
      <c r="S287" s="143">
        <v>0</v>
      </c>
      <c r="T287" s="144">
        <f t="shared" si="3"/>
        <v>0</v>
      </c>
      <c r="AR287" s="145" t="s">
        <v>304</v>
      </c>
      <c r="AT287" s="145" t="s">
        <v>338</v>
      </c>
      <c r="AU287" s="145" t="s">
        <v>129</v>
      </c>
      <c r="AY287" s="15" t="s">
        <v>122</v>
      </c>
      <c r="BE287" s="146">
        <f t="shared" si="4"/>
        <v>0</v>
      </c>
      <c r="BF287" s="146">
        <f t="shared" si="5"/>
        <v>0</v>
      </c>
      <c r="BG287" s="146">
        <f t="shared" si="6"/>
        <v>0</v>
      </c>
      <c r="BH287" s="146">
        <f t="shared" si="7"/>
        <v>0</v>
      </c>
      <c r="BI287" s="146">
        <f t="shared" si="8"/>
        <v>0</v>
      </c>
      <c r="BJ287" s="15" t="s">
        <v>129</v>
      </c>
      <c r="BK287" s="146">
        <f t="shared" si="9"/>
        <v>0</v>
      </c>
      <c r="BL287" s="15" t="s">
        <v>208</v>
      </c>
      <c r="BM287" s="145" t="s">
        <v>470</v>
      </c>
    </row>
    <row r="288" spans="2:65" s="1" customFormat="1" ht="37.950000000000003" customHeight="1">
      <c r="B288" s="133"/>
      <c r="C288" s="134" t="s">
        <v>471</v>
      </c>
      <c r="D288" s="134" t="s">
        <v>124</v>
      </c>
      <c r="E288" s="135" t="s">
        <v>472</v>
      </c>
      <c r="F288" s="136" t="s">
        <v>473</v>
      </c>
      <c r="G288" s="137" t="s">
        <v>474</v>
      </c>
      <c r="H288" s="138">
        <v>1935.6479999999999</v>
      </c>
      <c r="I288" s="139"/>
      <c r="J288" s="139">
        <f t="shared" si="0"/>
        <v>0</v>
      </c>
      <c r="K288" s="140"/>
      <c r="L288" s="27"/>
      <c r="M288" s="141" t="s">
        <v>1</v>
      </c>
      <c r="N288" s="142" t="s">
        <v>35</v>
      </c>
      <c r="O288" s="143">
        <v>0.22</v>
      </c>
      <c r="P288" s="143">
        <f t="shared" si="1"/>
        <v>425.84255999999999</v>
      </c>
      <c r="Q288" s="143">
        <v>6.0000000000000002E-5</v>
      </c>
      <c r="R288" s="143">
        <f t="shared" si="2"/>
        <v>0.11613888</v>
      </c>
      <c r="S288" s="143">
        <v>0</v>
      </c>
      <c r="T288" s="144">
        <f t="shared" si="3"/>
        <v>0</v>
      </c>
      <c r="AR288" s="145" t="s">
        <v>208</v>
      </c>
      <c r="AT288" s="145" t="s">
        <v>124</v>
      </c>
      <c r="AU288" s="145" t="s">
        <v>129</v>
      </c>
      <c r="AY288" s="15" t="s">
        <v>122</v>
      </c>
      <c r="BE288" s="146">
        <f t="shared" si="4"/>
        <v>0</v>
      </c>
      <c r="BF288" s="146">
        <f t="shared" si="5"/>
        <v>0</v>
      </c>
      <c r="BG288" s="146">
        <f t="shared" si="6"/>
        <v>0</v>
      </c>
      <c r="BH288" s="146">
        <f t="shared" si="7"/>
        <v>0</v>
      </c>
      <c r="BI288" s="146">
        <f t="shared" si="8"/>
        <v>0</v>
      </c>
      <c r="BJ288" s="15" t="s">
        <v>129</v>
      </c>
      <c r="BK288" s="146">
        <f t="shared" si="9"/>
        <v>0</v>
      </c>
      <c r="BL288" s="15" t="s">
        <v>208</v>
      </c>
      <c r="BM288" s="145" t="s">
        <v>475</v>
      </c>
    </row>
    <row r="289" spans="2:65" s="12" customFormat="1">
      <c r="B289" s="147"/>
      <c r="D289" s="148" t="s">
        <v>131</v>
      </c>
      <c r="E289" s="149" t="s">
        <v>1</v>
      </c>
      <c r="F289" s="150" t="s">
        <v>476</v>
      </c>
      <c r="H289" s="151">
        <v>905.76</v>
      </c>
      <c r="L289" s="147"/>
      <c r="M289" s="152"/>
      <c r="T289" s="153"/>
      <c r="AT289" s="149" t="s">
        <v>131</v>
      </c>
      <c r="AU289" s="149" t="s">
        <v>129</v>
      </c>
      <c r="AV289" s="12" t="s">
        <v>129</v>
      </c>
      <c r="AW289" s="12" t="s">
        <v>26</v>
      </c>
      <c r="AX289" s="12" t="s">
        <v>69</v>
      </c>
      <c r="AY289" s="149" t="s">
        <v>122</v>
      </c>
    </row>
    <row r="290" spans="2:65" s="12" customFormat="1">
      <c r="B290" s="147"/>
      <c r="D290" s="148" t="s">
        <v>131</v>
      </c>
      <c r="E290" s="149" t="s">
        <v>1</v>
      </c>
      <c r="F290" s="150" t="s">
        <v>477</v>
      </c>
      <c r="H290" s="151">
        <v>1029.8879999999999</v>
      </c>
      <c r="L290" s="147"/>
      <c r="M290" s="152"/>
      <c r="T290" s="153"/>
      <c r="AT290" s="149" t="s">
        <v>131</v>
      </c>
      <c r="AU290" s="149" t="s">
        <v>129</v>
      </c>
      <c r="AV290" s="12" t="s">
        <v>129</v>
      </c>
      <c r="AW290" s="12" t="s">
        <v>26</v>
      </c>
      <c r="AX290" s="12" t="s">
        <v>69</v>
      </c>
      <c r="AY290" s="149" t="s">
        <v>122</v>
      </c>
    </row>
    <row r="291" spans="2:65" s="13" customFormat="1">
      <c r="B291" s="154"/>
      <c r="D291" s="148" t="s">
        <v>131</v>
      </c>
      <c r="E291" s="155" t="s">
        <v>1</v>
      </c>
      <c r="F291" s="156" t="s">
        <v>138</v>
      </c>
      <c r="H291" s="157">
        <v>1935.6479999999999</v>
      </c>
      <c r="L291" s="154"/>
      <c r="M291" s="158"/>
      <c r="T291" s="159"/>
      <c r="AT291" s="155" t="s">
        <v>131</v>
      </c>
      <c r="AU291" s="155" t="s">
        <v>129</v>
      </c>
      <c r="AV291" s="13" t="s">
        <v>128</v>
      </c>
      <c r="AW291" s="13" t="s">
        <v>26</v>
      </c>
      <c r="AX291" s="13" t="s">
        <v>77</v>
      </c>
      <c r="AY291" s="155" t="s">
        <v>122</v>
      </c>
    </row>
    <row r="292" spans="2:65" s="1" customFormat="1" ht="16.5" customHeight="1">
      <c r="B292" s="133"/>
      <c r="C292" s="160" t="s">
        <v>478</v>
      </c>
      <c r="D292" s="160" t="s">
        <v>338</v>
      </c>
      <c r="E292" s="161" t="s">
        <v>479</v>
      </c>
      <c r="F292" s="162" t="s">
        <v>480</v>
      </c>
      <c r="G292" s="163" t="s">
        <v>200</v>
      </c>
      <c r="H292" s="164">
        <v>1.9359999999999999</v>
      </c>
      <c r="I292" s="165"/>
      <c r="J292" s="165">
        <f>ROUND(I292*H292,2)</f>
        <v>0</v>
      </c>
      <c r="K292" s="166"/>
      <c r="L292" s="167"/>
      <c r="M292" s="168" t="s">
        <v>1</v>
      </c>
      <c r="N292" s="169" t="s">
        <v>35</v>
      </c>
      <c r="O292" s="143">
        <v>0</v>
      </c>
      <c r="P292" s="143">
        <f>O292*H292</f>
        <v>0</v>
      </c>
      <c r="Q292" s="143">
        <v>1</v>
      </c>
      <c r="R292" s="143">
        <f>Q292*H292</f>
        <v>1.9359999999999999</v>
      </c>
      <c r="S292" s="143">
        <v>0</v>
      </c>
      <c r="T292" s="144">
        <f>S292*H292</f>
        <v>0</v>
      </c>
      <c r="AR292" s="145" t="s">
        <v>304</v>
      </c>
      <c r="AT292" s="145" t="s">
        <v>338</v>
      </c>
      <c r="AU292" s="145" t="s">
        <v>129</v>
      </c>
      <c r="AY292" s="15" t="s">
        <v>122</v>
      </c>
      <c r="BE292" s="146">
        <f>IF(N292="základná",J292,0)</f>
        <v>0</v>
      </c>
      <c r="BF292" s="146">
        <f>IF(N292="znížená",J292,0)</f>
        <v>0</v>
      </c>
      <c r="BG292" s="146">
        <f>IF(N292="zákl. prenesená",J292,0)</f>
        <v>0</v>
      </c>
      <c r="BH292" s="146">
        <f>IF(N292="zníž. prenesená",J292,0)</f>
        <v>0</v>
      </c>
      <c r="BI292" s="146">
        <f>IF(N292="nulová",J292,0)</f>
        <v>0</v>
      </c>
      <c r="BJ292" s="15" t="s">
        <v>129</v>
      </c>
      <c r="BK292" s="146">
        <f>ROUND(I292*H292,2)</f>
        <v>0</v>
      </c>
      <c r="BL292" s="15" t="s">
        <v>208</v>
      </c>
      <c r="BM292" s="145" t="s">
        <v>481</v>
      </c>
    </row>
    <row r="293" spans="2:65" s="12" customFormat="1">
      <c r="B293" s="147"/>
      <c r="D293" s="148" t="s">
        <v>131</v>
      </c>
      <c r="F293" s="150" t="s">
        <v>482</v>
      </c>
      <c r="H293" s="151">
        <v>1.9359999999999999</v>
      </c>
      <c r="L293" s="147"/>
      <c r="M293" s="152"/>
      <c r="T293" s="153"/>
      <c r="AT293" s="149" t="s">
        <v>131</v>
      </c>
      <c r="AU293" s="149" t="s">
        <v>129</v>
      </c>
      <c r="AV293" s="12" t="s">
        <v>129</v>
      </c>
      <c r="AW293" s="12" t="s">
        <v>3</v>
      </c>
      <c r="AX293" s="12" t="s">
        <v>77</v>
      </c>
      <c r="AY293" s="149" t="s">
        <v>122</v>
      </c>
    </row>
    <row r="294" spans="2:65" s="1" customFormat="1" ht="24.25" customHeight="1">
      <c r="B294" s="133"/>
      <c r="C294" s="134" t="s">
        <v>483</v>
      </c>
      <c r="D294" s="134" t="s">
        <v>124</v>
      </c>
      <c r="E294" s="135" t="s">
        <v>484</v>
      </c>
      <c r="F294" s="136" t="s">
        <v>485</v>
      </c>
      <c r="G294" s="137" t="s">
        <v>474</v>
      </c>
      <c r="H294" s="138">
        <v>498.79199999999997</v>
      </c>
      <c r="I294" s="139"/>
      <c r="J294" s="139">
        <f>ROUND(I294*H294,2)</f>
        <v>0</v>
      </c>
      <c r="K294" s="140"/>
      <c r="L294" s="27"/>
      <c r="M294" s="141" t="s">
        <v>1</v>
      </c>
      <c r="N294" s="142" t="s">
        <v>35</v>
      </c>
      <c r="O294" s="143">
        <v>8.4000000000000005E-2</v>
      </c>
      <c r="P294" s="143">
        <f>O294*H294</f>
        <v>41.898527999999999</v>
      </c>
      <c r="Q294" s="143">
        <v>5.0000000000000002E-5</v>
      </c>
      <c r="R294" s="143">
        <f>Q294*H294</f>
        <v>2.4939599999999999E-2</v>
      </c>
      <c r="S294" s="143">
        <v>0</v>
      </c>
      <c r="T294" s="144">
        <f>S294*H294</f>
        <v>0</v>
      </c>
      <c r="AR294" s="145" t="s">
        <v>208</v>
      </c>
      <c r="AT294" s="145" t="s">
        <v>124</v>
      </c>
      <c r="AU294" s="145" t="s">
        <v>129</v>
      </c>
      <c r="AY294" s="15" t="s">
        <v>122</v>
      </c>
      <c r="BE294" s="146">
        <f>IF(N294="základná",J294,0)</f>
        <v>0</v>
      </c>
      <c r="BF294" s="146">
        <f>IF(N294="znížená",J294,0)</f>
        <v>0</v>
      </c>
      <c r="BG294" s="146">
        <f>IF(N294="zákl. prenesená",J294,0)</f>
        <v>0</v>
      </c>
      <c r="BH294" s="146">
        <f>IF(N294="zníž. prenesená",J294,0)</f>
        <v>0</v>
      </c>
      <c r="BI294" s="146">
        <f>IF(N294="nulová",J294,0)</f>
        <v>0</v>
      </c>
      <c r="BJ294" s="15" t="s">
        <v>129</v>
      </c>
      <c r="BK294" s="146">
        <f>ROUND(I294*H294,2)</f>
        <v>0</v>
      </c>
      <c r="BL294" s="15" t="s">
        <v>208</v>
      </c>
      <c r="BM294" s="145" t="s">
        <v>486</v>
      </c>
    </row>
    <row r="295" spans="2:65" s="12" customFormat="1">
      <c r="B295" s="147"/>
      <c r="D295" s="148" t="s">
        <v>131</v>
      </c>
      <c r="E295" s="149" t="s">
        <v>1</v>
      </c>
      <c r="F295" s="150" t="s">
        <v>487</v>
      </c>
      <c r="H295" s="151">
        <v>498.79199999999997</v>
      </c>
      <c r="L295" s="147"/>
      <c r="M295" s="152"/>
      <c r="T295" s="153"/>
      <c r="AT295" s="149" t="s">
        <v>131</v>
      </c>
      <c r="AU295" s="149" t="s">
        <v>129</v>
      </c>
      <c r="AV295" s="12" t="s">
        <v>129</v>
      </c>
      <c r="AW295" s="12" t="s">
        <v>26</v>
      </c>
      <c r="AX295" s="12" t="s">
        <v>77</v>
      </c>
      <c r="AY295" s="149" t="s">
        <v>122</v>
      </c>
    </row>
    <row r="296" spans="2:65" s="1" customFormat="1" ht="16.5" customHeight="1">
      <c r="B296" s="133"/>
      <c r="C296" s="160" t="s">
        <v>488</v>
      </c>
      <c r="D296" s="160" t="s">
        <v>338</v>
      </c>
      <c r="E296" s="161" t="s">
        <v>489</v>
      </c>
      <c r="F296" s="162" t="s">
        <v>490</v>
      </c>
      <c r="G296" s="163" t="s">
        <v>287</v>
      </c>
      <c r="H296" s="164">
        <v>29.69</v>
      </c>
      <c r="I296" s="165"/>
      <c r="J296" s="165">
        <f>ROUND(I296*H296,2)</f>
        <v>0</v>
      </c>
      <c r="K296" s="166"/>
      <c r="L296" s="167"/>
      <c r="M296" s="168" t="s">
        <v>1</v>
      </c>
      <c r="N296" s="169" t="s">
        <v>35</v>
      </c>
      <c r="O296" s="143">
        <v>0</v>
      </c>
      <c r="P296" s="143">
        <f>O296*H296</f>
        <v>0</v>
      </c>
      <c r="Q296" s="143">
        <v>1.6369999999999999E-2</v>
      </c>
      <c r="R296" s="143">
        <f>Q296*H296</f>
        <v>0.48602529999999999</v>
      </c>
      <c r="S296" s="143">
        <v>0</v>
      </c>
      <c r="T296" s="144">
        <f>S296*H296</f>
        <v>0</v>
      </c>
      <c r="AR296" s="145" t="s">
        <v>304</v>
      </c>
      <c r="AT296" s="145" t="s">
        <v>338</v>
      </c>
      <c r="AU296" s="145" t="s">
        <v>129</v>
      </c>
      <c r="AY296" s="15" t="s">
        <v>122</v>
      </c>
      <c r="BE296" s="146">
        <f>IF(N296="základná",J296,0)</f>
        <v>0</v>
      </c>
      <c r="BF296" s="146">
        <f>IF(N296="znížená",J296,0)</f>
        <v>0</v>
      </c>
      <c r="BG296" s="146">
        <f>IF(N296="zákl. prenesená",J296,0)</f>
        <v>0</v>
      </c>
      <c r="BH296" s="146">
        <f>IF(N296="zníž. prenesená",J296,0)</f>
        <v>0</v>
      </c>
      <c r="BI296" s="146">
        <f>IF(N296="nulová",J296,0)</f>
        <v>0</v>
      </c>
      <c r="BJ296" s="15" t="s">
        <v>129</v>
      </c>
      <c r="BK296" s="146">
        <f>ROUND(I296*H296,2)</f>
        <v>0</v>
      </c>
      <c r="BL296" s="15" t="s">
        <v>208</v>
      </c>
      <c r="BM296" s="145" t="s">
        <v>491</v>
      </c>
    </row>
    <row r="297" spans="2:65" s="12" customFormat="1">
      <c r="B297" s="147"/>
      <c r="D297" s="148" t="s">
        <v>131</v>
      </c>
      <c r="E297" s="149" t="s">
        <v>1</v>
      </c>
      <c r="F297" s="150" t="s">
        <v>492</v>
      </c>
      <c r="H297" s="151">
        <v>29.69</v>
      </c>
      <c r="L297" s="147"/>
      <c r="M297" s="152"/>
      <c r="T297" s="153"/>
      <c r="AT297" s="149" t="s">
        <v>131</v>
      </c>
      <c r="AU297" s="149" t="s">
        <v>129</v>
      </c>
      <c r="AV297" s="12" t="s">
        <v>129</v>
      </c>
      <c r="AW297" s="12" t="s">
        <v>26</v>
      </c>
      <c r="AX297" s="12" t="s">
        <v>77</v>
      </c>
      <c r="AY297" s="149" t="s">
        <v>122</v>
      </c>
    </row>
    <row r="298" spans="2:65" s="11" customFormat="1" ht="22.95" customHeight="1">
      <c r="B298" s="122"/>
      <c r="D298" s="123" t="s">
        <v>68</v>
      </c>
      <c r="E298" s="131" t="s">
        <v>493</v>
      </c>
      <c r="F298" s="131" t="s">
        <v>494</v>
      </c>
      <c r="J298" s="132">
        <f>BK298</f>
        <v>0</v>
      </c>
      <c r="L298" s="122"/>
      <c r="M298" s="126"/>
      <c r="P298" s="127">
        <f>SUM(P299:P306)</f>
        <v>232.771376</v>
      </c>
      <c r="R298" s="127">
        <f>SUM(R299:R306)</f>
        <v>0.34372681999999999</v>
      </c>
      <c r="T298" s="128">
        <f>SUM(T299:T306)</f>
        <v>0</v>
      </c>
      <c r="AR298" s="123" t="s">
        <v>129</v>
      </c>
      <c r="AT298" s="129" t="s">
        <v>68</v>
      </c>
      <c r="AU298" s="129" t="s">
        <v>77</v>
      </c>
      <c r="AY298" s="123" t="s">
        <v>122</v>
      </c>
      <c r="BK298" s="130">
        <f>SUM(BK299:BK306)</f>
        <v>0</v>
      </c>
    </row>
    <row r="299" spans="2:65" s="1" customFormat="1" ht="24.25" customHeight="1">
      <c r="B299" s="133"/>
      <c r="C299" s="134" t="s">
        <v>495</v>
      </c>
      <c r="D299" s="134" t="s">
        <v>124</v>
      </c>
      <c r="E299" s="135" t="s">
        <v>496</v>
      </c>
      <c r="F299" s="136" t="s">
        <v>497</v>
      </c>
      <c r="G299" s="137" t="s">
        <v>127</v>
      </c>
      <c r="H299" s="138">
        <v>350.29</v>
      </c>
      <c r="I299" s="139"/>
      <c r="J299" s="139">
        <f>ROUND(I299*H299,2)</f>
        <v>0</v>
      </c>
      <c r="K299" s="140"/>
      <c r="L299" s="27"/>
      <c r="M299" s="141" t="s">
        <v>1</v>
      </c>
      <c r="N299" s="142" t="s">
        <v>35</v>
      </c>
      <c r="O299" s="143">
        <v>0.32700000000000001</v>
      </c>
      <c r="P299" s="143">
        <f>O299*H299</f>
        <v>114.54483</v>
      </c>
      <c r="Q299" s="143">
        <v>2.3000000000000001E-4</v>
      </c>
      <c r="R299" s="143">
        <f>Q299*H299</f>
        <v>8.0566700000000005E-2</v>
      </c>
      <c r="S299" s="143">
        <v>0</v>
      </c>
      <c r="T299" s="144">
        <f>S299*H299</f>
        <v>0</v>
      </c>
      <c r="AR299" s="145" t="s">
        <v>208</v>
      </c>
      <c r="AT299" s="145" t="s">
        <v>124</v>
      </c>
      <c r="AU299" s="145" t="s">
        <v>129</v>
      </c>
      <c r="AY299" s="15" t="s">
        <v>122</v>
      </c>
      <c r="BE299" s="146">
        <f>IF(N299="základná",J299,0)</f>
        <v>0</v>
      </c>
      <c r="BF299" s="146">
        <f>IF(N299="znížená",J299,0)</f>
        <v>0</v>
      </c>
      <c r="BG299" s="146">
        <f>IF(N299="zákl. prenesená",J299,0)</f>
        <v>0</v>
      </c>
      <c r="BH299" s="146">
        <f>IF(N299="zníž. prenesená",J299,0)</f>
        <v>0</v>
      </c>
      <c r="BI299" s="146">
        <f>IF(N299="nulová",J299,0)</f>
        <v>0</v>
      </c>
      <c r="BJ299" s="15" t="s">
        <v>129</v>
      </c>
      <c r="BK299" s="146">
        <f>ROUND(I299*H299,2)</f>
        <v>0</v>
      </c>
      <c r="BL299" s="15" t="s">
        <v>208</v>
      </c>
      <c r="BM299" s="145" t="s">
        <v>498</v>
      </c>
    </row>
    <row r="300" spans="2:65" s="12" customFormat="1">
      <c r="B300" s="147"/>
      <c r="D300" s="148" t="s">
        <v>131</v>
      </c>
      <c r="E300" s="149" t="s">
        <v>1</v>
      </c>
      <c r="F300" s="150" t="s">
        <v>499</v>
      </c>
      <c r="H300" s="151">
        <v>350.29</v>
      </c>
      <c r="L300" s="147"/>
      <c r="M300" s="152"/>
      <c r="T300" s="153"/>
      <c r="AT300" s="149" t="s">
        <v>131</v>
      </c>
      <c r="AU300" s="149" t="s">
        <v>129</v>
      </c>
      <c r="AV300" s="12" t="s">
        <v>129</v>
      </c>
      <c r="AW300" s="12" t="s">
        <v>26</v>
      </c>
      <c r="AX300" s="12" t="s">
        <v>77</v>
      </c>
      <c r="AY300" s="149" t="s">
        <v>122</v>
      </c>
    </row>
    <row r="301" spans="2:65" s="1" customFormat="1" ht="21.75" customHeight="1">
      <c r="B301" s="133"/>
      <c r="C301" s="134" t="s">
        <v>500</v>
      </c>
      <c r="D301" s="134" t="s">
        <v>124</v>
      </c>
      <c r="E301" s="135" t="s">
        <v>501</v>
      </c>
      <c r="F301" s="136" t="s">
        <v>502</v>
      </c>
      <c r="G301" s="137" t="s">
        <v>127</v>
      </c>
      <c r="H301" s="138">
        <v>371.41</v>
      </c>
      <c r="I301" s="139"/>
      <c r="J301" s="139">
        <f>ROUND(I301*H301,2)</f>
        <v>0</v>
      </c>
      <c r="K301" s="140"/>
      <c r="L301" s="27"/>
      <c r="M301" s="141" t="s">
        <v>1</v>
      </c>
      <c r="N301" s="142" t="s">
        <v>35</v>
      </c>
      <c r="O301" s="143">
        <v>0.24099999999999999</v>
      </c>
      <c r="P301" s="143">
        <f>O301*H301</f>
        <v>89.509810000000002</v>
      </c>
      <c r="Q301" s="143">
        <v>6.9999999999999999E-4</v>
      </c>
      <c r="R301" s="143">
        <f>Q301*H301</f>
        <v>0.25998700000000002</v>
      </c>
      <c r="S301" s="143">
        <v>0</v>
      </c>
      <c r="T301" s="144">
        <f>S301*H301</f>
        <v>0</v>
      </c>
      <c r="AR301" s="145" t="s">
        <v>208</v>
      </c>
      <c r="AT301" s="145" t="s">
        <v>124</v>
      </c>
      <c r="AU301" s="145" t="s">
        <v>129</v>
      </c>
      <c r="AY301" s="15" t="s">
        <v>122</v>
      </c>
      <c r="BE301" s="146">
        <f>IF(N301="základná",J301,0)</f>
        <v>0</v>
      </c>
      <c r="BF301" s="146">
        <f>IF(N301="znížená",J301,0)</f>
        <v>0</v>
      </c>
      <c r="BG301" s="146">
        <f>IF(N301="zákl. prenesená",J301,0)</f>
        <v>0</v>
      </c>
      <c r="BH301" s="146">
        <f>IF(N301="zníž. prenesená",J301,0)</f>
        <v>0</v>
      </c>
      <c r="BI301" s="146">
        <f>IF(N301="nulová",J301,0)</f>
        <v>0</v>
      </c>
      <c r="BJ301" s="15" t="s">
        <v>129</v>
      </c>
      <c r="BK301" s="146">
        <f>ROUND(I301*H301,2)</f>
        <v>0</v>
      </c>
      <c r="BL301" s="15" t="s">
        <v>208</v>
      </c>
      <c r="BM301" s="145" t="s">
        <v>503</v>
      </c>
    </row>
    <row r="302" spans="2:65" s="12" customFormat="1">
      <c r="B302" s="147"/>
      <c r="D302" s="148" t="s">
        <v>131</v>
      </c>
      <c r="E302" s="149" t="s">
        <v>1</v>
      </c>
      <c r="F302" s="150" t="s">
        <v>504</v>
      </c>
      <c r="H302" s="151">
        <v>310.55900000000003</v>
      </c>
      <c r="L302" s="147"/>
      <c r="M302" s="152"/>
      <c r="T302" s="153"/>
      <c r="AT302" s="149" t="s">
        <v>131</v>
      </c>
      <c r="AU302" s="149" t="s">
        <v>129</v>
      </c>
      <c r="AV302" s="12" t="s">
        <v>129</v>
      </c>
      <c r="AW302" s="12" t="s">
        <v>26</v>
      </c>
      <c r="AX302" s="12" t="s">
        <v>69</v>
      </c>
      <c r="AY302" s="149" t="s">
        <v>122</v>
      </c>
    </row>
    <row r="303" spans="2:65" s="12" customFormat="1">
      <c r="B303" s="147"/>
      <c r="D303" s="148" t="s">
        <v>131</v>
      </c>
      <c r="E303" s="149" t="s">
        <v>1</v>
      </c>
      <c r="F303" s="150" t="s">
        <v>505</v>
      </c>
      <c r="H303" s="151">
        <v>60.850999999999999</v>
      </c>
      <c r="L303" s="147"/>
      <c r="M303" s="152"/>
      <c r="T303" s="153"/>
      <c r="AT303" s="149" t="s">
        <v>131</v>
      </c>
      <c r="AU303" s="149" t="s">
        <v>129</v>
      </c>
      <c r="AV303" s="12" t="s">
        <v>129</v>
      </c>
      <c r="AW303" s="12" t="s">
        <v>26</v>
      </c>
      <c r="AX303" s="12" t="s">
        <v>69</v>
      </c>
      <c r="AY303" s="149" t="s">
        <v>122</v>
      </c>
    </row>
    <row r="304" spans="2:65" s="13" customFormat="1">
      <c r="B304" s="154"/>
      <c r="D304" s="148" t="s">
        <v>131</v>
      </c>
      <c r="E304" s="155" t="s">
        <v>1</v>
      </c>
      <c r="F304" s="156" t="s">
        <v>138</v>
      </c>
      <c r="H304" s="157">
        <v>371.41</v>
      </c>
      <c r="L304" s="154"/>
      <c r="M304" s="158"/>
      <c r="T304" s="159"/>
      <c r="AT304" s="155" t="s">
        <v>131</v>
      </c>
      <c r="AU304" s="155" t="s">
        <v>129</v>
      </c>
      <c r="AV304" s="13" t="s">
        <v>128</v>
      </c>
      <c r="AW304" s="13" t="s">
        <v>26</v>
      </c>
      <c r="AX304" s="13" t="s">
        <v>77</v>
      </c>
      <c r="AY304" s="155" t="s">
        <v>122</v>
      </c>
    </row>
    <row r="305" spans="2:65" s="1" customFormat="1" ht="37.950000000000003" customHeight="1">
      <c r="B305" s="133"/>
      <c r="C305" s="134" t="s">
        <v>506</v>
      </c>
      <c r="D305" s="134" t="s">
        <v>124</v>
      </c>
      <c r="E305" s="135" t="s">
        <v>507</v>
      </c>
      <c r="F305" s="136" t="s">
        <v>508</v>
      </c>
      <c r="G305" s="137" t="s">
        <v>127</v>
      </c>
      <c r="H305" s="138">
        <v>158.65600000000001</v>
      </c>
      <c r="I305" s="139"/>
      <c r="J305" s="139">
        <f>ROUND(I305*H305,2)</f>
        <v>0</v>
      </c>
      <c r="K305" s="140"/>
      <c r="L305" s="27"/>
      <c r="M305" s="141" t="s">
        <v>1</v>
      </c>
      <c r="N305" s="142" t="s">
        <v>35</v>
      </c>
      <c r="O305" s="143">
        <v>0.18099999999999999</v>
      </c>
      <c r="P305" s="143">
        <f>O305*H305</f>
        <v>28.716736000000001</v>
      </c>
      <c r="Q305" s="143">
        <v>2.0000000000000002E-5</v>
      </c>
      <c r="R305" s="143">
        <f>Q305*H305</f>
        <v>3.1731200000000002E-3</v>
      </c>
      <c r="S305" s="143">
        <v>0</v>
      </c>
      <c r="T305" s="144">
        <f>S305*H305</f>
        <v>0</v>
      </c>
      <c r="AR305" s="145" t="s">
        <v>208</v>
      </c>
      <c r="AT305" s="145" t="s">
        <v>124</v>
      </c>
      <c r="AU305" s="145" t="s">
        <v>129</v>
      </c>
      <c r="AY305" s="15" t="s">
        <v>122</v>
      </c>
      <c r="BE305" s="146">
        <f>IF(N305="základná",J305,0)</f>
        <v>0</v>
      </c>
      <c r="BF305" s="146">
        <f>IF(N305="znížená",J305,0)</f>
        <v>0</v>
      </c>
      <c r="BG305" s="146">
        <f>IF(N305="zákl. prenesená",J305,0)</f>
        <v>0</v>
      </c>
      <c r="BH305" s="146">
        <f>IF(N305="zníž. prenesená",J305,0)</f>
        <v>0</v>
      </c>
      <c r="BI305" s="146">
        <f>IF(N305="nulová",J305,0)</f>
        <v>0</v>
      </c>
      <c r="BJ305" s="15" t="s">
        <v>129</v>
      </c>
      <c r="BK305" s="146">
        <f>ROUND(I305*H305,2)</f>
        <v>0</v>
      </c>
      <c r="BL305" s="15" t="s">
        <v>208</v>
      </c>
      <c r="BM305" s="145" t="s">
        <v>509</v>
      </c>
    </row>
    <row r="306" spans="2:65" s="12" customFormat="1">
      <c r="B306" s="147"/>
      <c r="D306" s="148" t="s">
        <v>131</v>
      </c>
      <c r="E306" s="149" t="s">
        <v>1</v>
      </c>
      <c r="F306" s="150" t="s">
        <v>510</v>
      </c>
      <c r="H306" s="151">
        <v>158.65600000000001</v>
      </c>
      <c r="L306" s="147"/>
      <c r="M306" s="170"/>
      <c r="N306" s="171"/>
      <c r="O306" s="171"/>
      <c r="P306" s="171"/>
      <c r="Q306" s="171"/>
      <c r="R306" s="171"/>
      <c r="S306" s="171"/>
      <c r="T306" s="172"/>
      <c r="AT306" s="149" t="s">
        <v>131</v>
      </c>
      <c r="AU306" s="149" t="s">
        <v>129</v>
      </c>
      <c r="AV306" s="12" t="s">
        <v>129</v>
      </c>
      <c r="AW306" s="12" t="s">
        <v>26</v>
      </c>
      <c r="AX306" s="12" t="s">
        <v>77</v>
      </c>
      <c r="AY306" s="149" t="s">
        <v>122</v>
      </c>
    </row>
    <row r="307" spans="2:65" s="1" customFormat="1" ht="7" customHeight="1">
      <c r="B307" s="42"/>
      <c r="C307" s="43"/>
      <c r="D307" s="43"/>
      <c r="E307" s="43"/>
      <c r="F307" s="43"/>
      <c r="G307" s="43"/>
      <c r="H307" s="43"/>
      <c r="I307" s="43"/>
      <c r="J307" s="43"/>
      <c r="K307" s="43"/>
      <c r="L307" s="27"/>
    </row>
  </sheetData>
  <autoFilter ref="C127:K306" xr:uid="{00000000-0009-0000-0000-000001000000}"/>
  <mergeCells count="9">
    <mergeCell ref="E87:H87"/>
    <mergeCell ref="E118:H118"/>
    <mergeCell ref="E120:H120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137"/>
  <sheetViews>
    <sheetView showGridLines="0" topLeftCell="A108" workbookViewId="0">
      <selection activeCell="E112" sqref="E112:H112"/>
    </sheetView>
  </sheetViews>
  <sheetFormatPr defaultRowHeight="10.3"/>
  <cols>
    <col min="1" max="1" width="8.36328125" customWidth="1"/>
    <col min="2" max="2" width="1.1796875" customWidth="1"/>
    <col min="3" max="3" width="4.1796875" customWidth="1"/>
    <col min="4" max="4" width="4.36328125" customWidth="1"/>
    <col min="5" max="5" width="17.1796875" customWidth="1"/>
    <col min="6" max="6" width="50.81640625" customWidth="1"/>
    <col min="7" max="7" width="7.453125" customWidth="1"/>
    <col min="8" max="8" width="14" customWidth="1"/>
    <col min="9" max="9" width="15.81640625" customWidth="1"/>
    <col min="10" max="10" width="22.36328125" customWidth="1"/>
    <col min="11" max="11" width="22.36328125" hidden="1" customWidth="1"/>
    <col min="12" max="12" width="9.36328125" customWidth="1"/>
    <col min="13" max="13" width="10.81640625" hidden="1" customWidth="1"/>
    <col min="14" max="14" width="9.36328125" hidden="1"/>
    <col min="15" max="20" width="14.1796875" hidden="1" customWidth="1"/>
    <col min="21" max="21" width="16.36328125" hidden="1" customWidth="1"/>
    <col min="22" max="22" width="12.36328125" customWidth="1"/>
    <col min="23" max="23" width="16.36328125" customWidth="1"/>
    <col min="24" max="24" width="12.36328125" customWidth="1"/>
    <col min="25" max="25" width="15" customWidth="1"/>
    <col min="26" max="26" width="11" customWidth="1"/>
    <col min="27" max="27" width="15" customWidth="1"/>
    <col min="28" max="28" width="16.36328125" customWidth="1"/>
    <col min="29" max="29" width="11" customWidth="1"/>
    <col min="30" max="30" width="15" customWidth="1"/>
    <col min="31" max="31" width="16.36328125" customWidth="1"/>
    <col min="44" max="65" width="9.36328125" hidden="1"/>
  </cols>
  <sheetData>
    <row r="2" spans="2:46" ht="37" customHeight="1">
      <c r="L2" s="178" t="s">
        <v>5</v>
      </c>
      <c r="M2" s="179"/>
      <c r="N2" s="179"/>
      <c r="O2" s="179"/>
      <c r="P2" s="179"/>
      <c r="Q2" s="179"/>
      <c r="R2" s="179"/>
      <c r="S2" s="179"/>
      <c r="T2" s="179"/>
      <c r="U2" s="179"/>
      <c r="V2" s="179"/>
      <c r="AT2" s="15" t="s">
        <v>81</v>
      </c>
    </row>
    <row r="3" spans="2:46" ht="7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69</v>
      </c>
    </row>
    <row r="4" spans="2:46" ht="25" customHeight="1">
      <c r="B4" s="18"/>
      <c r="D4" s="19" t="s">
        <v>88</v>
      </c>
      <c r="L4" s="18"/>
      <c r="M4" s="85" t="s">
        <v>9</v>
      </c>
      <c r="AT4" s="15" t="s">
        <v>3</v>
      </c>
    </row>
    <row r="5" spans="2:46" ht="7" customHeight="1">
      <c r="B5" s="18"/>
      <c r="L5" s="18"/>
    </row>
    <row r="6" spans="2:46" ht="12" customHeight="1">
      <c r="B6" s="18"/>
      <c r="D6" s="24" t="s">
        <v>13</v>
      </c>
      <c r="L6" s="18"/>
    </row>
    <row r="7" spans="2:46" ht="26.25" customHeight="1">
      <c r="B7" s="18"/>
      <c r="E7" s="216" t="str">
        <f>'Rekapitulácia stavby'!K6</f>
        <v>Stavebné úpravy maštale pre voľné ustajnenie HD,  p.č. 606/9, Pichne okr. Snina</v>
      </c>
      <c r="F7" s="217"/>
      <c r="G7" s="217"/>
      <c r="H7" s="217"/>
      <c r="L7" s="18"/>
    </row>
    <row r="8" spans="2:46" s="1" customFormat="1" ht="12" customHeight="1">
      <c r="B8" s="27"/>
      <c r="D8" s="24" t="s">
        <v>89</v>
      </c>
      <c r="L8" s="27"/>
    </row>
    <row r="9" spans="2:46" s="1" customFormat="1" ht="16.5" customHeight="1">
      <c r="B9" s="27"/>
      <c r="E9" s="206" t="s">
        <v>511</v>
      </c>
      <c r="F9" s="215"/>
      <c r="G9" s="215"/>
      <c r="H9" s="215"/>
      <c r="L9" s="27"/>
    </row>
    <row r="10" spans="2:46" s="1" customFormat="1">
      <c r="B10" s="27"/>
      <c r="L10" s="27"/>
    </row>
    <row r="11" spans="2:46" s="1" customFormat="1" ht="12" customHeight="1">
      <c r="B11" s="27"/>
      <c r="D11" s="24" t="s">
        <v>14</v>
      </c>
      <c r="F11" s="22" t="s">
        <v>1</v>
      </c>
      <c r="I11" s="24" t="s">
        <v>15</v>
      </c>
      <c r="J11" s="22" t="s">
        <v>1</v>
      </c>
      <c r="L11" s="27"/>
    </row>
    <row r="12" spans="2:46" s="1" customFormat="1" ht="12" customHeight="1">
      <c r="B12" s="27"/>
      <c r="D12" s="24" t="s">
        <v>16</v>
      </c>
      <c r="F12" s="22" t="s">
        <v>17</v>
      </c>
      <c r="I12" s="24" t="s">
        <v>18</v>
      </c>
      <c r="J12" s="50">
        <f>'Rekapitulácia stavby'!AN8</f>
        <v>45663</v>
      </c>
      <c r="L12" s="27"/>
    </row>
    <row r="13" spans="2:46" s="1" customFormat="1" ht="10.95" customHeight="1">
      <c r="B13" s="27"/>
      <c r="L13" s="27"/>
    </row>
    <row r="14" spans="2:46" s="1" customFormat="1" ht="12" customHeight="1">
      <c r="B14" s="27"/>
      <c r="D14" s="24" t="s">
        <v>19</v>
      </c>
      <c r="I14" s="24" t="s">
        <v>20</v>
      </c>
      <c r="J14" s="22" t="s">
        <v>21</v>
      </c>
      <c r="L14" s="27"/>
    </row>
    <row r="15" spans="2:46" s="1" customFormat="1" ht="18" customHeight="1">
      <c r="B15" s="27"/>
      <c r="E15" s="22" t="s">
        <v>696</v>
      </c>
      <c r="I15" s="24" t="s">
        <v>22</v>
      </c>
      <c r="J15" s="22" t="s">
        <v>23</v>
      </c>
      <c r="L15" s="27"/>
    </row>
    <row r="16" spans="2:46" s="1" customFormat="1" ht="7" customHeight="1">
      <c r="B16" s="27"/>
      <c r="L16" s="27"/>
    </row>
    <row r="17" spans="2:12" s="1" customFormat="1" ht="12" customHeight="1">
      <c r="B17" s="27"/>
      <c r="D17" s="24" t="s">
        <v>24</v>
      </c>
      <c r="I17" s="24" t="s">
        <v>20</v>
      </c>
      <c r="J17" s="22" t="str">
        <f>'Rekapitulácia stavby'!AN13</f>
        <v/>
      </c>
      <c r="L17" s="27"/>
    </row>
    <row r="18" spans="2:12" s="1" customFormat="1" ht="18" customHeight="1">
      <c r="B18" s="27"/>
      <c r="E18" s="190" t="str">
        <f>'Rekapitulácia stavby'!E14</f>
        <v xml:space="preserve"> </v>
      </c>
      <c r="F18" s="190"/>
      <c r="G18" s="190"/>
      <c r="H18" s="190"/>
      <c r="I18" s="24" t="s">
        <v>22</v>
      </c>
      <c r="J18" s="22" t="str">
        <f>'Rekapitulácia stavby'!AN14</f>
        <v/>
      </c>
      <c r="L18" s="27"/>
    </row>
    <row r="19" spans="2:12" s="1" customFormat="1" ht="7" customHeight="1">
      <c r="B19" s="27"/>
      <c r="L19" s="27"/>
    </row>
    <row r="20" spans="2:12" s="1" customFormat="1" ht="12" customHeight="1">
      <c r="B20" s="27"/>
      <c r="D20" s="24" t="s">
        <v>25</v>
      </c>
      <c r="I20" s="24" t="s">
        <v>20</v>
      </c>
      <c r="J20" s="22" t="s">
        <v>1</v>
      </c>
      <c r="L20" s="27"/>
    </row>
    <row r="21" spans="2:12" s="1" customFormat="1" ht="18" customHeight="1">
      <c r="B21" s="27"/>
      <c r="E21" s="22" t="s">
        <v>697</v>
      </c>
      <c r="I21" s="24" t="s">
        <v>22</v>
      </c>
      <c r="J21" s="22" t="s">
        <v>1</v>
      </c>
      <c r="L21" s="27"/>
    </row>
    <row r="22" spans="2:12" s="1" customFormat="1" ht="7" customHeight="1">
      <c r="B22" s="27"/>
      <c r="L22" s="27"/>
    </row>
    <row r="23" spans="2:12" s="1" customFormat="1" ht="12" customHeight="1">
      <c r="B23" s="27"/>
      <c r="D23" s="24" t="s">
        <v>27</v>
      </c>
      <c r="I23" s="24" t="s">
        <v>20</v>
      </c>
      <c r="J23" s="22" t="str">
        <f>IF('Rekapitulácia stavby'!AN19="","",'Rekapitulácia stavby'!AN19)</f>
        <v/>
      </c>
      <c r="L23" s="27"/>
    </row>
    <row r="24" spans="2:12" s="1" customFormat="1" ht="18" customHeight="1">
      <c r="B24" s="27"/>
      <c r="E24" s="22" t="str">
        <f>IF('Rekapitulácia stavby'!E20="","",'Rekapitulácia stavby'!E20)</f>
        <v xml:space="preserve"> </v>
      </c>
      <c r="I24" s="24" t="s">
        <v>22</v>
      </c>
      <c r="J24" s="22" t="str">
        <f>IF('Rekapitulácia stavby'!AN20="","",'Rekapitulácia stavby'!AN20)</f>
        <v/>
      </c>
      <c r="L24" s="27"/>
    </row>
    <row r="25" spans="2:12" s="1" customFormat="1" ht="7" customHeight="1">
      <c r="B25" s="27"/>
      <c r="L25" s="27"/>
    </row>
    <row r="26" spans="2:12" s="1" customFormat="1" ht="12" customHeight="1">
      <c r="B26" s="27"/>
      <c r="D26" s="24" t="s">
        <v>28</v>
      </c>
      <c r="L26" s="27"/>
    </row>
    <row r="27" spans="2:12" s="7" customFormat="1" ht="16.5" customHeight="1">
      <c r="B27" s="86"/>
      <c r="E27" s="192" t="s">
        <v>1</v>
      </c>
      <c r="F27" s="192"/>
      <c r="G27" s="192"/>
      <c r="H27" s="192"/>
      <c r="L27" s="86"/>
    </row>
    <row r="28" spans="2:12" s="1" customFormat="1" ht="7" customHeight="1">
      <c r="B28" s="27"/>
      <c r="L28" s="27"/>
    </row>
    <row r="29" spans="2:12" s="1" customFormat="1" ht="7" customHeight="1">
      <c r="B29" s="27"/>
      <c r="D29" s="51"/>
      <c r="E29" s="51"/>
      <c r="F29" s="51"/>
      <c r="G29" s="51"/>
      <c r="H29" s="51"/>
      <c r="I29" s="51"/>
      <c r="J29" s="51"/>
      <c r="K29" s="51"/>
      <c r="L29" s="27"/>
    </row>
    <row r="30" spans="2:12" s="1" customFormat="1" ht="25.4" customHeight="1">
      <c r="B30" s="27"/>
      <c r="D30" s="87" t="s">
        <v>29</v>
      </c>
      <c r="J30" s="63">
        <f>ROUND(J120, 2)</f>
        <v>0</v>
      </c>
      <c r="L30" s="27"/>
    </row>
    <row r="31" spans="2:12" s="1" customFormat="1" ht="7" customHeight="1">
      <c r="B31" s="27"/>
      <c r="D31" s="51"/>
      <c r="E31" s="51"/>
      <c r="F31" s="51"/>
      <c r="G31" s="51"/>
      <c r="H31" s="51"/>
      <c r="I31" s="51"/>
      <c r="J31" s="51"/>
      <c r="K31" s="51"/>
      <c r="L31" s="27"/>
    </row>
    <row r="32" spans="2:12" s="1" customFormat="1" ht="14.5" customHeight="1">
      <c r="B32" s="27"/>
      <c r="F32" s="30" t="s">
        <v>31</v>
      </c>
      <c r="I32" s="30" t="s">
        <v>30</v>
      </c>
      <c r="J32" s="30" t="s">
        <v>32</v>
      </c>
      <c r="L32" s="27"/>
    </row>
    <row r="33" spans="2:12" s="1" customFormat="1" ht="14.5" customHeight="1">
      <c r="B33" s="27"/>
      <c r="D33" s="88" t="s">
        <v>33</v>
      </c>
      <c r="E33" s="32" t="s">
        <v>34</v>
      </c>
      <c r="F33" s="89">
        <f>ROUND((SUM(BE120:BE136)),  2)</f>
        <v>0</v>
      </c>
      <c r="G33" s="90"/>
      <c r="H33" s="90"/>
      <c r="I33" s="91">
        <v>0.2</v>
      </c>
      <c r="J33" s="89">
        <f>ROUND(((SUM(BE120:BE136))*I33),  2)</f>
        <v>0</v>
      </c>
      <c r="L33" s="27"/>
    </row>
    <row r="34" spans="2:12" s="1" customFormat="1" ht="14.5" customHeight="1">
      <c r="B34" s="27"/>
      <c r="E34" s="32" t="s">
        <v>35</v>
      </c>
      <c r="F34" s="92">
        <f>ROUND((SUM(BF120:BF136)),  2)</f>
        <v>0</v>
      </c>
      <c r="I34" s="93">
        <v>0.2</v>
      </c>
      <c r="J34" s="92">
        <f>ROUND(((SUM(BF120:BF136))*I34),  2)</f>
        <v>0</v>
      </c>
      <c r="L34" s="27"/>
    </row>
    <row r="35" spans="2:12" s="1" customFormat="1" ht="14.5" hidden="1" customHeight="1">
      <c r="B35" s="27"/>
      <c r="E35" s="24" t="s">
        <v>36</v>
      </c>
      <c r="F35" s="92">
        <f>ROUND((SUM(BG120:BG136)),  2)</f>
        <v>0</v>
      </c>
      <c r="I35" s="93">
        <v>0.2</v>
      </c>
      <c r="J35" s="92">
        <f>0</f>
        <v>0</v>
      </c>
      <c r="L35" s="27"/>
    </row>
    <row r="36" spans="2:12" s="1" customFormat="1" ht="14.5" hidden="1" customHeight="1">
      <c r="B36" s="27"/>
      <c r="E36" s="24" t="s">
        <v>37</v>
      </c>
      <c r="F36" s="92">
        <f>ROUND((SUM(BH120:BH136)),  2)</f>
        <v>0</v>
      </c>
      <c r="I36" s="93">
        <v>0.2</v>
      </c>
      <c r="J36" s="92">
        <f>0</f>
        <v>0</v>
      </c>
      <c r="L36" s="27"/>
    </row>
    <row r="37" spans="2:12" s="1" customFormat="1" ht="14.5" hidden="1" customHeight="1">
      <c r="B37" s="27"/>
      <c r="E37" s="32" t="s">
        <v>38</v>
      </c>
      <c r="F37" s="89">
        <f>ROUND((SUM(BI120:BI136)),  2)</f>
        <v>0</v>
      </c>
      <c r="G37" s="90"/>
      <c r="H37" s="90"/>
      <c r="I37" s="91">
        <v>0</v>
      </c>
      <c r="J37" s="89">
        <f>0</f>
        <v>0</v>
      </c>
      <c r="L37" s="27"/>
    </row>
    <row r="38" spans="2:12" s="1" customFormat="1" ht="7" customHeight="1">
      <c r="B38" s="27"/>
      <c r="L38" s="27"/>
    </row>
    <row r="39" spans="2:12" s="1" customFormat="1" ht="25.4" customHeight="1">
      <c r="B39" s="27"/>
      <c r="C39" s="94"/>
      <c r="D39" s="95" t="s">
        <v>39</v>
      </c>
      <c r="E39" s="54"/>
      <c r="F39" s="54"/>
      <c r="G39" s="96" t="s">
        <v>40</v>
      </c>
      <c r="H39" s="97" t="s">
        <v>41</v>
      </c>
      <c r="I39" s="54"/>
      <c r="J39" s="98">
        <f>SUM(J30:J37)</f>
        <v>0</v>
      </c>
      <c r="K39" s="99"/>
      <c r="L39" s="27"/>
    </row>
    <row r="40" spans="2:12" s="1" customFormat="1" ht="14.5" customHeight="1">
      <c r="B40" s="27"/>
      <c r="L40" s="27"/>
    </row>
    <row r="41" spans="2:12" ht="14.5" customHeight="1">
      <c r="B41" s="18"/>
      <c r="L41" s="18"/>
    </row>
    <row r="42" spans="2:12" ht="14.5" customHeight="1">
      <c r="B42" s="18"/>
      <c r="L42" s="18"/>
    </row>
    <row r="43" spans="2:12" ht="14.5" customHeight="1">
      <c r="B43" s="18"/>
      <c r="L43" s="18"/>
    </row>
    <row r="44" spans="2:12" ht="14.5" customHeight="1">
      <c r="B44" s="18"/>
      <c r="L44" s="18"/>
    </row>
    <row r="45" spans="2:12" ht="14.5" customHeight="1">
      <c r="B45" s="18"/>
      <c r="L45" s="18"/>
    </row>
    <row r="46" spans="2:12" ht="14.5" customHeight="1">
      <c r="B46" s="18"/>
      <c r="L46" s="18"/>
    </row>
    <row r="47" spans="2:12" ht="14.5" customHeight="1">
      <c r="B47" s="18"/>
      <c r="L47" s="18"/>
    </row>
    <row r="48" spans="2:12" ht="14.5" customHeight="1">
      <c r="B48" s="18"/>
      <c r="L48" s="18"/>
    </row>
    <row r="49" spans="2:12" ht="14.5" customHeight="1">
      <c r="B49" s="18"/>
      <c r="L49" s="18"/>
    </row>
    <row r="50" spans="2:12" s="1" customFormat="1" ht="14.5" customHeight="1">
      <c r="B50" s="27"/>
      <c r="D50" s="39" t="s">
        <v>42</v>
      </c>
      <c r="E50" s="40"/>
      <c r="F50" s="40"/>
      <c r="G50" s="39" t="s">
        <v>43</v>
      </c>
      <c r="H50" s="40"/>
      <c r="I50" s="40"/>
      <c r="J50" s="40"/>
      <c r="K50" s="40"/>
      <c r="L50" s="27"/>
    </row>
    <row r="51" spans="2:12">
      <c r="B51" s="18"/>
      <c r="L51" s="18"/>
    </row>
    <row r="52" spans="2:12">
      <c r="B52" s="18"/>
      <c r="L52" s="18"/>
    </row>
    <row r="53" spans="2:12">
      <c r="B53" s="18"/>
      <c r="L53" s="18"/>
    </row>
    <row r="54" spans="2:12">
      <c r="B54" s="18"/>
      <c r="L54" s="18"/>
    </row>
    <row r="55" spans="2:12">
      <c r="B55" s="18"/>
      <c r="L55" s="18"/>
    </row>
    <row r="56" spans="2:12">
      <c r="B56" s="18"/>
      <c r="L56" s="18"/>
    </row>
    <row r="57" spans="2:12">
      <c r="B57" s="18"/>
      <c r="L57" s="18"/>
    </row>
    <row r="58" spans="2:12">
      <c r="B58" s="18"/>
      <c r="L58" s="18"/>
    </row>
    <row r="59" spans="2:12">
      <c r="B59" s="18"/>
      <c r="L59" s="18"/>
    </row>
    <row r="60" spans="2:12">
      <c r="B60" s="18"/>
      <c r="L60" s="18"/>
    </row>
    <row r="61" spans="2:12" s="1" customFormat="1" ht="12.45">
      <c r="B61" s="27"/>
      <c r="D61" s="41" t="s">
        <v>44</v>
      </c>
      <c r="E61" s="29"/>
      <c r="F61" s="100" t="s">
        <v>45</v>
      </c>
      <c r="G61" s="41" t="s">
        <v>44</v>
      </c>
      <c r="H61" s="29"/>
      <c r="I61" s="29"/>
      <c r="J61" s="101" t="s">
        <v>45</v>
      </c>
      <c r="K61" s="29"/>
      <c r="L61" s="27"/>
    </row>
    <row r="62" spans="2:12">
      <c r="B62" s="18"/>
      <c r="L62" s="18"/>
    </row>
    <row r="63" spans="2:12">
      <c r="B63" s="18"/>
      <c r="L63" s="18"/>
    </row>
    <row r="64" spans="2:12">
      <c r="B64" s="18"/>
      <c r="L64" s="18"/>
    </row>
    <row r="65" spans="2:12" s="1" customFormat="1" ht="12.45">
      <c r="B65" s="27"/>
      <c r="D65" s="39" t="s">
        <v>46</v>
      </c>
      <c r="E65" s="40"/>
      <c r="F65" s="40"/>
      <c r="G65" s="39" t="s">
        <v>47</v>
      </c>
      <c r="H65" s="40"/>
      <c r="I65" s="40"/>
      <c r="J65" s="40"/>
      <c r="K65" s="40"/>
      <c r="L65" s="27"/>
    </row>
    <row r="66" spans="2:12">
      <c r="B66" s="18"/>
      <c r="L66" s="18"/>
    </row>
    <row r="67" spans="2:12">
      <c r="B67" s="18"/>
      <c r="L67" s="18"/>
    </row>
    <row r="68" spans="2:12">
      <c r="B68" s="18"/>
      <c r="L68" s="18"/>
    </row>
    <row r="69" spans="2:12">
      <c r="B69" s="18"/>
      <c r="L69" s="18"/>
    </row>
    <row r="70" spans="2:12">
      <c r="B70" s="18"/>
      <c r="L70" s="18"/>
    </row>
    <row r="71" spans="2:12">
      <c r="B71" s="18"/>
      <c r="L71" s="18"/>
    </row>
    <row r="72" spans="2:12">
      <c r="B72" s="18"/>
      <c r="L72" s="18"/>
    </row>
    <row r="73" spans="2:12">
      <c r="B73" s="18"/>
      <c r="L73" s="18"/>
    </row>
    <row r="74" spans="2:12">
      <c r="B74" s="18"/>
      <c r="L74" s="18"/>
    </row>
    <row r="75" spans="2:12">
      <c r="B75" s="18"/>
      <c r="L75" s="18"/>
    </row>
    <row r="76" spans="2:12" s="1" customFormat="1" ht="12.45">
      <c r="B76" s="27"/>
      <c r="D76" s="41" t="s">
        <v>44</v>
      </c>
      <c r="E76" s="29"/>
      <c r="F76" s="100" t="s">
        <v>45</v>
      </c>
      <c r="G76" s="41" t="s">
        <v>44</v>
      </c>
      <c r="H76" s="29"/>
      <c r="I76" s="29"/>
      <c r="J76" s="101" t="s">
        <v>45</v>
      </c>
      <c r="K76" s="29"/>
      <c r="L76" s="27"/>
    </row>
    <row r="77" spans="2:12" s="1" customFormat="1" ht="14.5" customHeight="1">
      <c r="B77" s="42"/>
      <c r="C77" s="43"/>
      <c r="D77" s="43"/>
      <c r="E77" s="43"/>
      <c r="F77" s="43"/>
      <c r="G77" s="43"/>
      <c r="H77" s="43"/>
      <c r="I77" s="43"/>
      <c r="J77" s="43"/>
      <c r="K77" s="43"/>
      <c r="L77" s="27"/>
    </row>
    <row r="81" spans="2:47" s="1" customFormat="1" ht="7" customHeight="1">
      <c r="B81" s="44"/>
      <c r="C81" s="45"/>
      <c r="D81" s="45"/>
      <c r="E81" s="45"/>
      <c r="F81" s="45"/>
      <c r="G81" s="45"/>
      <c r="H81" s="45"/>
      <c r="I81" s="45"/>
      <c r="J81" s="45"/>
      <c r="K81" s="45"/>
      <c r="L81" s="27"/>
    </row>
    <row r="82" spans="2:47" s="1" customFormat="1" ht="25" customHeight="1">
      <c r="B82" s="27"/>
      <c r="C82" s="19" t="s">
        <v>91</v>
      </c>
      <c r="L82" s="27"/>
    </row>
    <row r="83" spans="2:47" s="1" customFormat="1" ht="7" customHeight="1">
      <c r="B83" s="27"/>
      <c r="L83" s="27"/>
    </row>
    <row r="84" spans="2:47" s="1" customFormat="1" ht="12" customHeight="1">
      <c r="B84" s="27"/>
      <c r="C84" s="24" t="s">
        <v>13</v>
      </c>
      <c r="L84" s="27"/>
    </row>
    <row r="85" spans="2:47" s="1" customFormat="1" ht="26.25" customHeight="1">
      <c r="B85" s="27"/>
      <c r="E85" s="216" t="str">
        <f>E7</f>
        <v>Stavebné úpravy maštale pre voľné ustajnenie HD,  p.č. 606/9, Pichne okr. Snina</v>
      </c>
      <c r="F85" s="217"/>
      <c r="G85" s="217"/>
      <c r="H85" s="217"/>
      <c r="L85" s="27"/>
    </row>
    <row r="86" spans="2:47" s="1" customFormat="1" ht="12" customHeight="1">
      <c r="B86" s="27"/>
      <c r="C86" s="24" t="s">
        <v>89</v>
      </c>
      <c r="L86" s="27"/>
    </row>
    <row r="87" spans="2:47" s="1" customFormat="1" ht="16.5" customHeight="1">
      <c r="B87" s="27"/>
      <c r="E87" s="206" t="str">
        <f>E9</f>
        <v>02 - SO - 02 Búracie práce</v>
      </c>
      <c r="F87" s="215"/>
      <c r="G87" s="215"/>
      <c r="H87" s="215"/>
      <c r="L87" s="27"/>
    </row>
    <row r="88" spans="2:47" s="1" customFormat="1" ht="7" customHeight="1">
      <c r="B88" s="27"/>
      <c r="L88" s="27"/>
    </row>
    <row r="89" spans="2:47" s="1" customFormat="1" ht="12" customHeight="1">
      <c r="B89" s="27"/>
      <c r="C89" s="24" t="s">
        <v>16</v>
      </c>
      <c r="F89" s="22" t="str">
        <f>F12</f>
        <v xml:space="preserve"> </v>
      </c>
      <c r="I89" s="24" t="s">
        <v>18</v>
      </c>
      <c r="J89" s="50">
        <f>IF(J12="","",J12)</f>
        <v>45663</v>
      </c>
      <c r="L89" s="27"/>
    </row>
    <row r="90" spans="2:47" s="1" customFormat="1" ht="7" customHeight="1">
      <c r="B90" s="27"/>
      <c r="L90" s="27"/>
    </row>
    <row r="91" spans="2:47" s="1" customFormat="1" ht="40.200000000000003" customHeight="1">
      <c r="B91" s="27"/>
      <c r="C91" s="24" t="s">
        <v>19</v>
      </c>
      <c r="F91" s="22" t="str">
        <f>E15</f>
        <v>Rotax - Energo spol, s.r.o.,Námestie slobody 2, Humenné</v>
      </c>
      <c r="I91" s="24" t="s">
        <v>25</v>
      </c>
      <c r="J91" s="25" t="str">
        <f>E21</f>
        <v>Argo-PK, Projekčná kancelária, Strojárska 3998, Snina</v>
      </c>
      <c r="L91" s="27"/>
    </row>
    <row r="92" spans="2:47" s="1" customFormat="1" ht="15.25" customHeight="1">
      <c r="B92" s="27"/>
      <c r="C92" s="24" t="s">
        <v>24</v>
      </c>
      <c r="F92" s="22" t="str">
        <f>IF(E18="","",E18)</f>
        <v xml:space="preserve"> </v>
      </c>
      <c r="I92" s="24" t="s">
        <v>27</v>
      </c>
      <c r="J92" s="25" t="str">
        <f>E24</f>
        <v xml:space="preserve"> </v>
      </c>
      <c r="L92" s="27"/>
    </row>
    <row r="93" spans="2:47" s="1" customFormat="1" ht="10.4" customHeight="1">
      <c r="B93" s="27"/>
      <c r="L93" s="27"/>
    </row>
    <row r="94" spans="2:47" s="1" customFormat="1" ht="29.25" customHeight="1">
      <c r="B94" s="27"/>
      <c r="C94" s="102" t="s">
        <v>92</v>
      </c>
      <c r="D94" s="94"/>
      <c r="E94" s="94"/>
      <c r="F94" s="94"/>
      <c r="G94" s="94"/>
      <c r="H94" s="94"/>
      <c r="I94" s="94"/>
      <c r="J94" s="103" t="s">
        <v>93</v>
      </c>
      <c r="K94" s="94"/>
      <c r="L94" s="27"/>
    </row>
    <row r="95" spans="2:47" s="1" customFormat="1" ht="10.4" customHeight="1">
      <c r="B95" s="27"/>
      <c r="L95" s="27"/>
    </row>
    <row r="96" spans="2:47" s="1" customFormat="1" ht="22.95" customHeight="1">
      <c r="B96" s="27"/>
      <c r="C96" s="104" t="s">
        <v>94</v>
      </c>
      <c r="J96" s="63">
        <f>J120</f>
        <v>0</v>
      </c>
      <c r="L96" s="27"/>
      <c r="AU96" s="15" t="s">
        <v>95</v>
      </c>
    </row>
    <row r="97" spans="2:12" s="8" customFormat="1" ht="25" customHeight="1">
      <c r="B97" s="105"/>
      <c r="D97" s="106" t="s">
        <v>96</v>
      </c>
      <c r="E97" s="107"/>
      <c r="F97" s="107"/>
      <c r="G97" s="107"/>
      <c r="H97" s="107"/>
      <c r="I97" s="107"/>
      <c r="J97" s="108">
        <f>J121</f>
        <v>0</v>
      </c>
      <c r="L97" s="105"/>
    </row>
    <row r="98" spans="2:12" s="9" customFormat="1" ht="19.95" customHeight="1">
      <c r="B98" s="109"/>
      <c r="D98" s="110" t="s">
        <v>101</v>
      </c>
      <c r="E98" s="111"/>
      <c r="F98" s="111"/>
      <c r="G98" s="111"/>
      <c r="H98" s="111"/>
      <c r="I98" s="111"/>
      <c r="J98" s="112">
        <f>J122</f>
        <v>0</v>
      </c>
      <c r="L98" s="109"/>
    </row>
    <row r="99" spans="2:12" s="8" customFormat="1" ht="25" customHeight="1">
      <c r="B99" s="105"/>
      <c r="D99" s="106" t="s">
        <v>103</v>
      </c>
      <c r="E99" s="107"/>
      <c r="F99" s="107"/>
      <c r="G99" s="107"/>
      <c r="H99" s="107"/>
      <c r="I99" s="107"/>
      <c r="J99" s="108">
        <f>J128</f>
        <v>0</v>
      </c>
      <c r="L99" s="105"/>
    </row>
    <row r="100" spans="2:12" s="9" customFormat="1" ht="19.95" customHeight="1">
      <c r="B100" s="109"/>
      <c r="D100" s="110" t="s">
        <v>106</v>
      </c>
      <c r="E100" s="111"/>
      <c r="F100" s="111"/>
      <c r="G100" s="111"/>
      <c r="H100" s="111"/>
      <c r="I100" s="111"/>
      <c r="J100" s="112">
        <f>J129</f>
        <v>0</v>
      </c>
      <c r="L100" s="109"/>
    </row>
    <row r="101" spans="2:12" s="1" customFormat="1" ht="21.75" customHeight="1">
      <c r="B101" s="27"/>
      <c r="L101" s="27"/>
    </row>
    <row r="102" spans="2:12" s="1" customFormat="1" ht="7" customHeight="1">
      <c r="B102" s="42"/>
      <c r="C102" s="43"/>
      <c r="D102" s="43"/>
      <c r="E102" s="43"/>
      <c r="F102" s="43"/>
      <c r="G102" s="43"/>
      <c r="H102" s="43"/>
      <c r="I102" s="43"/>
      <c r="J102" s="43"/>
      <c r="K102" s="43"/>
      <c r="L102" s="27"/>
    </row>
    <row r="106" spans="2:12" s="1" customFormat="1" ht="7" customHeight="1">
      <c r="B106" s="44"/>
      <c r="C106" s="45"/>
      <c r="D106" s="45"/>
      <c r="E106" s="45"/>
      <c r="F106" s="45"/>
      <c r="G106" s="45"/>
      <c r="H106" s="45"/>
      <c r="I106" s="45"/>
      <c r="J106" s="45"/>
      <c r="K106" s="45"/>
      <c r="L106" s="27"/>
    </row>
    <row r="107" spans="2:12" s="1" customFormat="1" ht="25" customHeight="1">
      <c r="B107" s="27"/>
      <c r="C107" s="19" t="s">
        <v>108</v>
      </c>
      <c r="L107" s="27"/>
    </row>
    <row r="108" spans="2:12" s="1" customFormat="1" ht="7" customHeight="1">
      <c r="B108" s="27"/>
      <c r="L108" s="27"/>
    </row>
    <row r="109" spans="2:12" s="1" customFormat="1" ht="12" customHeight="1">
      <c r="B109" s="27"/>
      <c r="C109" s="24" t="s">
        <v>13</v>
      </c>
      <c r="L109" s="27"/>
    </row>
    <row r="110" spans="2:12" s="1" customFormat="1" ht="26.25" customHeight="1">
      <c r="B110" s="27"/>
      <c r="E110" s="216" t="str">
        <f>E7</f>
        <v>Stavebné úpravy maštale pre voľné ustajnenie HD,  p.č. 606/9, Pichne okr. Snina</v>
      </c>
      <c r="F110" s="217"/>
      <c r="G110" s="217"/>
      <c r="H110" s="217"/>
      <c r="L110" s="27"/>
    </row>
    <row r="111" spans="2:12" s="1" customFormat="1" ht="12" customHeight="1">
      <c r="B111" s="27"/>
      <c r="C111" s="24" t="s">
        <v>89</v>
      </c>
      <c r="L111" s="27"/>
    </row>
    <row r="112" spans="2:12" s="1" customFormat="1" ht="16.5" customHeight="1">
      <c r="B112" s="27"/>
      <c r="E112" s="206" t="str">
        <f>E9</f>
        <v>02 - SO - 02 Búracie práce</v>
      </c>
      <c r="F112" s="215"/>
      <c r="G112" s="215"/>
      <c r="H112" s="215"/>
      <c r="L112" s="27"/>
    </row>
    <row r="113" spans="2:65" s="1" customFormat="1" ht="7" customHeight="1">
      <c r="B113" s="27"/>
      <c r="L113" s="27"/>
    </row>
    <row r="114" spans="2:65" s="1" customFormat="1" ht="12" customHeight="1">
      <c r="B114" s="27"/>
      <c r="C114" s="24" t="s">
        <v>16</v>
      </c>
      <c r="F114" s="22" t="str">
        <f>F12</f>
        <v xml:space="preserve"> </v>
      </c>
      <c r="I114" s="24" t="s">
        <v>18</v>
      </c>
      <c r="J114" s="50">
        <f>IF(J12="","",J12)</f>
        <v>45663</v>
      </c>
      <c r="L114" s="27"/>
    </row>
    <row r="115" spans="2:65" s="1" customFormat="1" ht="7" customHeight="1">
      <c r="B115" s="27"/>
      <c r="L115" s="27"/>
    </row>
    <row r="116" spans="2:65" s="1" customFormat="1" ht="40.200000000000003" customHeight="1">
      <c r="B116" s="27"/>
      <c r="C116" s="24" t="s">
        <v>19</v>
      </c>
      <c r="F116" s="22" t="str">
        <f>E15</f>
        <v>Rotax - Energo spol, s.r.o.,Námestie slobody 2, Humenné</v>
      </c>
      <c r="I116" s="24" t="s">
        <v>25</v>
      </c>
      <c r="J116" s="25" t="str">
        <f>E21</f>
        <v>Argo-PK, Projekčná kancelária, Strojárska 3998, Snina</v>
      </c>
      <c r="L116" s="27"/>
    </row>
    <row r="117" spans="2:65" s="1" customFormat="1" ht="15.25" customHeight="1">
      <c r="B117" s="27"/>
      <c r="C117" s="24" t="s">
        <v>24</v>
      </c>
      <c r="F117" s="22" t="str">
        <f>IF(E18="","",E18)</f>
        <v xml:space="preserve"> </v>
      </c>
      <c r="I117" s="24" t="s">
        <v>27</v>
      </c>
      <c r="J117" s="25" t="str">
        <f>E24</f>
        <v xml:space="preserve"> </v>
      </c>
      <c r="L117" s="27"/>
    </row>
    <row r="118" spans="2:65" s="1" customFormat="1" ht="10.4" customHeight="1">
      <c r="B118" s="27"/>
      <c r="L118" s="27"/>
    </row>
    <row r="119" spans="2:65" s="10" customFormat="1" ht="29.25" customHeight="1">
      <c r="B119" s="113"/>
      <c r="C119" s="114" t="s">
        <v>109</v>
      </c>
      <c r="D119" s="115" t="s">
        <v>54</v>
      </c>
      <c r="E119" s="115" t="s">
        <v>50</v>
      </c>
      <c r="F119" s="115" t="s">
        <v>51</v>
      </c>
      <c r="G119" s="115" t="s">
        <v>110</v>
      </c>
      <c r="H119" s="115" t="s">
        <v>111</v>
      </c>
      <c r="I119" s="115" t="s">
        <v>112</v>
      </c>
      <c r="J119" s="116" t="s">
        <v>93</v>
      </c>
      <c r="K119" s="117" t="s">
        <v>113</v>
      </c>
      <c r="L119" s="113"/>
      <c r="M119" s="56" t="s">
        <v>1</v>
      </c>
      <c r="N119" s="57" t="s">
        <v>33</v>
      </c>
      <c r="O119" s="57" t="s">
        <v>114</v>
      </c>
      <c r="P119" s="57" t="s">
        <v>115</v>
      </c>
      <c r="Q119" s="57" t="s">
        <v>116</v>
      </c>
      <c r="R119" s="57" t="s">
        <v>117</v>
      </c>
      <c r="S119" s="57" t="s">
        <v>118</v>
      </c>
      <c r="T119" s="58" t="s">
        <v>119</v>
      </c>
    </row>
    <row r="120" spans="2:65" s="1" customFormat="1" ht="22.95" customHeight="1">
      <c r="B120" s="27"/>
      <c r="C120" s="61" t="s">
        <v>94</v>
      </c>
      <c r="J120" s="118">
        <f>BK120</f>
        <v>0</v>
      </c>
      <c r="L120" s="27"/>
      <c r="M120" s="59"/>
      <c r="N120" s="51"/>
      <c r="O120" s="51"/>
      <c r="P120" s="119">
        <f>P121+P128</f>
        <v>75.024341000000007</v>
      </c>
      <c r="Q120" s="51"/>
      <c r="R120" s="119">
        <f>R121+R128</f>
        <v>7.1436000000000008E-3</v>
      </c>
      <c r="S120" s="51"/>
      <c r="T120" s="120">
        <f>T121+T128</f>
        <v>3.3995009999999994</v>
      </c>
      <c r="AT120" s="15" t="s">
        <v>68</v>
      </c>
      <c r="AU120" s="15" t="s">
        <v>95</v>
      </c>
      <c r="BK120" s="121">
        <f>BK121+BK128</f>
        <v>0</v>
      </c>
    </row>
    <row r="121" spans="2:65" s="11" customFormat="1" ht="25.95" customHeight="1">
      <c r="B121" s="122"/>
      <c r="D121" s="123" t="s">
        <v>68</v>
      </c>
      <c r="E121" s="124" t="s">
        <v>120</v>
      </c>
      <c r="F121" s="124" t="s">
        <v>121</v>
      </c>
      <c r="J121" s="125">
        <f>BK121</f>
        <v>0</v>
      </c>
      <c r="L121" s="122"/>
      <c r="M121" s="126"/>
      <c r="P121" s="127">
        <f>P122</f>
        <v>8.802999999999999</v>
      </c>
      <c r="R121" s="127">
        <f>R122</f>
        <v>0</v>
      </c>
      <c r="T121" s="128">
        <f>T122</f>
        <v>4.2000000000000003E-2</v>
      </c>
      <c r="AR121" s="123" t="s">
        <v>77</v>
      </c>
      <c r="AT121" s="129" t="s">
        <v>68</v>
      </c>
      <c r="AU121" s="129" t="s">
        <v>69</v>
      </c>
      <c r="AY121" s="123" t="s">
        <v>122</v>
      </c>
      <c r="BK121" s="130">
        <f>BK122</f>
        <v>0</v>
      </c>
    </row>
    <row r="122" spans="2:65" s="11" customFormat="1" ht="22.95" customHeight="1">
      <c r="B122" s="122"/>
      <c r="D122" s="123" t="s">
        <v>68</v>
      </c>
      <c r="E122" s="131" t="s">
        <v>168</v>
      </c>
      <c r="F122" s="131" t="s">
        <v>290</v>
      </c>
      <c r="J122" s="132">
        <f>BK122</f>
        <v>0</v>
      </c>
      <c r="L122" s="122"/>
      <c r="M122" s="126"/>
      <c r="P122" s="127">
        <f>SUM(P123:P127)</f>
        <v>8.802999999999999</v>
      </c>
      <c r="R122" s="127">
        <f>SUM(R123:R127)</f>
        <v>0</v>
      </c>
      <c r="T122" s="128">
        <f>SUM(T123:T127)</f>
        <v>4.2000000000000003E-2</v>
      </c>
      <c r="AR122" s="123" t="s">
        <v>77</v>
      </c>
      <c r="AT122" s="129" t="s">
        <v>68</v>
      </c>
      <c r="AU122" s="129" t="s">
        <v>77</v>
      </c>
      <c r="AY122" s="123" t="s">
        <v>122</v>
      </c>
      <c r="BK122" s="130">
        <f>SUM(BK123:BK127)</f>
        <v>0</v>
      </c>
    </row>
    <row r="123" spans="2:65" s="1" customFormat="1" ht="21.75" customHeight="1">
      <c r="B123" s="133"/>
      <c r="C123" s="134" t="s">
        <v>77</v>
      </c>
      <c r="D123" s="134" t="s">
        <v>124</v>
      </c>
      <c r="E123" s="135" t="s">
        <v>512</v>
      </c>
      <c r="F123" s="136" t="s">
        <v>513</v>
      </c>
      <c r="G123" s="137" t="s">
        <v>363</v>
      </c>
      <c r="H123" s="138">
        <v>7</v>
      </c>
      <c r="I123" s="139"/>
      <c r="J123" s="139">
        <f>ROUND(I123*H123,2)</f>
        <v>0</v>
      </c>
      <c r="K123" s="140"/>
      <c r="L123" s="27"/>
      <c r="M123" s="141" t="s">
        <v>1</v>
      </c>
      <c r="N123" s="142" t="s">
        <v>35</v>
      </c>
      <c r="O123" s="143">
        <v>0.35499999999999998</v>
      </c>
      <c r="P123" s="143">
        <f>O123*H123</f>
        <v>2.4849999999999999</v>
      </c>
      <c r="Q123" s="143">
        <v>0</v>
      </c>
      <c r="R123" s="143">
        <f>Q123*H123</f>
        <v>0</v>
      </c>
      <c r="S123" s="143">
        <v>6.0000000000000001E-3</v>
      </c>
      <c r="T123" s="144">
        <f>S123*H123</f>
        <v>4.2000000000000003E-2</v>
      </c>
      <c r="AR123" s="145" t="s">
        <v>128</v>
      </c>
      <c r="AT123" s="145" t="s">
        <v>124</v>
      </c>
      <c r="AU123" s="145" t="s">
        <v>129</v>
      </c>
      <c r="AY123" s="15" t="s">
        <v>122</v>
      </c>
      <c r="BE123" s="146">
        <f>IF(N123="základná",J123,0)</f>
        <v>0</v>
      </c>
      <c r="BF123" s="146">
        <f>IF(N123="znížená",J123,0)</f>
        <v>0</v>
      </c>
      <c r="BG123" s="146">
        <f>IF(N123="zákl. prenesená",J123,0)</f>
        <v>0</v>
      </c>
      <c r="BH123" s="146">
        <f>IF(N123="zníž. prenesená",J123,0)</f>
        <v>0</v>
      </c>
      <c r="BI123" s="146">
        <f>IF(N123="nulová",J123,0)</f>
        <v>0</v>
      </c>
      <c r="BJ123" s="15" t="s">
        <v>129</v>
      </c>
      <c r="BK123" s="146">
        <f>ROUND(I123*H123,2)</f>
        <v>0</v>
      </c>
      <c r="BL123" s="15" t="s">
        <v>128</v>
      </c>
      <c r="BM123" s="145" t="s">
        <v>514</v>
      </c>
    </row>
    <row r="124" spans="2:65" s="1" customFormat="1" ht="24.25" customHeight="1">
      <c r="B124" s="133"/>
      <c r="C124" s="134" t="s">
        <v>129</v>
      </c>
      <c r="D124" s="134" t="s">
        <v>124</v>
      </c>
      <c r="E124" s="135" t="s">
        <v>515</v>
      </c>
      <c r="F124" s="136" t="s">
        <v>516</v>
      </c>
      <c r="G124" s="137" t="s">
        <v>200</v>
      </c>
      <c r="H124" s="138">
        <v>3.4</v>
      </c>
      <c r="I124" s="139"/>
      <c r="J124" s="139">
        <f>ROUND(I124*H124,2)</f>
        <v>0</v>
      </c>
      <c r="K124" s="140"/>
      <c r="L124" s="27"/>
      <c r="M124" s="141" t="s">
        <v>1</v>
      </c>
      <c r="N124" s="142" t="s">
        <v>35</v>
      </c>
      <c r="O124" s="143">
        <v>0.89</v>
      </c>
      <c r="P124" s="143">
        <f>O124*H124</f>
        <v>3.0259999999999998</v>
      </c>
      <c r="Q124" s="143">
        <v>0</v>
      </c>
      <c r="R124" s="143">
        <f>Q124*H124</f>
        <v>0</v>
      </c>
      <c r="S124" s="143">
        <v>0</v>
      </c>
      <c r="T124" s="144">
        <f>S124*H124</f>
        <v>0</v>
      </c>
      <c r="AR124" s="145" t="s">
        <v>128</v>
      </c>
      <c r="AT124" s="145" t="s">
        <v>124</v>
      </c>
      <c r="AU124" s="145" t="s">
        <v>129</v>
      </c>
      <c r="AY124" s="15" t="s">
        <v>122</v>
      </c>
      <c r="BE124" s="146">
        <f>IF(N124="základná",J124,0)</f>
        <v>0</v>
      </c>
      <c r="BF124" s="146">
        <f>IF(N124="znížená",J124,0)</f>
        <v>0</v>
      </c>
      <c r="BG124" s="146">
        <f>IF(N124="zákl. prenesená",J124,0)</f>
        <v>0</v>
      </c>
      <c r="BH124" s="146">
        <f>IF(N124="zníž. prenesená",J124,0)</f>
        <v>0</v>
      </c>
      <c r="BI124" s="146">
        <f>IF(N124="nulová",J124,0)</f>
        <v>0</v>
      </c>
      <c r="BJ124" s="15" t="s">
        <v>129</v>
      </c>
      <c r="BK124" s="146">
        <f>ROUND(I124*H124,2)</f>
        <v>0</v>
      </c>
      <c r="BL124" s="15" t="s">
        <v>128</v>
      </c>
      <c r="BM124" s="145" t="s">
        <v>517</v>
      </c>
    </row>
    <row r="125" spans="2:65" s="12" customFormat="1">
      <c r="B125" s="147"/>
      <c r="D125" s="148" t="s">
        <v>131</v>
      </c>
      <c r="E125" s="149" t="s">
        <v>1</v>
      </c>
      <c r="F125" s="150" t="s">
        <v>518</v>
      </c>
      <c r="H125" s="151">
        <v>3.4</v>
      </c>
      <c r="L125" s="147"/>
      <c r="M125" s="152"/>
      <c r="T125" s="153"/>
      <c r="AT125" s="149" t="s">
        <v>131</v>
      </c>
      <c r="AU125" s="149" t="s">
        <v>129</v>
      </c>
      <c r="AV125" s="12" t="s">
        <v>129</v>
      </c>
      <c r="AW125" s="12" t="s">
        <v>26</v>
      </c>
      <c r="AX125" s="12" t="s">
        <v>77</v>
      </c>
      <c r="AY125" s="149" t="s">
        <v>122</v>
      </c>
    </row>
    <row r="126" spans="2:65" s="1" customFormat="1" ht="24.25" customHeight="1">
      <c r="B126" s="133"/>
      <c r="C126" s="134" t="s">
        <v>139</v>
      </c>
      <c r="D126" s="134" t="s">
        <v>124</v>
      </c>
      <c r="E126" s="135" t="s">
        <v>519</v>
      </c>
      <c r="F126" s="136" t="s">
        <v>520</v>
      </c>
      <c r="G126" s="137" t="s">
        <v>200</v>
      </c>
      <c r="H126" s="138">
        <v>32.92</v>
      </c>
      <c r="I126" s="139"/>
      <c r="J126" s="139">
        <f>ROUND(I126*H126,2)</f>
        <v>0</v>
      </c>
      <c r="K126" s="140"/>
      <c r="L126" s="27"/>
      <c r="M126" s="141" t="s">
        <v>1</v>
      </c>
      <c r="N126" s="142" t="s">
        <v>35</v>
      </c>
      <c r="O126" s="143">
        <v>0.1</v>
      </c>
      <c r="P126" s="143">
        <f>O126*H126</f>
        <v>3.2920000000000003</v>
      </c>
      <c r="Q126" s="143">
        <v>0</v>
      </c>
      <c r="R126" s="143">
        <f>Q126*H126</f>
        <v>0</v>
      </c>
      <c r="S126" s="143">
        <v>0</v>
      </c>
      <c r="T126" s="144">
        <f>S126*H126</f>
        <v>0</v>
      </c>
      <c r="AR126" s="145" t="s">
        <v>128</v>
      </c>
      <c r="AT126" s="145" t="s">
        <v>124</v>
      </c>
      <c r="AU126" s="145" t="s">
        <v>129</v>
      </c>
      <c r="AY126" s="15" t="s">
        <v>122</v>
      </c>
      <c r="BE126" s="146">
        <f>IF(N126="základná",J126,0)</f>
        <v>0</v>
      </c>
      <c r="BF126" s="146">
        <f>IF(N126="znížená",J126,0)</f>
        <v>0</v>
      </c>
      <c r="BG126" s="146">
        <f>IF(N126="zákl. prenesená",J126,0)</f>
        <v>0</v>
      </c>
      <c r="BH126" s="146">
        <f>IF(N126="zníž. prenesená",J126,0)</f>
        <v>0</v>
      </c>
      <c r="BI126" s="146">
        <f>IF(N126="nulová",J126,0)</f>
        <v>0</v>
      </c>
      <c r="BJ126" s="15" t="s">
        <v>129</v>
      </c>
      <c r="BK126" s="146">
        <f>ROUND(I126*H126,2)</f>
        <v>0</v>
      </c>
      <c r="BL126" s="15" t="s">
        <v>128</v>
      </c>
      <c r="BM126" s="145" t="s">
        <v>521</v>
      </c>
    </row>
    <row r="127" spans="2:65" s="12" customFormat="1">
      <c r="B127" s="147"/>
      <c r="D127" s="148" t="s">
        <v>131</v>
      </c>
      <c r="E127" s="149" t="s">
        <v>1</v>
      </c>
      <c r="F127" s="150" t="s">
        <v>522</v>
      </c>
      <c r="H127" s="151">
        <v>32.92</v>
      </c>
      <c r="L127" s="147"/>
      <c r="M127" s="152"/>
      <c r="T127" s="153"/>
      <c r="AT127" s="149" t="s">
        <v>131</v>
      </c>
      <c r="AU127" s="149" t="s">
        <v>129</v>
      </c>
      <c r="AV127" s="12" t="s">
        <v>129</v>
      </c>
      <c r="AW127" s="12" t="s">
        <v>26</v>
      </c>
      <c r="AX127" s="12" t="s">
        <v>77</v>
      </c>
      <c r="AY127" s="149" t="s">
        <v>122</v>
      </c>
    </row>
    <row r="128" spans="2:65" s="11" customFormat="1" ht="25.95" customHeight="1">
      <c r="B128" s="122"/>
      <c r="D128" s="123" t="s">
        <v>68</v>
      </c>
      <c r="E128" s="124" t="s">
        <v>328</v>
      </c>
      <c r="F128" s="124" t="s">
        <v>329</v>
      </c>
      <c r="J128" s="125">
        <f>BK128</f>
        <v>0</v>
      </c>
      <c r="L128" s="122"/>
      <c r="M128" s="126"/>
      <c r="P128" s="127">
        <f>P129</f>
        <v>66.22134100000001</v>
      </c>
      <c r="R128" s="127">
        <f>R129</f>
        <v>7.1436000000000008E-3</v>
      </c>
      <c r="T128" s="128">
        <f>T129</f>
        <v>3.3575009999999996</v>
      </c>
      <c r="AR128" s="123" t="s">
        <v>129</v>
      </c>
      <c r="AT128" s="129" t="s">
        <v>68</v>
      </c>
      <c r="AU128" s="129" t="s">
        <v>69</v>
      </c>
      <c r="AY128" s="123" t="s">
        <v>122</v>
      </c>
      <c r="BK128" s="130">
        <f>BK129</f>
        <v>0</v>
      </c>
    </row>
    <row r="129" spans="2:65" s="11" customFormat="1" ht="22.95" customHeight="1">
      <c r="B129" s="122"/>
      <c r="D129" s="123" t="s">
        <v>68</v>
      </c>
      <c r="E129" s="131" t="s">
        <v>374</v>
      </c>
      <c r="F129" s="131" t="s">
        <v>375</v>
      </c>
      <c r="J129" s="132">
        <f>BK129</f>
        <v>0</v>
      </c>
      <c r="L129" s="122"/>
      <c r="M129" s="126"/>
      <c r="P129" s="127">
        <f>SUM(P130:P136)</f>
        <v>66.22134100000001</v>
      </c>
      <c r="R129" s="127">
        <f>SUM(R130:R136)</f>
        <v>7.1436000000000008E-3</v>
      </c>
      <c r="T129" s="128">
        <f>SUM(T130:T136)</f>
        <v>3.3575009999999996</v>
      </c>
      <c r="AR129" s="123" t="s">
        <v>129</v>
      </c>
      <c r="AT129" s="129" t="s">
        <v>68</v>
      </c>
      <c r="AU129" s="129" t="s">
        <v>77</v>
      </c>
      <c r="AY129" s="123" t="s">
        <v>122</v>
      </c>
      <c r="BK129" s="130">
        <f>SUM(BK130:BK136)</f>
        <v>0</v>
      </c>
    </row>
    <row r="130" spans="2:65" s="1" customFormat="1" ht="24.25" customHeight="1">
      <c r="B130" s="133"/>
      <c r="C130" s="134" t="s">
        <v>128</v>
      </c>
      <c r="D130" s="134" t="s">
        <v>124</v>
      </c>
      <c r="E130" s="135" t="s">
        <v>523</v>
      </c>
      <c r="F130" s="136" t="s">
        <v>524</v>
      </c>
      <c r="G130" s="137" t="s">
        <v>127</v>
      </c>
      <c r="H130" s="138">
        <v>357.18099999999998</v>
      </c>
      <c r="I130" s="139"/>
      <c r="J130" s="139">
        <f>ROUND(I130*H130,2)</f>
        <v>0</v>
      </c>
      <c r="K130" s="140"/>
      <c r="L130" s="27"/>
      <c r="M130" s="141" t="s">
        <v>1</v>
      </c>
      <c r="N130" s="142" t="s">
        <v>35</v>
      </c>
      <c r="O130" s="143">
        <v>0.16900000000000001</v>
      </c>
      <c r="P130" s="143">
        <f>O130*H130</f>
        <v>60.363589000000005</v>
      </c>
      <c r="Q130" s="143">
        <v>0</v>
      </c>
      <c r="R130" s="143">
        <f>Q130*H130</f>
        <v>0</v>
      </c>
      <c r="S130" s="143">
        <v>8.9999999999999993E-3</v>
      </c>
      <c r="T130" s="144">
        <f>S130*H130</f>
        <v>3.2146289999999995</v>
      </c>
      <c r="AR130" s="145" t="s">
        <v>208</v>
      </c>
      <c r="AT130" s="145" t="s">
        <v>124</v>
      </c>
      <c r="AU130" s="145" t="s">
        <v>129</v>
      </c>
      <c r="AY130" s="15" t="s">
        <v>122</v>
      </c>
      <c r="BE130" s="146">
        <f>IF(N130="základná",J130,0)</f>
        <v>0</v>
      </c>
      <c r="BF130" s="146">
        <f>IF(N130="znížená",J130,0)</f>
        <v>0</v>
      </c>
      <c r="BG130" s="146">
        <f>IF(N130="zákl. prenesená",J130,0)</f>
        <v>0</v>
      </c>
      <c r="BH130" s="146">
        <f>IF(N130="zníž. prenesená",J130,0)</f>
        <v>0</v>
      </c>
      <c r="BI130" s="146">
        <f>IF(N130="nulová",J130,0)</f>
        <v>0</v>
      </c>
      <c r="BJ130" s="15" t="s">
        <v>129</v>
      </c>
      <c r="BK130" s="146">
        <f>ROUND(I130*H130,2)</f>
        <v>0</v>
      </c>
      <c r="BL130" s="15" t="s">
        <v>208</v>
      </c>
      <c r="BM130" s="145" t="s">
        <v>525</v>
      </c>
    </row>
    <row r="131" spans="2:65" s="12" customFormat="1">
      <c r="B131" s="147"/>
      <c r="D131" s="148" t="s">
        <v>131</v>
      </c>
      <c r="E131" s="149" t="s">
        <v>1</v>
      </c>
      <c r="F131" s="150" t="s">
        <v>526</v>
      </c>
      <c r="H131" s="151">
        <v>-70.575999999999993</v>
      </c>
      <c r="L131" s="147"/>
      <c r="M131" s="152"/>
      <c r="T131" s="153"/>
      <c r="AT131" s="149" t="s">
        <v>131</v>
      </c>
      <c r="AU131" s="149" t="s">
        <v>129</v>
      </c>
      <c r="AV131" s="12" t="s">
        <v>129</v>
      </c>
      <c r="AW131" s="12" t="s">
        <v>26</v>
      </c>
      <c r="AX131" s="12" t="s">
        <v>69</v>
      </c>
      <c r="AY131" s="149" t="s">
        <v>122</v>
      </c>
    </row>
    <row r="132" spans="2:65" s="12" customFormat="1">
      <c r="B132" s="147"/>
      <c r="D132" s="148" t="s">
        <v>131</v>
      </c>
      <c r="E132" s="149" t="s">
        <v>1</v>
      </c>
      <c r="F132" s="150" t="s">
        <v>527</v>
      </c>
      <c r="H132" s="151">
        <v>427.75700000000001</v>
      </c>
      <c r="L132" s="147"/>
      <c r="M132" s="152"/>
      <c r="T132" s="153"/>
      <c r="AT132" s="149" t="s">
        <v>131</v>
      </c>
      <c r="AU132" s="149" t="s">
        <v>129</v>
      </c>
      <c r="AV132" s="12" t="s">
        <v>129</v>
      </c>
      <c r="AW132" s="12" t="s">
        <v>26</v>
      </c>
      <c r="AX132" s="12" t="s">
        <v>69</v>
      </c>
      <c r="AY132" s="149" t="s">
        <v>122</v>
      </c>
    </row>
    <row r="133" spans="2:65" s="13" customFormat="1">
      <c r="B133" s="154"/>
      <c r="D133" s="148" t="s">
        <v>131</v>
      </c>
      <c r="E133" s="155" t="s">
        <v>1</v>
      </c>
      <c r="F133" s="156" t="s">
        <v>138</v>
      </c>
      <c r="H133" s="157">
        <v>357.18100000000004</v>
      </c>
      <c r="L133" s="154"/>
      <c r="M133" s="158"/>
      <c r="T133" s="159"/>
      <c r="AT133" s="155" t="s">
        <v>131</v>
      </c>
      <c r="AU133" s="155" t="s">
        <v>129</v>
      </c>
      <c r="AV133" s="13" t="s">
        <v>128</v>
      </c>
      <c r="AW133" s="13" t="s">
        <v>26</v>
      </c>
      <c r="AX133" s="13" t="s">
        <v>77</v>
      </c>
      <c r="AY133" s="155" t="s">
        <v>122</v>
      </c>
    </row>
    <row r="134" spans="2:65" s="1" customFormat="1" ht="33" customHeight="1">
      <c r="B134" s="133"/>
      <c r="C134" s="134" t="s">
        <v>149</v>
      </c>
      <c r="D134" s="134" t="s">
        <v>124</v>
      </c>
      <c r="E134" s="135" t="s">
        <v>528</v>
      </c>
      <c r="F134" s="136" t="s">
        <v>529</v>
      </c>
      <c r="G134" s="137" t="s">
        <v>474</v>
      </c>
      <c r="H134" s="138">
        <v>142.87200000000001</v>
      </c>
      <c r="I134" s="139"/>
      <c r="J134" s="139">
        <f>ROUND(I134*H134,2)</f>
        <v>0</v>
      </c>
      <c r="K134" s="140"/>
      <c r="L134" s="27"/>
      <c r="M134" s="141" t="s">
        <v>1</v>
      </c>
      <c r="N134" s="142" t="s">
        <v>35</v>
      </c>
      <c r="O134" s="143">
        <v>4.1000000000000002E-2</v>
      </c>
      <c r="P134" s="143">
        <f>O134*H134</f>
        <v>5.8577520000000005</v>
      </c>
      <c r="Q134" s="143">
        <v>5.0000000000000002E-5</v>
      </c>
      <c r="R134" s="143">
        <f>Q134*H134</f>
        <v>7.1436000000000008E-3</v>
      </c>
      <c r="S134" s="143">
        <v>1E-3</v>
      </c>
      <c r="T134" s="144">
        <f>S134*H134</f>
        <v>0.14287200000000003</v>
      </c>
      <c r="AR134" s="145" t="s">
        <v>208</v>
      </c>
      <c r="AT134" s="145" t="s">
        <v>124</v>
      </c>
      <c r="AU134" s="145" t="s">
        <v>129</v>
      </c>
      <c r="AY134" s="15" t="s">
        <v>122</v>
      </c>
      <c r="BE134" s="146">
        <f>IF(N134="základná",J134,0)</f>
        <v>0</v>
      </c>
      <c r="BF134" s="146">
        <f>IF(N134="znížená",J134,0)</f>
        <v>0</v>
      </c>
      <c r="BG134" s="146">
        <f>IF(N134="zákl. prenesená",J134,0)</f>
        <v>0</v>
      </c>
      <c r="BH134" s="146">
        <f>IF(N134="zníž. prenesená",J134,0)</f>
        <v>0</v>
      </c>
      <c r="BI134" s="146">
        <f>IF(N134="nulová",J134,0)</f>
        <v>0</v>
      </c>
      <c r="BJ134" s="15" t="s">
        <v>129</v>
      </c>
      <c r="BK134" s="146">
        <f>ROUND(I134*H134,2)</f>
        <v>0</v>
      </c>
      <c r="BL134" s="15" t="s">
        <v>208</v>
      </c>
      <c r="BM134" s="145" t="s">
        <v>530</v>
      </c>
    </row>
    <row r="135" spans="2:65" s="12" customFormat="1">
      <c r="B135" s="147"/>
      <c r="D135" s="148" t="s">
        <v>131</v>
      </c>
      <c r="E135" s="149" t="s">
        <v>1</v>
      </c>
      <c r="F135" s="150" t="s">
        <v>531</v>
      </c>
      <c r="H135" s="151">
        <v>142.87200000000001</v>
      </c>
      <c r="L135" s="147"/>
      <c r="M135" s="152"/>
      <c r="T135" s="153"/>
      <c r="AT135" s="149" t="s">
        <v>131</v>
      </c>
      <c r="AU135" s="149" t="s">
        <v>129</v>
      </c>
      <c r="AV135" s="12" t="s">
        <v>129</v>
      </c>
      <c r="AW135" s="12" t="s">
        <v>26</v>
      </c>
      <c r="AX135" s="12" t="s">
        <v>77</v>
      </c>
      <c r="AY135" s="149" t="s">
        <v>122</v>
      </c>
    </row>
    <row r="136" spans="2:65" s="1" customFormat="1" ht="24.25" customHeight="1">
      <c r="B136" s="133"/>
      <c r="C136" s="134" t="s">
        <v>154</v>
      </c>
      <c r="D136" s="134" t="s">
        <v>124</v>
      </c>
      <c r="E136" s="135" t="s">
        <v>532</v>
      </c>
      <c r="F136" s="136" t="s">
        <v>533</v>
      </c>
      <c r="G136" s="137" t="s">
        <v>351</v>
      </c>
      <c r="H136" s="138">
        <v>11</v>
      </c>
      <c r="I136" s="139"/>
      <c r="J136" s="139">
        <f>ROUND(I136*H136,2)</f>
        <v>0</v>
      </c>
      <c r="K136" s="140"/>
      <c r="L136" s="27"/>
      <c r="M136" s="173" t="s">
        <v>1</v>
      </c>
      <c r="N136" s="174" t="s">
        <v>35</v>
      </c>
      <c r="O136" s="175">
        <v>0</v>
      </c>
      <c r="P136" s="175">
        <f>O136*H136</f>
        <v>0</v>
      </c>
      <c r="Q136" s="175">
        <v>0</v>
      </c>
      <c r="R136" s="175">
        <f>Q136*H136</f>
        <v>0</v>
      </c>
      <c r="S136" s="175">
        <v>0</v>
      </c>
      <c r="T136" s="176">
        <f>S136*H136</f>
        <v>0</v>
      </c>
      <c r="AR136" s="145" t="s">
        <v>208</v>
      </c>
      <c r="AT136" s="145" t="s">
        <v>124</v>
      </c>
      <c r="AU136" s="145" t="s">
        <v>129</v>
      </c>
      <c r="AY136" s="15" t="s">
        <v>122</v>
      </c>
      <c r="BE136" s="146">
        <f>IF(N136="základná",J136,0)</f>
        <v>0</v>
      </c>
      <c r="BF136" s="146">
        <f>IF(N136="znížená",J136,0)</f>
        <v>0</v>
      </c>
      <c r="BG136" s="146">
        <f>IF(N136="zákl. prenesená",J136,0)</f>
        <v>0</v>
      </c>
      <c r="BH136" s="146">
        <f>IF(N136="zníž. prenesená",J136,0)</f>
        <v>0</v>
      </c>
      <c r="BI136" s="146">
        <f>IF(N136="nulová",J136,0)</f>
        <v>0</v>
      </c>
      <c r="BJ136" s="15" t="s">
        <v>129</v>
      </c>
      <c r="BK136" s="146">
        <f>ROUND(I136*H136,2)</f>
        <v>0</v>
      </c>
      <c r="BL136" s="15" t="s">
        <v>208</v>
      </c>
      <c r="BM136" s="145" t="s">
        <v>534</v>
      </c>
    </row>
    <row r="137" spans="2:65" s="1" customFormat="1" ht="7" customHeight="1">
      <c r="B137" s="42"/>
      <c r="C137" s="43"/>
      <c r="D137" s="43"/>
      <c r="E137" s="43"/>
      <c r="F137" s="43"/>
      <c r="G137" s="43"/>
      <c r="H137" s="43"/>
      <c r="I137" s="43"/>
      <c r="J137" s="43"/>
      <c r="K137" s="43"/>
      <c r="L137" s="27"/>
    </row>
  </sheetData>
  <autoFilter ref="C119:K136" xr:uid="{00000000-0009-0000-0000-000002000000}"/>
  <mergeCells count="9">
    <mergeCell ref="E87:H87"/>
    <mergeCell ref="E110:H110"/>
    <mergeCell ref="E112:H112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BM160"/>
  <sheetViews>
    <sheetView showGridLines="0" topLeftCell="A111" workbookViewId="0">
      <selection activeCell="I114" sqref="I114"/>
    </sheetView>
  </sheetViews>
  <sheetFormatPr defaultRowHeight="10.3"/>
  <cols>
    <col min="1" max="1" width="8.36328125" customWidth="1"/>
    <col min="2" max="2" width="1.1796875" customWidth="1"/>
    <col min="3" max="3" width="4.1796875" customWidth="1"/>
    <col min="4" max="4" width="4.36328125" customWidth="1"/>
    <col min="5" max="5" width="17.1796875" customWidth="1"/>
    <col min="6" max="6" width="50.81640625" customWidth="1"/>
    <col min="7" max="7" width="7.453125" customWidth="1"/>
    <col min="8" max="8" width="14" customWidth="1"/>
    <col min="9" max="9" width="15.81640625" customWidth="1"/>
    <col min="10" max="10" width="22.36328125" customWidth="1"/>
    <col min="11" max="11" width="22.36328125" hidden="1" customWidth="1"/>
    <col min="12" max="12" width="9.36328125" customWidth="1"/>
    <col min="13" max="13" width="10.81640625" hidden="1" customWidth="1"/>
    <col min="14" max="14" width="9.36328125" hidden="1"/>
    <col min="15" max="20" width="14.1796875" hidden="1" customWidth="1"/>
    <col min="21" max="21" width="16.36328125" hidden="1" customWidth="1"/>
    <col min="22" max="22" width="12.36328125" customWidth="1"/>
    <col min="23" max="23" width="16.36328125" customWidth="1"/>
    <col min="24" max="24" width="12.36328125" customWidth="1"/>
    <col min="25" max="25" width="15" customWidth="1"/>
    <col min="26" max="26" width="11" customWidth="1"/>
    <col min="27" max="27" width="15" customWidth="1"/>
    <col min="28" max="28" width="16.36328125" customWidth="1"/>
    <col min="29" max="29" width="11" customWidth="1"/>
    <col min="30" max="30" width="15" customWidth="1"/>
    <col min="31" max="31" width="16.36328125" customWidth="1"/>
    <col min="44" max="65" width="9.36328125" hidden="1"/>
  </cols>
  <sheetData>
    <row r="2" spans="2:46" ht="37" customHeight="1">
      <c r="L2" s="178" t="s">
        <v>5</v>
      </c>
      <c r="M2" s="179"/>
      <c r="N2" s="179"/>
      <c r="O2" s="179"/>
      <c r="P2" s="179"/>
      <c r="Q2" s="179"/>
      <c r="R2" s="179"/>
      <c r="S2" s="179"/>
      <c r="T2" s="179"/>
      <c r="U2" s="179"/>
      <c r="V2" s="179"/>
      <c r="AT2" s="15" t="s">
        <v>84</v>
      </c>
    </row>
    <row r="3" spans="2:46" ht="7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69</v>
      </c>
    </row>
    <row r="4" spans="2:46" ht="25" customHeight="1">
      <c r="B4" s="18"/>
      <c r="D4" s="19" t="s">
        <v>88</v>
      </c>
      <c r="L4" s="18"/>
      <c r="M4" s="85" t="s">
        <v>9</v>
      </c>
      <c r="AT4" s="15" t="s">
        <v>3</v>
      </c>
    </row>
    <row r="5" spans="2:46" ht="7" customHeight="1">
      <c r="B5" s="18"/>
      <c r="L5" s="18"/>
    </row>
    <row r="6" spans="2:46" ht="12" customHeight="1">
      <c r="B6" s="18"/>
      <c r="D6" s="24" t="s">
        <v>13</v>
      </c>
      <c r="L6" s="18"/>
    </row>
    <row r="7" spans="2:46" ht="26.25" customHeight="1">
      <c r="B7" s="18"/>
      <c r="E7" s="216" t="str">
        <f>'Rekapitulácia stavby'!K6</f>
        <v>Stavebné úpravy maštale pre voľné ustajnenie HD,  p.č. 606/9, Pichne okr. Snina</v>
      </c>
      <c r="F7" s="217"/>
      <c r="G7" s="217"/>
      <c r="H7" s="217"/>
      <c r="L7" s="18"/>
    </row>
    <row r="8" spans="2:46" s="1" customFormat="1" ht="12" customHeight="1">
      <c r="B8" s="27"/>
      <c r="D8" s="24" t="s">
        <v>89</v>
      </c>
      <c r="L8" s="27"/>
    </row>
    <row r="9" spans="2:46" s="1" customFormat="1" ht="16.5" customHeight="1">
      <c r="B9" s="27"/>
      <c r="E9" s="206" t="s">
        <v>535</v>
      </c>
      <c r="F9" s="215"/>
      <c r="G9" s="215"/>
      <c r="H9" s="215"/>
      <c r="L9" s="27"/>
    </row>
    <row r="10" spans="2:46" s="1" customFormat="1">
      <c r="B10" s="27"/>
      <c r="L10" s="27"/>
    </row>
    <row r="11" spans="2:46" s="1" customFormat="1" ht="12" customHeight="1">
      <c r="B11" s="27"/>
      <c r="D11" s="24" t="s">
        <v>14</v>
      </c>
      <c r="F11" s="22" t="s">
        <v>1</v>
      </c>
      <c r="I11" s="24" t="s">
        <v>15</v>
      </c>
      <c r="J11" s="22" t="s">
        <v>1</v>
      </c>
      <c r="L11" s="27"/>
    </row>
    <row r="12" spans="2:46" s="1" customFormat="1" ht="12" customHeight="1">
      <c r="B12" s="27"/>
      <c r="D12" s="24" t="s">
        <v>16</v>
      </c>
      <c r="F12" s="22" t="s">
        <v>17</v>
      </c>
      <c r="I12" s="24" t="s">
        <v>18</v>
      </c>
      <c r="J12" s="50">
        <f>'Rekapitulácia stavby'!AN8</f>
        <v>45663</v>
      </c>
      <c r="L12" s="27"/>
    </row>
    <row r="13" spans="2:46" s="1" customFormat="1" ht="10.95" customHeight="1">
      <c r="B13" s="27"/>
      <c r="L13" s="27"/>
    </row>
    <row r="14" spans="2:46" s="1" customFormat="1" ht="12" customHeight="1">
      <c r="B14" s="27"/>
      <c r="D14" s="24" t="s">
        <v>19</v>
      </c>
      <c r="I14" s="24" t="s">
        <v>20</v>
      </c>
      <c r="J14" s="22" t="s">
        <v>21</v>
      </c>
      <c r="L14" s="27"/>
    </row>
    <row r="15" spans="2:46" s="1" customFormat="1" ht="18" customHeight="1">
      <c r="B15" s="27"/>
      <c r="E15" s="22" t="s">
        <v>696</v>
      </c>
      <c r="I15" s="24" t="s">
        <v>22</v>
      </c>
      <c r="J15" s="22" t="s">
        <v>23</v>
      </c>
      <c r="L15" s="27"/>
    </row>
    <row r="16" spans="2:46" s="1" customFormat="1" ht="7" customHeight="1">
      <c r="B16" s="27"/>
      <c r="L16" s="27"/>
    </row>
    <row r="17" spans="2:12" s="1" customFormat="1" ht="12" customHeight="1">
      <c r="B17" s="27"/>
      <c r="D17" s="24" t="s">
        <v>24</v>
      </c>
      <c r="I17" s="24" t="s">
        <v>20</v>
      </c>
      <c r="J17" s="22" t="str">
        <f>'Rekapitulácia stavby'!AN13</f>
        <v/>
      </c>
      <c r="L17" s="27"/>
    </row>
    <row r="18" spans="2:12" s="1" customFormat="1" ht="18" customHeight="1">
      <c r="B18" s="27"/>
      <c r="E18" s="190" t="str">
        <f>'Rekapitulácia stavby'!E14</f>
        <v xml:space="preserve"> </v>
      </c>
      <c r="F18" s="190"/>
      <c r="G18" s="190"/>
      <c r="H18" s="190"/>
      <c r="I18" s="24" t="s">
        <v>22</v>
      </c>
      <c r="J18" s="22" t="str">
        <f>'Rekapitulácia stavby'!AN14</f>
        <v/>
      </c>
      <c r="L18" s="27"/>
    </row>
    <row r="19" spans="2:12" s="1" customFormat="1" ht="7" customHeight="1">
      <c r="B19" s="27"/>
      <c r="L19" s="27"/>
    </row>
    <row r="20" spans="2:12" s="1" customFormat="1" ht="12" customHeight="1">
      <c r="B20" s="27"/>
      <c r="D20" s="24" t="s">
        <v>25</v>
      </c>
      <c r="I20" s="24" t="s">
        <v>20</v>
      </c>
      <c r="J20" s="22" t="s">
        <v>1</v>
      </c>
      <c r="L20" s="27"/>
    </row>
    <row r="21" spans="2:12" s="1" customFormat="1" ht="18" customHeight="1">
      <c r="B21" s="27"/>
      <c r="E21" s="22" t="s">
        <v>697</v>
      </c>
      <c r="I21" s="24" t="s">
        <v>22</v>
      </c>
      <c r="J21" s="22" t="s">
        <v>1</v>
      </c>
      <c r="L21" s="27"/>
    </row>
    <row r="22" spans="2:12" s="1" customFormat="1" ht="7" customHeight="1">
      <c r="B22" s="27"/>
      <c r="L22" s="27"/>
    </row>
    <row r="23" spans="2:12" s="1" customFormat="1" ht="12" customHeight="1">
      <c r="B23" s="27"/>
      <c r="D23" s="24" t="s">
        <v>27</v>
      </c>
      <c r="I23" s="24" t="s">
        <v>20</v>
      </c>
      <c r="J23" s="22" t="str">
        <f>IF('Rekapitulácia stavby'!AN19="","",'Rekapitulácia stavby'!AN19)</f>
        <v/>
      </c>
      <c r="L23" s="27"/>
    </row>
    <row r="24" spans="2:12" s="1" customFormat="1" ht="18" customHeight="1">
      <c r="B24" s="27"/>
      <c r="E24" s="22" t="str">
        <f>IF('Rekapitulácia stavby'!E20="","",'Rekapitulácia stavby'!E20)</f>
        <v xml:space="preserve"> </v>
      </c>
      <c r="I24" s="24" t="s">
        <v>22</v>
      </c>
      <c r="J24" s="22" t="str">
        <f>IF('Rekapitulácia stavby'!AN20="","",'Rekapitulácia stavby'!AN20)</f>
        <v/>
      </c>
      <c r="L24" s="27"/>
    </row>
    <row r="25" spans="2:12" s="1" customFormat="1" ht="7" customHeight="1">
      <c r="B25" s="27"/>
      <c r="L25" s="27"/>
    </row>
    <row r="26" spans="2:12" s="1" customFormat="1" ht="12" customHeight="1">
      <c r="B26" s="27"/>
      <c r="D26" s="24" t="s">
        <v>28</v>
      </c>
      <c r="L26" s="27"/>
    </row>
    <row r="27" spans="2:12" s="7" customFormat="1" ht="16.5" customHeight="1">
      <c r="B27" s="86"/>
      <c r="E27" s="192" t="s">
        <v>1</v>
      </c>
      <c r="F27" s="192"/>
      <c r="G27" s="192"/>
      <c r="H27" s="192"/>
      <c r="L27" s="86"/>
    </row>
    <row r="28" spans="2:12" s="1" customFormat="1" ht="7" customHeight="1">
      <c r="B28" s="27"/>
      <c r="L28" s="27"/>
    </row>
    <row r="29" spans="2:12" s="1" customFormat="1" ht="7" customHeight="1">
      <c r="B29" s="27"/>
      <c r="D29" s="51"/>
      <c r="E29" s="51"/>
      <c r="F29" s="51"/>
      <c r="G29" s="51"/>
      <c r="H29" s="51"/>
      <c r="I29" s="51"/>
      <c r="J29" s="51"/>
      <c r="K29" s="51"/>
      <c r="L29" s="27"/>
    </row>
    <row r="30" spans="2:12" s="1" customFormat="1" ht="25.4" customHeight="1">
      <c r="B30" s="27"/>
      <c r="D30" s="87" t="s">
        <v>29</v>
      </c>
      <c r="J30" s="63">
        <f>ROUND(J123, 2)</f>
        <v>0</v>
      </c>
      <c r="L30" s="27"/>
    </row>
    <row r="31" spans="2:12" s="1" customFormat="1" ht="7" customHeight="1">
      <c r="B31" s="27"/>
      <c r="D31" s="51"/>
      <c r="E31" s="51"/>
      <c r="F31" s="51"/>
      <c r="G31" s="51"/>
      <c r="H31" s="51"/>
      <c r="I31" s="51"/>
      <c r="J31" s="51"/>
      <c r="K31" s="51"/>
      <c r="L31" s="27"/>
    </row>
    <row r="32" spans="2:12" s="1" customFormat="1" ht="14.5" customHeight="1">
      <c r="B32" s="27"/>
      <c r="F32" s="30" t="s">
        <v>31</v>
      </c>
      <c r="I32" s="30" t="s">
        <v>30</v>
      </c>
      <c r="J32" s="30" t="s">
        <v>32</v>
      </c>
      <c r="L32" s="27"/>
    </row>
    <row r="33" spans="2:12" s="1" customFormat="1" ht="14.5" customHeight="1">
      <c r="B33" s="27"/>
      <c r="D33" s="88" t="s">
        <v>33</v>
      </c>
      <c r="E33" s="32" t="s">
        <v>34</v>
      </c>
      <c r="F33" s="89">
        <f>ROUND((SUM(BE123:BE159)),  2)</f>
        <v>0</v>
      </c>
      <c r="G33" s="90"/>
      <c r="H33" s="90"/>
      <c r="I33" s="91">
        <v>0.2</v>
      </c>
      <c r="J33" s="89">
        <f>ROUND(((SUM(BE123:BE159))*I33),  2)</f>
        <v>0</v>
      </c>
      <c r="L33" s="27"/>
    </row>
    <row r="34" spans="2:12" s="1" customFormat="1" ht="14.5" customHeight="1">
      <c r="B34" s="27"/>
      <c r="E34" s="32" t="s">
        <v>35</v>
      </c>
      <c r="F34" s="92">
        <f>ROUND((SUM(BF123:BF159)),  2)</f>
        <v>0</v>
      </c>
      <c r="I34" s="93">
        <v>0.2</v>
      </c>
      <c r="J34" s="92">
        <f>ROUND(((SUM(BF123:BF159))*I34),  2)</f>
        <v>0</v>
      </c>
      <c r="L34" s="27"/>
    </row>
    <row r="35" spans="2:12" s="1" customFormat="1" ht="14.5" hidden="1" customHeight="1">
      <c r="B35" s="27"/>
      <c r="E35" s="24" t="s">
        <v>36</v>
      </c>
      <c r="F35" s="92">
        <f>ROUND((SUM(BG123:BG159)),  2)</f>
        <v>0</v>
      </c>
      <c r="I35" s="93">
        <v>0.2</v>
      </c>
      <c r="J35" s="92">
        <f>0</f>
        <v>0</v>
      </c>
      <c r="L35" s="27"/>
    </row>
    <row r="36" spans="2:12" s="1" customFormat="1" ht="14.5" hidden="1" customHeight="1">
      <c r="B36" s="27"/>
      <c r="E36" s="24" t="s">
        <v>37</v>
      </c>
      <c r="F36" s="92">
        <f>ROUND((SUM(BH123:BH159)),  2)</f>
        <v>0</v>
      </c>
      <c r="I36" s="93">
        <v>0.2</v>
      </c>
      <c r="J36" s="92">
        <f>0</f>
        <v>0</v>
      </c>
      <c r="L36" s="27"/>
    </row>
    <row r="37" spans="2:12" s="1" customFormat="1" ht="14.5" hidden="1" customHeight="1">
      <c r="B37" s="27"/>
      <c r="E37" s="32" t="s">
        <v>38</v>
      </c>
      <c r="F37" s="89">
        <f>ROUND((SUM(BI123:BI159)),  2)</f>
        <v>0</v>
      </c>
      <c r="G37" s="90"/>
      <c r="H37" s="90"/>
      <c r="I37" s="91">
        <v>0</v>
      </c>
      <c r="J37" s="89">
        <f>0</f>
        <v>0</v>
      </c>
      <c r="L37" s="27"/>
    </row>
    <row r="38" spans="2:12" s="1" customFormat="1" ht="7" customHeight="1">
      <c r="B38" s="27"/>
      <c r="L38" s="27"/>
    </row>
    <row r="39" spans="2:12" s="1" customFormat="1" ht="25.4" customHeight="1">
      <c r="B39" s="27"/>
      <c r="C39" s="94"/>
      <c r="D39" s="95" t="s">
        <v>39</v>
      </c>
      <c r="E39" s="54"/>
      <c r="F39" s="54"/>
      <c r="G39" s="96" t="s">
        <v>40</v>
      </c>
      <c r="H39" s="97" t="s">
        <v>41</v>
      </c>
      <c r="I39" s="54"/>
      <c r="J39" s="98">
        <f>SUM(J30:J37)</f>
        <v>0</v>
      </c>
      <c r="K39" s="99"/>
      <c r="L39" s="27"/>
    </row>
    <row r="40" spans="2:12" s="1" customFormat="1" ht="14.5" customHeight="1">
      <c r="B40" s="27"/>
      <c r="L40" s="27"/>
    </row>
    <row r="41" spans="2:12" ht="14.5" customHeight="1">
      <c r="B41" s="18"/>
      <c r="L41" s="18"/>
    </row>
    <row r="42" spans="2:12" ht="14.5" customHeight="1">
      <c r="B42" s="18"/>
      <c r="L42" s="18"/>
    </row>
    <row r="43" spans="2:12" ht="14.5" customHeight="1">
      <c r="B43" s="18"/>
      <c r="L43" s="18"/>
    </row>
    <row r="44" spans="2:12" ht="14.5" customHeight="1">
      <c r="B44" s="18"/>
      <c r="L44" s="18"/>
    </row>
    <row r="45" spans="2:12" ht="14.5" customHeight="1">
      <c r="B45" s="18"/>
      <c r="L45" s="18"/>
    </row>
    <row r="46" spans="2:12" ht="14.5" customHeight="1">
      <c r="B46" s="18"/>
      <c r="L46" s="18"/>
    </row>
    <row r="47" spans="2:12" ht="14.5" customHeight="1">
      <c r="B47" s="18"/>
      <c r="L47" s="18"/>
    </row>
    <row r="48" spans="2:12" ht="14.5" customHeight="1">
      <c r="B48" s="18"/>
      <c r="L48" s="18"/>
    </row>
    <row r="49" spans="2:12" ht="14.5" customHeight="1">
      <c r="B49" s="18"/>
      <c r="L49" s="18"/>
    </row>
    <row r="50" spans="2:12" s="1" customFormat="1" ht="14.5" customHeight="1">
      <c r="B50" s="27"/>
      <c r="D50" s="39" t="s">
        <v>42</v>
      </c>
      <c r="E50" s="40"/>
      <c r="F50" s="40"/>
      <c r="G50" s="39" t="s">
        <v>43</v>
      </c>
      <c r="H50" s="40"/>
      <c r="I50" s="40"/>
      <c r="J50" s="40"/>
      <c r="K50" s="40"/>
      <c r="L50" s="27"/>
    </row>
    <row r="51" spans="2:12">
      <c r="B51" s="18"/>
      <c r="L51" s="18"/>
    </row>
    <row r="52" spans="2:12">
      <c r="B52" s="18"/>
      <c r="L52" s="18"/>
    </row>
    <row r="53" spans="2:12">
      <c r="B53" s="18"/>
      <c r="L53" s="18"/>
    </row>
    <row r="54" spans="2:12">
      <c r="B54" s="18"/>
      <c r="L54" s="18"/>
    </row>
    <row r="55" spans="2:12">
      <c r="B55" s="18"/>
      <c r="L55" s="18"/>
    </row>
    <row r="56" spans="2:12">
      <c r="B56" s="18"/>
      <c r="L56" s="18"/>
    </row>
    <row r="57" spans="2:12">
      <c r="B57" s="18"/>
      <c r="L57" s="18"/>
    </row>
    <row r="58" spans="2:12">
      <c r="B58" s="18"/>
      <c r="L58" s="18"/>
    </row>
    <row r="59" spans="2:12">
      <c r="B59" s="18"/>
      <c r="L59" s="18"/>
    </row>
    <row r="60" spans="2:12">
      <c r="B60" s="18"/>
      <c r="L60" s="18"/>
    </row>
    <row r="61" spans="2:12" s="1" customFormat="1" ht="12.45">
      <c r="B61" s="27"/>
      <c r="D61" s="41" t="s">
        <v>44</v>
      </c>
      <c r="E61" s="29"/>
      <c r="F61" s="100" t="s">
        <v>45</v>
      </c>
      <c r="G61" s="41" t="s">
        <v>44</v>
      </c>
      <c r="H61" s="29"/>
      <c r="I61" s="29"/>
      <c r="J61" s="101" t="s">
        <v>45</v>
      </c>
      <c r="K61" s="29"/>
      <c r="L61" s="27"/>
    </row>
    <row r="62" spans="2:12">
      <c r="B62" s="18"/>
      <c r="L62" s="18"/>
    </row>
    <row r="63" spans="2:12">
      <c r="B63" s="18"/>
      <c r="L63" s="18"/>
    </row>
    <row r="64" spans="2:12">
      <c r="B64" s="18"/>
      <c r="L64" s="18"/>
    </row>
    <row r="65" spans="2:12" s="1" customFormat="1" ht="12.45">
      <c r="B65" s="27"/>
      <c r="D65" s="39" t="s">
        <v>46</v>
      </c>
      <c r="E65" s="40"/>
      <c r="F65" s="40"/>
      <c r="G65" s="39" t="s">
        <v>47</v>
      </c>
      <c r="H65" s="40"/>
      <c r="I65" s="40"/>
      <c r="J65" s="40"/>
      <c r="K65" s="40"/>
      <c r="L65" s="27"/>
    </row>
    <row r="66" spans="2:12">
      <c r="B66" s="18"/>
      <c r="L66" s="18"/>
    </row>
    <row r="67" spans="2:12">
      <c r="B67" s="18"/>
      <c r="L67" s="18"/>
    </row>
    <row r="68" spans="2:12">
      <c r="B68" s="18"/>
      <c r="L68" s="18"/>
    </row>
    <row r="69" spans="2:12">
      <c r="B69" s="18"/>
      <c r="L69" s="18"/>
    </row>
    <row r="70" spans="2:12">
      <c r="B70" s="18"/>
      <c r="L70" s="18"/>
    </row>
    <row r="71" spans="2:12">
      <c r="B71" s="18"/>
      <c r="L71" s="18"/>
    </row>
    <row r="72" spans="2:12">
      <c r="B72" s="18"/>
      <c r="L72" s="18"/>
    </row>
    <row r="73" spans="2:12">
      <c r="B73" s="18"/>
      <c r="L73" s="18"/>
    </row>
    <row r="74" spans="2:12">
      <c r="B74" s="18"/>
      <c r="L74" s="18"/>
    </row>
    <row r="75" spans="2:12">
      <c r="B75" s="18"/>
      <c r="L75" s="18"/>
    </row>
    <row r="76" spans="2:12" s="1" customFormat="1" ht="12.45">
      <c r="B76" s="27"/>
      <c r="D76" s="41" t="s">
        <v>44</v>
      </c>
      <c r="E76" s="29"/>
      <c r="F76" s="100" t="s">
        <v>45</v>
      </c>
      <c r="G76" s="41" t="s">
        <v>44</v>
      </c>
      <c r="H76" s="29"/>
      <c r="I76" s="29"/>
      <c r="J76" s="101" t="s">
        <v>45</v>
      </c>
      <c r="K76" s="29"/>
      <c r="L76" s="27"/>
    </row>
    <row r="77" spans="2:12" s="1" customFormat="1" ht="14.5" customHeight="1">
      <c r="B77" s="42"/>
      <c r="C77" s="43"/>
      <c r="D77" s="43"/>
      <c r="E77" s="43"/>
      <c r="F77" s="43"/>
      <c r="G77" s="43"/>
      <c r="H77" s="43"/>
      <c r="I77" s="43"/>
      <c r="J77" s="43"/>
      <c r="K77" s="43"/>
      <c r="L77" s="27"/>
    </row>
    <row r="81" spans="2:47" s="1" customFormat="1" ht="7" customHeight="1">
      <c r="B81" s="44"/>
      <c r="C81" s="45"/>
      <c r="D81" s="45"/>
      <c r="E81" s="45"/>
      <c r="F81" s="45"/>
      <c r="G81" s="45"/>
      <c r="H81" s="45"/>
      <c r="I81" s="45"/>
      <c r="J81" s="45"/>
      <c r="K81" s="45"/>
      <c r="L81" s="27"/>
    </row>
    <row r="82" spans="2:47" s="1" customFormat="1" ht="25" customHeight="1">
      <c r="B82" s="27"/>
      <c r="C82" s="19" t="s">
        <v>91</v>
      </c>
      <c r="L82" s="27"/>
    </row>
    <row r="83" spans="2:47" s="1" customFormat="1" ht="7" customHeight="1">
      <c r="B83" s="27"/>
      <c r="L83" s="27"/>
    </row>
    <row r="84" spans="2:47" s="1" customFormat="1" ht="12" customHeight="1">
      <c r="B84" s="27"/>
      <c r="C84" s="24" t="s">
        <v>13</v>
      </c>
      <c r="L84" s="27"/>
    </row>
    <row r="85" spans="2:47" s="1" customFormat="1" ht="26.25" customHeight="1">
      <c r="B85" s="27"/>
      <c r="E85" s="216" t="str">
        <f>E7</f>
        <v>Stavebné úpravy maštale pre voľné ustajnenie HD,  p.č. 606/9, Pichne okr. Snina</v>
      </c>
      <c r="F85" s="217"/>
      <c r="G85" s="217"/>
      <c r="H85" s="217"/>
      <c r="L85" s="27"/>
    </row>
    <row r="86" spans="2:47" s="1" customFormat="1" ht="12" customHeight="1">
      <c r="B86" s="27"/>
      <c r="C86" s="24" t="s">
        <v>89</v>
      </c>
      <c r="L86" s="27"/>
    </row>
    <row r="87" spans="2:47" s="1" customFormat="1" ht="16.5" customHeight="1">
      <c r="B87" s="27"/>
      <c r="E87" s="206" t="str">
        <f>E9</f>
        <v>03 - SO - 03 Vodovodná prípojka a vnútorný vodovod</v>
      </c>
      <c r="F87" s="215"/>
      <c r="G87" s="215"/>
      <c r="H87" s="215"/>
      <c r="L87" s="27"/>
    </row>
    <row r="88" spans="2:47" s="1" customFormat="1" ht="7" customHeight="1">
      <c r="B88" s="27"/>
      <c r="L88" s="27"/>
    </row>
    <row r="89" spans="2:47" s="1" customFormat="1" ht="12" customHeight="1">
      <c r="B89" s="27"/>
      <c r="C89" s="24" t="s">
        <v>16</v>
      </c>
      <c r="F89" s="22" t="str">
        <f>F12</f>
        <v xml:space="preserve"> </v>
      </c>
      <c r="I89" s="24" t="s">
        <v>18</v>
      </c>
      <c r="J89" s="50">
        <f>IF(J12="","",J12)</f>
        <v>45663</v>
      </c>
      <c r="L89" s="27"/>
    </row>
    <row r="90" spans="2:47" s="1" customFormat="1" ht="7" customHeight="1">
      <c r="B90" s="27"/>
      <c r="L90" s="27"/>
    </row>
    <row r="91" spans="2:47" s="1" customFormat="1" ht="40.200000000000003" customHeight="1">
      <c r="B91" s="27"/>
      <c r="C91" s="24" t="s">
        <v>19</v>
      </c>
      <c r="F91" s="22" t="str">
        <f>E15</f>
        <v>Rotax - Energo spol, s.r.o.,Námestie slobody 2, Humenné</v>
      </c>
      <c r="I91" s="24" t="s">
        <v>25</v>
      </c>
      <c r="J91" s="25" t="str">
        <f>E21</f>
        <v>Argo-PK, Projekčná kancelária, Strojárska 3998, Snina</v>
      </c>
      <c r="L91" s="27"/>
    </row>
    <row r="92" spans="2:47" s="1" customFormat="1" ht="15.25" customHeight="1">
      <c r="B92" s="27"/>
      <c r="C92" s="24" t="s">
        <v>24</v>
      </c>
      <c r="F92" s="22" t="str">
        <f>IF(E18="","",E18)</f>
        <v xml:space="preserve"> </v>
      </c>
      <c r="I92" s="24" t="s">
        <v>27</v>
      </c>
      <c r="J92" s="25" t="str">
        <f>E24</f>
        <v xml:space="preserve"> </v>
      </c>
      <c r="L92" s="27"/>
    </row>
    <row r="93" spans="2:47" s="1" customFormat="1" ht="10.4" customHeight="1">
      <c r="B93" s="27"/>
      <c r="L93" s="27"/>
    </row>
    <row r="94" spans="2:47" s="1" customFormat="1" ht="29.25" customHeight="1">
      <c r="B94" s="27"/>
      <c r="C94" s="102" t="s">
        <v>92</v>
      </c>
      <c r="D94" s="94"/>
      <c r="E94" s="94"/>
      <c r="F94" s="94"/>
      <c r="G94" s="94"/>
      <c r="H94" s="94"/>
      <c r="I94" s="94"/>
      <c r="J94" s="103" t="s">
        <v>93</v>
      </c>
      <c r="K94" s="94"/>
      <c r="L94" s="27"/>
    </row>
    <row r="95" spans="2:47" s="1" customFormat="1" ht="10.4" customHeight="1">
      <c r="B95" s="27"/>
      <c r="L95" s="27"/>
    </row>
    <row r="96" spans="2:47" s="1" customFormat="1" ht="22.95" customHeight="1">
      <c r="B96" s="27"/>
      <c r="C96" s="104" t="s">
        <v>94</v>
      </c>
      <c r="J96" s="63">
        <f>J123</f>
        <v>0</v>
      </c>
      <c r="L96" s="27"/>
      <c r="AU96" s="15" t="s">
        <v>95</v>
      </c>
    </row>
    <row r="97" spans="2:12" s="8" customFormat="1" ht="25" customHeight="1">
      <c r="B97" s="105"/>
      <c r="D97" s="106" t="s">
        <v>96</v>
      </c>
      <c r="E97" s="107"/>
      <c r="F97" s="107"/>
      <c r="G97" s="107"/>
      <c r="H97" s="107"/>
      <c r="I97" s="107"/>
      <c r="J97" s="108">
        <f>J124</f>
        <v>0</v>
      </c>
      <c r="L97" s="105"/>
    </row>
    <row r="98" spans="2:12" s="9" customFormat="1" ht="19.95" customHeight="1">
      <c r="B98" s="109"/>
      <c r="D98" s="110" t="s">
        <v>97</v>
      </c>
      <c r="E98" s="111"/>
      <c r="F98" s="111"/>
      <c r="G98" s="111"/>
      <c r="H98" s="111"/>
      <c r="I98" s="111"/>
      <c r="J98" s="112">
        <f>J125</f>
        <v>0</v>
      </c>
      <c r="L98" s="109"/>
    </row>
    <row r="99" spans="2:12" s="9" customFormat="1" ht="19.95" customHeight="1">
      <c r="B99" s="109"/>
      <c r="D99" s="110" t="s">
        <v>536</v>
      </c>
      <c r="E99" s="111"/>
      <c r="F99" s="111"/>
      <c r="G99" s="111"/>
      <c r="H99" s="111"/>
      <c r="I99" s="111"/>
      <c r="J99" s="112">
        <f>J138</f>
        <v>0</v>
      </c>
      <c r="L99" s="109"/>
    </row>
    <row r="100" spans="2:12" s="8" customFormat="1" ht="25" customHeight="1">
      <c r="B100" s="105"/>
      <c r="D100" s="106" t="s">
        <v>103</v>
      </c>
      <c r="E100" s="107"/>
      <c r="F100" s="107"/>
      <c r="G100" s="107"/>
      <c r="H100" s="107"/>
      <c r="I100" s="107"/>
      <c r="J100" s="108">
        <f>J141</f>
        <v>0</v>
      </c>
      <c r="L100" s="105"/>
    </row>
    <row r="101" spans="2:12" s="9" customFormat="1" ht="19.95" customHeight="1">
      <c r="B101" s="109"/>
      <c r="D101" s="110" t="s">
        <v>537</v>
      </c>
      <c r="E101" s="111"/>
      <c r="F101" s="111"/>
      <c r="G101" s="111"/>
      <c r="H101" s="111"/>
      <c r="I101" s="111"/>
      <c r="J101" s="112">
        <f>J142</f>
        <v>0</v>
      </c>
      <c r="L101" s="109"/>
    </row>
    <row r="102" spans="2:12" s="9" customFormat="1" ht="19.95" customHeight="1">
      <c r="B102" s="109"/>
      <c r="D102" s="110" t="s">
        <v>102</v>
      </c>
      <c r="E102" s="111"/>
      <c r="F102" s="111"/>
      <c r="G102" s="111"/>
      <c r="H102" s="111"/>
      <c r="I102" s="111"/>
      <c r="J102" s="112">
        <f>J148</f>
        <v>0</v>
      </c>
      <c r="L102" s="109"/>
    </row>
    <row r="103" spans="2:12" s="9" customFormat="1" ht="19.95" customHeight="1">
      <c r="B103" s="109"/>
      <c r="D103" s="110" t="s">
        <v>538</v>
      </c>
      <c r="E103" s="111"/>
      <c r="F103" s="111"/>
      <c r="G103" s="111"/>
      <c r="H103" s="111"/>
      <c r="I103" s="111"/>
      <c r="J103" s="112">
        <f>J150</f>
        <v>0</v>
      </c>
      <c r="L103" s="109"/>
    </row>
    <row r="104" spans="2:12" s="1" customFormat="1" ht="21.75" customHeight="1">
      <c r="B104" s="27"/>
      <c r="L104" s="27"/>
    </row>
    <row r="105" spans="2:12" s="1" customFormat="1" ht="7" customHeight="1">
      <c r="B105" s="42"/>
      <c r="C105" s="43"/>
      <c r="D105" s="43"/>
      <c r="E105" s="43"/>
      <c r="F105" s="43"/>
      <c r="G105" s="43"/>
      <c r="H105" s="43"/>
      <c r="I105" s="43"/>
      <c r="J105" s="43"/>
      <c r="K105" s="43"/>
      <c r="L105" s="27"/>
    </row>
    <row r="109" spans="2:12" s="1" customFormat="1" ht="7" customHeight="1">
      <c r="B109" s="44"/>
      <c r="C109" s="45"/>
      <c r="D109" s="45"/>
      <c r="E109" s="45"/>
      <c r="F109" s="45"/>
      <c r="G109" s="45"/>
      <c r="H109" s="45"/>
      <c r="I109" s="45"/>
      <c r="J109" s="45"/>
      <c r="K109" s="45"/>
      <c r="L109" s="27"/>
    </row>
    <row r="110" spans="2:12" s="1" customFormat="1" ht="25" customHeight="1">
      <c r="B110" s="27"/>
      <c r="C110" s="19" t="s">
        <v>108</v>
      </c>
      <c r="L110" s="27"/>
    </row>
    <row r="111" spans="2:12" s="1" customFormat="1" ht="7" customHeight="1">
      <c r="B111" s="27"/>
      <c r="L111" s="27"/>
    </row>
    <row r="112" spans="2:12" s="1" customFormat="1" ht="12" customHeight="1">
      <c r="B112" s="27"/>
      <c r="C112" s="24" t="s">
        <v>13</v>
      </c>
      <c r="L112" s="27"/>
    </row>
    <row r="113" spans="2:65" s="1" customFormat="1" ht="26.25" customHeight="1">
      <c r="B113" s="27"/>
      <c r="E113" s="216" t="str">
        <f>E7</f>
        <v>Stavebné úpravy maštale pre voľné ustajnenie HD,  p.č. 606/9, Pichne okr. Snina</v>
      </c>
      <c r="F113" s="217"/>
      <c r="G113" s="217"/>
      <c r="H113" s="217"/>
      <c r="L113" s="27"/>
    </row>
    <row r="114" spans="2:65" s="1" customFormat="1" ht="12" customHeight="1">
      <c r="B114" s="27"/>
      <c r="C114" s="24" t="s">
        <v>89</v>
      </c>
      <c r="L114" s="27"/>
    </row>
    <row r="115" spans="2:65" s="1" customFormat="1" ht="16.5" customHeight="1">
      <c r="B115" s="27"/>
      <c r="E115" s="206" t="str">
        <f>E9</f>
        <v>03 - SO - 03 Vodovodná prípojka a vnútorný vodovod</v>
      </c>
      <c r="F115" s="215"/>
      <c r="G115" s="215"/>
      <c r="H115" s="215"/>
      <c r="L115" s="27"/>
    </row>
    <row r="116" spans="2:65" s="1" customFormat="1" ht="7" customHeight="1">
      <c r="B116" s="27"/>
      <c r="L116" s="27"/>
    </row>
    <row r="117" spans="2:65" s="1" customFormat="1" ht="12" customHeight="1">
      <c r="B117" s="27"/>
      <c r="C117" s="24" t="s">
        <v>16</v>
      </c>
      <c r="F117" s="22" t="str">
        <f>F12</f>
        <v xml:space="preserve"> </v>
      </c>
      <c r="I117" s="24" t="s">
        <v>18</v>
      </c>
      <c r="J117" s="50">
        <f>IF(J12="","",J12)</f>
        <v>45663</v>
      </c>
      <c r="L117" s="27"/>
    </row>
    <row r="118" spans="2:65" s="1" customFormat="1" ht="7" customHeight="1">
      <c r="B118" s="27"/>
      <c r="L118" s="27"/>
    </row>
    <row r="119" spans="2:65" s="1" customFormat="1" ht="40.200000000000003" customHeight="1">
      <c r="B119" s="27"/>
      <c r="C119" s="24" t="s">
        <v>19</v>
      </c>
      <c r="F119" s="22" t="str">
        <f>E15</f>
        <v>Rotax - Energo spol, s.r.o.,Námestie slobody 2, Humenné</v>
      </c>
      <c r="I119" s="24" t="s">
        <v>25</v>
      </c>
      <c r="J119" s="25" t="str">
        <f>E21</f>
        <v>Argo-PK, Projekčná kancelária, Strojárska 3998, Snina</v>
      </c>
      <c r="L119" s="27"/>
    </row>
    <row r="120" spans="2:65" s="1" customFormat="1" ht="15.25" customHeight="1">
      <c r="B120" s="27"/>
      <c r="C120" s="24" t="s">
        <v>24</v>
      </c>
      <c r="F120" s="22" t="str">
        <f>IF(E18="","",E18)</f>
        <v xml:space="preserve"> </v>
      </c>
      <c r="I120" s="24" t="s">
        <v>27</v>
      </c>
      <c r="J120" s="25" t="str">
        <f>E24</f>
        <v xml:space="preserve"> </v>
      </c>
      <c r="L120" s="27"/>
    </row>
    <row r="121" spans="2:65" s="1" customFormat="1" ht="10.4" customHeight="1">
      <c r="B121" s="27"/>
      <c r="L121" s="27"/>
    </row>
    <row r="122" spans="2:65" s="10" customFormat="1" ht="29.25" customHeight="1">
      <c r="B122" s="113"/>
      <c r="C122" s="114" t="s">
        <v>109</v>
      </c>
      <c r="D122" s="115" t="s">
        <v>54</v>
      </c>
      <c r="E122" s="115" t="s">
        <v>50</v>
      </c>
      <c r="F122" s="115" t="s">
        <v>51</v>
      </c>
      <c r="G122" s="115" t="s">
        <v>110</v>
      </c>
      <c r="H122" s="115" t="s">
        <v>111</v>
      </c>
      <c r="I122" s="115" t="s">
        <v>112</v>
      </c>
      <c r="J122" s="116" t="s">
        <v>93</v>
      </c>
      <c r="K122" s="117" t="s">
        <v>113</v>
      </c>
      <c r="L122" s="113"/>
      <c r="M122" s="56" t="s">
        <v>1</v>
      </c>
      <c r="N122" s="57" t="s">
        <v>33</v>
      </c>
      <c r="O122" s="57" t="s">
        <v>114</v>
      </c>
      <c r="P122" s="57" t="s">
        <v>115</v>
      </c>
      <c r="Q122" s="57" t="s">
        <v>116</v>
      </c>
      <c r="R122" s="57" t="s">
        <v>117</v>
      </c>
      <c r="S122" s="57" t="s">
        <v>118</v>
      </c>
      <c r="T122" s="58" t="s">
        <v>119</v>
      </c>
    </row>
    <row r="123" spans="2:65" s="1" customFormat="1" ht="22.95" customHeight="1">
      <c r="B123" s="27"/>
      <c r="C123" s="61" t="s">
        <v>94</v>
      </c>
      <c r="J123" s="118">
        <f>BK123</f>
        <v>0</v>
      </c>
      <c r="L123" s="27"/>
      <c r="M123" s="59"/>
      <c r="N123" s="51"/>
      <c r="O123" s="51"/>
      <c r="P123" s="119">
        <f>P124+P141</f>
        <v>224.19482499999998</v>
      </c>
      <c r="Q123" s="51"/>
      <c r="R123" s="119">
        <f>R124+R141</f>
        <v>33.563372999999999</v>
      </c>
      <c r="S123" s="51"/>
      <c r="T123" s="120">
        <f>T124+T141</f>
        <v>0</v>
      </c>
      <c r="AT123" s="15" t="s">
        <v>68</v>
      </c>
      <c r="AU123" s="15" t="s">
        <v>95</v>
      </c>
      <c r="BK123" s="121">
        <f>BK124+BK141</f>
        <v>0</v>
      </c>
    </row>
    <row r="124" spans="2:65" s="11" customFormat="1" ht="25.95" customHeight="1">
      <c r="B124" s="122"/>
      <c r="D124" s="123" t="s">
        <v>68</v>
      </c>
      <c r="E124" s="124" t="s">
        <v>120</v>
      </c>
      <c r="F124" s="124" t="s">
        <v>121</v>
      </c>
      <c r="J124" s="125">
        <f>BK124</f>
        <v>0</v>
      </c>
      <c r="L124" s="122"/>
      <c r="M124" s="126"/>
      <c r="P124" s="127">
        <f>P125+P138</f>
        <v>164.05661999999998</v>
      </c>
      <c r="R124" s="127">
        <f>R125+R138</f>
        <v>33.426003000000001</v>
      </c>
      <c r="T124" s="128">
        <f>T125+T138</f>
        <v>0</v>
      </c>
      <c r="AR124" s="123" t="s">
        <v>77</v>
      </c>
      <c r="AT124" s="129" t="s">
        <v>68</v>
      </c>
      <c r="AU124" s="129" t="s">
        <v>69</v>
      </c>
      <c r="AY124" s="123" t="s">
        <v>122</v>
      </c>
      <c r="BK124" s="130">
        <f>BK125+BK138</f>
        <v>0</v>
      </c>
    </row>
    <row r="125" spans="2:65" s="11" customFormat="1" ht="22.95" customHeight="1">
      <c r="B125" s="122"/>
      <c r="D125" s="123" t="s">
        <v>68</v>
      </c>
      <c r="E125" s="131" t="s">
        <v>77</v>
      </c>
      <c r="F125" s="131" t="s">
        <v>123</v>
      </c>
      <c r="J125" s="132">
        <f>BK125</f>
        <v>0</v>
      </c>
      <c r="L125" s="122"/>
      <c r="M125" s="126"/>
      <c r="P125" s="127">
        <f>SUM(P126:P137)</f>
        <v>157.80491999999998</v>
      </c>
      <c r="R125" s="127">
        <f>SUM(R126:R137)</f>
        <v>26.052</v>
      </c>
      <c r="T125" s="128">
        <f>SUM(T126:T137)</f>
        <v>0</v>
      </c>
      <c r="AR125" s="123" t="s">
        <v>77</v>
      </c>
      <c r="AT125" s="129" t="s">
        <v>68</v>
      </c>
      <c r="AU125" s="129" t="s">
        <v>77</v>
      </c>
      <c r="AY125" s="123" t="s">
        <v>122</v>
      </c>
      <c r="BK125" s="130">
        <f>SUM(BK126:BK137)</f>
        <v>0</v>
      </c>
    </row>
    <row r="126" spans="2:65" s="1" customFormat="1" ht="21.75" customHeight="1">
      <c r="B126" s="133"/>
      <c r="C126" s="134" t="s">
        <v>77</v>
      </c>
      <c r="D126" s="134" t="s">
        <v>124</v>
      </c>
      <c r="E126" s="135" t="s">
        <v>539</v>
      </c>
      <c r="F126" s="136" t="s">
        <v>540</v>
      </c>
      <c r="G126" s="137" t="s">
        <v>541</v>
      </c>
      <c r="H126" s="138">
        <v>46.8</v>
      </c>
      <c r="I126" s="139"/>
      <c r="J126" s="139">
        <f>ROUND(I126*H126,2)</f>
        <v>0</v>
      </c>
      <c r="K126" s="140"/>
      <c r="L126" s="27"/>
      <c r="M126" s="141" t="s">
        <v>1</v>
      </c>
      <c r="N126" s="142" t="s">
        <v>35</v>
      </c>
      <c r="O126" s="143">
        <v>2.5139999999999998</v>
      </c>
      <c r="P126" s="143">
        <f>O126*H126</f>
        <v>117.65519999999998</v>
      </c>
      <c r="Q126" s="143">
        <v>0</v>
      </c>
      <c r="R126" s="143">
        <f>Q126*H126</f>
        <v>0</v>
      </c>
      <c r="S126" s="143">
        <v>0</v>
      </c>
      <c r="T126" s="144">
        <f>S126*H126</f>
        <v>0</v>
      </c>
      <c r="AR126" s="145" t="s">
        <v>128</v>
      </c>
      <c r="AT126" s="145" t="s">
        <v>124</v>
      </c>
      <c r="AU126" s="145" t="s">
        <v>129</v>
      </c>
      <c r="AY126" s="15" t="s">
        <v>122</v>
      </c>
      <c r="BE126" s="146">
        <f>IF(N126="základná",J126,0)</f>
        <v>0</v>
      </c>
      <c r="BF126" s="146">
        <f>IF(N126="znížená",J126,0)</f>
        <v>0</v>
      </c>
      <c r="BG126" s="146">
        <f>IF(N126="zákl. prenesená",J126,0)</f>
        <v>0</v>
      </c>
      <c r="BH126" s="146">
        <f>IF(N126="zníž. prenesená",J126,0)</f>
        <v>0</v>
      </c>
      <c r="BI126" s="146">
        <f>IF(N126="nulová",J126,0)</f>
        <v>0</v>
      </c>
      <c r="BJ126" s="15" t="s">
        <v>129</v>
      </c>
      <c r="BK126" s="146">
        <f>ROUND(I126*H126,2)</f>
        <v>0</v>
      </c>
      <c r="BL126" s="15" t="s">
        <v>128</v>
      </c>
      <c r="BM126" s="145" t="s">
        <v>542</v>
      </c>
    </row>
    <row r="127" spans="2:65" s="12" customFormat="1">
      <c r="B127" s="147"/>
      <c r="D127" s="148" t="s">
        <v>131</v>
      </c>
      <c r="E127" s="149" t="s">
        <v>1</v>
      </c>
      <c r="F127" s="150" t="s">
        <v>543</v>
      </c>
      <c r="H127" s="151">
        <v>46.8</v>
      </c>
      <c r="L127" s="147"/>
      <c r="M127" s="152"/>
      <c r="T127" s="153"/>
      <c r="AT127" s="149" t="s">
        <v>131</v>
      </c>
      <c r="AU127" s="149" t="s">
        <v>129</v>
      </c>
      <c r="AV127" s="12" t="s">
        <v>129</v>
      </c>
      <c r="AW127" s="12" t="s">
        <v>26</v>
      </c>
      <c r="AX127" s="12" t="s">
        <v>77</v>
      </c>
      <c r="AY127" s="149" t="s">
        <v>122</v>
      </c>
    </row>
    <row r="128" spans="2:65" s="1" customFormat="1" ht="16.5" customHeight="1">
      <c r="B128" s="133"/>
      <c r="C128" s="134" t="s">
        <v>129</v>
      </c>
      <c r="D128" s="134" t="s">
        <v>124</v>
      </c>
      <c r="E128" s="135" t="s">
        <v>544</v>
      </c>
      <c r="F128" s="136" t="s">
        <v>545</v>
      </c>
      <c r="G128" s="137" t="s">
        <v>541</v>
      </c>
      <c r="H128" s="138">
        <v>14.04</v>
      </c>
      <c r="I128" s="139"/>
      <c r="J128" s="139">
        <f>ROUND(I128*H128,2)</f>
        <v>0</v>
      </c>
      <c r="K128" s="140"/>
      <c r="L128" s="27"/>
      <c r="M128" s="141" t="s">
        <v>1</v>
      </c>
      <c r="N128" s="142" t="s">
        <v>35</v>
      </c>
      <c r="O128" s="143">
        <v>0.61299999999999999</v>
      </c>
      <c r="P128" s="143">
        <f>O128*H128</f>
        <v>8.6065199999999997</v>
      </c>
      <c r="Q128" s="143">
        <v>0</v>
      </c>
      <c r="R128" s="143">
        <f>Q128*H128</f>
        <v>0</v>
      </c>
      <c r="S128" s="143">
        <v>0</v>
      </c>
      <c r="T128" s="144">
        <f>S128*H128</f>
        <v>0</v>
      </c>
      <c r="AR128" s="145" t="s">
        <v>128</v>
      </c>
      <c r="AT128" s="145" t="s">
        <v>124</v>
      </c>
      <c r="AU128" s="145" t="s">
        <v>129</v>
      </c>
      <c r="AY128" s="15" t="s">
        <v>122</v>
      </c>
      <c r="BE128" s="146">
        <f>IF(N128="základná",J128,0)</f>
        <v>0</v>
      </c>
      <c r="BF128" s="146">
        <f>IF(N128="znížená",J128,0)</f>
        <v>0</v>
      </c>
      <c r="BG128" s="146">
        <f>IF(N128="zákl. prenesená",J128,0)</f>
        <v>0</v>
      </c>
      <c r="BH128" s="146">
        <f>IF(N128="zníž. prenesená",J128,0)</f>
        <v>0</v>
      </c>
      <c r="BI128" s="146">
        <f>IF(N128="nulová",J128,0)</f>
        <v>0</v>
      </c>
      <c r="BJ128" s="15" t="s">
        <v>129</v>
      </c>
      <c r="BK128" s="146">
        <f>ROUND(I128*H128,2)</f>
        <v>0</v>
      </c>
      <c r="BL128" s="15" t="s">
        <v>128</v>
      </c>
      <c r="BM128" s="145" t="s">
        <v>546</v>
      </c>
    </row>
    <row r="129" spans="2:65" s="12" customFormat="1">
      <c r="B129" s="147"/>
      <c r="D129" s="148" t="s">
        <v>131</v>
      </c>
      <c r="E129" s="149" t="s">
        <v>1</v>
      </c>
      <c r="F129" s="150" t="s">
        <v>547</v>
      </c>
      <c r="H129" s="151">
        <v>14.04</v>
      </c>
      <c r="L129" s="147"/>
      <c r="M129" s="152"/>
      <c r="T129" s="153"/>
      <c r="AT129" s="149" t="s">
        <v>131</v>
      </c>
      <c r="AU129" s="149" t="s">
        <v>129</v>
      </c>
      <c r="AV129" s="12" t="s">
        <v>129</v>
      </c>
      <c r="AW129" s="12" t="s">
        <v>26</v>
      </c>
      <c r="AX129" s="12" t="s">
        <v>77</v>
      </c>
      <c r="AY129" s="149" t="s">
        <v>122</v>
      </c>
    </row>
    <row r="130" spans="2:65" s="1" customFormat="1" ht="24.25" customHeight="1">
      <c r="B130" s="133"/>
      <c r="C130" s="134" t="s">
        <v>139</v>
      </c>
      <c r="D130" s="134" t="s">
        <v>124</v>
      </c>
      <c r="E130" s="135" t="s">
        <v>160</v>
      </c>
      <c r="F130" s="136" t="s">
        <v>161</v>
      </c>
      <c r="G130" s="137" t="s">
        <v>135</v>
      </c>
      <c r="H130" s="138">
        <v>19.5</v>
      </c>
      <c r="I130" s="139"/>
      <c r="J130" s="139">
        <f>ROUND(I130*H130,2)</f>
        <v>0</v>
      </c>
      <c r="K130" s="140"/>
      <c r="L130" s="27"/>
      <c r="M130" s="141" t="s">
        <v>1</v>
      </c>
      <c r="N130" s="142" t="s">
        <v>35</v>
      </c>
      <c r="O130" s="143">
        <v>6.9000000000000006E-2</v>
      </c>
      <c r="P130" s="143">
        <f>O130*H130</f>
        <v>1.3455000000000001</v>
      </c>
      <c r="Q130" s="143">
        <v>0</v>
      </c>
      <c r="R130" s="143">
        <f>Q130*H130</f>
        <v>0</v>
      </c>
      <c r="S130" s="143">
        <v>0</v>
      </c>
      <c r="T130" s="144">
        <f>S130*H130</f>
        <v>0</v>
      </c>
      <c r="AR130" s="145" t="s">
        <v>128</v>
      </c>
      <c r="AT130" s="145" t="s">
        <v>124</v>
      </c>
      <c r="AU130" s="145" t="s">
        <v>129</v>
      </c>
      <c r="AY130" s="15" t="s">
        <v>122</v>
      </c>
      <c r="BE130" s="146">
        <f>IF(N130="základná",J130,0)</f>
        <v>0</v>
      </c>
      <c r="BF130" s="146">
        <f>IF(N130="znížená",J130,0)</f>
        <v>0</v>
      </c>
      <c r="BG130" s="146">
        <f>IF(N130="zákl. prenesená",J130,0)</f>
        <v>0</v>
      </c>
      <c r="BH130" s="146">
        <f>IF(N130="zníž. prenesená",J130,0)</f>
        <v>0</v>
      </c>
      <c r="BI130" s="146">
        <f>IF(N130="nulová",J130,0)</f>
        <v>0</v>
      </c>
      <c r="BJ130" s="15" t="s">
        <v>129</v>
      </c>
      <c r="BK130" s="146">
        <f>ROUND(I130*H130,2)</f>
        <v>0</v>
      </c>
      <c r="BL130" s="15" t="s">
        <v>128</v>
      </c>
      <c r="BM130" s="145" t="s">
        <v>548</v>
      </c>
    </row>
    <row r="131" spans="2:65" s="12" customFormat="1">
      <c r="B131" s="147"/>
      <c r="D131" s="148" t="s">
        <v>131</v>
      </c>
      <c r="E131" s="149" t="s">
        <v>1</v>
      </c>
      <c r="F131" s="150" t="s">
        <v>549</v>
      </c>
      <c r="H131" s="151">
        <v>19.5</v>
      </c>
      <c r="L131" s="147"/>
      <c r="M131" s="152"/>
      <c r="T131" s="153"/>
      <c r="AT131" s="149" t="s">
        <v>131</v>
      </c>
      <c r="AU131" s="149" t="s">
        <v>129</v>
      </c>
      <c r="AV131" s="12" t="s">
        <v>129</v>
      </c>
      <c r="AW131" s="12" t="s">
        <v>26</v>
      </c>
      <c r="AX131" s="12" t="s">
        <v>77</v>
      </c>
      <c r="AY131" s="149" t="s">
        <v>122</v>
      </c>
    </row>
    <row r="132" spans="2:65" s="1" customFormat="1" ht="16.5" customHeight="1">
      <c r="B132" s="133"/>
      <c r="C132" s="134" t="s">
        <v>128</v>
      </c>
      <c r="D132" s="134" t="s">
        <v>124</v>
      </c>
      <c r="E132" s="135" t="s">
        <v>550</v>
      </c>
      <c r="F132" s="136" t="s">
        <v>551</v>
      </c>
      <c r="G132" s="137" t="s">
        <v>541</v>
      </c>
      <c r="H132" s="138">
        <v>19.5</v>
      </c>
      <c r="I132" s="139"/>
      <c r="J132" s="139">
        <f>ROUND(I132*H132,2)</f>
        <v>0</v>
      </c>
      <c r="K132" s="140"/>
      <c r="L132" s="27"/>
      <c r="M132" s="141" t="s">
        <v>1</v>
      </c>
      <c r="N132" s="142" t="s">
        <v>35</v>
      </c>
      <c r="O132" s="143">
        <v>8.9999999999999993E-3</v>
      </c>
      <c r="P132" s="143">
        <f>O132*H132</f>
        <v>0.17549999999999999</v>
      </c>
      <c r="Q132" s="143">
        <v>0</v>
      </c>
      <c r="R132" s="143">
        <f>Q132*H132</f>
        <v>0</v>
      </c>
      <c r="S132" s="143">
        <v>0</v>
      </c>
      <c r="T132" s="144">
        <f>S132*H132</f>
        <v>0</v>
      </c>
      <c r="AR132" s="145" t="s">
        <v>128</v>
      </c>
      <c r="AT132" s="145" t="s">
        <v>124</v>
      </c>
      <c r="AU132" s="145" t="s">
        <v>129</v>
      </c>
      <c r="AY132" s="15" t="s">
        <v>122</v>
      </c>
      <c r="BE132" s="146">
        <f>IF(N132="základná",J132,0)</f>
        <v>0</v>
      </c>
      <c r="BF132" s="146">
        <f>IF(N132="znížená",J132,0)</f>
        <v>0</v>
      </c>
      <c r="BG132" s="146">
        <f>IF(N132="zákl. prenesená",J132,0)</f>
        <v>0</v>
      </c>
      <c r="BH132" s="146">
        <f>IF(N132="zníž. prenesená",J132,0)</f>
        <v>0</v>
      </c>
      <c r="BI132" s="146">
        <f>IF(N132="nulová",J132,0)</f>
        <v>0</v>
      </c>
      <c r="BJ132" s="15" t="s">
        <v>129</v>
      </c>
      <c r="BK132" s="146">
        <f>ROUND(I132*H132,2)</f>
        <v>0</v>
      </c>
      <c r="BL132" s="15" t="s">
        <v>128</v>
      </c>
      <c r="BM132" s="145" t="s">
        <v>552</v>
      </c>
    </row>
    <row r="133" spans="2:65" s="1" customFormat="1" ht="24.25" customHeight="1">
      <c r="B133" s="133"/>
      <c r="C133" s="134" t="s">
        <v>149</v>
      </c>
      <c r="D133" s="134" t="s">
        <v>124</v>
      </c>
      <c r="E133" s="135" t="s">
        <v>553</v>
      </c>
      <c r="F133" s="136" t="s">
        <v>554</v>
      </c>
      <c r="G133" s="137" t="s">
        <v>135</v>
      </c>
      <c r="H133" s="138">
        <v>27.3</v>
      </c>
      <c r="I133" s="139"/>
      <c r="J133" s="139">
        <f>ROUND(I133*H133,2)</f>
        <v>0</v>
      </c>
      <c r="K133" s="140"/>
      <c r="L133" s="27"/>
      <c r="M133" s="141" t="s">
        <v>1</v>
      </c>
      <c r="N133" s="142" t="s">
        <v>35</v>
      </c>
      <c r="O133" s="143">
        <v>0.24199999999999999</v>
      </c>
      <c r="P133" s="143">
        <f>O133*H133</f>
        <v>6.6066000000000003</v>
      </c>
      <c r="Q133" s="143">
        <v>0</v>
      </c>
      <c r="R133" s="143">
        <f>Q133*H133</f>
        <v>0</v>
      </c>
      <c r="S133" s="143">
        <v>0</v>
      </c>
      <c r="T133" s="144">
        <f>S133*H133</f>
        <v>0</v>
      </c>
      <c r="AR133" s="145" t="s">
        <v>128</v>
      </c>
      <c r="AT133" s="145" t="s">
        <v>124</v>
      </c>
      <c r="AU133" s="145" t="s">
        <v>129</v>
      </c>
      <c r="AY133" s="15" t="s">
        <v>122</v>
      </c>
      <c r="BE133" s="146">
        <f>IF(N133="základná",J133,0)</f>
        <v>0</v>
      </c>
      <c r="BF133" s="146">
        <f>IF(N133="znížená",J133,0)</f>
        <v>0</v>
      </c>
      <c r="BG133" s="146">
        <f>IF(N133="zákl. prenesená",J133,0)</f>
        <v>0</v>
      </c>
      <c r="BH133" s="146">
        <f>IF(N133="zníž. prenesená",J133,0)</f>
        <v>0</v>
      </c>
      <c r="BI133" s="146">
        <f>IF(N133="nulová",J133,0)</f>
        <v>0</v>
      </c>
      <c r="BJ133" s="15" t="s">
        <v>129</v>
      </c>
      <c r="BK133" s="146">
        <f>ROUND(I133*H133,2)</f>
        <v>0</v>
      </c>
      <c r="BL133" s="15" t="s">
        <v>128</v>
      </c>
      <c r="BM133" s="145" t="s">
        <v>555</v>
      </c>
    </row>
    <row r="134" spans="2:65" s="12" customFormat="1">
      <c r="B134" s="147"/>
      <c r="D134" s="148" t="s">
        <v>131</v>
      </c>
      <c r="E134" s="149" t="s">
        <v>1</v>
      </c>
      <c r="F134" s="150" t="s">
        <v>556</v>
      </c>
      <c r="H134" s="151">
        <v>27.3</v>
      </c>
      <c r="L134" s="147"/>
      <c r="M134" s="152"/>
      <c r="T134" s="153"/>
      <c r="AT134" s="149" t="s">
        <v>131</v>
      </c>
      <c r="AU134" s="149" t="s">
        <v>129</v>
      </c>
      <c r="AV134" s="12" t="s">
        <v>129</v>
      </c>
      <c r="AW134" s="12" t="s">
        <v>26</v>
      </c>
      <c r="AX134" s="12" t="s">
        <v>77</v>
      </c>
      <c r="AY134" s="149" t="s">
        <v>122</v>
      </c>
    </row>
    <row r="135" spans="2:65" s="1" customFormat="1" ht="24.25" customHeight="1">
      <c r="B135" s="133"/>
      <c r="C135" s="134" t="s">
        <v>154</v>
      </c>
      <c r="D135" s="134" t="s">
        <v>124</v>
      </c>
      <c r="E135" s="135" t="s">
        <v>557</v>
      </c>
      <c r="F135" s="136" t="s">
        <v>558</v>
      </c>
      <c r="G135" s="137" t="s">
        <v>541</v>
      </c>
      <c r="H135" s="138">
        <v>15.6</v>
      </c>
      <c r="I135" s="139"/>
      <c r="J135" s="139">
        <f>ROUND(I135*H135,2)</f>
        <v>0</v>
      </c>
      <c r="K135" s="140"/>
      <c r="L135" s="27"/>
      <c r="M135" s="141" t="s">
        <v>1</v>
      </c>
      <c r="N135" s="142" t="s">
        <v>35</v>
      </c>
      <c r="O135" s="143">
        <v>1.5009999999999999</v>
      </c>
      <c r="P135" s="143">
        <f>O135*H135</f>
        <v>23.415599999999998</v>
      </c>
      <c r="Q135" s="143">
        <v>0</v>
      </c>
      <c r="R135" s="143">
        <f>Q135*H135</f>
        <v>0</v>
      </c>
      <c r="S135" s="143">
        <v>0</v>
      </c>
      <c r="T135" s="144">
        <f>S135*H135</f>
        <v>0</v>
      </c>
      <c r="AR135" s="145" t="s">
        <v>128</v>
      </c>
      <c r="AT135" s="145" t="s">
        <v>124</v>
      </c>
      <c r="AU135" s="145" t="s">
        <v>129</v>
      </c>
      <c r="AY135" s="15" t="s">
        <v>122</v>
      </c>
      <c r="BE135" s="146">
        <f>IF(N135="základná",J135,0)</f>
        <v>0</v>
      </c>
      <c r="BF135" s="146">
        <f>IF(N135="znížená",J135,0)</f>
        <v>0</v>
      </c>
      <c r="BG135" s="146">
        <f>IF(N135="zákl. prenesená",J135,0)</f>
        <v>0</v>
      </c>
      <c r="BH135" s="146">
        <f>IF(N135="zníž. prenesená",J135,0)</f>
        <v>0</v>
      </c>
      <c r="BI135" s="146">
        <f>IF(N135="nulová",J135,0)</f>
        <v>0</v>
      </c>
      <c r="BJ135" s="15" t="s">
        <v>129</v>
      </c>
      <c r="BK135" s="146">
        <f>ROUND(I135*H135,2)</f>
        <v>0</v>
      </c>
      <c r="BL135" s="15" t="s">
        <v>128</v>
      </c>
      <c r="BM135" s="145" t="s">
        <v>559</v>
      </c>
    </row>
    <row r="136" spans="2:65" s="12" customFormat="1">
      <c r="B136" s="147"/>
      <c r="D136" s="148" t="s">
        <v>131</v>
      </c>
      <c r="E136" s="149" t="s">
        <v>1</v>
      </c>
      <c r="F136" s="150" t="s">
        <v>560</v>
      </c>
      <c r="H136" s="151">
        <v>15.6</v>
      </c>
      <c r="L136" s="147"/>
      <c r="M136" s="152"/>
      <c r="T136" s="153"/>
      <c r="AT136" s="149" t="s">
        <v>131</v>
      </c>
      <c r="AU136" s="149" t="s">
        <v>129</v>
      </c>
      <c r="AV136" s="12" t="s">
        <v>129</v>
      </c>
      <c r="AW136" s="12" t="s">
        <v>26</v>
      </c>
      <c r="AX136" s="12" t="s">
        <v>77</v>
      </c>
      <c r="AY136" s="149" t="s">
        <v>122</v>
      </c>
    </row>
    <row r="137" spans="2:65" s="1" customFormat="1" ht="16.5" customHeight="1">
      <c r="B137" s="133"/>
      <c r="C137" s="160" t="s">
        <v>159</v>
      </c>
      <c r="D137" s="160" t="s">
        <v>338</v>
      </c>
      <c r="E137" s="161" t="s">
        <v>561</v>
      </c>
      <c r="F137" s="162" t="s">
        <v>562</v>
      </c>
      <c r="G137" s="163" t="s">
        <v>200</v>
      </c>
      <c r="H137" s="164">
        <v>26.052</v>
      </c>
      <c r="I137" s="165"/>
      <c r="J137" s="165">
        <f>ROUND(I137*H137,2)</f>
        <v>0</v>
      </c>
      <c r="K137" s="166"/>
      <c r="L137" s="167"/>
      <c r="M137" s="168" t="s">
        <v>1</v>
      </c>
      <c r="N137" s="169" t="s">
        <v>35</v>
      </c>
      <c r="O137" s="143">
        <v>0</v>
      </c>
      <c r="P137" s="143">
        <f>O137*H137</f>
        <v>0</v>
      </c>
      <c r="Q137" s="143">
        <v>1</v>
      </c>
      <c r="R137" s="143">
        <f>Q137*H137</f>
        <v>26.052</v>
      </c>
      <c r="S137" s="143">
        <v>0</v>
      </c>
      <c r="T137" s="144">
        <f>S137*H137</f>
        <v>0</v>
      </c>
      <c r="AR137" s="145" t="s">
        <v>164</v>
      </c>
      <c r="AT137" s="145" t="s">
        <v>338</v>
      </c>
      <c r="AU137" s="145" t="s">
        <v>129</v>
      </c>
      <c r="AY137" s="15" t="s">
        <v>122</v>
      </c>
      <c r="BE137" s="146">
        <f>IF(N137="základná",J137,0)</f>
        <v>0</v>
      </c>
      <c r="BF137" s="146">
        <f>IF(N137="znížená",J137,0)</f>
        <v>0</v>
      </c>
      <c r="BG137" s="146">
        <f>IF(N137="zákl. prenesená",J137,0)</f>
        <v>0</v>
      </c>
      <c r="BH137" s="146">
        <f>IF(N137="zníž. prenesená",J137,0)</f>
        <v>0</v>
      </c>
      <c r="BI137" s="146">
        <f>IF(N137="nulová",J137,0)</f>
        <v>0</v>
      </c>
      <c r="BJ137" s="15" t="s">
        <v>129</v>
      </c>
      <c r="BK137" s="146">
        <f>ROUND(I137*H137,2)</f>
        <v>0</v>
      </c>
      <c r="BL137" s="15" t="s">
        <v>128</v>
      </c>
      <c r="BM137" s="145" t="s">
        <v>563</v>
      </c>
    </row>
    <row r="138" spans="2:65" s="11" customFormat="1" ht="22.95" customHeight="1">
      <c r="B138" s="122"/>
      <c r="D138" s="123" t="s">
        <v>68</v>
      </c>
      <c r="E138" s="131" t="s">
        <v>128</v>
      </c>
      <c r="F138" s="131" t="s">
        <v>564</v>
      </c>
      <c r="J138" s="132">
        <f>BK138</f>
        <v>0</v>
      </c>
      <c r="L138" s="122"/>
      <c r="M138" s="126"/>
      <c r="P138" s="127">
        <f>SUM(P139:P140)</f>
        <v>6.2516999999999996</v>
      </c>
      <c r="R138" s="127">
        <f>SUM(R139:R140)</f>
        <v>7.3740030000000001</v>
      </c>
      <c r="T138" s="128">
        <f>SUM(T139:T140)</f>
        <v>0</v>
      </c>
      <c r="AR138" s="123" t="s">
        <v>77</v>
      </c>
      <c r="AT138" s="129" t="s">
        <v>68</v>
      </c>
      <c r="AU138" s="129" t="s">
        <v>77</v>
      </c>
      <c r="AY138" s="123" t="s">
        <v>122</v>
      </c>
      <c r="BK138" s="130">
        <f>SUM(BK139:BK140)</f>
        <v>0</v>
      </c>
    </row>
    <row r="139" spans="2:65" s="1" customFormat="1" ht="37.950000000000003" customHeight="1">
      <c r="B139" s="133"/>
      <c r="C139" s="134" t="s">
        <v>164</v>
      </c>
      <c r="D139" s="134" t="s">
        <v>124</v>
      </c>
      <c r="E139" s="135" t="s">
        <v>565</v>
      </c>
      <c r="F139" s="136" t="s">
        <v>566</v>
      </c>
      <c r="G139" s="137" t="s">
        <v>541</v>
      </c>
      <c r="H139" s="138">
        <v>3.9</v>
      </c>
      <c r="I139" s="139"/>
      <c r="J139" s="139">
        <f>ROUND(I139*H139,2)</f>
        <v>0</v>
      </c>
      <c r="K139" s="140"/>
      <c r="L139" s="27"/>
      <c r="M139" s="141" t="s">
        <v>1</v>
      </c>
      <c r="N139" s="142" t="s">
        <v>35</v>
      </c>
      <c r="O139" s="143">
        <v>1.603</v>
      </c>
      <c r="P139" s="143">
        <f>O139*H139</f>
        <v>6.2516999999999996</v>
      </c>
      <c r="Q139" s="143">
        <v>1.8907700000000001</v>
      </c>
      <c r="R139" s="143">
        <f>Q139*H139</f>
        <v>7.3740030000000001</v>
      </c>
      <c r="S139" s="143">
        <v>0</v>
      </c>
      <c r="T139" s="144">
        <f>S139*H139</f>
        <v>0</v>
      </c>
      <c r="AR139" s="145" t="s">
        <v>128</v>
      </c>
      <c r="AT139" s="145" t="s">
        <v>124</v>
      </c>
      <c r="AU139" s="145" t="s">
        <v>129</v>
      </c>
      <c r="AY139" s="15" t="s">
        <v>122</v>
      </c>
      <c r="BE139" s="146">
        <f>IF(N139="základná",J139,0)</f>
        <v>0</v>
      </c>
      <c r="BF139" s="146">
        <f>IF(N139="znížená",J139,0)</f>
        <v>0</v>
      </c>
      <c r="BG139" s="146">
        <f>IF(N139="zákl. prenesená",J139,0)</f>
        <v>0</v>
      </c>
      <c r="BH139" s="146">
        <f>IF(N139="zníž. prenesená",J139,0)</f>
        <v>0</v>
      </c>
      <c r="BI139" s="146">
        <f>IF(N139="nulová",J139,0)</f>
        <v>0</v>
      </c>
      <c r="BJ139" s="15" t="s">
        <v>129</v>
      </c>
      <c r="BK139" s="146">
        <f>ROUND(I139*H139,2)</f>
        <v>0</v>
      </c>
      <c r="BL139" s="15" t="s">
        <v>128</v>
      </c>
      <c r="BM139" s="145" t="s">
        <v>567</v>
      </c>
    </row>
    <row r="140" spans="2:65" s="12" customFormat="1">
      <c r="B140" s="147"/>
      <c r="D140" s="148" t="s">
        <v>131</v>
      </c>
      <c r="E140" s="149" t="s">
        <v>1</v>
      </c>
      <c r="F140" s="150" t="s">
        <v>568</v>
      </c>
      <c r="H140" s="151">
        <v>3.9</v>
      </c>
      <c r="L140" s="147"/>
      <c r="M140" s="152"/>
      <c r="T140" s="153"/>
      <c r="AT140" s="149" t="s">
        <v>131</v>
      </c>
      <c r="AU140" s="149" t="s">
        <v>129</v>
      </c>
      <c r="AV140" s="12" t="s">
        <v>129</v>
      </c>
      <c r="AW140" s="12" t="s">
        <v>26</v>
      </c>
      <c r="AX140" s="12" t="s">
        <v>77</v>
      </c>
      <c r="AY140" s="149" t="s">
        <v>122</v>
      </c>
    </row>
    <row r="141" spans="2:65" s="11" customFormat="1" ht="25.95" customHeight="1">
      <c r="B141" s="122"/>
      <c r="D141" s="123" t="s">
        <v>68</v>
      </c>
      <c r="E141" s="124" t="s">
        <v>328</v>
      </c>
      <c r="F141" s="124" t="s">
        <v>329</v>
      </c>
      <c r="J141" s="125">
        <f>BK141</f>
        <v>0</v>
      </c>
      <c r="L141" s="122"/>
      <c r="M141" s="126"/>
      <c r="P141" s="127">
        <f>P142+P148+P150</f>
        <v>60.138204999999999</v>
      </c>
      <c r="R141" s="127">
        <f>R142+R148+R150</f>
        <v>0.13736999999999999</v>
      </c>
      <c r="T141" s="128">
        <f>T142+T148+T150</f>
        <v>0</v>
      </c>
      <c r="AR141" s="123" t="s">
        <v>77</v>
      </c>
      <c r="AT141" s="129" t="s">
        <v>68</v>
      </c>
      <c r="AU141" s="129" t="s">
        <v>69</v>
      </c>
      <c r="AY141" s="123" t="s">
        <v>122</v>
      </c>
      <c r="BK141" s="130">
        <f>BK142+BK148+BK150</f>
        <v>0</v>
      </c>
    </row>
    <row r="142" spans="2:65" s="11" customFormat="1" ht="22.95" customHeight="1">
      <c r="B142" s="122"/>
      <c r="D142" s="123" t="s">
        <v>68</v>
      </c>
      <c r="E142" s="131" t="s">
        <v>164</v>
      </c>
      <c r="F142" s="131" t="s">
        <v>569</v>
      </c>
      <c r="J142" s="132">
        <f>BK142</f>
        <v>0</v>
      </c>
      <c r="L142" s="122"/>
      <c r="M142" s="126"/>
      <c r="P142" s="127">
        <f>SUM(P143:P147)</f>
        <v>23.14</v>
      </c>
      <c r="R142" s="127">
        <f>SUM(R143:R147)</f>
        <v>9.6779999999999991E-2</v>
      </c>
      <c r="T142" s="128">
        <f>SUM(T143:T147)</f>
        <v>0</v>
      </c>
      <c r="AR142" s="123" t="s">
        <v>77</v>
      </c>
      <c r="AT142" s="129" t="s">
        <v>68</v>
      </c>
      <c r="AU142" s="129" t="s">
        <v>77</v>
      </c>
      <c r="AY142" s="123" t="s">
        <v>122</v>
      </c>
      <c r="BK142" s="130">
        <f>SUM(BK143:BK147)</f>
        <v>0</v>
      </c>
    </row>
    <row r="143" spans="2:65" s="1" customFormat="1" ht="16.5" customHeight="1">
      <c r="B143" s="133"/>
      <c r="C143" s="134" t="s">
        <v>168</v>
      </c>
      <c r="D143" s="134" t="s">
        <v>124</v>
      </c>
      <c r="E143" s="135" t="s">
        <v>570</v>
      </c>
      <c r="F143" s="136" t="s">
        <v>571</v>
      </c>
      <c r="G143" s="137" t="s">
        <v>287</v>
      </c>
      <c r="H143" s="138">
        <v>65</v>
      </c>
      <c r="I143" s="139"/>
      <c r="J143" s="139">
        <f>ROUND(I143*H143,2)</f>
        <v>0</v>
      </c>
      <c r="K143" s="140"/>
      <c r="L143" s="27"/>
      <c r="M143" s="141" t="s">
        <v>1</v>
      </c>
      <c r="N143" s="142" t="s">
        <v>35</v>
      </c>
      <c r="O143" s="143">
        <v>3.9E-2</v>
      </c>
      <c r="P143" s="143">
        <f>O143*H143</f>
        <v>2.5350000000000001</v>
      </c>
      <c r="Q143" s="143">
        <v>0</v>
      </c>
      <c r="R143" s="143">
        <f>Q143*H143</f>
        <v>0</v>
      </c>
      <c r="S143" s="143">
        <v>0</v>
      </c>
      <c r="T143" s="144">
        <f>S143*H143</f>
        <v>0</v>
      </c>
      <c r="AR143" s="145" t="s">
        <v>128</v>
      </c>
      <c r="AT143" s="145" t="s">
        <v>124</v>
      </c>
      <c r="AU143" s="145" t="s">
        <v>129</v>
      </c>
      <c r="AY143" s="15" t="s">
        <v>122</v>
      </c>
      <c r="BE143" s="146">
        <f>IF(N143="základná",J143,0)</f>
        <v>0</v>
      </c>
      <c r="BF143" s="146">
        <f>IF(N143="znížená",J143,0)</f>
        <v>0</v>
      </c>
      <c r="BG143" s="146">
        <f>IF(N143="zákl. prenesená",J143,0)</f>
        <v>0</v>
      </c>
      <c r="BH143" s="146">
        <f>IF(N143="zníž. prenesená",J143,0)</f>
        <v>0</v>
      </c>
      <c r="BI143" s="146">
        <f>IF(N143="nulová",J143,0)</f>
        <v>0</v>
      </c>
      <c r="BJ143" s="15" t="s">
        <v>129</v>
      </c>
      <c r="BK143" s="146">
        <f>ROUND(I143*H143,2)</f>
        <v>0</v>
      </c>
      <c r="BL143" s="15" t="s">
        <v>128</v>
      </c>
      <c r="BM143" s="145" t="s">
        <v>572</v>
      </c>
    </row>
    <row r="144" spans="2:65" s="1" customFormat="1" ht="21.75" customHeight="1">
      <c r="B144" s="133"/>
      <c r="C144" s="160" t="s">
        <v>173</v>
      </c>
      <c r="D144" s="160" t="s">
        <v>338</v>
      </c>
      <c r="E144" s="161" t="s">
        <v>573</v>
      </c>
      <c r="F144" s="162" t="s">
        <v>574</v>
      </c>
      <c r="G144" s="163" t="s">
        <v>287</v>
      </c>
      <c r="H144" s="164">
        <v>65</v>
      </c>
      <c r="I144" s="165"/>
      <c r="J144" s="165">
        <f>ROUND(I144*H144,2)</f>
        <v>0</v>
      </c>
      <c r="K144" s="166"/>
      <c r="L144" s="167"/>
      <c r="M144" s="168" t="s">
        <v>1</v>
      </c>
      <c r="N144" s="169" t="s">
        <v>35</v>
      </c>
      <c r="O144" s="143">
        <v>0</v>
      </c>
      <c r="P144" s="143">
        <f>O144*H144</f>
        <v>0</v>
      </c>
      <c r="Q144" s="143">
        <v>1.47E-3</v>
      </c>
      <c r="R144" s="143">
        <f>Q144*H144</f>
        <v>9.5549999999999996E-2</v>
      </c>
      <c r="S144" s="143">
        <v>0</v>
      </c>
      <c r="T144" s="144">
        <f>S144*H144</f>
        <v>0</v>
      </c>
      <c r="AR144" s="145" t="s">
        <v>164</v>
      </c>
      <c r="AT144" s="145" t="s">
        <v>338</v>
      </c>
      <c r="AU144" s="145" t="s">
        <v>129</v>
      </c>
      <c r="AY144" s="15" t="s">
        <v>122</v>
      </c>
      <c r="BE144" s="146">
        <f>IF(N144="základná",J144,0)</f>
        <v>0</v>
      </c>
      <c r="BF144" s="146">
        <f>IF(N144="znížená",J144,0)</f>
        <v>0</v>
      </c>
      <c r="BG144" s="146">
        <f>IF(N144="zákl. prenesená",J144,0)</f>
        <v>0</v>
      </c>
      <c r="BH144" s="146">
        <f>IF(N144="zníž. prenesená",J144,0)</f>
        <v>0</v>
      </c>
      <c r="BI144" s="146">
        <f>IF(N144="nulová",J144,0)</f>
        <v>0</v>
      </c>
      <c r="BJ144" s="15" t="s">
        <v>129</v>
      </c>
      <c r="BK144" s="146">
        <f>ROUND(I144*H144,2)</f>
        <v>0</v>
      </c>
      <c r="BL144" s="15" t="s">
        <v>128</v>
      </c>
      <c r="BM144" s="145" t="s">
        <v>575</v>
      </c>
    </row>
    <row r="145" spans="2:65" s="1" customFormat="1" ht="24.25" customHeight="1">
      <c r="B145" s="133"/>
      <c r="C145" s="160" t="s">
        <v>183</v>
      </c>
      <c r="D145" s="160" t="s">
        <v>338</v>
      </c>
      <c r="E145" s="161" t="s">
        <v>576</v>
      </c>
      <c r="F145" s="162" t="s">
        <v>577</v>
      </c>
      <c r="G145" s="163" t="s">
        <v>363</v>
      </c>
      <c r="H145" s="164">
        <v>3</v>
      </c>
      <c r="I145" s="165"/>
      <c r="J145" s="165">
        <f>ROUND(I145*H145,2)</f>
        <v>0</v>
      </c>
      <c r="K145" s="166"/>
      <c r="L145" s="167"/>
      <c r="M145" s="168" t="s">
        <v>1</v>
      </c>
      <c r="N145" s="169" t="s">
        <v>35</v>
      </c>
      <c r="O145" s="143">
        <v>0</v>
      </c>
      <c r="P145" s="143">
        <f>O145*H145</f>
        <v>0</v>
      </c>
      <c r="Q145" s="143">
        <v>4.0999999999999999E-4</v>
      </c>
      <c r="R145" s="143">
        <f>Q145*H145</f>
        <v>1.23E-3</v>
      </c>
      <c r="S145" s="143">
        <v>0</v>
      </c>
      <c r="T145" s="144">
        <f>S145*H145</f>
        <v>0</v>
      </c>
      <c r="AR145" s="145" t="s">
        <v>164</v>
      </c>
      <c r="AT145" s="145" t="s">
        <v>338</v>
      </c>
      <c r="AU145" s="145" t="s">
        <v>129</v>
      </c>
      <c r="AY145" s="15" t="s">
        <v>122</v>
      </c>
      <c r="BE145" s="146">
        <f>IF(N145="základná",J145,0)</f>
        <v>0</v>
      </c>
      <c r="BF145" s="146">
        <f>IF(N145="znížená",J145,0)</f>
        <v>0</v>
      </c>
      <c r="BG145" s="146">
        <f>IF(N145="zákl. prenesená",J145,0)</f>
        <v>0</v>
      </c>
      <c r="BH145" s="146">
        <f>IF(N145="zníž. prenesená",J145,0)</f>
        <v>0</v>
      </c>
      <c r="BI145" s="146">
        <f>IF(N145="nulová",J145,0)</f>
        <v>0</v>
      </c>
      <c r="BJ145" s="15" t="s">
        <v>129</v>
      </c>
      <c r="BK145" s="146">
        <f>ROUND(I145*H145,2)</f>
        <v>0</v>
      </c>
      <c r="BL145" s="15" t="s">
        <v>128</v>
      </c>
      <c r="BM145" s="145" t="s">
        <v>578</v>
      </c>
    </row>
    <row r="146" spans="2:65" s="1" customFormat="1" ht="24.25" customHeight="1">
      <c r="B146" s="133"/>
      <c r="C146" s="134" t="s">
        <v>188</v>
      </c>
      <c r="D146" s="134" t="s">
        <v>124</v>
      </c>
      <c r="E146" s="135" t="s">
        <v>579</v>
      </c>
      <c r="F146" s="136" t="s">
        <v>580</v>
      </c>
      <c r="G146" s="137" t="s">
        <v>287</v>
      </c>
      <c r="H146" s="138">
        <v>65</v>
      </c>
      <c r="I146" s="139"/>
      <c r="J146" s="139">
        <f>ROUND(I146*H146,2)</f>
        <v>0</v>
      </c>
      <c r="K146" s="140"/>
      <c r="L146" s="27"/>
      <c r="M146" s="141" t="s">
        <v>1</v>
      </c>
      <c r="N146" s="142" t="s">
        <v>35</v>
      </c>
      <c r="O146" s="143">
        <v>4.1000000000000002E-2</v>
      </c>
      <c r="P146" s="143">
        <f>O146*H146</f>
        <v>2.665</v>
      </c>
      <c r="Q146" s="143">
        <v>0</v>
      </c>
      <c r="R146" s="143">
        <f>Q146*H146</f>
        <v>0</v>
      </c>
      <c r="S146" s="143">
        <v>0</v>
      </c>
      <c r="T146" s="144">
        <f>S146*H146</f>
        <v>0</v>
      </c>
      <c r="AR146" s="145" t="s">
        <v>128</v>
      </c>
      <c r="AT146" s="145" t="s">
        <v>124</v>
      </c>
      <c r="AU146" s="145" t="s">
        <v>129</v>
      </c>
      <c r="AY146" s="15" t="s">
        <v>122</v>
      </c>
      <c r="BE146" s="146">
        <f>IF(N146="základná",J146,0)</f>
        <v>0</v>
      </c>
      <c r="BF146" s="146">
        <f>IF(N146="znížená",J146,0)</f>
        <v>0</v>
      </c>
      <c r="BG146" s="146">
        <f>IF(N146="zákl. prenesená",J146,0)</f>
        <v>0</v>
      </c>
      <c r="BH146" s="146">
        <f>IF(N146="zníž. prenesená",J146,0)</f>
        <v>0</v>
      </c>
      <c r="BI146" s="146">
        <f>IF(N146="nulová",J146,0)</f>
        <v>0</v>
      </c>
      <c r="BJ146" s="15" t="s">
        <v>129</v>
      </c>
      <c r="BK146" s="146">
        <f>ROUND(I146*H146,2)</f>
        <v>0</v>
      </c>
      <c r="BL146" s="15" t="s">
        <v>128</v>
      </c>
      <c r="BM146" s="145" t="s">
        <v>581</v>
      </c>
    </row>
    <row r="147" spans="2:65" s="1" customFormat="1" ht="24.25" customHeight="1">
      <c r="B147" s="133"/>
      <c r="C147" s="134" t="s">
        <v>193</v>
      </c>
      <c r="D147" s="134" t="s">
        <v>124</v>
      </c>
      <c r="E147" s="135" t="s">
        <v>582</v>
      </c>
      <c r="F147" s="136" t="s">
        <v>583</v>
      </c>
      <c r="G147" s="137" t="s">
        <v>287</v>
      </c>
      <c r="H147" s="138">
        <v>65</v>
      </c>
      <c r="I147" s="139"/>
      <c r="J147" s="139">
        <f>ROUND(I147*H147,2)</f>
        <v>0</v>
      </c>
      <c r="K147" s="140"/>
      <c r="L147" s="27"/>
      <c r="M147" s="141" t="s">
        <v>1</v>
      </c>
      <c r="N147" s="142" t="s">
        <v>35</v>
      </c>
      <c r="O147" s="143">
        <v>0.27600000000000002</v>
      </c>
      <c r="P147" s="143">
        <f>O147*H147</f>
        <v>17.940000000000001</v>
      </c>
      <c r="Q147" s="143">
        <v>0</v>
      </c>
      <c r="R147" s="143">
        <f>Q147*H147</f>
        <v>0</v>
      </c>
      <c r="S147" s="143">
        <v>0</v>
      </c>
      <c r="T147" s="144">
        <f>S147*H147</f>
        <v>0</v>
      </c>
      <c r="AR147" s="145" t="s">
        <v>128</v>
      </c>
      <c r="AT147" s="145" t="s">
        <v>124</v>
      </c>
      <c r="AU147" s="145" t="s">
        <v>129</v>
      </c>
      <c r="AY147" s="15" t="s">
        <v>122</v>
      </c>
      <c r="BE147" s="146">
        <f>IF(N147="základná",J147,0)</f>
        <v>0</v>
      </c>
      <c r="BF147" s="146">
        <f>IF(N147="znížená",J147,0)</f>
        <v>0</v>
      </c>
      <c r="BG147" s="146">
        <f>IF(N147="zákl. prenesená",J147,0)</f>
        <v>0</v>
      </c>
      <c r="BH147" s="146">
        <f>IF(N147="zníž. prenesená",J147,0)</f>
        <v>0</v>
      </c>
      <c r="BI147" s="146">
        <f>IF(N147="nulová",J147,0)</f>
        <v>0</v>
      </c>
      <c r="BJ147" s="15" t="s">
        <v>129</v>
      </c>
      <c r="BK147" s="146">
        <f>ROUND(I147*H147,2)</f>
        <v>0</v>
      </c>
      <c r="BL147" s="15" t="s">
        <v>128</v>
      </c>
      <c r="BM147" s="145" t="s">
        <v>584</v>
      </c>
    </row>
    <row r="148" spans="2:65" s="11" customFormat="1" ht="22.95" customHeight="1">
      <c r="B148" s="122"/>
      <c r="D148" s="123" t="s">
        <v>68</v>
      </c>
      <c r="E148" s="131" t="s">
        <v>322</v>
      </c>
      <c r="F148" s="131" t="s">
        <v>323</v>
      </c>
      <c r="J148" s="132">
        <f>BK148</f>
        <v>0</v>
      </c>
      <c r="L148" s="122"/>
      <c r="M148" s="126"/>
      <c r="P148" s="127">
        <f>P149</f>
        <v>16.911679999999997</v>
      </c>
      <c r="R148" s="127">
        <f>R149</f>
        <v>0</v>
      </c>
      <c r="T148" s="128">
        <f>T149</f>
        <v>0</v>
      </c>
      <c r="AR148" s="123" t="s">
        <v>77</v>
      </c>
      <c r="AT148" s="129" t="s">
        <v>68</v>
      </c>
      <c r="AU148" s="129" t="s">
        <v>77</v>
      </c>
      <c r="AY148" s="123" t="s">
        <v>122</v>
      </c>
      <c r="BK148" s="130">
        <f>BK149</f>
        <v>0</v>
      </c>
    </row>
    <row r="149" spans="2:65" s="1" customFormat="1" ht="33" customHeight="1">
      <c r="B149" s="133"/>
      <c r="C149" s="134" t="s">
        <v>197</v>
      </c>
      <c r="D149" s="134" t="s">
        <v>124</v>
      </c>
      <c r="E149" s="135" t="s">
        <v>585</v>
      </c>
      <c r="F149" s="136" t="s">
        <v>586</v>
      </c>
      <c r="G149" s="137" t="s">
        <v>200</v>
      </c>
      <c r="H149" s="138">
        <v>13.12</v>
      </c>
      <c r="I149" s="139"/>
      <c r="J149" s="139">
        <f>ROUND(I149*H149,2)</f>
        <v>0</v>
      </c>
      <c r="K149" s="140"/>
      <c r="L149" s="27"/>
      <c r="M149" s="141" t="s">
        <v>1</v>
      </c>
      <c r="N149" s="142" t="s">
        <v>35</v>
      </c>
      <c r="O149" s="143">
        <v>1.2889999999999999</v>
      </c>
      <c r="P149" s="143">
        <f>O149*H149</f>
        <v>16.911679999999997</v>
      </c>
      <c r="Q149" s="143">
        <v>0</v>
      </c>
      <c r="R149" s="143">
        <f>Q149*H149</f>
        <v>0</v>
      </c>
      <c r="S149" s="143">
        <v>0</v>
      </c>
      <c r="T149" s="144">
        <f>S149*H149</f>
        <v>0</v>
      </c>
      <c r="AR149" s="145" t="s">
        <v>128</v>
      </c>
      <c r="AT149" s="145" t="s">
        <v>124</v>
      </c>
      <c r="AU149" s="145" t="s">
        <v>129</v>
      </c>
      <c r="AY149" s="15" t="s">
        <v>122</v>
      </c>
      <c r="BE149" s="146">
        <f>IF(N149="základná",J149,0)</f>
        <v>0</v>
      </c>
      <c r="BF149" s="146">
        <f>IF(N149="znížená",J149,0)</f>
        <v>0</v>
      </c>
      <c r="BG149" s="146">
        <f>IF(N149="zákl. prenesená",J149,0)</f>
        <v>0</v>
      </c>
      <c r="BH149" s="146">
        <f>IF(N149="zníž. prenesená",J149,0)</f>
        <v>0</v>
      </c>
      <c r="BI149" s="146">
        <f>IF(N149="nulová",J149,0)</f>
        <v>0</v>
      </c>
      <c r="BJ149" s="15" t="s">
        <v>129</v>
      </c>
      <c r="BK149" s="146">
        <f>ROUND(I149*H149,2)</f>
        <v>0</v>
      </c>
      <c r="BL149" s="15" t="s">
        <v>128</v>
      </c>
      <c r="BM149" s="145" t="s">
        <v>587</v>
      </c>
    </row>
    <row r="150" spans="2:65" s="11" customFormat="1" ht="22.95" customHeight="1">
      <c r="B150" s="122"/>
      <c r="D150" s="123" t="s">
        <v>68</v>
      </c>
      <c r="E150" s="131" t="s">
        <v>588</v>
      </c>
      <c r="F150" s="131" t="s">
        <v>589</v>
      </c>
      <c r="J150" s="132">
        <f>BK150</f>
        <v>0</v>
      </c>
      <c r="L150" s="122"/>
      <c r="M150" s="126"/>
      <c r="P150" s="127">
        <f>SUM(P151:P159)</f>
        <v>20.086525000000002</v>
      </c>
      <c r="R150" s="127">
        <f>SUM(R151:R159)</f>
        <v>4.0590000000000001E-2</v>
      </c>
      <c r="T150" s="128">
        <f>SUM(T151:T159)</f>
        <v>0</v>
      </c>
      <c r="AR150" s="123" t="s">
        <v>129</v>
      </c>
      <c r="AT150" s="129" t="s">
        <v>68</v>
      </c>
      <c r="AU150" s="129" t="s">
        <v>77</v>
      </c>
      <c r="AY150" s="123" t="s">
        <v>122</v>
      </c>
      <c r="BK150" s="130">
        <f>SUM(BK151:BK159)</f>
        <v>0</v>
      </c>
    </row>
    <row r="151" spans="2:65" s="1" customFormat="1" ht="24.25" customHeight="1">
      <c r="B151" s="133"/>
      <c r="C151" s="134" t="s">
        <v>203</v>
      </c>
      <c r="D151" s="134" t="s">
        <v>124</v>
      </c>
      <c r="E151" s="135" t="s">
        <v>590</v>
      </c>
      <c r="F151" s="136" t="s">
        <v>591</v>
      </c>
      <c r="G151" s="137" t="s">
        <v>287</v>
      </c>
      <c r="H151" s="138">
        <v>43.5</v>
      </c>
      <c r="I151" s="139"/>
      <c r="J151" s="139">
        <f t="shared" ref="J151:J159" si="0">ROUND(I151*H151,2)</f>
        <v>0</v>
      </c>
      <c r="K151" s="140"/>
      <c r="L151" s="27"/>
      <c r="M151" s="141" t="s">
        <v>1</v>
      </c>
      <c r="N151" s="142" t="s">
        <v>35</v>
      </c>
      <c r="O151" s="143">
        <v>0.34100000000000003</v>
      </c>
      <c r="P151" s="143">
        <f t="shared" ref="P151:P159" si="1">O151*H151</f>
        <v>14.833500000000001</v>
      </c>
      <c r="Q151" s="143">
        <v>9.0000000000000006E-5</v>
      </c>
      <c r="R151" s="143">
        <f t="shared" ref="R151:R159" si="2">Q151*H151</f>
        <v>3.9150000000000001E-3</v>
      </c>
      <c r="S151" s="143">
        <v>0</v>
      </c>
      <c r="T151" s="144">
        <f t="shared" ref="T151:T159" si="3">S151*H151</f>
        <v>0</v>
      </c>
      <c r="AR151" s="145" t="s">
        <v>208</v>
      </c>
      <c r="AT151" s="145" t="s">
        <v>124</v>
      </c>
      <c r="AU151" s="145" t="s">
        <v>129</v>
      </c>
      <c r="AY151" s="15" t="s">
        <v>122</v>
      </c>
      <c r="BE151" s="146">
        <f t="shared" ref="BE151:BE159" si="4">IF(N151="základná",J151,0)</f>
        <v>0</v>
      </c>
      <c r="BF151" s="146">
        <f t="shared" ref="BF151:BF159" si="5">IF(N151="znížená",J151,0)</f>
        <v>0</v>
      </c>
      <c r="BG151" s="146">
        <f t="shared" ref="BG151:BG159" si="6">IF(N151="zákl. prenesená",J151,0)</f>
        <v>0</v>
      </c>
      <c r="BH151" s="146">
        <f t="shared" ref="BH151:BH159" si="7">IF(N151="zníž. prenesená",J151,0)</f>
        <v>0</v>
      </c>
      <c r="BI151" s="146">
        <f t="shared" ref="BI151:BI159" si="8">IF(N151="nulová",J151,0)</f>
        <v>0</v>
      </c>
      <c r="BJ151" s="15" t="s">
        <v>129</v>
      </c>
      <c r="BK151" s="146">
        <f t="shared" ref="BK151:BK159" si="9">ROUND(I151*H151,2)</f>
        <v>0</v>
      </c>
      <c r="BL151" s="15" t="s">
        <v>208</v>
      </c>
      <c r="BM151" s="145" t="s">
        <v>592</v>
      </c>
    </row>
    <row r="152" spans="2:65" s="1" customFormat="1" ht="24.25" customHeight="1">
      <c r="B152" s="133"/>
      <c r="C152" s="160" t="s">
        <v>208</v>
      </c>
      <c r="D152" s="160" t="s">
        <v>338</v>
      </c>
      <c r="E152" s="161" t="s">
        <v>593</v>
      </c>
      <c r="F152" s="162" t="s">
        <v>594</v>
      </c>
      <c r="G152" s="163" t="s">
        <v>287</v>
      </c>
      <c r="H152" s="164">
        <v>43.5</v>
      </c>
      <c r="I152" s="165"/>
      <c r="J152" s="165">
        <f t="shared" si="0"/>
        <v>0</v>
      </c>
      <c r="K152" s="166"/>
      <c r="L152" s="167"/>
      <c r="M152" s="168" t="s">
        <v>1</v>
      </c>
      <c r="N152" s="169" t="s">
        <v>35</v>
      </c>
      <c r="O152" s="143">
        <v>0</v>
      </c>
      <c r="P152" s="143">
        <f t="shared" si="1"/>
        <v>0</v>
      </c>
      <c r="Q152" s="143">
        <v>2.5999999999999998E-4</v>
      </c>
      <c r="R152" s="143">
        <f t="shared" si="2"/>
        <v>1.1309999999999999E-2</v>
      </c>
      <c r="S152" s="143">
        <v>0</v>
      </c>
      <c r="T152" s="144">
        <f t="shared" si="3"/>
        <v>0</v>
      </c>
      <c r="AR152" s="145" t="s">
        <v>304</v>
      </c>
      <c r="AT152" s="145" t="s">
        <v>338</v>
      </c>
      <c r="AU152" s="145" t="s">
        <v>129</v>
      </c>
      <c r="AY152" s="15" t="s">
        <v>122</v>
      </c>
      <c r="BE152" s="146">
        <f t="shared" si="4"/>
        <v>0</v>
      </c>
      <c r="BF152" s="146">
        <f t="shared" si="5"/>
        <v>0</v>
      </c>
      <c r="BG152" s="146">
        <f t="shared" si="6"/>
        <v>0</v>
      </c>
      <c r="BH152" s="146">
        <f t="shared" si="7"/>
        <v>0</v>
      </c>
      <c r="BI152" s="146">
        <f t="shared" si="8"/>
        <v>0</v>
      </c>
      <c r="BJ152" s="15" t="s">
        <v>129</v>
      </c>
      <c r="BK152" s="146">
        <f t="shared" si="9"/>
        <v>0</v>
      </c>
      <c r="BL152" s="15" t="s">
        <v>208</v>
      </c>
      <c r="BM152" s="145" t="s">
        <v>595</v>
      </c>
    </row>
    <row r="153" spans="2:65" s="1" customFormat="1" ht="16.5" customHeight="1">
      <c r="B153" s="133"/>
      <c r="C153" s="134" t="s">
        <v>213</v>
      </c>
      <c r="D153" s="134" t="s">
        <v>124</v>
      </c>
      <c r="E153" s="135" t="s">
        <v>596</v>
      </c>
      <c r="F153" s="136" t="s">
        <v>597</v>
      </c>
      <c r="G153" s="137" t="s">
        <v>363</v>
      </c>
      <c r="H153" s="138">
        <v>3</v>
      </c>
      <c r="I153" s="139"/>
      <c r="J153" s="139">
        <f t="shared" si="0"/>
        <v>0</v>
      </c>
      <c r="K153" s="140"/>
      <c r="L153" s="27"/>
      <c r="M153" s="141" t="s">
        <v>1</v>
      </c>
      <c r="N153" s="142" t="s">
        <v>35</v>
      </c>
      <c r="O153" s="143">
        <v>0.52900000000000003</v>
      </c>
      <c r="P153" s="143">
        <f t="shared" si="1"/>
        <v>1.5870000000000002</v>
      </c>
      <c r="Q153" s="143">
        <v>0</v>
      </c>
      <c r="R153" s="143">
        <f t="shared" si="2"/>
        <v>0</v>
      </c>
      <c r="S153" s="143">
        <v>0</v>
      </c>
      <c r="T153" s="144">
        <f t="shared" si="3"/>
        <v>0</v>
      </c>
      <c r="AR153" s="145" t="s">
        <v>208</v>
      </c>
      <c r="AT153" s="145" t="s">
        <v>124</v>
      </c>
      <c r="AU153" s="145" t="s">
        <v>129</v>
      </c>
      <c r="AY153" s="15" t="s">
        <v>122</v>
      </c>
      <c r="BE153" s="146">
        <f t="shared" si="4"/>
        <v>0</v>
      </c>
      <c r="BF153" s="146">
        <f t="shared" si="5"/>
        <v>0</v>
      </c>
      <c r="BG153" s="146">
        <f t="shared" si="6"/>
        <v>0</v>
      </c>
      <c r="BH153" s="146">
        <f t="shared" si="7"/>
        <v>0</v>
      </c>
      <c r="BI153" s="146">
        <f t="shared" si="8"/>
        <v>0</v>
      </c>
      <c r="BJ153" s="15" t="s">
        <v>129</v>
      </c>
      <c r="BK153" s="146">
        <f t="shared" si="9"/>
        <v>0</v>
      </c>
      <c r="BL153" s="15" t="s">
        <v>208</v>
      </c>
      <c r="BM153" s="145" t="s">
        <v>598</v>
      </c>
    </row>
    <row r="154" spans="2:65" s="1" customFormat="1" ht="24.25" customHeight="1">
      <c r="B154" s="133"/>
      <c r="C154" s="134" t="s">
        <v>217</v>
      </c>
      <c r="D154" s="134" t="s">
        <v>124</v>
      </c>
      <c r="E154" s="135" t="s">
        <v>599</v>
      </c>
      <c r="F154" s="136" t="s">
        <v>600</v>
      </c>
      <c r="G154" s="137" t="s">
        <v>363</v>
      </c>
      <c r="H154" s="138">
        <v>1</v>
      </c>
      <c r="I154" s="139"/>
      <c r="J154" s="139">
        <f t="shared" si="0"/>
        <v>0</v>
      </c>
      <c r="K154" s="140"/>
      <c r="L154" s="27"/>
      <c r="M154" s="141" t="s">
        <v>1</v>
      </c>
      <c r="N154" s="142" t="s">
        <v>35</v>
      </c>
      <c r="O154" s="143">
        <v>0.36159999999999998</v>
      </c>
      <c r="P154" s="143">
        <f t="shared" si="1"/>
        <v>0.36159999999999998</v>
      </c>
      <c r="Q154" s="143">
        <v>6.0000000000000002E-5</v>
      </c>
      <c r="R154" s="143">
        <f t="shared" si="2"/>
        <v>6.0000000000000002E-5</v>
      </c>
      <c r="S154" s="143">
        <v>0</v>
      </c>
      <c r="T154" s="144">
        <f t="shared" si="3"/>
        <v>0</v>
      </c>
      <c r="AR154" s="145" t="s">
        <v>208</v>
      </c>
      <c r="AT154" s="145" t="s">
        <v>124</v>
      </c>
      <c r="AU154" s="145" t="s">
        <v>129</v>
      </c>
      <c r="AY154" s="15" t="s">
        <v>122</v>
      </c>
      <c r="BE154" s="146">
        <f t="shared" si="4"/>
        <v>0</v>
      </c>
      <c r="BF154" s="146">
        <f t="shared" si="5"/>
        <v>0</v>
      </c>
      <c r="BG154" s="146">
        <f t="shared" si="6"/>
        <v>0</v>
      </c>
      <c r="BH154" s="146">
        <f t="shared" si="7"/>
        <v>0</v>
      </c>
      <c r="BI154" s="146">
        <f t="shared" si="8"/>
        <v>0</v>
      </c>
      <c r="BJ154" s="15" t="s">
        <v>129</v>
      </c>
      <c r="BK154" s="146">
        <f t="shared" si="9"/>
        <v>0</v>
      </c>
      <c r="BL154" s="15" t="s">
        <v>208</v>
      </c>
      <c r="BM154" s="145" t="s">
        <v>601</v>
      </c>
    </row>
    <row r="155" spans="2:65" s="1" customFormat="1" ht="16.5" customHeight="1">
      <c r="B155" s="133"/>
      <c r="C155" s="160" t="s">
        <v>223</v>
      </c>
      <c r="D155" s="160" t="s">
        <v>338</v>
      </c>
      <c r="E155" s="161" t="s">
        <v>602</v>
      </c>
      <c r="F155" s="162" t="s">
        <v>603</v>
      </c>
      <c r="G155" s="163" t="s">
        <v>363</v>
      </c>
      <c r="H155" s="164">
        <v>1</v>
      </c>
      <c r="I155" s="165"/>
      <c r="J155" s="165">
        <f t="shared" si="0"/>
        <v>0</v>
      </c>
      <c r="K155" s="166"/>
      <c r="L155" s="167"/>
      <c r="M155" s="168" t="s">
        <v>1</v>
      </c>
      <c r="N155" s="169" t="s">
        <v>35</v>
      </c>
      <c r="O155" s="143">
        <v>0</v>
      </c>
      <c r="P155" s="143">
        <f t="shared" si="1"/>
        <v>0</v>
      </c>
      <c r="Q155" s="143">
        <v>2.1000000000000001E-2</v>
      </c>
      <c r="R155" s="143">
        <f t="shared" si="2"/>
        <v>2.1000000000000001E-2</v>
      </c>
      <c r="S155" s="143">
        <v>0</v>
      </c>
      <c r="T155" s="144">
        <f t="shared" si="3"/>
        <v>0</v>
      </c>
      <c r="AR155" s="145" t="s">
        <v>304</v>
      </c>
      <c r="AT155" s="145" t="s">
        <v>338</v>
      </c>
      <c r="AU155" s="145" t="s">
        <v>129</v>
      </c>
      <c r="AY155" s="15" t="s">
        <v>122</v>
      </c>
      <c r="BE155" s="146">
        <f t="shared" si="4"/>
        <v>0</v>
      </c>
      <c r="BF155" s="146">
        <f t="shared" si="5"/>
        <v>0</v>
      </c>
      <c r="BG155" s="146">
        <f t="shared" si="6"/>
        <v>0</v>
      </c>
      <c r="BH155" s="146">
        <f t="shared" si="7"/>
        <v>0</v>
      </c>
      <c r="BI155" s="146">
        <f t="shared" si="8"/>
        <v>0</v>
      </c>
      <c r="BJ155" s="15" t="s">
        <v>129</v>
      </c>
      <c r="BK155" s="146">
        <f t="shared" si="9"/>
        <v>0</v>
      </c>
      <c r="BL155" s="15" t="s">
        <v>208</v>
      </c>
      <c r="BM155" s="145" t="s">
        <v>604</v>
      </c>
    </row>
    <row r="156" spans="2:65" s="1" customFormat="1" ht="24.25" customHeight="1">
      <c r="B156" s="133"/>
      <c r="C156" s="134" t="s">
        <v>7</v>
      </c>
      <c r="D156" s="134" t="s">
        <v>124</v>
      </c>
      <c r="E156" s="135" t="s">
        <v>605</v>
      </c>
      <c r="F156" s="136" t="s">
        <v>606</v>
      </c>
      <c r="G156" s="137" t="s">
        <v>363</v>
      </c>
      <c r="H156" s="138">
        <v>3</v>
      </c>
      <c r="I156" s="139"/>
      <c r="J156" s="139">
        <f t="shared" si="0"/>
        <v>0</v>
      </c>
      <c r="K156" s="140"/>
      <c r="L156" s="27"/>
      <c r="M156" s="141" t="s">
        <v>1</v>
      </c>
      <c r="N156" s="142" t="s">
        <v>35</v>
      </c>
      <c r="O156" s="143">
        <v>0.25974999999999998</v>
      </c>
      <c r="P156" s="143">
        <f t="shared" si="1"/>
        <v>0.77925</v>
      </c>
      <c r="Q156" s="143">
        <v>1.0000000000000001E-5</v>
      </c>
      <c r="R156" s="143">
        <f t="shared" si="2"/>
        <v>3.0000000000000004E-5</v>
      </c>
      <c r="S156" s="143">
        <v>0</v>
      </c>
      <c r="T156" s="144">
        <f t="shared" si="3"/>
        <v>0</v>
      </c>
      <c r="AR156" s="145" t="s">
        <v>208</v>
      </c>
      <c r="AT156" s="145" t="s">
        <v>124</v>
      </c>
      <c r="AU156" s="145" t="s">
        <v>129</v>
      </c>
      <c r="AY156" s="15" t="s">
        <v>122</v>
      </c>
      <c r="BE156" s="146">
        <f t="shared" si="4"/>
        <v>0</v>
      </c>
      <c r="BF156" s="146">
        <f t="shared" si="5"/>
        <v>0</v>
      </c>
      <c r="BG156" s="146">
        <f t="shared" si="6"/>
        <v>0</v>
      </c>
      <c r="BH156" s="146">
        <f t="shared" si="7"/>
        <v>0</v>
      </c>
      <c r="BI156" s="146">
        <f t="shared" si="8"/>
        <v>0</v>
      </c>
      <c r="BJ156" s="15" t="s">
        <v>129</v>
      </c>
      <c r="BK156" s="146">
        <f t="shared" si="9"/>
        <v>0</v>
      </c>
      <c r="BL156" s="15" t="s">
        <v>208</v>
      </c>
      <c r="BM156" s="145" t="s">
        <v>607</v>
      </c>
    </row>
    <row r="157" spans="2:65" s="1" customFormat="1" ht="16.5" customHeight="1">
      <c r="B157" s="133"/>
      <c r="C157" s="160" t="s">
        <v>238</v>
      </c>
      <c r="D157" s="160" t="s">
        <v>338</v>
      </c>
      <c r="E157" s="161" t="s">
        <v>608</v>
      </c>
      <c r="F157" s="162" t="s">
        <v>609</v>
      </c>
      <c r="G157" s="163" t="s">
        <v>363</v>
      </c>
      <c r="H157" s="164">
        <v>3</v>
      </c>
      <c r="I157" s="165"/>
      <c r="J157" s="165">
        <f t="shared" si="0"/>
        <v>0</v>
      </c>
      <c r="K157" s="166"/>
      <c r="L157" s="167"/>
      <c r="M157" s="168" t="s">
        <v>1</v>
      </c>
      <c r="N157" s="169" t="s">
        <v>35</v>
      </c>
      <c r="O157" s="143">
        <v>0</v>
      </c>
      <c r="P157" s="143">
        <f t="shared" si="1"/>
        <v>0</v>
      </c>
      <c r="Q157" s="143">
        <v>1.2800000000000001E-3</v>
      </c>
      <c r="R157" s="143">
        <f t="shared" si="2"/>
        <v>3.8400000000000005E-3</v>
      </c>
      <c r="S157" s="143">
        <v>0</v>
      </c>
      <c r="T157" s="144">
        <f t="shared" si="3"/>
        <v>0</v>
      </c>
      <c r="AR157" s="145" t="s">
        <v>304</v>
      </c>
      <c r="AT157" s="145" t="s">
        <v>338</v>
      </c>
      <c r="AU157" s="145" t="s">
        <v>129</v>
      </c>
      <c r="AY157" s="15" t="s">
        <v>122</v>
      </c>
      <c r="BE157" s="146">
        <f t="shared" si="4"/>
        <v>0</v>
      </c>
      <c r="BF157" s="146">
        <f t="shared" si="5"/>
        <v>0</v>
      </c>
      <c r="BG157" s="146">
        <f t="shared" si="6"/>
        <v>0</v>
      </c>
      <c r="BH157" s="146">
        <f t="shared" si="7"/>
        <v>0</v>
      </c>
      <c r="BI157" s="146">
        <f t="shared" si="8"/>
        <v>0</v>
      </c>
      <c r="BJ157" s="15" t="s">
        <v>129</v>
      </c>
      <c r="BK157" s="146">
        <f t="shared" si="9"/>
        <v>0</v>
      </c>
      <c r="BL157" s="15" t="s">
        <v>208</v>
      </c>
      <c r="BM157" s="145" t="s">
        <v>610</v>
      </c>
    </row>
    <row r="158" spans="2:65" s="1" customFormat="1" ht="24.25" customHeight="1">
      <c r="B158" s="133"/>
      <c r="C158" s="134" t="s">
        <v>242</v>
      </c>
      <c r="D158" s="134" t="s">
        <v>124</v>
      </c>
      <c r="E158" s="135" t="s">
        <v>611</v>
      </c>
      <c r="F158" s="136" t="s">
        <v>612</v>
      </c>
      <c r="G158" s="137" t="s">
        <v>287</v>
      </c>
      <c r="H158" s="138">
        <v>43.5</v>
      </c>
      <c r="I158" s="139"/>
      <c r="J158" s="139">
        <f t="shared" si="0"/>
        <v>0</v>
      </c>
      <c r="K158" s="140"/>
      <c r="L158" s="27"/>
      <c r="M158" s="141" t="s">
        <v>1</v>
      </c>
      <c r="N158" s="142" t="s">
        <v>35</v>
      </c>
      <c r="O158" s="143">
        <v>5.8049999999999997E-2</v>
      </c>
      <c r="P158" s="143">
        <f t="shared" si="1"/>
        <v>2.5251749999999999</v>
      </c>
      <c r="Q158" s="143">
        <v>1.0000000000000001E-5</v>
      </c>
      <c r="R158" s="143">
        <f t="shared" si="2"/>
        <v>4.3500000000000006E-4</v>
      </c>
      <c r="S158" s="143">
        <v>0</v>
      </c>
      <c r="T158" s="144">
        <f t="shared" si="3"/>
        <v>0</v>
      </c>
      <c r="AR158" s="145" t="s">
        <v>208</v>
      </c>
      <c r="AT158" s="145" t="s">
        <v>124</v>
      </c>
      <c r="AU158" s="145" t="s">
        <v>129</v>
      </c>
      <c r="AY158" s="15" t="s">
        <v>122</v>
      </c>
      <c r="BE158" s="146">
        <f t="shared" si="4"/>
        <v>0</v>
      </c>
      <c r="BF158" s="146">
        <f t="shared" si="5"/>
        <v>0</v>
      </c>
      <c r="BG158" s="146">
        <f t="shared" si="6"/>
        <v>0</v>
      </c>
      <c r="BH158" s="146">
        <f t="shared" si="7"/>
        <v>0</v>
      </c>
      <c r="BI158" s="146">
        <f t="shared" si="8"/>
        <v>0</v>
      </c>
      <c r="BJ158" s="15" t="s">
        <v>129</v>
      </c>
      <c r="BK158" s="146">
        <f t="shared" si="9"/>
        <v>0</v>
      </c>
      <c r="BL158" s="15" t="s">
        <v>208</v>
      </c>
      <c r="BM158" s="145" t="s">
        <v>613</v>
      </c>
    </row>
    <row r="159" spans="2:65" s="1" customFormat="1" ht="24.25" customHeight="1">
      <c r="B159" s="133"/>
      <c r="C159" s="134" t="s">
        <v>247</v>
      </c>
      <c r="D159" s="134" t="s">
        <v>124</v>
      </c>
      <c r="E159" s="135" t="s">
        <v>614</v>
      </c>
      <c r="F159" s="136" t="s">
        <v>615</v>
      </c>
      <c r="G159" s="137" t="s">
        <v>351</v>
      </c>
      <c r="H159" s="138">
        <v>7.1210000000000004</v>
      </c>
      <c r="I159" s="139"/>
      <c r="J159" s="139">
        <f t="shared" si="0"/>
        <v>0</v>
      </c>
      <c r="K159" s="140"/>
      <c r="L159" s="27"/>
      <c r="M159" s="173" t="s">
        <v>1</v>
      </c>
      <c r="N159" s="174" t="s">
        <v>35</v>
      </c>
      <c r="O159" s="175">
        <v>0</v>
      </c>
      <c r="P159" s="175">
        <f t="shared" si="1"/>
        <v>0</v>
      </c>
      <c r="Q159" s="175">
        <v>0</v>
      </c>
      <c r="R159" s="175">
        <f t="shared" si="2"/>
        <v>0</v>
      </c>
      <c r="S159" s="175">
        <v>0</v>
      </c>
      <c r="T159" s="176">
        <f t="shared" si="3"/>
        <v>0</v>
      </c>
      <c r="AR159" s="145" t="s">
        <v>208</v>
      </c>
      <c r="AT159" s="145" t="s">
        <v>124</v>
      </c>
      <c r="AU159" s="145" t="s">
        <v>129</v>
      </c>
      <c r="AY159" s="15" t="s">
        <v>122</v>
      </c>
      <c r="BE159" s="146">
        <f t="shared" si="4"/>
        <v>0</v>
      </c>
      <c r="BF159" s="146">
        <f t="shared" si="5"/>
        <v>0</v>
      </c>
      <c r="BG159" s="146">
        <f t="shared" si="6"/>
        <v>0</v>
      </c>
      <c r="BH159" s="146">
        <f t="shared" si="7"/>
        <v>0</v>
      </c>
      <c r="BI159" s="146">
        <f t="shared" si="8"/>
        <v>0</v>
      </c>
      <c r="BJ159" s="15" t="s">
        <v>129</v>
      </c>
      <c r="BK159" s="146">
        <f t="shared" si="9"/>
        <v>0</v>
      </c>
      <c r="BL159" s="15" t="s">
        <v>208</v>
      </c>
      <c r="BM159" s="145" t="s">
        <v>616</v>
      </c>
    </row>
    <row r="160" spans="2:65" s="1" customFormat="1" ht="7" customHeight="1">
      <c r="B160" s="42"/>
      <c r="C160" s="43"/>
      <c r="D160" s="43"/>
      <c r="E160" s="43"/>
      <c r="F160" s="43"/>
      <c r="G160" s="43"/>
      <c r="H160" s="43"/>
      <c r="I160" s="43"/>
      <c r="J160" s="43"/>
      <c r="K160" s="43"/>
      <c r="L160" s="27"/>
    </row>
  </sheetData>
  <autoFilter ref="C122:K159" xr:uid="{00000000-0009-0000-0000-000003000000}"/>
  <mergeCells count="9">
    <mergeCell ref="E87:H87"/>
    <mergeCell ref="E113:H113"/>
    <mergeCell ref="E115:H115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BM144"/>
  <sheetViews>
    <sheetView showGridLines="0" topLeftCell="A106" workbookViewId="0">
      <selection activeCell="I110" sqref="I110"/>
    </sheetView>
  </sheetViews>
  <sheetFormatPr defaultRowHeight="10.3"/>
  <cols>
    <col min="1" max="1" width="8.36328125" customWidth="1"/>
    <col min="2" max="2" width="1.1796875" customWidth="1"/>
    <col min="3" max="3" width="4.1796875" customWidth="1"/>
    <col min="4" max="4" width="4.36328125" customWidth="1"/>
    <col min="5" max="5" width="17.1796875" customWidth="1"/>
    <col min="6" max="6" width="50.81640625" customWidth="1"/>
    <col min="7" max="7" width="7.453125" customWidth="1"/>
    <col min="8" max="8" width="14" customWidth="1"/>
    <col min="9" max="9" width="15.81640625" customWidth="1"/>
    <col min="10" max="10" width="22.36328125" customWidth="1"/>
    <col min="11" max="11" width="22.36328125" hidden="1" customWidth="1"/>
    <col min="12" max="12" width="9.36328125" customWidth="1"/>
    <col min="13" max="13" width="10.81640625" hidden="1" customWidth="1"/>
    <col min="14" max="14" width="9.36328125" hidden="1"/>
    <col min="15" max="20" width="14.1796875" hidden="1" customWidth="1"/>
    <col min="21" max="21" width="16.36328125" hidden="1" customWidth="1"/>
    <col min="22" max="22" width="12.36328125" customWidth="1"/>
    <col min="23" max="23" width="16.36328125" customWidth="1"/>
    <col min="24" max="24" width="12.36328125" customWidth="1"/>
    <col min="25" max="25" width="15" customWidth="1"/>
    <col min="26" max="26" width="11" customWidth="1"/>
    <col min="27" max="27" width="15" customWidth="1"/>
    <col min="28" max="28" width="16.36328125" customWidth="1"/>
    <col min="29" max="29" width="11" customWidth="1"/>
    <col min="30" max="30" width="15" customWidth="1"/>
    <col min="31" max="31" width="16.36328125" customWidth="1"/>
    <col min="44" max="65" width="9.36328125" hidden="1"/>
  </cols>
  <sheetData>
    <row r="2" spans="2:46" ht="37" customHeight="1">
      <c r="L2" s="178" t="s">
        <v>5</v>
      </c>
      <c r="M2" s="179"/>
      <c r="N2" s="179"/>
      <c r="O2" s="179"/>
      <c r="P2" s="179"/>
      <c r="Q2" s="179"/>
      <c r="R2" s="179"/>
      <c r="S2" s="179"/>
      <c r="T2" s="179"/>
      <c r="U2" s="179"/>
      <c r="V2" s="179"/>
      <c r="AT2" s="15" t="s">
        <v>87</v>
      </c>
    </row>
    <row r="3" spans="2:46" ht="7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69</v>
      </c>
    </row>
    <row r="4" spans="2:46" ht="25" customHeight="1">
      <c r="B4" s="18"/>
      <c r="D4" s="19" t="s">
        <v>88</v>
      </c>
      <c r="L4" s="18"/>
      <c r="M4" s="85" t="s">
        <v>9</v>
      </c>
      <c r="AT4" s="15" t="s">
        <v>3</v>
      </c>
    </row>
    <row r="5" spans="2:46" ht="7" customHeight="1">
      <c r="B5" s="18"/>
      <c r="L5" s="18"/>
    </row>
    <row r="6" spans="2:46" ht="12" customHeight="1">
      <c r="B6" s="18"/>
      <c r="D6" s="24" t="s">
        <v>13</v>
      </c>
      <c r="L6" s="18"/>
    </row>
    <row r="7" spans="2:46" ht="26.25" customHeight="1">
      <c r="B7" s="18"/>
      <c r="E7" s="216" t="str">
        <f>'Rekapitulácia stavby'!K6</f>
        <v>Stavebné úpravy maštale pre voľné ustajnenie HD,  p.č. 606/9, Pichne okr. Snina</v>
      </c>
      <c r="F7" s="217"/>
      <c r="G7" s="217"/>
      <c r="H7" s="217"/>
      <c r="L7" s="18"/>
    </row>
    <row r="8" spans="2:46" s="1" customFormat="1" ht="12" customHeight="1">
      <c r="B8" s="27"/>
      <c r="D8" s="24" t="s">
        <v>89</v>
      </c>
      <c r="L8" s="27"/>
    </row>
    <row r="9" spans="2:46" s="1" customFormat="1" ht="16.5" customHeight="1">
      <c r="B9" s="27"/>
      <c r="E9" s="206" t="s">
        <v>617</v>
      </c>
      <c r="F9" s="215"/>
      <c r="G9" s="215"/>
      <c r="H9" s="215"/>
      <c r="L9" s="27"/>
    </row>
    <row r="10" spans="2:46" s="1" customFormat="1">
      <c r="B10" s="27"/>
      <c r="L10" s="27"/>
    </row>
    <row r="11" spans="2:46" s="1" customFormat="1" ht="12" customHeight="1">
      <c r="B11" s="27"/>
      <c r="D11" s="24" t="s">
        <v>14</v>
      </c>
      <c r="F11" s="22" t="s">
        <v>1</v>
      </c>
      <c r="I11" s="24" t="s">
        <v>15</v>
      </c>
      <c r="J11" s="22" t="s">
        <v>1</v>
      </c>
      <c r="L11" s="27"/>
    </row>
    <row r="12" spans="2:46" s="1" customFormat="1" ht="12" customHeight="1">
      <c r="B12" s="27"/>
      <c r="D12" s="24" t="s">
        <v>16</v>
      </c>
      <c r="F12" s="22" t="s">
        <v>17</v>
      </c>
      <c r="I12" s="24" t="s">
        <v>18</v>
      </c>
      <c r="J12" s="50">
        <f>'Rekapitulácia stavby'!AN8</f>
        <v>45663</v>
      </c>
      <c r="L12" s="27"/>
    </row>
    <row r="13" spans="2:46" s="1" customFormat="1" ht="10.95" customHeight="1">
      <c r="B13" s="27"/>
      <c r="L13" s="27"/>
    </row>
    <row r="14" spans="2:46" s="1" customFormat="1" ht="12" customHeight="1">
      <c r="B14" s="27"/>
      <c r="D14" s="24" t="s">
        <v>19</v>
      </c>
      <c r="I14" s="24" t="s">
        <v>20</v>
      </c>
      <c r="J14" s="22" t="s">
        <v>21</v>
      </c>
      <c r="L14" s="27"/>
    </row>
    <row r="15" spans="2:46" s="1" customFormat="1" ht="18" customHeight="1">
      <c r="B15" s="27"/>
      <c r="E15" s="22" t="s">
        <v>696</v>
      </c>
      <c r="I15" s="24" t="s">
        <v>22</v>
      </c>
      <c r="J15" s="22" t="s">
        <v>23</v>
      </c>
      <c r="L15" s="27"/>
    </row>
    <row r="16" spans="2:46" s="1" customFormat="1" ht="7" customHeight="1">
      <c r="B16" s="27"/>
      <c r="L16" s="27"/>
    </row>
    <row r="17" spans="2:12" s="1" customFormat="1" ht="12" customHeight="1">
      <c r="B17" s="27"/>
      <c r="D17" s="24" t="s">
        <v>24</v>
      </c>
      <c r="I17" s="24" t="s">
        <v>20</v>
      </c>
      <c r="J17" s="22" t="str">
        <f>'Rekapitulácia stavby'!AN13</f>
        <v/>
      </c>
      <c r="L17" s="27"/>
    </row>
    <row r="18" spans="2:12" s="1" customFormat="1" ht="18" customHeight="1">
      <c r="B18" s="27"/>
      <c r="E18" s="190" t="str">
        <f>'Rekapitulácia stavby'!E14</f>
        <v xml:space="preserve"> </v>
      </c>
      <c r="F18" s="190"/>
      <c r="G18" s="190"/>
      <c r="H18" s="190"/>
      <c r="I18" s="24" t="s">
        <v>22</v>
      </c>
      <c r="J18" s="22" t="str">
        <f>'Rekapitulácia stavby'!AN14</f>
        <v/>
      </c>
      <c r="L18" s="27"/>
    </row>
    <row r="19" spans="2:12" s="1" customFormat="1" ht="7" customHeight="1">
      <c r="B19" s="27"/>
      <c r="L19" s="27"/>
    </row>
    <row r="20" spans="2:12" s="1" customFormat="1" ht="12" customHeight="1">
      <c r="B20" s="27"/>
      <c r="D20" s="24" t="s">
        <v>25</v>
      </c>
      <c r="I20" s="24" t="s">
        <v>20</v>
      </c>
      <c r="J20" s="22" t="s">
        <v>1</v>
      </c>
      <c r="L20" s="27"/>
    </row>
    <row r="21" spans="2:12" s="1" customFormat="1" ht="18" customHeight="1">
      <c r="B21" s="27"/>
      <c r="E21" s="22" t="s">
        <v>697</v>
      </c>
      <c r="I21" s="24" t="s">
        <v>22</v>
      </c>
      <c r="J21" s="22" t="s">
        <v>1</v>
      </c>
      <c r="L21" s="27"/>
    </row>
    <row r="22" spans="2:12" s="1" customFormat="1" ht="7" customHeight="1">
      <c r="B22" s="27"/>
      <c r="L22" s="27"/>
    </row>
    <row r="23" spans="2:12" s="1" customFormat="1" ht="12" customHeight="1">
      <c r="B23" s="27"/>
      <c r="D23" s="24" t="s">
        <v>27</v>
      </c>
      <c r="I23" s="24" t="s">
        <v>20</v>
      </c>
      <c r="J23" s="22" t="str">
        <f>IF('Rekapitulácia stavby'!AN19="","",'Rekapitulácia stavby'!AN19)</f>
        <v/>
      </c>
      <c r="L23" s="27"/>
    </row>
    <row r="24" spans="2:12" s="1" customFormat="1" ht="18" customHeight="1">
      <c r="B24" s="27"/>
      <c r="E24" s="22" t="str">
        <f>IF('Rekapitulácia stavby'!E20="","",'Rekapitulácia stavby'!E20)</f>
        <v xml:space="preserve"> </v>
      </c>
      <c r="I24" s="24" t="s">
        <v>22</v>
      </c>
      <c r="J24" s="22" t="str">
        <f>IF('Rekapitulácia stavby'!AN20="","",'Rekapitulácia stavby'!AN20)</f>
        <v/>
      </c>
      <c r="L24" s="27"/>
    </row>
    <row r="25" spans="2:12" s="1" customFormat="1" ht="7" customHeight="1">
      <c r="B25" s="27"/>
      <c r="L25" s="27"/>
    </row>
    <row r="26" spans="2:12" s="1" customFormat="1" ht="12" customHeight="1">
      <c r="B26" s="27"/>
      <c r="D26" s="24" t="s">
        <v>28</v>
      </c>
      <c r="L26" s="27"/>
    </row>
    <row r="27" spans="2:12" s="7" customFormat="1" ht="16.5" customHeight="1">
      <c r="B27" s="86"/>
      <c r="E27" s="192" t="s">
        <v>1</v>
      </c>
      <c r="F27" s="192"/>
      <c r="G27" s="192"/>
      <c r="H27" s="192"/>
      <c r="L27" s="86"/>
    </row>
    <row r="28" spans="2:12" s="1" customFormat="1" ht="7" customHeight="1">
      <c r="B28" s="27"/>
      <c r="L28" s="27"/>
    </row>
    <row r="29" spans="2:12" s="1" customFormat="1" ht="7" customHeight="1">
      <c r="B29" s="27"/>
      <c r="D29" s="51"/>
      <c r="E29" s="51"/>
      <c r="F29" s="51"/>
      <c r="G29" s="51"/>
      <c r="H29" s="51"/>
      <c r="I29" s="51"/>
      <c r="J29" s="51"/>
      <c r="K29" s="51"/>
      <c r="L29" s="27"/>
    </row>
    <row r="30" spans="2:12" s="1" customFormat="1" ht="25.4" customHeight="1">
      <c r="B30" s="27"/>
      <c r="D30" s="87" t="s">
        <v>29</v>
      </c>
      <c r="J30" s="63">
        <f>ROUND(J118, 2)</f>
        <v>0</v>
      </c>
      <c r="L30" s="27"/>
    </row>
    <row r="31" spans="2:12" s="1" customFormat="1" ht="7" customHeight="1">
      <c r="B31" s="27"/>
      <c r="D31" s="51"/>
      <c r="E31" s="51"/>
      <c r="F31" s="51"/>
      <c r="G31" s="51"/>
      <c r="H31" s="51"/>
      <c r="I31" s="51"/>
      <c r="J31" s="51"/>
      <c r="K31" s="51"/>
      <c r="L31" s="27"/>
    </row>
    <row r="32" spans="2:12" s="1" customFormat="1" ht="14.5" customHeight="1">
      <c r="B32" s="27"/>
      <c r="F32" s="30" t="s">
        <v>31</v>
      </c>
      <c r="I32" s="30" t="s">
        <v>30</v>
      </c>
      <c r="J32" s="30" t="s">
        <v>32</v>
      </c>
      <c r="L32" s="27"/>
    </row>
    <row r="33" spans="2:12" s="1" customFormat="1" ht="14.5" customHeight="1">
      <c r="B33" s="27"/>
      <c r="D33" s="88" t="s">
        <v>33</v>
      </c>
      <c r="E33" s="32" t="s">
        <v>34</v>
      </c>
      <c r="F33" s="89">
        <f>ROUND((SUM(BE118:BE143)),  2)</f>
        <v>0</v>
      </c>
      <c r="G33" s="90"/>
      <c r="H33" s="90"/>
      <c r="I33" s="91">
        <v>0.2</v>
      </c>
      <c r="J33" s="89">
        <f>ROUND(((SUM(BE118:BE143))*I33),  2)</f>
        <v>0</v>
      </c>
      <c r="L33" s="27"/>
    </row>
    <row r="34" spans="2:12" s="1" customFormat="1" ht="14.5" customHeight="1">
      <c r="B34" s="27"/>
      <c r="E34" s="32" t="s">
        <v>35</v>
      </c>
      <c r="F34" s="92">
        <f>ROUND((SUM(BF118:BF143)),  2)</f>
        <v>0</v>
      </c>
      <c r="I34" s="93">
        <v>0.2</v>
      </c>
      <c r="J34" s="92">
        <f>ROUND(((SUM(BF118:BF143))*I34),  2)</f>
        <v>0</v>
      </c>
      <c r="L34" s="27"/>
    </row>
    <row r="35" spans="2:12" s="1" customFormat="1" ht="14.5" hidden="1" customHeight="1">
      <c r="B35" s="27"/>
      <c r="E35" s="24" t="s">
        <v>36</v>
      </c>
      <c r="F35" s="92">
        <f>ROUND((SUM(BG118:BG143)),  2)</f>
        <v>0</v>
      </c>
      <c r="I35" s="93">
        <v>0.2</v>
      </c>
      <c r="J35" s="92">
        <f>0</f>
        <v>0</v>
      </c>
      <c r="L35" s="27"/>
    </row>
    <row r="36" spans="2:12" s="1" customFormat="1" ht="14.5" hidden="1" customHeight="1">
      <c r="B36" s="27"/>
      <c r="E36" s="24" t="s">
        <v>37</v>
      </c>
      <c r="F36" s="92">
        <f>ROUND((SUM(BH118:BH143)),  2)</f>
        <v>0</v>
      </c>
      <c r="I36" s="93">
        <v>0.2</v>
      </c>
      <c r="J36" s="92">
        <f>0</f>
        <v>0</v>
      </c>
      <c r="L36" s="27"/>
    </row>
    <row r="37" spans="2:12" s="1" customFormat="1" ht="14.5" hidden="1" customHeight="1">
      <c r="B37" s="27"/>
      <c r="E37" s="32" t="s">
        <v>38</v>
      </c>
      <c r="F37" s="89">
        <f>ROUND((SUM(BI118:BI143)),  2)</f>
        <v>0</v>
      </c>
      <c r="G37" s="90"/>
      <c r="H37" s="90"/>
      <c r="I37" s="91">
        <v>0</v>
      </c>
      <c r="J37" s="89">
        <f>0</f>
        <v>0</v>
      </c>
      <c r="L37" s="27"/>
    </row>
    <row r="38" spans="2:12" s="1" customFormat="1" ht="7" customHeight="1">
      <c r="B38" s="27"/>
      <c r="L38" s="27"/>
    </row>
    <row r="39" spans="2:12" s="1" customFormat="1" ht="25.4" customHeight="1">
      <c r="B39" s="27"/>
      <c r="C39" s="94"/>
      <c r="D39" s="95" t="s">
        <v>39</v>
      </c>
      <c r="E39" s="54"/>
      <c r="F39" s="54"/>
      <c r="G39" s="96" t="s">
        <v>40</v>
      </c>
      <c r="H39" s="97" t="s">
        <v>41</v>
      </c>
      <c r="I39" s="54"/>
      <c r="J39" s="98">
        <f>SUM(J30:J37)</f>
        <v>0</v>
      </c>
      <c r="K39" s="99"/>
      <c r="L39" s="27"/>
    </row>
    <row r="40" spans="2:12" s="1" customFormat="1" ht="14.5" customHeight="1">
      <c r="B40" s="27"/>
      <c r="L40" s="27"/>
    </row>
    <row r="41" spans="2:12" ht="14.5" customHeight="1">
      <c r="B41" s="18"/>
      <c r="L41" s="18"/>
    </row>
    <row r="42" spans="2:12" ht="14.5" customHeight="1">
      <c r="B42" s="18"/>
      <c r="L42" s="18"/>
    </row>
    <row r="43" spans="2:12" ht="14.5" customHeight="1">
      <c r="B43" s="18"/>
      <c r="L43" s="18"/>
    </row>
    <row r="44" spans="2:12" ht="14.5" customHeight="1">
      <c r="B44" s="18"/>
      <c r="L44" s="18"/>
    </row>
    <row r="45" spans="2:12" ht="14.5" customHeight="1">
      <c r="B45" s="18"/>
      <c r="L45" s="18"/>
    </row>
    <row r="46" spans="2:12" ht="14.5" customHeight="1">
      <c r="B46" s="18"/>
      <c r="L46" s="18"/>
    </row>
    <row r="47" spans="2:12" ht="14.5" customHeight="1">
      <c r="B47" s="18"/>
      <c r="L47" s="18"/>
    </row>
    <row r="48" spans="2:12" ht="14.5" customHeight="1">
      <c r="B48" s="18"/>
      <c r="L48" s="18"/>
    </row>
    <row r="49" spans="2:12" ht="14.5" customHeight="1">
      <c r="B49" s="18"/>
      <c r="L49" s="18"/>
    </row>
    <row r="50" spans="2:12" s="1" customFormat="1" ht="14.5" customHeight="1">
      <c r="B50" s="27"/>
      <c r="D50" s="39" t="s">
        <v>42</v>
      </c>
      <c r="E50" s="40"/>
      <c r="F50" s="40"/>
      <c r="G50" s="39" t="s">
        <v>43</v>
      </c>
      <c r="H50" s="40"/>
      <c r="I50" s="40"/>
      <c r="J50" s="40"/>
      <c r="K50" s="40"/>
      <c r="L50" s="27"/>
    </row>
    <row r="51" spans="2:12">
      <c r="B51" s="18"/>
      <c r="L51" s="18"/>
    </row>
    <row r="52" spans="2:12">
      <c r="B52" s="18"/>
      <c r="L52" s="18"/>
    </row>
    <row r="53" spans="2:12">
      <c r="B53" s="18"/>
      <c r="L53" s="18"/>
    </row>
    <row r="54" spans="2:12">
      <c r="B54" s="18"/>
      <c r="L54" s="18"/>
    </row>
    <row r="55" spans="2:12">
      <c r="B55" s="18"/>
      <c r="L55" s="18"/>
    </row>
    <row r="56" spans="2:12">
      <c r="B56" s="18"/>
      <c r="L56" s="18"/>
    </row>
    <row r="57" spans="2:12">
      <c r="B57" s="18"/>
      <c r="L57" s="18"/>
    </row>
    <row r="58" spans="2:12">
      <c r="B58" s="18"/>
      <c r="L58" s="18"/>
    </row>
    <row r="59" spans="2:12">
      <c r="B59" s="18"/>
      <c r="L59" s="18"/>
    </row>
    <row r="60" spans="2:12">
      <c r="B60" s="18"/>
      <c r="L60" s="18"/>
    </row>
    <row r="61" spans="2:12" s="1" customFormat="1" ht="12.45">
      <c r="B61" s="27"/>
      <c r="D61" s="41" t="s">
        <v>44</v>
      </c>
      <c r="E61" s="29"/>
      <c r="F61" s="100" t="s">
        <v>45</v>
      </c>
      <c r="G61" s="41" t="s">
        <v>44</v>
      </c>
      <c r="H61" s="29"/>
      <c r="I61" s="29"/>
      <c r="J61" s="101" t="s">
        <v>45</v>
      </c>
      <c r="K61" s="29"/>
      <c r="L61" s="27"/>
    </row>
    <row r="62" spans="2:12">
      <c r="B62" s="18"/>
      <c r="L62" s="18"/>
    </row>
    <row r="63" spans="2:12">
      <c r="B63" s="18"/>
      <c r="L63" s="18"/>
    </row>
    <row r="64" spans="2:12">
      <c r="B64" s="18"/>
      <c r="L64" s="18"/>
    </row>
    <row r="65" spans="2:12" s="1" customFormat="1" ht="12.45">
      <c r="B65" s="27"/>
      <c r="D65" s="39" t="s">
        <v>46</v>
      </c>
      <c r="E65" s="40"/>
      <c r="F65" s="40"/>
      <c r="G65" s="39" t="s">
        <v>47</v>
      </c>
      <c r="H65" s="40"/>
      <c r="I65" s="40"/>
      <c r="J65" s="40"/>
      <c r="K65" s="40"/>
      <c r="L65" s="27"/>
    </row>
    <row r="66" spans="2:12">
      <c r="B66" s="18"/>
      <c r="L66" s="18"/>
    </row>
    <row r="67" spans="2:12">
      <c r="B67" s="18"/>
      <c r="L67" s="18"/>
    </row>
    <row r="68" spans="2:12">
      <c r="B68" s="18"/>
      <c r="L68" s="18"/>
    </row>
    <row r="69" spans="2:12">
      <c r="B69" s="18"/>
      <c r="L69" s="18"/>
    </row>
    <row r="70" spans="2:12">
      <c r="B70" s="18"/>
      <c r="L70" s="18"/>
    </row>
    <row r="71" spans="2:12">
      <c r="B71" s="18"/>
      <c r="L71" s="18"/>
    </row>
    <row r="72" spans="2:12">
      <c r="B72" s="18"/>
      <c r="L72" s="18"/>
    </row>
    <row r="73" spans="2:12">
      <c r="B73" s="18"/>
      <c r="L73" s="18"/>
    </row>
    <row r="74" spans="2:12">
      <c r="B74" s="18"/>
      <c r="L74" s="18"/>
    </row>
    <row r="75" spans="2:12">
      <c r="B75" s="18"/>
      <c r="L75" s="18"/>
    </row>
    <row r="76" spans="2:12" s="1" customFormat="1" ht="12.45">
      <c r="B76" s="27"/>
      <c r="D76" s="41" t="s">
        <v>44</v>
      </c>
      <c r="E76" s="29"/>
      <c r="F76" s="100" t="s">
        <v>45</v>
      </c>
      <c r="G76" s="41" t="s">
        <v>44</v>
      </c>
      <c r="H76" s="29"/>
      <c r="I76" s="29"/>
      <c r="J76" s="101" t="s">
        <v>45</v>
      </c>
      <c r="K76" s="29"/>
      <c r="L76" s="27"/>
    </row>
    <row r="77" spans="2:12" s="1" customFormat="1" ht="14.5" customHeight="1">
      <c r="B77" s="42"/>
      <c r="C77" s="43"/>
      <c r="D77" s="43"/>
      <c r="E77" s="43"/>
      <c r="F77" s="43"/>
      <c r="G77" s="43"/>
      <c r="H77" s="43"/>
      <c r="I77" s="43"/>
      <c r="J77" s="43"/>
      <c r="K77" s="43"/>
      <c r="L77" s="27"/>
    </row>
    <row r="81" spans="2:47" s="1" customFormat="1" ht="7" customHeight="1">
      <c r="B81" s="44"/>
      <c r="C81" s="45"/>
      <c r="D81" s="45"/>
      <c r="E81" s="45"/>
      <c r="F81" s="45"/>
      <c r="G81" s="45"/>
      <c r="H81" s="45"/>
      <c r="I81" s="45"/>
      <c r="J81" s="45"/>
      <c r="K81" s="45"/>
      <c r="L81" s="27"/>
    </row>
    <row r="82" spans="2:47" s="1" customFormat="1" ht="25" customHeight="1">
      <c r="B82" s="27"/>
      <c r="C82" s="19" t="s">
        <v>91</v>
      </c>
      <c r="L82" s="27"/>
    </row>
    <row r="83" spans="2:47" s="1" customFormat="1" ht="7" customHeight="1">
      <c r="B83" s="27"/>
      <c r="L83" s="27"/>
    </row>
    <row r="84" spans="2:47" s="1" customFormat="1" ht="12" customHeight="1">
      <c r="B84" s="27"/>
      <c r="C84" s="24" t="s">
        <v>13</v>
      </c>
      <c r="L84" s="27"/>
    </row>
    <row r="85" spans="2:47" s="1" customFormat="1" ht="26.25" customHeight="1">
      <c r="B85" s="27"/>
      <c r="E85" s="216" t="str">
        <f>E7</f>
        <v>Stavebné úpravy maštale pre voľné ustajnenie HD,  p.č. 606/9, Pichne okr. Snina</v>
      </c>
      <c r="F85" s="217"/>
      <c r="G85" s="217"/>
      <c r="H85" s="217"/>
      <c r="L85" s="27"/>
    </row>
    <row r="86" spans="2:47" s="1" customFormat="1" ht="12" customHeight="1">
      <c r="B86" s="27"/>
      <c r="C86" s="24" t="s">
        <v>89</v>
      </c>
      <c r="L86" s="27"/>
    </row>
    <row r="87" spans="2:47" s="1" customFormat="1" ht="16.5" customHeight="1">
      <c r="B87" s="27"/>
      <c r="E87" s="206" t="str">
        <f>E9</f>
        <v>04 - SO - 04 Vnútorná elektroinštalácia</v>
      </c>
      <c r="F87" s="215"/>
      <c r="G87" s="215"/>
      <c r="H87" s="215"/>
      <c r="L87" s="27"/>
    </row>
    <row r="88" spans="2:47" s="1" customFormat="1" ht="7" customHeight="1">
      <c r="B88" s="27"/>
      <c r="L88" s="27"/>
    </row>
    <row r="89" spans="2:47" s="1" customFormat="1" ht="12" customHeight="1">
      <c r="B89" s="27"/>
      <c r="C89" s="24" t="s">
        <v>16</v>
      </c>
      <c r="F89" s="22" t="str">
        <f>F12</f>
        <v xml:space="preserve"> </v>
      </c>
      <c r="I89" s="24" t="s">
        <v>18</v>
      </c>
      <c r="J89" s="50">
        <f>IF(J12="","",J12)</f>
        <v>45663</v>
      </c>
      <c r="L89" s="27"/>
    </row>
    <row r="90" spans="2:47" s="1" customFormat="1" ht="7" customHeight="1">
      <c r="B90" s="27"/>
      <c r="L90" s="27"/>
    </row>
    <row r="91" spans="2:47" s="1" customFormat="1" ht="40.200000000000003" customHeight="1">
      <c r="B91" s="27"/>
      <c r="C91" s="24" t="s">
        <v>19</v>
      </c>
      <c r="F91" s="22" t="str">
        <f>E15</f>
        <v>Rotax - Energo spol, s.r.o.,Námestie slobody 2, Humenné</v>
      </c>
      <c r="I91" s="24" t="s">
        <v>25</v>
      </c>
      <c r="J91" s="25" t="str">
        <f>E21</f>
        <v>Argo-PK, Projekčná kancelária, Strojárska 3998, Snina</v>
      </c>
      <c r="L91" s="27"/>
    </row>
    <row r="92" spans="2:47" s="1" customFormat="1" ht="15.25" customHeight="1">
      <c r="B92" s="27"/>
      <c r="C92" s="24" t="s">
        <v>24</v>
      </c>
      <c r="F92" s="22" t="str">
        <f>IF(E18="","",E18)</f>
        <v xml:space="preserve"> </v>
      </c>
      <c r="I92" s="24" t="s">
        <v>27</v>
      </c>
      <c r="J92" s="25" t="str">
        <f>E24</f>
        <v xml:space="preserve"> </v>
      </c>
      <c r="L92" s="27"/>
    </row>
    <row r="93" spans="2:47" s="1" customFormat="1" ht="10.4" customHeight="1">
      <c r="B93" s="27"/>
      <c r="L93" s="27"/>
    </row>
    <row r="94" spans="2:47" s="1" customFormat="1" ht="29.25" customHeight="1">
      <c r="B94" s="27"/>
      <c r="C94" s="102" t="s">
        <v>92</v>
      </c>
      <c r="D94" s="94"/>
      <c r="E94" s="94"/>
      <c r="F94" s="94"/>
      <c r="G94" s="94"/>
      <c r="H94" s="94"/>
      <c r="I94" s="94"/>
      <c r="J94" s="103" t="s">
        <v>93</v>
      </c>
      <c r="K94" s="94"/>
      <c r="L94" s="27"/>
    </row>
    <row r="95" spans="2:47" s="1" customFormat="1" ht="10.4" customHeight="1">
      <c r="B95" s="27"/>
      <c r="L95" s="27"/>
    </row>
    <row r="96" spans="2:47" s="1" customFormat="1" ht="22.95" customHeight="1">
      <c r="B96" s="27"/>
      <c r="C96" s="104" t="s">
        <v>94</v>
      </c>
      <c r="J96" s="63">
        <f>J118</f>
        <v>0</v>
      </c>
      <c r="L96" s="27"/>
      <c r="AU96" s="15" t="s">
        <v>95</v>
      </c>
    </row>
    <row r="97" spans="2:12" s="8" customFormat="1" ht="25" customHeight="1">
      <c r="B97" s="105"/>
      <c r="D97" s="106" t="s">
        <v>618</v>
      </c>
      <c r="E97" s="107"/>
      <c r="F97" s="107"/>
      <c r="G97" s="107"/>
      <c r="H97" s="107"/>
      <c r="I97" s="107"/>
      <c r="J97" s="108">
        <f>J119</f>
        <v>0</v>
      </c>
      <c r="L97" s="105"/>
    </row>
    <row r="98" spans="2:12" s="9" customFormat="1" ht="19.95" customHeight="1">
      <c r="B98" s="109"/>
      <c r="D98" s="110" t="s">
        <v>619</v>
      </c>
      <c r="E98" s="111"/>
      <c r="F98" s="111"/>
      <c r="G98" s="111"/>
      <c r="H98" s="111"/>
      <c r="I98" s="111"/>
      <c r="J98" s="112">
        <f>J120</f>
        <v>0</v>
      </c>
      <c r="L98" s="109"/>
    </row>
    <row r="99" spans="2:12" s="1" customFormat="1" ht="21.75" customHeight="1">
      <c r="B99" s="27"/>
      <c r="L99" s="27"/>
    </row>
    <row r="100" spans="2:12" s="1" customFormat="1" ht="7" customHeight="1">
      <c r="B100" s="42"/>
      <c r="C100" s="43"/>
      <c r="D100" s="43"/>
      <c r="E100" s="43"/>
      <c r="F100" s="43"/>
      <c r="G100" s="43"/>
      <c r="H100" s="43"/>
      <c r="I100" s="43"/>
      <c r="J100" s="43"/>
      <c r="K100" s="43"/>
      <c r="L100" s="27"/>
    </row>
    <row r="104" spans="2:12" s="1" customFormat="1" ht="7" customHeight="1">
      <c r="B104" s="44"/>
      <c r="C104" s="45"/>
      <c r="D104" s="45"/>
      <c r="E104" s="45"/>
      <c r="F104" s="45"/>
      <c r="G104" s="45"/>
      <c r="H104" s="45"/>
      <c r="I104" s="45"/>
      <c r="J104" s="45"/>
      <c r="K104" s="45"/>
      <c r="L104" s="27"/>
    </row>
    <row r="105" spans="2:12" s="1" customFormat="1" ht="25" customHeight="1">
      <c r="B105" s="27"/>
      <c r="C105" s="19" t="s">
        <v>108</v>
      </c>
      <c r="L105" s="27"/>
    </row>
    <row r="106" spans="2:12" s="1" customFormat="1" ht="7" customHeight="1">
      <c r="B106" s="27"/>
      <c r="L106" s="27"/>
    </row>
    <row r="107" spans="2:12" s="1" customFormat="1" ht="12" customHeight="1">
      <c r="B107" s="27"/>
      <c r="C107" s="24" t="s">
        <v>13</v>
      </c>
      <c r="L107" s="27"/>
    </row>
    <row r="108" spans="2:12" s="1" customFormat="1" ht="26.25" customHeight="1">
      <c r="B108" s="27"/>
      <c r="E108" s="216" t="str">
        <f>E7</f>
        <v>Stavebné úpravy maštale pre voľné ustajnenie HD,  p.č. 606/9, Pichne okr. Snina</v>
      </c>
      <c r="F108" s="217"/>
      <c r="G108" s="217"/>
      <c r="H108" s="217"/>
      <c r="L108" s="27"/>
    </row>
    <row r="109" spans="2:12" s="1" customFormat="1" ht="12" customHeight="1">
      <c r="B109" s="27"/>
      <c r="C109" s="24" t="s">
        <v>89</v>
      </c>
      <c r="L109" s="27"/>
    </row>
    <row r="110" spans="2:12" s="1" customFormat="1" ht="16.5" customHeight="1">
      <c r="B110" s="27"/>
      <c r="E110" s="206" t="str">
        <f>E9</f>
        <v>04 - SO - 04 Vnútorná elektroinštalácia</v>
      </c>
      <c r="F110" s="215"/>
      <c r="G110" s="215"/>
      <c r="H110" s="215"/>
      <c r="L110" s="27"/>
    </row>
    <row r="111" spans="2:12" s="1" customFormat="1" ht="7" customHeight="1">
      <c r="B111" s="27"/>
      <c r="L111" s="27"/>
    </row>
    <row r="112" spans="2:12" s="1" customFormat="1" ht="12" customHeight="1">
      <c r="B112" s="27"/>
      <c r="C112" s="24" t="s">
        <v>16</v>
      </c>
      <c r="F112" s="22" t="str">
        <f>F12</f>
        <v xml:space="preserve"> </v>
      </c>
      <c r="I112" s="24" t="s">
        <v>18</v>
      </c>
      <c r="J112" s="50">
        <f>IF(J12="","",J12)</f>
        <v>45663</v>
      </c>
      <c r="L112" s="27"/>
    </row>
    <row r="113" spans="2:65" s="1" customFormat="1" ht="7" customHeight="1">
      <c r="B113" s="27"/>
      <c r="L113" s="27"/>
    </row>
    <row r="114" spans="2:65" s="1" customFormat="1" ht="40.200000000000003" customHeight="1">
      <c r="B114" s="27"/>
      <c r="C114" s="24" t="s">
        <v>19</v>
      </c>
      <c r="F114" s="22" t="str">
        <f>E15</f>
        <v>Rotax - Energo spol, s.r.o.,Námestie slobody 2, Humenné</v>
      </c>
      <c r="I114" s="24" t="s">
        <v>25</v>
      </c>
      <c r="J114" s="25" t="str">
        <f>E21</f>
        <v>Argo-PK, Projekčná kancelária, Strojárska 3998, Snina</v>
      </c>
      <c r="L114" s="27"/>
    </row>
    <row r="115" spans="2:65" s="1" customFormat="1" ht="15.25" customHeight="1">
      <c r="B115" s="27"/>
      <c r="C115" s="24" t="s">
        <v>24</v>
      </c>
      <c r="F115" s="22" t="str">
        <f>IF(E18="","",E18)</f>
        <v xml:space="preserve"> </v>
      </c>
      <c r="I115" s="24" t="s">
        <v>27</v>
      </c>
      <c r="J115" s="25" t="str">
        <f>E24</f>
        <v xml:space="preserve"> </v>
      </c>
      <c r="L115" s="27"/>
    </row>
    <row r="116" spans="2:65" s="1" customFormat="1" ht="10.4" customHeight="1">
      <c r="B116" s="27"/>
      <c r="L116" s="27"/>
    </row>
    <row r="117" spans="2:65" s="10" customFormat="1" ht="29.25" customHeight="1">
      <c r="B117" s="113"/>
      <c r="C117" s="114" t="s">
        <v>109</v>
      </c>
      <c r="D117" s="115" t="s">
        <v>54</v>
      </c>
      <c r="E117" s="115" t="s">
        <v>50</v>
      </c>
      <c r="F117" s="115" t="s">
        <v>51</v>
      </c>
      <c r="G117" s="115" t="s">
        <v>110</v>
      </c>
      <c r="H117" s="115" t="s">
        <v>111</v>
      </c>
      <c r="I117" s="115" t="s">
        <v>112</v>
      </c>
      <c r="J117" s="116" t="s">
        <v>93</v>
      </c>
      <c r="K117" s="117" t="s">
        <v>113</v>
      </c>
      <c r="L117" s="113"/>
      <c r="M117" s="56" t="s">
        <v>1</v>
      </c>
      <c r="N117" s="57" t="s">
        <v>33</v>
      </c>
      <c r="O117" s="57" t="s">
        <v>114</v>
      </c>
      <c r="P117" s="57" t="s">
        <v>115</v>
      </c>
      <c r="Q117" s="57" t="s">
        <v>116</v>
      </c>
      <c r="R117" s="57" t="s">
        <v>117</v>
      </c>
      <c r="S117" s="57" t="s">
        <v>118</v>
      </c>
      <c r="T117" s="58" t="s">
        <v>119</v>
      </c>
    </row>
    <row r="118" spans="2:65" s="1" customFormat="1" ht="22.95" customHeight="1">
      <c r="B118" s="27"/>
      <c r="C118" s="61" t="s">
        <v>94</v>
      </c>
      <c r="J118" s="118">
        <f>BK118</f>
        <v>0</v>
      </c>
      <c r="L118" s="27"/>
      <c r="M118" s="59"/>
      <c r="N118" s="51"/>
      <c r="O118" s="51"/>
      <c r="P118" s="119">
        <f>P119</f>
        <v>36.510999999999996</v>
      </c>
      <c r="Q118" s="51"/>
      <c r="R118" s="119">
        <f>R119</f>
        <v>0.13546</v>
      </c>
      <c r="S118" s="51"/>
      <c r="T118" s="120">
        <f>T119</f>
        <v>0</v>
      </c>
      <c r="AT118" s="15" t="s">
        <v>68</v>
      </c>
      <c r="AU118" s="15" t="s">
        <v>95</v>
      </c>
      <c r="BK118" s="121">
        <f>BK119</f>
        <v>0</v>
      </c>
    </row>
    <row r="119" spans="2:65" s="11" customFormat="1" ht="25.95" customHeight="1">
      <c r="B119" s="122"/>
      <c r="D119" s="123" t="s">
        <v>68</v>
      </c>
      <c r="E119" s="124" t="s">
        <v>338</v>
      </c>
      <c r="F119" s="124" t="s">
        <v>620</v>
      </c>
      <c r="J119" s="125">
        <f>BK119</f>
        <v>0</v>
      </c>
      <c r="L119" s="122"/>
      <c r="M119" s="126"/>
      <c r="P119" s="127">
        <f>P120</f>
        <v>36.510999999999996</v>
      </c>
      <c r="R119" s="127">
        <f>R120</f>
        <v>0.13546</v>
      </c>
      <c r="T119" s="128">
        <f>T120</f>
        <v>0</v>
      </c>
      <c r="AR119" s="123" t="s">
        <v>139</v>
      </c>
      <c r="AT119" s="129" t="s">
        <v>68</v>
      </c>
      <c r="AU119" s="129" t="s">
        <v>69</v>
      </c>
      <c r="AY119" s="123" t="s">
        <v>122</v>
      </c>
      <c r="BK119" s="130">
        <f>BK120</f>
        <v>0</v>
      </c>
    </row>
    <row r="120" spans="2:65" s="11" customFormat="1" ht="22.95" customHeight="1">
      <c r="B120" s="122"/>
      <c r="D120" s="123" t="s">
        <v>68</v>
      </c>
      <c r="E120" s="131" t="s">
        <v>621</v>
      </c>
      <c r="F120" s="131" t="s">
        <v>622</v>
      </c>
      <c r="J120" s="132">
        <f>BK120</f>
        <v>0</v>
      </c>
      <c r="L120" s="122"/>
      <c r="M120" s="126"/>
      <c r="P120" s="127">
        <f>SUM(P121:P143)</f>
        <v>36.510999999999996</v>
      </c>
      <c r="R120" s="127">
        <f>SUM(R121:R143)</f>
        <v>0.13546</v>
      </c>
      <c r="T120" s="128">
        <f>SUM(T121:T143)</f>
        <v>0</v>
      </c>
      <c r="AR120" s="123" t="s">
        <v>139</v>
      </c>
      <c r="AT120" s="129" t="s">
        <v>68</v>
      </c>
      <c r="AU120" s="129" t="s">
        <v>77</v>
      </c>
      <c r="AY120" s="123" t="s">
        <v>122</v>
      </c>
      <c r="BK120" s="130">
        <f>SUM(BK121:BK143)</f>
        <v>0</v>
      </c>
    </row>
    <row r="121" spans="2:65" s="1" customFormat="1" ht="24.25" customHeight="1">
      <c r="B121" s="133"/>
      <c r="C121" s="134" t="s">
        <v>77</v>
      </c>
      <c r="D121" s="134" t="s">
        <v>124</v>
      </c>
      <c r="E121" s="135" t="s">
        <v>623</v>
      </c>
      <c r="F121" s="136" t="s">
        <v>624</v>
      </c>
      <c r="G121" s="137" t="s">
        <v>287</v>
      </c>
      <c r="H121" s="138">
        <v>65</v>
      </c>
      <c r="I121" s="139"/>
      <c r="J121" s="139">
        <f t="shared" ref="J121:J143" si="0">ROUND(I121*H121,2)</f>
        <v>0</v>
      </c>
      <c r="K121" s="140"/>
      <c r="L121" s="27"/>
      <c r="M121" s="141" t="s">
        <v>1</v>
      </c>
      <c r="N121" s="142" t="s">
        <v>35</v>
      </c>
      <c r="O121" s="143">
        <v>9.8000000000000004E-2</v>
      </c>
      <c r="P121" s="143">
        <f t="shared" ref="P121:P143" si="1">O121*H121</f>
        <v>6.37</v>
      </c>
      <c r="Q121" s="143">
        <v>0</v>
      </c>
      <c r="R121" s="143">
        <f t="shared" ref="R121:R143" si="2">Q121*H121</f>
        <v>0</v>
      </c>
      <c r="S121" s="143">
        <v>0</v>
      </c>
      <c r="T121" s="144">
        <f t="shared" ref="T121:T143" si="3">S121*H121</f>
        <v>0</v>
      </c>
      <c r="AR121" s="145" t="s">
        <v>463</v>
      </c>
      <c r="AT121" s="145" t="s">
        <v>124</v>
      </c>
      <c r="AU121" s="145" t="s">
        <v>129</v>
      </c>
      <c r="AY121" s="15" t="s">
        <v>122</v>
      </c>
      <c r="BE121" s="146">
        <f t="shared" ref="BE121:BE143" si="4">IF(N121="základná",J121,0)</f>
        <v>0</v>
      </c>
      <c r="BF121" s="146">
        <f t="shared" ref="BF121:BF143" si="5">IF(N121="znížená",J121,0)</f>
        <v>0</v>
      </c>
      <c r="BG121" s="146">
        <f t="shared" ref="BG121:BG143" si="6">IF(N121="zákl. prenesená",J121,0)</f>
        <v>0</v>
      </c>
      <c r="BH121" s="146">
        <f t="shared" ref="BH121:BH143" si="7">IF(N121="zníž. prenesená",J121,0)</f>
        <v>0</v>
      </c>
      <c r="BI121" s="146">
        <f t="shared" ref="BI121:BI143" si="8">IF(N121="nulová",J121,0)</f>
        <v>0</v>
      </c>
      <c r="BJ121" s="15" t="s">
        <v>129</v>
      </c>
      <c r="BK121" s="146">
        <f t="shared" ref="BK121:BK143" si="9">ROUND(I121*H121,2)</f>
        <v>0</v>
      </c>
      <c r="BL121" s="15" t="s">
        <v>463</v>
      </c>
      <c r="BM121" s="145" t="s">
        <v>625</v>
      </c>
    </row>
    <row r="122" spans="2:65" s="1" customFormat="1" ht="33" customHeight="1">
      <c r="B122" s="133"/>
      <c r="C122" s="160" t="s">
        <v>129</v>
      </c>
      <c r="D122" s="160" t="s">
        <v>338</v>
      </c>
      <c r="E122" s="161" t="s">
        <v>626</v>
      </c>
      <c r="F122" s="162" t="s">
        <v>627</v>
      </c>
      <c r="G122" s="163" t="s">
        <v>287</v>
      </c>
      <c r="H122" s="164">
        <v>65</v>
      </c>
      <c r="I122" s="165"/>
      <c r="J122" s="165">
        <f t="shared" si="0"/>
        <v>0</v>
      </c>
      <c r="K122" s="166"/>
      <c r="L122" s="167"/>
      <c r="M122" s="168" t="s">
        <v>1</v>
      </c>
      <c r="N122" s="169" t="s">
        <v>35</v>
      </c>
      <c r="O122" s="143">
        <v>0</v>
      </c>
      <c r="P122" s="143">
        <f t="shared" si="1"/>
        <v>0</v>
      </c>
      <c r="Q122" s="143">
        <v>1.9000000000000001E-4</v>
      </c>
      <c r="R122" s="143">
        <f t="shared" si="2"/>
        <v>1.235E-2</v>
      </c>
      <c r="S122" s="143">
        <v>0</v>
      </c>
      <c r="T122" s="144">
        <f t="shared" si="3"/>
        <v>0</v>
      </c>
      <c r="AR122" s="145" t="s">
        <v>628</v>
      </c>
      <c r="AT122" s="145" t="s">
        <v>338</v>
      </c>
      <c r="AU122" s="145" t="s">
        <v>129</v>
      </c>
      <c r="AY122" s="15" t="s">
        <v>122</v>
      </c>
      <c r="BE122" s="146">
        <f t="shared" si="4"/>
        <v>0</v>
      </c>
      <c r="BF122" s="146">
        <f t="shared" si="5"/>
        <v>0</v>
      </c>
      <c r="BG122" s="146">
        <f t="shared" si="6"/>
        <v>0</v>
      </c>
      <c r="BH122" s="146">
        <f t="shared" si="7"/>
        <v>0</v>
      </c>
      <c r="BI122" s="146">
        <f t="shared" si="8"/>
        <v>0</v>
      </c>
      <c r="BJ122" s="15" t="s">
        <v>129</v>
      </c>
      <c r="BK122" s="146">
        <f t="shared" si="9"/>
        <v>0</v>
      </c>
      <c r="BL122" s="15" t="s">
        <v>628</v>
      </c>
      <c r="BM122" s="145" t="s">
        <v>629</v>
      </c>
    </row>
    <row r="123" spans="2:65" s="1" customFormat="1" ht="33" customHeight="1">
      <c r="B123" s="133"/>
      <c r="C123" s="160" t="s">
        <v>139</v>
      </c>
      <c r="D123" s="160" t="s">
        <v>338</v>
      </c>
      <c r="E123" s="161" t="s">
        <v>630</v>
      </c>
      <c r="F123" s="162" t="s">
        <v>631</v>
      </c>
      <c r="G123" s="163" t="s">
        <v>363</v>
      </c>
      <c r="H123" s="164">
        <v>65</v>
      </c>
      <c r="I123" s="165"/>
      <c r="J123" s="165">
        <f t="shared" si="0"/>
        <v>0</v>
      </c>
      <c r="K123" s="166"/>
      <c r="L123" s="167"/>
      <c r="M123" s="168" t="s">
        <v>1</v>
      </c>
      <c r="N123" s="169" t="s">
        <v>35</v>
      </c>
      <c r="O123" s="143">
        <v>0</v>
      </c>
      <c r="P123" s="143">
        <f t="shared" si="1"/>
        <v>0</v>
      </c>
      <c r="Q123" s="143">
        <v>5.0000000000000002E-5</v>
      </c>
      <c r="R123" s="143">
        <f t="shared" si="2"/>
        <v>3.2500000000000003E-3</v>
      </c>
      <c r="S123" s="143">
        <v>0</v>
      </c>
      <c r="T123" s="144">
        <f t="shared" si="3"/>
        <v>0</v>
      </c>
      <c r="AR123" s="145" t="s">
        <v>628</v>
      </c>
      <c r="AT123" s="145" t="s">
        <v>338</v>
      </c>
      <c r="AU123" s="145" t="s">
        <v>129</v>
      </c>
      <c r="AY123" s="15" t="s">
        <v>122</v>
      </c>
      <c r="BE123" s="146">
        <f t="shared" si="4"/>
        <v>0</v>
      </c>
      <c r="BF123" s="146">
        <f t="shared" si="5"/>
        <v>0</v>
      </c>
      <c r="BG123" s="146">
        <f t="shared" si="6"/>
        <v>0</v>
      </c>
      <c r="BH123" s="146">
        <f t="shared" si="7"/>
        <v>0</v>
      </c>
      <c r="BI123" s="146">
        <f t="shared" si="8"/>
        <v>0</v>
      </c>
      <c r="BJ123" s="15" t="s">
        <v>129</v>
      </c>
      <c r="BK123" s="146">
        <f t="shared" si="9"/>
        <v>0</v>
      </c>
      <c r="BL123" s="15" t="s">
        <v>628</v>
      </c>
      <c r="BM123" s="145" t="s">
        <v>632</v>
      </c>
    </row>
    <row r="124" spans="2:65" s="1" customFormat="1" ht="16.5" customHeight="1">
      <c r="B124" s="133"/>
      <c r="C124" s="134" t="s">
        <v>128</v>
      </c>
      <c r="D124" s="134" t="s">
        <v>124</v>
      </c>
      <c r="E124" s="135" t="s">
        <v>633</v>
      </c>
      <c r="F124" s="136" t="s">
        <v>634</v>
      </c>
      <c r="G124" s="137" t="s">
        <v>635</v>
      </c>
      <c r="H124" s="138">
        <v>6</v>
      </c>
      <c r="I124" s="139"/>
      <c r="J124" s="139">
        <f t="shared" si="0"/>
        <v>0</v>
      </c>
      <c r="K124" s="140"/>
      <c r="L124" s="27"/>
      <c r="M124" s="141" t="s">
        <v>1</v>
      </c>
      <c r="N124" s="142" t="s">
        <v>35</v>
      </c>
      <c r="O124" s="143">
        <v>9.0999999999999998E-2</v>
      </c>
      <c r="P124" s="143">
        <f t="shared" si="1"/>
        <v>0.54600000000000004</v>
      </c>
      <c r="Q124" s="143">
        <v>0</v>
      </c>
      <c r="R124" s="143">
        <f t="shared" si="2"/>
        <v>0</v>
      </c>
      <c r="S124" s="143">
        <v>0</v>
      </c>
      <c r="T124" s="144">
        <f t="shared" si="3"/>
        <v>0</v>
      </c>
      <c r="AR124" s="145" t="s">
        <v>463</v>
      </c>
      <c r="AT124" s="145" t="s">
        <v>124</v>
      </c>
      <c r="AU124" s="145" t="s">
        <v>129</v>
      </c>
      <c r="AY124" s="15" t="s">
        <v>122</v>
      </c>
      <c r="BE124" s="146">
        <f t="shared" si="4"/>
        <v>0</v>
      </c>
      <c r="BF124" s="146">
        <f t="shared" si="5"/>
        <v>0</v>
      </c>
      <c r="BG124" s="146">
        <f t="shared" si="6"/>
        <v>0</v>
      </c>
      <c r="BH124" s="146">
        <f t="shared" si="7"/>
        <v>0</v>
      </c>
      <c r="BI124" s="146">
        <f t="shared" si="8"/>
        <v>0</v>
      </c>
      <c r="BJ124" s="15" t="s">
        <v>129</v>
      </c>
      <c r="BK124" s="146">
        <f t="shared" si="9"/>
        <v>0</v>
      </c>
      <c r="BL124" s="15" t="s">
        <v>463</v>
      </c>
      <c r="BM124" s="145" t="s">
        <v>636</v>
      </c>
    </row>
    <row r="125" spans="2:65" s="1" customFormat="1" ht="16.5" customHeight="1">
      <c r="B125" s="133"/>
      <c r="C125" s="160" t="s">
        <v>149</v>
      </c>
      <c r="D125" s="160" t="s">
        <v>338</v>
      </c>
      <c r="E125" s="161" t="s">
        <v>637</v>
      </c>
      <c r="F125" s="162" t="s">
        <v>638</v>
      </c>
      <c r="G125" s="163" t="s">
        <v>363</v>
      </c>
      <c r="H125" s="164">
        <v>6</v>
      </c>
      <c r="I125" s="165"/>
      <c r="J125" s="165">
        <f t="shared" si="0"/>
        <v>0</v>
      </c>
      <c r="K125" s="166"/>
      <c r="L125" s="167"/>
      <c r="M125" s="168" t="s">
        <v>1</v>
      </c>
      <c r="N125" s="169" t="s">
        <v>35</v>
      </c>
      <c r="O125" s="143">
        <v>0</v>
      </c>
      <c r="P125" s="143">
        <f t="shared" si="1"/>
        <v>0</v>
      </c>
      <c r="Q125" s="143">
        <v>0</v>
      </c>
      <c r="R125" s="143">
        <f t="shared" si="2"/>
        <v>0</v>
      </c>
      <c r="S125" s="143">
        <v>0</v>
      </c>
      <c r="T125" s="144">
        <f t="shared" si="3"/>
        <v>0</v>
      </c>
      <c r="AR125" s="145" t="s">
        <v>628</v>
      </c>
      <c r="AT125" s="145" t="s">
        <v>338</v>
      </c>
      <c r="AU125" s="145" t="s">
        <v>129</v>
      </c>
      <c r="AY125" s="15" t="s">
        <v>122</v>
      </c>
      <c r="BE125" s="146">
        <f t="shared" si="4"/>
        <v>0</v>
      </c>
      <c r="BF125" s="146">
        <f t="shared" si="5"/>
        <v>0</v>
      </c>
      <c r="BG125" s="146">
        <f t="shared" si="6"/>
        <v>0</v>
      </c>
      <c r="BH125" s="146">
        <f t="shared" si="7"/>
        <v>0</v>
      </c>
      <c r="BI125" s="146">
        <f t="shared" si="8"/>
        <v>0</v>
      </c>
      <c r="BJ125" s="15" t="s">
        <v>129</v>
      </c>
      <c r="BK125" s="146">
        <f t="shared" si="9"/>
        <v>0</v>
      </c>
      <c r="BL125" s="15" t="s">
        <v>628</v>
      </c>
      <c r="BM125" s="145" t="s">
        <v>639</v>
      </c>
    </row>
    <row r="126" spans="2:65" s="1" customFormat="1" ht="24.25" customHeight="1">
      <c r="B126" s="133"/>
      <c r="C126" s="134" t="s">
        <v>154</v>
      </c>
      <c r="D126" s="134" t="s">
        <v>124</v>
      </c>
      <c r="E126" s="135" t="s">
        <v>640</v>
      </c>
      <c r="F126" s="136" t="s">
        <v>641</v>
      </c>
      <c r="G126" s="137" t="s">
        <v>635</v>
      </c>
      <c r="H126" s="138">
        <v>6</v>
      </c>
      <c r="I126" s="139"/>
      <c r="J126" s="139">
        <f t="shared" si="0"/>
        <v>0</v>
      </c>
      <c r="K126" s="140"/>
      <c r="L126" s="27"/>
      <c r="M126" s="141" t="s">
        <v>1</v>
      </c>
      <c r="N126" s="142" t="s">
        <v>35</v>
      </c>
      <c r="O126" s="143">
        <v>5.7000000000000002E-2</v>
      </c>
      <c r="P126" s="143">
        <f t="shared" si="1"/>
        <v>0.34200000000000003</v>
      </c>
      <c r="Q126" s="143">
        <v>0</v>
      </c>
      <c r="R126" s="143">
        <f t="shared" si="2"/>
        <v>0</v>
      </c>
      <c r="S126" s="143">
        <v>0</v>
      </c>
      <c r="T126" s="144">
        <f t="shared" si="3"/>
        <v>0</v>
      </c>
      <c r="AR126" s="145" t="s">
        <v>463</v>
      </c>
      <c r="AT126" s="145" t="s">
        <v>124</v>
      </c>
      <c r="AU126" s="145" t="s">
        <v>129</v>
      </c>
      <c r="AY126" s="15" t="s">
        <v>122</v>
      </c>
      <c r="BE126" s="146">
        <f t="shared" si="4"/>
        <v>0</v>
      </c>
      <c r="BF126" s="146">
        <f t="shared" si="5"/>
        <v>0</v>
      </c>
      <c r="BG126" s="146">
        <f t="shared" si="6"/>
        <v>0</v>
      </c>
      <c r="BH126" s="146">
        <f t="shared" si="7"/>
        <v>0</v>
      </c>
      <c r="BI126" s="146">
        <f t="shared" si="8"/>
        <v>0</v>
      </c>
      <c r="BJ126" s="15" t="s">
        <v>129</v>
      </c>
      <c r="BK126" s="146">
        <f t="shared" si="9"/>
        <v>0</v>
      </c>
      <c r="BL126" s="15" t="s">
        <v>463</v>
      </c>
      <c r="BM126" s="145" t="s">
        <v>642</v>
      </c>
    </row>
    <row r="127" spans="2:65" s="1" customFormat="1" ht="16.5" customHeight="1">
      <c r="B127" s="133"/>
      <c r="C127" s="134" t="s">
        <v>159</v>
      </c>
      <c r="D127" s="134" t="s">
        <v>124</v>
      </c>
      <c r="E127" s="135" t="s">
        <v>643</v>
      </c>
      <c r="F127" s="136" t="s">
        <v>644</v>
      </c>
      <c r="G127" s="137" t="s">
        <v>363</v>
      </c>
      <c r="H127" s="138">
        <v>6</v>
      </c>
      <c r="I127" s="139"/>
      <c r="J127" s="139">
        <f t="shared" si="0"/>
        <v>0</v>
      </c>
      <c r="K127" s="140"/>
      <c r="L127" s="27"/>
      <c r="M127" s="141" t="s">
        <v>1</v>
      </c>
      <c r="N127" s="142" t="s">
        <v>35</v>
      </c>
      <c r="O127" s="143">
        <v>0.28799999999999998</v>
      </c>
      <c r="P127" s="143">
        <f t="shared" si="1"/>
        <v>1.7279999999999998</v>
      </c>
      <c r="Q127" s="143">
        <v>0</v>
      </c>
      <c r="R127" s="143">
        <f t="shared" si="2"/>
        <v>0</v>
      </c>
      <c r="S127" s="143">
        <v>0</v>
      </c>
      <c r="T127" s="144">
        <f t="shared" si="3"/>
        <v>0</v>
      </c>
      <c r="AR127" s="145" t="s">
        <v>463</v>
      </c>
      <c r="AT127" s="145" t="s">
        <v>124</v>
      </c>
      <c r="AU127" s="145" t="s">
        <v>129</v>
      </c>
      <c r="AY127" s="15" t="s">
        <v>122</v>
      </c>
      <c r="BE127" s="146">
        <f t="shared" si="4"/>
        <v>0</v>
      </c>
      <c r="BF127" s="146">
        <f t="shared" si="5"/>
        <v>0</v>
      </c>
      <c r="BG127" s="146">
        <f t="shared" si="6"/>
        <v>0</v>
      </c>
      <c r="BH127" s="146">
        <f t="shared" si="7"/>
        <v>0</v>
      </c>
      <c r="BI127" s="146">
        <f t="shared" si="8"/>
        <v>0</v>
      </c>
      <c r="BJ127" s="15" t="s">
        <v>129</v>
      </c>
      <c r="BK127" s="146">
        <f t="shared" si="9"/>
        <v>0</v>
      </c>
      <c r="BL127" s="15" t="s">
        <v>463</v>
      </c>
      <c r="BM127" s="145" t="s">
        <v>645</v>
      </c>
    </row>
    <row r="128" spans="2:65" s="1" customFormat="1" ht="16.5" customHeight="1">
      <c r="B128" s="133"/>
      <c r="C128" s="160" t="s">
        <v>164</v>
      </c>
      <c r="D128" s="160" t="s">
        <v>338</v>
      </c>
      <c r="E128" s="161" t="s">
        <v>646</v>
      </c>
      <c r="F128" s="162" t="s">
        <v>647</v>
      </c>
      <c r="G128" s="163" t="s">
        <v>363</v>
      </c>
      <c r="H128" s="164">
        <v>6</v>
      </c>
      <c r="I128" s="165"/>
      <c r="J128" s="165">
        <f t="shared" si="0"/>
        <v>0</v>
      </c>
      <c r="K128" s="166"/>
      <c r="L128" s="167"/>
      <c r="M128" s="168" t="s">
        <v>1</v>
      </c>
      <c r="N128" s="169" t="s">
        <v>35</v>
      </c>
      <c r="O128" s="143">
        <v>0</v>
      </c>
      <c r="P128" s="143">
        <f t="shared" si="1"/>
        <v>0</v>
      </c>
      <c r="Q128" s="143">
        <v>1E-4</v>
      </c>
      <c r="R128" s="143">
        <f t="shared" si="2"/>
        <v>6.0000000000000006E-4</v>
      </c>
      <c r="S128" s="143">
        <v>0</v>
      </c>
      <c r="T128" s="144">
        <f t="shared" si="3"/>
        <v>0</v>
      </c>
      <c r="AR128" s="145" t="s">
        <v>628</v>
      </c>
      <c r="AT128" s="145" t="s">
        <v>338</v>
      </c>
      <c r="AU128" s="145" t="s">
        <v>129</v>
      </c>
      <c r="AY128" s="15" t="s">
        <v>122</v>
      </c>
      <c r="BE128" s="146">
        <f t="shared" si="4"/>
        <v>0</v>
      </c>
      <c r="BF128" s="146">
        <f t="shared" si="5"/>
        <v>0</v>
      </c>
      <c r="BG128" s="146">
        <f t="shared" si="6"/>
        <v>0</v>
      </c>
      <c r="BH128" s="146">
        <f t="shared" si="7"/>
        <v>0</v>
      </c>
      <c r="BI128" s="146">
        <f t="shared" si="8"/>
        <v>0</v>
      </c>
      <c r="BJ128" s="15" t="s">
        <v>129</v>
      </c>
      <c r="BK128" s="146">
        <f t="shared" si="9"/>
        <v>0</v>
      </c>
      <c r="BL128" s="15" t="s">
        <v>628</v>
      </c>
      <c r="BM128" s="145" t="s">
        <v>648</v>
      </c>
    </row>
    <row r="129" spans="2:65" s="1" customFormat="1" ht="24.25" customHeight="1">
      <c r="B129" s="133"/>
      <c r="C129" s="134" t="s">
        <v>168</v>
      </c>
      <c r="D129" s="134" t="s">
        <v>124</v>
      </c>
      <c r="E129" s="135" t="s">
        <v>649</v>
      </c>
      <c r="F129" s="136" t="s">
        <v>650</v>
      </c>
      <c r="G129" s="137" t="s">
        <v>363</v>
      </c>
      <c r="H129" s="138">
        <v>3</v>
      </c>
      <c r="I129" s="139"/>
      <c r="J129" s="139">
        <f t="shared" si="0"/>
        <v>0</v>
      </c>
      <c r="K129" s="140"/>
      <c r="L129" s="27"/>
      <c r="M129" s="141" t="s">
        <v>1</v>
      </c>
      <c r="N129" s="142" t="s">
        <v>35</v>
      </c>
      <c r="O129" s="143">
        <v>0.25800000000000001</v>
      </c>
      <c r="P129" s="143">
        <f t="shared" si="1"/>
        <v>0.77400000000000002</v>
      </c>
      <c r="Q129" s="143">
        <v>0</v>
      </c>
      <c r="R129" s="143">
        <f t="shared" si="2"/>
        <v>0</v>
      </c>
      <c r="S129" s="143">
        <v>0</v>
      </c>
      <c r="T129" s="144">
        <f t="shared" si="3"/>
        <v>0</v>
      </c>
      <c r="AR129" s="145" t="s">
        <v>463</v>
      </c>
      <c r="AT129" s="145" t="s">
        <v>124</v>
      </c>
      <c r="AU129" s="145" t="s">
        <v>129</v>
      </c>
      <c r="AY129" s="15" t="s">
        <v>122</v>
      </c>
      <c r="BE129" s="146">
        <f t="shared" si="4"/>
        <v>0</v>
      </c>
      <c r="BF129" s="146">
        <f t="shared" si="5"/>
        <v>0</v>
      </c>
      <c r="BG129" s="146">
        <f t="shared" si="6"/>
        <v>0</v>
      </c>
      <c r="BH129" s="146">
        <f t="shared" si="7"/>
        <v>0</v>
      </c>
      <c r="BI129" s="146">
        <f t="shared" si="8"/>
        <v>0</v>
      </c>
      <c r="BJ129" s="15" t="s">
        <v>129</v>
      </c>
      <c r="BK129" s="146">
        <f t="shared" si="9"/>
        <v>0</v>
      </c>
      <c r="BL129" s="15" t="s">
        <v>463</v>
      </c>
      <c r="BM129" s="145" t="s">
        <v>651</v>
      </c>
    </row>
    <row r="130" spans="2:65" s="1" customFormat="1" ht="16.5" customHeight="1">
      <c r="B130" s="133"/>
      <c r="C130" s="160" t="s">
        <v>173</v>
      </c>
      <c r="D130" s="160" t="s">
        <v>338</v>
      </c>
      <c r="E130" s="161" t="s">
        <v>652</v>
      </c>
      <c r="F130" s="162" t="s">
        <v>653</v>
      </c>
      <c r="G130" s="163" t="s">
        <v>363</v>
      </c>
      <c r="H130" s="164">
        <v>3</v>
      </c>
      <c r="I130" s="165"/>
      <c r="J130" s="165">
        <f t="shared" si="0"/>
        <v>0</v>
      </c>
      <c r="K130" s="166"/>
      <c r="L130" s="167"/>
      <c r="M130" s="168" t="s">
        <v>1</v>
      </c>
      <c r="N130" s="169" t="s">
        <v>35</v>
      </c>
      <c r="O130" s="143">
        <v>0</v>
      </c>
      <c r="P130" s="143">
        <f t="shared" si="1"/>
        <v>0</v>
      </c>
      <c r="Q130" s="143">
        <v>3.0000000000000001E-5</v>
      </c>
      <c r="R130" s="143">
        <f t="shared" si="2"/>
        <v>9.0000000000000006E-5</v>
      </c>
      <c r="S130" s="143">
        <v>0</v>
      </c>
      <c r="T130" s="144">
        <f t="shared" si="3"/>
        <v>0</v>
      </c>
      <c r="AR130" s="145" t="s">
        <v>628</v>
      </c>
      <c r="AT130" s="145" t="s">
        <v>338</v>
      </c>
      <c r="AU130" s="145" t="s">
        <v>129</v>
      </c>
      <c r="AY130" s="15" t="s">
        <v>122</v>
      </c>
      <c r="BE130" s="146">
        <f t="shared" si="4"/>
        <v>0</v>
      </c>
      <c r="BF130" s="146">
        <f t="shared" si="5"/>
        <v>0</v>
      </c>
      <c r="BG130" s="146">
        <f t="shared" si="6"/>
        <v>0</v>
      </c>
      <c r="BH130" s="146">
        <f t="shared" si="7"/>
        <v>0</v>
      </c>
      <c r="BI130" s="146">
        <f t="shared" si="8"/>
        <v>0</v>
      </c>
      <c r="BJ130" s="15" t="s">
        <v>129</v>
      </c>
      <c r="BK130" s="146">
        <f t="shared" si="9"/>
        <v>0</v>
      </c>
      <c r="BL130" s="15" t="s">
        <v>628</v>
      </c>
      <c r="BM130" s="145" t="s">
        <v>654</v>
      </c>
    </row>
    <row r="131" spans="2:65" s="1" customFormat="1" ht="16.5" customHeight="1">
      <c r="B131" s="133"/>
      <c r="C131" s="160" t="s">
        <v>183</v>
      </c>
      <c r="D131" s="160" t="s">
        <v>338</v>
      </c>
      <c r="E131" s="161" t="s">
        <v>655</v>
      </c>
      <c r="F131" s="162" t="s">
        <v>656</v>
      </c>
      <c r="G131" s="163" t="s">
        <v>363</v>
      </c>
      <c r="H131" s="164">
        <v>3</v>
      </c>
      <c r="I131" s="165"/>
      <c r="J131" s="165">
        <f t="shared" si="0"/>
        <v>0</v>
      </c>
      <c r="K131" s="166"/>
      <c r="L131" s="167"/>
      <c r="M131" s="168" t="s">
        <v>1</v>
      </c>
      <c r="N131" s="169" t="s">
        <v>35</v>
      </c>
      <c r="O131" s="143">
        <v>0</v>
      </c>
      <c r="P131" s="143">
        <f t="shared" si="1"/>
        <v>0</v>
      </c>
      <c r="Q131" s="143">
        <v>8.0000000000000007E-5</v>
      </c>
      <c r="R131" s="143">
        <f t="shared" si="2"/>
        <v>2.4000000000000003E-4</v>
      </c>
      <c r="S131" s="143">
        <v>0</v>
      </c>
      <c r="T131" s="144">
        <f t="shared" si="3"/>
        <v>0</v>
      </c>
      <c r="AR131" s="145" t="s">
        <v>628</v>
      </c>
      <c r="AT131" s="145" t="s">
        <v>338</v>
      </c>
      <c r="AU131" s="145" t="s">
        <v>129</v>
      </c>
      <c r="AY131" s="15" t="s">
        <v>122</v>
      </c>
      <c r="BE131" s="146">
        <f t="shared" si="4"/>
        <v>0</v>
      </c>
      <c r="BF131" s="146">
        <f t="shared" si="5"/>
        <v>0</v>
      </c>
      <c r="BG131" s="146">
        <f t="shared" si="6"/>
        <v>0</v>
      </c>
      <c r="BH131" s="146">
        <f t="shared" si="7"/>
        <v>0</v>
      </c>
      <c r="BI131" s="146">
        <f t="shared" si="8"/>
        <v>0</v>
      </c>
      <c r="BJ131" s="15" t="s">
        <v>129</v>
      </c>
      <c r="BK131" s="146">
        <f t="shared" si="9"/>
        <v>0</v>
      </c>
      <c r="BL131" s="15" t="s">
        <v>628</v>
      </c>
      <c r="BM131" s="145" t="s">
        <v>657</v>
      </c>
    </row>
    <row r="132" spans="2:65" s="1" customFormat="1" ht="21.75" customHeight="1">
      <c r="B132" s="133"/>
      <c r="C132" s="134" t="s">
        <v>188</v>
      </c>
      <c r="D132" s="134" t="s">
        <v>124</v>
      </c>
      <c r="E132" s="135" t="s">
        <v>658</v>
      </c>
      <c r="F132" s="136" t="s">
        <v>659</v>
      </c>
      <c r="G132" s="137" t="s">
        <v>363</v>
      </c>
      <c r="H132" s="138">
        <v>3</v>
      </c>
      <c r="I132" s="139"/>
      <c r="J132" s="139">
        <f t="shared" si="0"/>
        <v>0</v>
      </c>
      <c r="K132" s="140"/>
      <c r="L132" s="27"/>
      <c r="M132" s="141" t="s">
        <v>1</v>
      </c>
      <c r="N132" s="142" t="s">
        <v>35</v>
      </c>
      <c r="O132" s="143">
        <v>0.38700000000000001</v>
      </c>
      <c r="P132" s="143">
        <f t="shared" si="1"/>
        <v>1.161</v>
      </c>
      <c r="Q132" s="143">
        <v>0</v>
      </c>
      <c r="R132" s="143">
        <f t="shared" si="2"/>
        <v>0</v>
      </c>
      <c r="S132" s="143">
        <v>0</v>
      </c>
      <c r="T132" s="144">
        <f t="shared" si="3"/>
        <v>0</v>
      </c>
      <c r="AR132" s="145" t="s">
        <v>463</v>
      </c>
      <c r="AT132" s="145" t="s">
        <v>124</v>
      </c>
      <c r="AU132" s="145" t="s">
        <v>129</v>
      </c>
      <c r="AY132" s="15" t="s">
        <v>122</v>
      </c>
      <c r="BE132" s="146">
        <f t="shared" si="4"/>
        <v>0</v>
      </c>
      <c r="BF132" s="146">
        <f t="shared" si="5"/>
        <v>0</v>
      </c>
      <c r="BG132" s="146">
        <f t="shared" si="6"/>
        <v>0</v>
      </c>
      <c r="BH132" s="146">
        <f t="shared" si="7"/>
        <v>0</v>
      </c>
      <c r="BI132" s="146">
        <f t="shared" si="8"/>
        <v>0</v>
      </c>
      <c r="BJ132" s="15" t="s">
        <v>129</v>
      </c>
      <c r="BK132" s="146">
        <f t="shared" si="9"/>
        <v>0</v>
      </c>
      <c r="BL132" s="15" t="s">
        <v>463</v>
      </c>
      <c r="BM132" s="145" t="s">
        <v>660</v>
      </c>
    </row>
    <row r="133" spans="2:65" s="1" customFormat="1" ht="16.5" customHeight="1">
      <c r="B133" s="133"/>
      <c r="C133" s="160" t="s">
        <v>193</v>
      </c>
      <c r="D133" s="160" t="s">
        <v>338</v>
      </c>
      <c r="E133" s="161" t="s">
        <v>661</v>
      </c>
      <c r="F133" s="162" t="s">
        <v>662</v>
      </c>
      <c r="G133" s="163" t="s">
        <v>363</v>
      </c>
      <c r="H133" s="164">
        <v>3</v>
      </c>
      <c r="I133" s="165"/>
      <c r="J133" s="165">
        <f t="shared" si="0"/>
        <v>0</v>
      </c>
      <c r="K133" s="166"/>
      <c r="L133" s="167"/>
      <c r="M133" s="168" t="s">
        <v>1</v>
      </c>
      <c r="N133" s="169" t="s">
        <v>35</v>
      </c>
      <c r="O133" s="143">
        <v>0</v>
      </c>
      <c r="P133" s="143">
        <f t="shared" si="1"/>
        <v>0</v>
      </c>
      <c r="Q133" s="143">
        <v>3.1E-4</v>
      </c>
      <c r="R133" s="143">
        <f t="shared" si="2"/>
        <v>9.3000000000000005E-4</v>
      </c>
      <c r="S133" s="143">
        <v>0</v>
      </c>
      <c r="T133" s="144">
        <f t="shared" si="3"/>
        <v>0</v>
      </c>
      <c r="AR133" s="145" t="s">
        <v>628</v>
      </c>
      <c r="AT133" s="145" t="s">
        <v>338</v>
      </c>
      <c r="AU133" s="145" t="s">
        <v>129</v>
      </c>
      <c r="AY133" s="15" t="s">
        <v>122</v>
      </c>
      <c r="BE133" s="146">
        <f t="shared" si="4"/>
        <v>0</v>
      </c>
      <c r="BF133" s="146">
        <f t="shared" si="5"/>
        <v>0</v>
      </c>
      <c r="BG133" s="146">
        <f t="shared" si="6"/>
        <v>0</v>
      </c>
      <c r="BH133" s="146">
        <f t="shared" si="7"/>
        <v>0</v>
      </c>
      <c r="BI133" s="146">
        <f t="shared" si="8"/>
        <v>0</v>
      </c>
      <c r="BJ133" s="15" t="s">
        <v>129</v>
      </c>
      <c r="BK133" s="146">
        <f t="shared" si="9"/>
        <v>0</v>
      </c>
      <c r="BL133" s="15" t="s">
        <v>628</v>
      </c>
      <c r="BM133" s="145" t="s">
        <v>663</v>
      </c>
    </row>
    <row r="134" spans="2:65" s="1" customFormat="1" ht="24.25" customHeight="1">
      <c r="B134" s="133"/>
      <c r="C134" s="134" t="s">
        <v>197</v>
      </c>
      <c r="D134" s="134" t="s">
        <v>124</v>
      </c>
      <c r="E134" s="135" t="s">
        <v>664</v>
      </c>
      <c r="F134" s="136" t="s">
        <v>665</v>
      </c>
      <c r="G134" s="137" t="s">
        <v>363</v>
      </c>
      <c r="H134" s="138">
        <v>1</v>
      </c>
      <c r="I134" s="139"/>
      <c r="J134" s="139">
        <f t="shared" si="0"/>
        <v>0</v>
      </c>
      <c r="K134" s="140"/>
      <c r="L134" s="27"/>
      <c r="M134" s="141" t="s">
        <v>1</v>
      </c>
      <c r="N134" s="142" t="s">
        <v>35</v>
      </c>
      <c r="O134" s="143">
        <v>0.87</v>
      </c>
      <c r="P134" s="143">
        <f t="shared" si="1"/>
        <v>0.87</v>
      </c>
      <c r="Q134" s="143">
        <v>0</v>
      </c>
      <c r="R134" s="143">
        <f t="shared" si="2"/>
        <v>0</v>
      </c>
      <c r="S134" s="143">
        <v>0</v>
      </c>
      <c r="T134" s="144">
        <f t="shared" si="3"/>
        <v>0</v>
      </c>
      <c r="AR134" s="145" t="s">
        <v>463</v>
      </c>
      <c r="AT134" s="145" t="s">
        <v>124</v>
      </c>
      <c r="AU134" s="145" t="s">
        <v>129</v>
      </c>
      <c r="AY134" s="15" t="s">
        <v>122</v>
      </c>
      <c r="BE134" s="146">
        <f t="shared" si="4"/>
        <v>0</v>
      </c>
      <c r="BF134" s="146">
        <f t="shared" si="5"/>
        <v>0</v>
      </c>
      <c r="BG134" s="146">
        <f t="shared" si="6"/>
        <v>0</v>
      </c>
      <c r="BH134" s="146">
        <f t="shared" si="7"/>
        <v>0</v>
      </c>
      <c r="BI134" s="146">
        <f t="shared" si="8"/>
        <v>0</v>
      </c>
      <c r="BJ134" s="15" t="s">
        <v>129</v>
      </c>
      <c r="BK134" s="146">
        <f t="shared" si="9"/>
        <v>0</v>
      </c>
      <c r="BL134" s="15" t="s">
        <v>463</v>
      </c>
      <c r="BM134" s="145" t="s">
        <v>666</v>
      </c>
    </row>
    <row r="135" spans="2:65" s="1" customFormat="1" ht="21.75" customHeight="1">
      <c r="B135" s="133"/>
      <c r="C135" s="160" t="s">
        <v>203</v>
      </c>
      <c r="D135" s="160" t="s">
        <v>338</v>
      </c>
      <c r="E135" s="161" t="s">
        <v>667</v>
      </c>
      <c r="F135" s="162" t="s">
        <v>668</v>
      </c>
      <c r="G135" s="163" t="s">
        <v>363</v>
      </c>
      <c r="H135" s="164">
        <v>1</v>
      </c>
      <c r="I135" s="165"/>
      <c r="J135" s="165">
        <f t="shared" si="0"/>
        <v>0</v>
      </c>
      <c r="K135" s="166"/>
      <c r="L135" s="167"/>
      <c r="M135" s="168" t="s">
        <v>1</v>
      </c>
      <c r="N135" s="169" t="s">
        <v>35</v>
      </c>
      <c r="O135" s="143">
        <v>0</v>
      </c>
      <c r="P135" s="143">
        <f t="shared" si="1"/>
        <v>0</v>
      </c>
      <c r="Q135" s="143">
        <v>1.6E-2</v>
      </c>
      <c r="R135" s="143">
        <f t="shared" si="2"/>
        <v>1.6E-2</v>
      </c>
      <c r="S135" s="143">
        <v>0</v>
      </c>
      <c r="T135" s="144">
        <f t="shared" si="3"/>
        <v>0</v>
      </c>
      <c r="AR135" s="145" t="s">
        <v>628</v>
      </c>
      <c r="AT135" s="145" t="s">
        <v>338</v>
      </c>
      <c r="AU135" s="145" t="s">
        <v>129</v>
      </c>
      <c r="AY135" s="15" t="s">
        <v>122</v>
      </c>
      <c r="BE135" s="146">
        <f t="shared" si="4"/>
        <v>0</v>
      </c>
      <c r="BF135" s="146">
        <f t="shared" si="5"/>
        <v>0</v>
      </c>
      <c r="BG135" s="146">
        <f t="shared" si="6"/>
        <v>0</v>
      </c>
      <c r="BH135" s="146">
        <f t="shared" si="7"/>
        <v>0</v>
      </c>
      <c r="BI135" s="146">
        <f t="shared" si="8"/>
        <v>0</v>
      </c>
      <c r="BJ135" s="15" t="s">
        <v>129</v>
      </c>
      <c r="BK135" s="146">
        <f t="shared" si="9"/>
        <v>0</v>
      </c>
      <c r="BL135" s="15" t="s">
        <v>628</v>
      </c>
      <c r="BM135" s="145" t="s">
        <v>669</v>
      </c>
    </row>
    <row r="136" spans="2:65" s="1" customFormat="1" ht="21.75" customHeight="1">
      <c r="B136" s="133"/>
      <c r="C136" s="134" t="s">
        <v>208</v>
      </c>
      <c r="D136" s="134" t="s">
        <v>124</v>
      </c>
      <c r="E136" s="135" t="s">
        <v>670</v>
      </c>
      <c r="F136" s="136" t="s">
        <v>671</v>
      </c>
      <c r="G136" s="137" t="s">
        <v>363</v>
      </c>
      <c r="H136" s="138">
        <v>4</v>
      </c>
      <c r="I136" s="139"/>
      <c r="J136" s="139">
        <f t="shared" si="0"/>
        <v>0</v>
      </c>
      <c r="K136" s="140"/>
      <c r="L136" s="27"/>
      <c r="M136" s="141" t="s">
        <v>1</v>
      </c>
      <c r="N136" s="142" t="s">
        <v>35</v>
      </c>
      <c r="O136" s="143">
        <v>0.73</v>
      </c>
      <c r="P136" s="143">
        <f t="shared" si="1"/>
        <v>2.92</v>
      </c>
      <c r="Q136" s="143">
        <v>0</v>
      </c>
      <c r="R136" s="143">
        <f t="shared" si="2"/>
        <v>0</v>
      </c>
      <c r="S136" s="143">
        <v>0</v>
      </c>
      <c r="T136" s="144">
        <f t="shared" si="3"/>
        <v>0</v>
      </c>
      <c r="AR136" s="145" t="s">
        <v>463</v>
      </c>
      <c r="AT136" s="145" t="s">
        <v>124</v>
      </c>
      <c r="AU136" s="145" t="s">
        <v>129</v>
      </c>
      <c r="AY136" s="15" t="s">
        <v>122</v>
      </c>
      <c r="BE136" s="146">
        <f t="shared" si="4"/>
        <v>0</v>
      </c>
      <c r="BF136" s="146">
        <f t="shared" si="5"/>
        <v>0</v>
      </c>
      <c r="BG136" s="146">
        <f t="shared" si="6"/>
        <v>0</v>
      </c>
      <c r="BH136" s="146">
        <f t="shared" si="7"/>
        <v>0</v>
      </c>
      <c r="BI136" s="146">
        <f t="shared" si="8"/>
        <v>0</v>
      </c>
      <c r="BJ136" s="15" t="s">
        <v>129</v>
      </c>
      <c r="BK136" s="146">
        <f t="shared" si="9"/>
        <v>0</v>
      </c>
      <c r="BL136" s="15" t="s">
        <v>463</v>
      </c>
      <c r="BM136" s="145" t="s">
        <v>672</v>
      </c>
    </row>
    <row r="137" spans="2:65" s="1" customFormat="1" ht="16.5" customHeight="1">
      <c r="B137" s="133"/>
      <c r="C137" s="160" t="s">
        <v>213</v>
      </c>
      <c r="D137" s="160" t="s">
        <v>338</v>
      </c>
      <c r="E137" s="161" t="s">
        <v>673</v>
      </c>
      <c r="F137" s="162" t="s">
        <v>674</v>
      </c>
      <c r="G137" s="163" t="s">
        <v>363</v>
      </c>
      <c r="H137" s="164">
        <v>4</v>
      </c>
      <c r="I137" s="165"/>
      <c r="J137" s="165">
        <f t="shared" si="0"/>
        <v>0</v>
      </c>
      <c r="K137" s="166"/>
      <c r="L137" s="167"/>
      <c r="M137" s="168" t="s">
        <v>1</v>
      </c>
      <c r="N137" s="169" t="s">
        <v>35</v>
      </c>
      <c r="O137" s="143">
        <v>0</v>
      </c>
      <c r="P137" s="143">
        <f t="shared" si="1"/>
        <v>0</v>
      </c>
      <c r="Q137" s="143">
        <v>3.0000000000000001E-3</v>
      </c>
      <c r="R137" s="143">
        <f t="shared" si="2"/>
        <v>1.2E-2</v>
      </c>
      <c r="S137" s="143">
        <v>0</v>
      </c>
      <c r="T137" s="144">
        <f t="shared" si="3"/>
        <v>0</v>
      </c>
      <c r="AR137" s="145" t="s">
        <v>628</v>
      </c>
      <c r="AT137" s="145" t="s">
        <v>338</v>
      </c>
      <c r="AU137" s="145" t="s">
        <v>129</v>
      </c>
      <c r="AY137" s="15" t="s">
        <v>122</v>
      </c>
      <c r="BE137" s="146">
        <f t="shared" si="4"/>
        <v>0</v>
      </c>
      <c r="BF137" s="146">
        <f t="shared" si="5"/>
        <v>0</v>
      </c>
      <c r="BG137" s="146">
        <f t="shared" si="6"/>
        <v>0</v>
      </c>
      <c r="BH137" s="146">
        <f t="shared" si="7"/>
        <v>0</v>
      </c>
      <c r="BI137" s="146">
        <f t="shared" si="8"/>
        <v>0</v>
      </c>
      <c r="BJ137" s="15" t="s">
        <v>129</v>
      </c>
      <c r="BK137" s="146">
        <f t="shared" si="9"/>
        <v>0</v>
      </c>
      <c r="BL137" s="15" t="s">
        <v>628</v>
      </c>
      <c r="BM137" s="145" t="s">
        <v>675</v>
      </c>
    </row>
    <row r="138" spans="2:65" s="1" customFormat="1" ht="16.5" customHeight="1">
      <c r="B138" s="133"/>
      <c r="C138" s="134" t="s">
        <v>217</v>
      </c>
      <c r="D138" s="134" t="s">
        <v>124</v>
      </c>
      <c r="E138" s="135" t="s">
        <v>676</v>
      </c>
      <c r="F138" s="136" t="s">
        <v>677</v>
      </c>
      <c r="G138" s="137" t="s">
        <v>287</v>
      </c>
      <c r="H138" s="138">
        <v>150</v>
      </c>
      <c r="I138" s="139"/>
      <c r="J138" s="139">
        <f t="shared" si="0"/>
        <v>0</v>
      </c>
      <c r="K138" s="140"/>
      <c r="L138" s="27"/>
      <c r="M138" s="141" t="s">
        <v>1</v>
      </c>
      <c r="N138" s="142" t="s">
        <v>35</v>
      </c>
      <c r="O138" s="143">
        <v>9.1999999999999998E-2</v>
      </c>
      <c r="P138" s="143">
        <f t="shared" si="1"/>
        <v>13.799999999999999</v>
      </c>
      <c r="Q138" s="143">
        <v>0</v>
      </c>
      <c r="R138" s="143">
        <f t="shared" si="2"/>
        <v>0</v>
      </c>
      <c r="S138" s="143">
        <v>0</v>
      </c>
      <c r="T138" s="144">
        <f t="shared" si="3"/>
        <v>0</v>
      </c>
      <c r="AR138" s="145" t="s">
        <v>463</v>
      </c>
      <c r="AT138" s="145" t="s">
        <v>124</v>
      </c>
      <c r="AU138" s="145" t="s">
        <v>129</v>
      </c>
      <c r="AY138" s="15" t="s">
        <v>122</v>
      </c>
      <c r="BE138" s="146">
        <f t="shared" si="4"/>
        <v>0</v>
      </c>
      <c r="BF138" s="146">
        <f t="shared" si="5"/>
        <v>0</v>
      </c>
      <c r="BG138" s="146">
        <f t="shared" si="6"/>
        <v>0</v>
      </c>
      <c r="BH138" s="146">
        <f t="shared" si="7"/>
        <v>0</v>
      </c>
      <c r="BI138" s="146">
        <f t="shared" si="8"/>
        <v>0</v>
      </c>
      <c r="BJ138" s="15" t="s">
        <v>129</v>
      </c>
      <c r="BK138" s="146">
        <f t="shared" si="9"/>
        <v>0</v>
      </c>
      <c r="BL138" s="15" t="s">
        <v>463</v>
      </c>
      <c r="BM138" s="145" t="s">
        <v>678</v>
      </c>
    </row>
    <row r="139" spans="2:65" s="1" customFormat="1" ht="16.5" customHeight="1">
      <c r="B139" s="133"/>
      <c r="C139" s="160" t="s">
        <v>223</v>
      </c>
      <c r="D139" s="160" t="s">
        <v>338</v>
      </c>
      <c r="E139" s="161" t="s">
        <v>679</v>
      </c>
      <c r="F139" s="162" t="s">
        <v>680</v>
      </c>
      <c r="G139" s="163" t="s">
        <v>287</v>
      </c>
      <c r="H139" s="164">
        <v>150</v>
      </c>
      <c r="I139" s="165"/>
      <c r="J139" s="165">
        <f t="shared" si="0"/>
        <v>0</v>
      </c>
      <c r="K139" s="166"/>
      <c r="L139" s="167"/>
      <c r="M139" s="168" t="s">
        <v>1</v>
      </c>
      <c r="N139" s="169" t="s">
        <v>35</v>
      </c>
      <c r="O139" s="143">
        <v>0</v>
      </c>
      <c r="P139" s="143">
        <f t="shared" si="1"/>
        <v>0</v>
      </c>
      <c r="Q139" s="143">
        <v>5.9999999999999995E-4</v>
      </c>
      <c r="R139" s="143">
        <f t="shared" si="2"/>
        <v>0.09</v>
      </c>
      <c r="S139" s="143">
        <v>0</v>
      </c>
      <c r="T139" s="144">
        <f t="shared" si="3"/>
        <v>0</v>
      </c>
      <c r="AR139" s="145" t="s">
        <v>628</v>
      </c>
      <c r="AT139" s="145" t="s">
        <v>338</v>
      </c>
      <c r="AU139" s="145" t="s">
        <v>129</v>
      </c>
      <c r="AY139" s="15" t="s">
        <v>122</v>
      </c>
      <c r="BE139" s="146">
        <f t="shared" si="4"/>
        <v>0</v>
      </c>
      <c r="BF139" s="146">
        <f t="shared" si="5"/>
        <v>0</v>
      </c>
      <c r="BG139" s="146">
        <f t="shared" si="6"/>
        <v>0</v>
      </c>
      <c r="BH139" s="146">
        <f t="shared" si="7"/>
        <v>0</v>
      </c>
      <c r="BI139" s="146">
        <f t="shared" si="8"/>
        <v>0</v>
      </c>
      <c r="BJ139" s="15" t="s">
        <v>129</v>
      </c>
      <c r="BK139" s="146">
        <f t="shared" si="9"/>
        <v>0</v>
      </c>
      <c r="BL139" s="15" t="s">
        <v>628</v>
      </c>
      <c r="BM139" s="145" t="s">
        <v>681</v>
      </c>
    </row>
    <row r="140" spans="2:65" s="1" customFormat="1" ht="16.5" customHeight="1">
      <c r="B140" s="133"/>
      <c r="C140" s="134" t="s">
        <v>7</v>
      </c>
      <c r="D140" s="134" t="s">
        <v>124</v>
      </c>
      <c r="E140" s="135" t="s">
        <v>682</v>
      </c>
      <c r="F140" s="136" t="s">
        <v>683</v>
      </c>
      <c r="G140" s="137" t="s">
        <v>684</v>
      </c>
      <c r="H140" s="138">
        <v>8</v>
      </c>
      <c r="I140" s="139"/>
      <c r="J140" s="139">
        <f t="shared" si="0"/>
        <v>0</v>
      </c>
      <c r="K140" s="140"/>
      <c r="L140" s="27"/>
      <c r="M140" s="141" t="s">
        <v>1</v>
      </c>
      <c r="N140" s="142" t="s">
        <v>35</v>
      </c>
      <c r="O140" s="143">
        <v>1</v>
      </c>
      <c r="P140" s="143">
        <f t="shared" si="1"/>
        <v>8</v>
      </c>
      <c r="Q140" s="143">
        <v>0</v>
      </c>
      <c r="R140" s="143">
        <f t="shared" si="2"/>
        <v>0</v>
      </c>
      <c r="S140" s="143">
        <v>0</v>
      </c>
      <c r="T140" s="144">
        <f t="shared" si="3"/>
        <v>0</v>
      </c>
      <c r="AR140" s="145" t="s">
        <v>685</v>
      </c>
      <c r="AT140" s="145" t="s">
        <v>124</v>
      </c>
      <c r="AU140" s="145" t="s">
        <v>129</v>
      </c>
      <c r="AY140" s="15" t="s">
        <v>122</v>
      </c>
      <c r="BE140" s="146">
        <f t="shared" si="4"/>
        <v>0</v>
      </c>
      <c r="BF140" s="146">
        <f t="shared" si="5"/>
        <v>0</v>
      </c>
      <c r="BG140" s="146">
        <f t="shared" si="6"/>
        <v>0</v>
      </c>
      <c r="BH140" s="146">
        <f t="shared" si="7"/>
        <v>0</v>
      </c>
      <c r="BI140" s="146">
        <f t="shared" si="8"/>
        <v>0</v>
      </c>
      <c r="BJ140" s="15" t="s">
        <v>129</v>
      </c>
      <c r="BK140" s="146">
        <f t="shared" si="9"/>
        <v>0</v>
      </c>
      <c r="BL140" s="15" t="s">
        <v>685</v>
      </c>
      <c r="BM140" s="145" t="s">
        <v>686</v>
      </c>
    </row>
    <row r="141" spans="2:65" s="1" customFormat="1" ht="16.5" customHeight="1">
      <c r="B141" s="133"/>
      <c r="C141" s="134" t="s">
        <v>238</v>
      </c>
      <c r="D141" s="134" t="s">
        <v>124</v>
      </c>
      <c r="E141" s="135" t="s">
        <v>687</v>
      </c>
      <c r="F141" s="136" t="s">
        <v>688</v>
      </c>
      <c r="G141" s="137" t="s">
        <v>351</v>
      </c>
      <c r="H141" s="138">
        <v>15.555</v>
      </c>
      <c r="I141" s="139"/>
      <c r="J141" s="139">
        <f t="shared" si="0"/>
        <v>0</v>
      </c>
      <c r="K141" s="140"/>
      <c r="L141" s="27"/>
      <c r="M141" s="141" t="s">
        <v>1</v>
      </c>
      <c r="N141" s="142" t="s">
        <v>35</v>
      </c>
      <c r="O141" s="143">
        <v>0</v>
      </c>
      <c r="P141" s="143">
        <f t="shared" si="1"/>
        <v>0</v>
      </c>
      <c r="Q141" s="143">
        <v>0</v>
      </c>
      <c r="R141" s="143">
        <f t="shared" si="2"/>
        <v>0</v>
      </c>
      <c r="S141" s="143">
        <v>0</v>
      </c>
      <c r="T141" s="144">
        <f t="shared" si="3"/>
        <v>0</v>
      </c>
      <c r="AR141" s="145" t="s">
        <v>463</v>
      </c>
      <c r="AT141" s="145" t="s">
        <v>124</v>
      </c>
      <c r="AU141" s="145" t="s">
        <v>129</v>
      </c>
      <c r="AY141" s="15" t="s">
        <v>122</v>
      </c>
      <c r="BE141" s="146">
        <f t="shared" si="4"/>
        <v>0</v>
      </c>
      <c r="BF141" s="146">
        <f t="shared" si="5"/>
        <v>0</v>
      </c>
      <c r="BG141" s="146">
        <f t="shared" si="6"/>
        <v>0</v>
      </c>
      <c r="BH141" s="146">
        <f t="shared" si="7"/>
        <v>0</v>
      </c>
      <c r="BI141" s="146">
        <f t="shared" si="8"/>
        <v>0</v>
      </c>
      <c r="BJ141" s="15" t="s">
        <v>129</v>
      </c>
      <c r="BK141" s="146">
        <f t="shared" si="9"/>
        <v>0</v>
      </c>
      <c r="BL141" s="15" t="s">
        <v>463</v>
      </c>
      <c r="BM141" s="145" t="s">
        <v>689</v>
      </c>
    </row>
    <row r="142" spans="2:65" s="1" customFormat="1" ht="16.5" customHeight="1">
      <c r="B142" s="133"/>
      <c r="C142" s="134" t="s">
        <v>242</v>
      </c>
      <c r="D142" s="134" t="s">
        <v>124</v>
      </c>
      <c r="E142" s="135" t="s">
        <v>690</v>
      </c>
      <c r="F142" s="136" t="s">
        <v>691</v>
      </c>
      <c r="G142" s="137" t="s">
        <v>351</v>
      </c>
      <c r="H142" s="138">
        <v>10.742000000000001</v>
      </c>
      <c r="I142" s="139"/>
      <c r="J142" s="139">
        <f t="shared" si="0"/>
        <v>0</v>
      </c>
      <c r="K142" s="140"/>
      <c r="L142" s="27"/>
      <c r="M142" s="141" t="s">
        <v>1</v>
      </c>
      <c r="N142" s="142" t="s">
        <v>35</v>
      </c>
      <c r="O142" s="143">
        <v>0</v>
      </c>
      <c r="P142" s="143">
        <f t="shared" si="1"/>
        <v>0</v>
      </c>
      <c r="Q142" s="143">
        <v>0</v>
      </c>
      <c r="R142" s="143">
        <f t="shared" si="2"/>
        <v>0</v>
      </c>
      <c r="S142" s="143">
        <v>0</v>
      </c>
      <c r="T142" s="144">
        <f t="shared" si="3"/>
        <v>0</v>
      </c>
      <c r="AR142" s="145" t="s">
        <v>628</v>
      </c>
      <c r="AT142" s="145" t="s">
        <v>124</v>
      </c>
      <c r="AU142" s="145" t="s">
        <v>129</v>
      </c>
      <c r="AY142" s="15" t="s">
        <v>122</v>
      </c>
      <c r="BE142" s="146">
        <f t="shared" si="4"/>
        <v>0</v>
      </c>
      <c r="BF142" s="146">
        <f t="shared" si="5"/>
        <v>0</v>
      </c>
      <c r="BG142" s="146">
        <f t="shared" si="6"/>
        <v>0</v>
      </c>
      <c r="BH142" s="146">
        <f t="shared" si="7"/>
        <v>0</v>
      </c>
      <c r="BI142" s="146">
        <f t="shared" si="8"/>
        <v>0</v>
      </c>
      <c r="BJ142" s="15" t="s">
        <v>129</v>
      </c>
      <c r="BK142" s="146">
        <f t="shared" si="9"/>
        <v>0</v>
      </c>
      <c r="BL142" s="15" t="s">
        <v>628</v>
      </c>
      <c r="BM142" s="145" t="s">
        <v>692</v>
      </c>
    </row>
    <row r="143" spans="2:65" s="1" customFormat="1" ht="16.5" customHeight="1">
      <c r="B143" s="133"/>
      <c r="C143" s="134" t="s">
        <v>247</v>
      </c>
      <c r="D143" s="134" t="s">
        <v>124</v>
      </c>
      <c r="E143" s="135" t="s">
        <v>693</v>
      </c>
      <c r="F143" s="136" t="s">
        <v>694</v>
      </c>
      <c r="G143" s="137" t="s">
        <v>351</v>
      </c>
      <c r="H143" s="138">
        <v>15.555</v>
      </c>
      <c r="I143" s="139"/>
      <c r="J143" s="139">
        <f t="shared" si="0"/>
        <v>0</v>
      </c>
      <c r="K143" s="140"/>
      <c r="L143" s="27"/>
      <c r="M143" s="173" t="s">
        <v>1</v>
      </c>
      <c r="N143" s="174" t="s">
        <v>35</v>
      </c>
      <c r="O143" s="175">
        <v>0</v>
      </c>
      <c r="P143" s="175">
        <f t="shared" si="1"/>
        <v>0</v>
      </c>
      <c r="Q143" s="175">
        <v>0</v>
      </c>
      <c r="R143" s="175">
        <f t="shared" si="2"/>
        <v>0</v>
      </c>
      <c r="S143" s="175">
        <v>0</v>
      </c>
      <c r="T143" s="176">
        <f t="shared" si="3"/>
        <v>0</v>
      </c>
      <c r="AR143" s="145" t="s">
        <v>463</v>
      </c>
      <c r="AT143" s="145" t="s">
        <v>124</v>
      </c>
      <c r="AU143" s="145" t="s">
        <v>129</v>
      </c>
      <c r="AY143" s="15" t="s">
        <v>122</v>
      </c>
      <c r="BE143" s="146">
        <f t="shared" si="4"/>
        <v>0</v>
      </c>
      <c r="BF143" s="146">
        <f t="shared" si="5"/>
        <v>0</v>
      </c>
      <c r="BG143" s="146">
        <f t="shared" si="6"/>
        <v>0</v>
      </c>
      <c r="BH143" s="146">
        <f t="shared" si="7"/>
        <v>0</v>
      </c>
      <c r="BI143" s="146">
        <f t="shared" si="8"/>
        <v>0</v>
      </c>
      <c r="BJ143" s="15" t="s">
        <v>129</v>
      </c>
      <c r="BK143" s="146">
        <f t="shared" si="9"/>
        <v>0</v>
      </c>
      <c r="BL143" s="15" t="s">
        <v>463</v>
      </c>
      <c r="BM143" s="145" t="s">
        <v>695</v>
      </c>
    </row>
    <row r="144" spans="2:65" s="1" customFormat="1" ht="7" customHeight="1">
      <c r="B144" s="42"/>
      <c r="C144" s="43"/>
      <c r="D144" s="43"/>
      <c r="E144" s="43"/>
      <c r="F144" s="43"/>
      <c r="G144" s="43"/>
      <c r="H144" s="43"/>
      <c r="I144" s="43"/>
      <c r="J144" s="43"/>
      <c r="K144" s="43"/>
      <c r="L144" s="27"/>
    </row>
  </sheetData>
  <autoFilter ref="C117:K143" xr:uid="{00000000-0009-0000-0000-000004000000}"/>
  <mergeCells count="9">
    <mergeCell ref="E87:H87"/>
    <mergeCell ref="E108:H108"/>
    <mergeCell ref="E110:H110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5</vt:i4>
      </vt:variant>
      <vt:variant>
        <vt:lpstr>Pomenované rozsahy</vt:lpstr>
      </vt:variant>
      <vt:variant>
        <vt:i4>10</vt:i4>
      </vt:variant>
    </vt:vector>
  </HeadingPairs>
  <TitlesOfParts>
    <vt:vector size="15" baseType="lpstr">
      <vt:lpstr>Rekapitulácia stavby</vt:lpstr>
      <vt:lpstr>01 - SO - 01 Vlastná stavba</vt:lpstr>
      <vt:lpstr>02 - SO - 02 Búracie práce</vt:lpstr>
      <vt:lpstr>03 - SO - 03 Vodovodná pr...</vt:lpstr>
      <vt:lpstr>04 - SO - 04 Vnútorná ele...</vt:lpstr>
      <vt:lpstr>'01 - SO - 01 Vlastná stavba'!Názvy_tlače</vt:lpstr>
      <vt:lpstr>'02 - SO - 02 Búracie práce'!Názvy_tlače</vt:lpstr>
      <vt:lpstr>'03 - SO - 03 Vodovodná pr...'!Názvy_tlače</vt:lpstr>
      <vt:lpstr>'04 - SO - 04 Vnútorná ele...'!Názvy_tlače</vt:lpstr>
      <vt:lpstr>'Rekapitulácia stavby'!Názvy_tlače</vt:lpstr>
      <vt:lpstr>'01 - SO - 01 Vlastná stavba'!Oblasť_tlače</vt:lpstr>
      <vt:lpstr>'02 - SO - 02 Búracie práce'!Oblasť_tlače</vt:lpstr>
      <vt:lpstr>'03 - SO - 03 Vodovodná pr...'!Oblasť_tlače</vt:lpstr>
      <vt:lpstr>'04 - SO - 04 Vnútorná ele...'!Oblasť_tlače</vt:lpstr>
      <vt:lpstr>'Rekapitulácia stavby'!Oblasť_tlače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Sisková</dc:creator>
  <cp:lastModifiedBy>Roman Mikušinec</cp:lastModifiedBy>
  <dcterms:created xsi:type="dcterms:W3CDTF">2022-06-16T13:22:03Z</dcterms:created>
  <dcterms:modified xsi:type="dcterms:W3CDTF">2025-01-27T13:30:38Z</dcterms:modified>
</cp:coreProperties>
</file>