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Z:\Projekty\PRV_8.3_výzva_73_PRV_2024\Združenie vlastníkov lesov a urbariátu pozemkové spoločenstvo Žiar\VO\SP\Vysvetlenie SP\č.2\"/>
    </mc:Choice>
  </mc:AlternateContent>
  <xr:revisionPtr revIDLastSave="0" documentId="13_ncr:1_{71F70110-9626-4B2A-A354-4153D80D75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kapitulácia stavby" sheetId="1" r:id="rId1"/>
    <sheet name="1 - Zvážnica - protierózn..." sheetId="2" r:id="rId2"/>
    <sheet name="2 - Vsakovacie nádrže" sheetId="3" r:id="rId3"/>
    <sheet name="3 - Odvodňovacia priekopa" sheetId="4" r:id="rId4"/>
    <sheet name="4 - Priepusty a odkaľovac..." sheetId="5" r:id="rId5"/>
  </sheets>
  <definedNames>
    <definedName name="_xlnm._FilterDatabase" localSheetId="1" hidden="1">'1 - Zvážnica - protierózn...'!$C$120:$K$154</definedName>
    <definedName name="_xlnm._FilterDatabase" localSheetId="2" hidden="1">'2 - Vsakovacie nádrže'!$C$117:$K$126</definedName>
    <definedName name="_xlnm._FilterDatabase" localSheetId="3" hidden="1">'3 - Odvodňovacia priekopa'!$C$117:$K$125</definedName>
    <definedName name="_xlnm._FilterDatabase" localSheetId="4" hidden="1">'4 - Priepusty a odkaľovac...'!$C$121:$K$179</definedName>
    <definedName name="_xlnm.Print_Titles" localSheetId="1">'1 - Zvážnica - protierózn...'!$120:$120</definedName>
    <definedName name="_xlnm.Print_Titles" localSheetId="2">'2 - Vsakovacie nádrže'!$117:$117</definedName>
    <definedName name="_xlnm.Print_Titles" localSheetId="3">'3 - Odvodňovacia priekopa'!$117:$117</definedName>
    <definedName name="_xlnm.Print_Titles" localSheetId="4">'4 - Priepusty a odkaľovac...'!$121:$121</definedName>
    <definedName name="_xlnm.Print_Titles" localSheetId="0">'Rekapitulácia stavby'!$92:$92</definedName>
    <definedName name="_xlnm.Print_Area" localSheetId="1">'1 - Zvážnica - protierózn...'!$C$4:$J$76,'1 - Zvážnica - protierózn...'!$C$82:$J$102,'1 - Zvážnica - protierózn...'!$C$108:$J$154</definedName>
    <definedName name="_xlnm.Print_Area" localSheetId="2">'2 - Vsakovacie nádrže'!$C$4:$J$76,'2 - Vsakovacie nádrže'!$C$82:$J$99,'2 - Vsakovacie nádrže'!$C$105:$J$126</definedName>
    <definedName name="_xlnm.Print_Area" localSheetId="3">'3 - Odvodňovacia priekopa'!$C$4:$J$76,'3 - Odvodňovacia priekopa'!$C$82:$J$99,'3 - Odvodňovacia priekopa'!$C$105:$J$125</definedName>
    <definedName name="_xlnm.Print_Area" localSheetId="4">'4 - Priepusty a odkaľovac...'!$C$4:$J$76,'4 - Priepusty a odkaľovac...'!$C$82:$J$103,'4 - Priepusty a odkaľovac...'!$C$109:$J$179</definedName>
    <definedName name="_xlnm.Print_Area" localSheetId="0">'Rekapitulácia stavby'!$D$4:$AO$76,'Rekapitulácia stavby'!$C$82:$AQ$99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5" l="1"/>
  <c r="J36" i="5"/>
  <c r="AY98" i="1" s="1"/>
  <c r="J35" i="5"/>
  <c r="AX98" i="1" s="1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69" i="5"/>
  <c r="BH169" i="5"/>
  <c r="BG169" i="5"/>
  <c r="BE169" i="5"/>
  <c r="T169" i="5"/>
  <c r="R169" i="5"/>
  <c r="P169" i="5"/>
  <c r="BI167" i="5"/>
  <c r="BH167" i="5"/>
  <c r="BG167" i="5"/>
  <c r="BE167" i="5"/>
  <c r="T167" i="5"/>
  <c r="R167" i="5"/>
  <c r="P167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55" i="5"/>
  <c r="BH155" i="5"/>
  <c r="BG155" i="5"/>
  <c r="BE155" i="5"/>
  <c r="T155" i="5"/>
  <c r="T154" i="5"/>
  <c r="R155" i="5"/>
  <c r="R154" i="5" s="1"/>
  <c r="P155" i="5"/>
  <c r="P154" i="5" s="1"/>
  <c r="BI151" i="5"/>
  <c r="BH151" i="5"/>
  <c r="BG151" i="5"/>
  <c r="BE151" i="5"/>
  <c r="T151" i="5"/>
  <c r="R151" i="5"/>
  <c r="P151" i="5"/>
  <c r="BI145" i="5"/>
  <c r="BH145" i="5"/>
  <c r="BG145" i="5"/>
  <c r="BE145" i="5"/>
  <c r="T145" i="5"/>
  <c r="R145" i="5"/>
  <c r="P145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3" i="5"/>
  <c r="BH133" i="5"/>
  <c r="BG133" i="5"/>
  <c r="BE133" i="5"/>
  <c r="T133" i="5"/>
  <c r="R133" i="5"/>
  <c r="P133" i="5"/>
  <c r="BI129" i="5"/>
  <c r="BH129" i="5"/>
  <c r="BG129" i="5"/>
  <c r="BE129" i="5"/>
  <c r="T129" i="5"/>
  <c r="R129" i="5"/>
  <c r="P129" i="5"/>
  <c r="BI125" i="5"/>
  <c r="BH125" i="5"/>
  <c r="BG125" i="5"/>
  <c r="BE125" i="5"/>
  <c r="T125" i="5"/>
  <c r="R125" i="5"/>
  <c r="P125" i="5"/>
  <c r="J119" i="5"/>
  <c r="J118" i="5"/>
  <c r="F116" i="5"/>
  <c r="E114" i="5"/>
  <c r="J92" i="5"/>
  <c r="J91" i="5"/>
  <c r="F89" i="5"/>
  <c r="E87" i="5"/>
  <c r="J18" i="5"/>
  <c r="E18" i="5"/>
  <c r="F119" i="5" s="1"/>
  <c r="J17" i="5"/>
  <c r="J15" i="5"/>
  <c r="E15" i="5"/>
  <c r="F91" i="5" s="1"/>
  <c r="J14" i="5"/>
  <c r="J12" i="5"/>
  <c r="J89" i="5" s="1"/>
  <c r="E7" i="5"/>
  <c r="E85" i="5" s="1"/>
  <c r="J37" i="4"/>
  <c r="J36" i="4"/>
  <c r="AY97" i="1" s="1"/>
  <c r="J35" i="4"/>
  <c r="AX97" i="1" s="1"/>
  <c r="BI125" i="4"/>
  <c r="BH125" i="4"/>
  <c r="BG125" i="4"/>
  <c r="BE125" i="4"/>
  <c r="T125" i="4"/>
  <c r="R125" i="4"/>
  <c r="P125" i="4"/>
  <c r="BI124" i="4"/>
  <c r="BH124" i="4"/>
  <c r="BG124" i="4"/>
  <c r="BE124" i="4"/>
  <c r="T124" i="4"/>
  <c r="R124" i="4"/>
  <c r="P124" i="4"/>
  <c r="BI121" i="4"/>
  <c r="BH121" i="4"/>
  <c r="BG121" i="4"/>
  <c r="BE121" i="4"/>
  <c r="J33" i="4" s="1"/>
  <c r="T121" i="4"/>
  <c r="R121" i="4"/>
  <c r="P121" i="4"/>
  <c r="J115" i="4"/>
  <c r="J114" i="4"/>
  <c r="F112" i="4"/>
  <c r="E110" i="4"/>
  <c r="J92" i="4"/>
  <c r="J91" i="4"/>
  <c r="F89" i="4"/>
  <c r="E87" i="4"/>
  <c r="J18" i="4"/>
  <c r="E18" i="4"/>
  <c r="F115" i="4" s="1"/>
  <c r="J17" i="4"/>
  <c r="J15" i="4"/>
  <c r="E15" i="4"/>
  <c r="F91" i="4" s="1"/>
  <c r="J14" i="4"/>
  <c r="J12" i="4"/>
  <c r="J112" i="4" s="1"/>
  <c r="E7" i="4"/>
  <c r="E108" i="4" s="1"/>
  <c r="J37" i="3"/>
  <c r="J36" i="3"/>
  <c r="AY96" i="1" s="1"/>
  <c r="J35" i="3"/>
  <c r="AX96" i="1" s="1"/>
  <c r="BI126" i="3"/>
  <c r="BH126" i="3"/>
  <c r="BG126" i="3"/>
  <c r="BE126" i="3"/>
  <c r="T126" i="3"/>
  <c r="R126" i="3"/>
  <c r="P126" i="3"/>
  <c r="BI124" i="3"/>
  <c r="BH124" i="3"/>
  <c r="BG124" i="3"/>
  <c r="BE124" i="3"/>
  <c r="T124" i="3"/>
  <c r="R124" i="3"/>
  <c r="P124" i="3"/>
  <c r="BI123" i="3"/>
  <c r="BH123" i="3"/>
  <c r="BG123" i="3"/>
  <c r="BE123" i="3"/>
  <c r="T123" i="3"/>
  <c r="R123" i="3"/>
  <c r="P123" i="3"/>
  <c r="BI122" i="3"/>
  <c r="BH122" i="3"/>
  <c r="BG122" i="3"/>
  <c r="BE122" i="3"/>
  <c r="T122" i="3"/>
  <c r="R122" i="3"/>
  <c r="P122" i="3"/>
  <c r="BI121" i="3"/>
  <c r="BH121" i="3"/>
  <c r="BG121" i="3"/>
  <c r="BE121" i="3"/>
  <c r="T121" i="3"/>
  <c r="R121" i="3"/>
  <c r="P121" i="3"/>
  <c r="J115" i="3"/>
  <c r="J114" i="3"/>
  <c r="F112" i="3"/>
  <c r="E110" i="3"/>
  <c r="J92" i="3"/>
  <c r="J91" i="3"/>
  <c r="F89" i="3"/>
  <c r="E87" i="3"/>
  <c r="J18" i="3"/>
  <c r="E18" i="3"/>
  <c r="F115" i="3" s="1"/>
  <c r="J17" i="3"/>
  <c r="J15" i="3"/>
  <c r="E15" i="3"/>
  <c r="F91" i="3" s="1"/>
  <c r="J14" i="3"/>
  <c r="J12" i="3"/>
  <c r="J112" i="3" s="1"/>
  <c r="E7" i="3"/>
  <c r="E108" i="3" s="1"/>
  <c r="J37" i="2"/>
  <c r="J36" i="2"/>
  <c r="AY95" i="1" s="1"/>
  <c r="J35" i="2"/>
  <c r="AX95" i="1" s="1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49" i="2"/>
  <c r="BH149" i="2"/>
  <c r="BG149" i="2"/>
  <c r="BE149" i="2"/>
  <c r="T149" i="2"/>
  <c r="R149" i="2"/>
  <c r="P149" i="2"/>
  <c r="BI147" i="2"/>
  <c r="BH147" i="2"/>
  <c r="BG147" i="2"/>
  <c r="BE147" i="2"/>
  <c r="T147" i="2"/>
  <c r="R147" i="2"/>
  <c r="P147" i="2"/>
  <c r="BI145" i="2"/>
  <c r="BH145" i="2"/>
  <c r="BG145" i="2"/>
  <c r="BE145" i="2"/>
  <c r="T145" i="2"/>
  <c r="R145" i="2"/>
  <c r="P145" i="2"/>
  <c r="BI142" i="2"/>
  <c r="BH142" i="2"/>
  <c r="BG142" i="2"/>
  <c r="BE142" i="2"/>
  <c r="T142" i="2"/>
  <c r="R142" i="2"/>
  <c r="P142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2" i="2"/>
  <c r="BH132" i="2"/>
  <c r="BG132" i="2"/>
  <c r="BE132" i="2"/>
  <c r="T132" i="2"/>
  <c r="R132" i="2"/>
  <c r="P132" i="2"/>
  <c r="BI128" i="2"/>
  <c r="BH128" i="2"/>
  <c r="BG128" i="2"/>
  <c r="BE128" i="2"/>
  <c r="T128" i="2"/>
  <c r="R128" i="2"/>
  <c r="P128" i="2"/>
  <c r="BI124" i="2"/>
  <c r="BH124" i="2"/>
  <c r="BG124" i="2"/>
  <c r="BE124" i="2"/>
  <c r="T124" i="2"/>
  <c r="R124" i="2"/>
  <c r="P124" i="2"/>
  <c r="J118" i="2"/>
  <c r="J117" i="2"/>
  <c r="F115" i="2"/>
  <c r="E113" i="2"/>
  <c r="J92" i="2"/>
  <c r="J91" i="2"/>
  <c r="F89" i="2"/>
  <c r="E87" i="2"/>
  <c r="J18" i="2"/>
  <c r="E18" i="2"/>
  <c r="F118" i="2" s="1"/>
  <c r="J17" i="2"/>
  <c r="J15" i="2"/>
  <c r="E15" i="2"/>
  <c r="F91" i="2" s="1"/>
  <c r="J14" i="2"/>
  <c r="J12" i="2"/>
  <c r="J89" i="2" s="1"/>
  <c r="E7" i="2"/>
  <c r="E111" i="2" s="1"/>
  <c r="L90" i="1"/>
  <c r="AM90" i="1"/>
  <c r="AM89" i="1"/>
  <c r="L89" i="1"/>
  <c r="AM87" i="1"/>
  <c r="L87" i="1"/>
  <c r="L85" i="1"/>
  <c r="L84" i="1"/>
  <c r="J142" i="2"/>
  <c r="J128" i="2"/>
  <c r="BK134" i="2"/>
  <c r="BK142" i="2"/>
  <c r="BK152" i="2"/>
  <c r="BK124" i="2"/>
  <c r="J124" i="2"/>
  <c r="J121" i="3"/>
  <c r="J123" i="3"/>
  <c r="J121" i="4"/>
  <c r="J124" i="4"/>
  <c r="BK177" i="5"/>
  <c r="J138" i="5"/>
  <c r="J171" i="5"/>
  <c r="J163" i="5"/>
  <c r="J145" i="5"/>
  <c r="BK139" i="5"/>
  <c r="BK169" i="5"/>
  <c r="BK133" i="5"/>
  <c r="J151" i="2"/>
  <c r="BK149" i="2"/>
  <c r="J152" i="2"/>
  <c r="BK154" i="2"/>
  <c r="J149" i="2"/>
  <c r="J132" i="2"/>
  <c r="BK124" i="3"/>
  <c r="BK123" i="3"/>
  <c r="BK125" i="4"/>
  <c r="BK151" i="5"/>
  <c r="BK179" i="5"/>
  <c r="BK165" i="5"/>
  <c r="BK176" i="5"/>
  <c r="J162" i="5"/>
  <c r="BK178" i="5"/>
  <c r="J125" i="5"/>
  <c r="J179" i="5"/>
  <c r="BK172" i="5"/>
  <c r="BK137" i="5"/>
  <c r="J154" i="2"/>
  <c r="BK151" i="2"/>
  <c r="BK153" i="2"/>
  <c r="J135" i="2"/>
  <c r="BK128" i="2"/>
  <c r="J147" i="2"/>
  <c r="J126" i="3"/>
  <c r="BK126" i="3"/>
  <c r="BK121" i="3"/>
  <c r="BK164" i="5"/>
  <c r="J133" i="5"/>
  <c r="J178" i="5"/>
  <c r="J164" i="5"/>
  <c r="J172" i="5"/>
  <c r="J139" i="5"/>
  <c r="J165" i="5"/>
  <c r="J177" i="5"/>
  <c r="BK145" i="5"/>
  <c r="BK135" i="2"/>
  <c r="BK147" i="2"/>
  <c r="BK145" i="2"/>
  <c r="BK132" i="2"/>
  <c r="AS94" i="1"/>
  <c r="J122" i="3"/>
  <c r="BK121" i="4"/>
  <c r="J125" i="4"/>
  <c r="J167" i="5"/>
  <c r="J155" i="5"/>
  <c r="BK125" i="5"/>
  <c r="J176" i="5"/>
  <c r="J151" i="5"/>
  <c r="J169" i="5"/>
  <c r="J137" i="5"/>
  <c r="BK138" i="5"/>
  <c r="BK155" i="5"/>
  <c r="J153" i="2"/>
  <c r="J145" i="2"/>
  <c r="J134" i="2"/>
  <c r="BK122" i="3"/>
  <c r="J124" i="3"/>
  <c r="BK124" i="4"/>
  <c r="BK171" i="5"/>
  <c r="J129" i="5"/>
  <c r="BK129" i="5"/>
  <c r="BK167" i="5"/>
  <c r="BK163" i="5"/>
  <c r="BK162" i="5"/>
  <c r="F37" i="4" l="1"/>
  <c r="BD97" i="1" s="1"/>
  <c r="BK124" i="5"/>
  <c r="R123" i="2"/>
  <c r="R141" i="2"/>
  <c r="R146" i="2"/>
  <c r="R150" i="2"/>
  <c r="P120" i="3"/>
  <c r="P119" i="3" s="1"/>
  <c r="P118" i="3" s="1"/>
  <c r="AU96" i="1" s="1"/>
  <c r="P120" i="4"/>
  <c r="P119" i="4"/>
  <c r="P118" i="4" s="1"/>
  <c r="AU97" i="1" s="1"/>
  <c r="R124" i="5"/>
  <c r="R166" i="5"/>
  <c r="BK123" i="2"/>
  <c r="BK122" i="2" s="1"/>
  <c r="BK121" i="2" s="1"/>
  <c r="J121" i="2" s="1"/>
  <c r="J30" i="2" s="1"/>
  <c r="J39" i="2" s="1"/>
  <c r="BK141" i="2"/>
  <c r="J141" i="2"/>
  <c r="J99" i="2" s="1"/>
  <c r="BK146" i="2"/>
  <c r="J146" i="2"/>
  <c r="J100" i="2" s="1"/>
  <c r="P150" i="2"/>
  <c r="BK120" i="3"/>
  <c r="J120" i="3" s="1"/>
  <c r="J98" i="3" s="1"/>
  <c r="T120" i="4"/>
  <c r="T119" i="4" s="1"/>
  <c r="T118" i="4" s="1"/>
  <c r="P124" i="5"/>
  <c r="P161" i="5"/>
  <c r="BK166" i="5"/>
  <c r="J166" i="5"/>
  <c r="J101" i="5" s="1"/>
  <c r="T166" i="5"/>
  <c r="P175" i="5"/>
  <c r="P123" i="2"/>
  <c r="P141" i="2"/>
  <c r="P146" i="2"/>
  <c r="BK150" i="2"/>
  <c r="J150" i="2" s="1"/>
  <c r="J101" i="2" s="1"/>
  <c r="R120" i="3"/>
  <c r="R119" i="3"/>
  <c r="R118" i="3"/>
  <c r="BK120" i="4"/>
  <c r="BK119" i="4" s="1"/>
  <c r="BK161" i="5"/>
  <c r="J161" i="5" s="1"/>
  <c r="J100" i="5" s="1"/>
  <c r="T161" i="5"/>
  <c r="BK175" i="5"/>
  <c r="J175" i="5" s="1"/>
  <c r="J102" i="5" s="1"/>
  <c r="R175" i="5"/>
  <c r="T123" i="2"/>
  <c r="T141" i="2"/>
  <c r="T146" i="2"/>
  <c r="T150" i="2"/>
  <c r="T120" i="3"/>
  <c r="T119" i="3" s="1"/>
  <c r="T118" i="3" s="1"/>
  <c r="R120" i="4"/>
  <c r="R119" i="4"/>
  <c r="R118" i="4" s="1"/>
  <c r="T124" i="5"/>
  <c r="R161" i="5"/>
  <c r="P166" i="5"/>
  <c r="T175" i="5"/>
  <c r="BK154" i="5"/>
  <c r="J154" i="5" s="1"/>
  <c r="J99" i="5" s="1"/>
  <c r="F92" i="5"/>
  <c r="J116" i="5"/>
  <c r="BF133" i="5"/>
  <c r="BF139" i="5"/>
  <c r="BF151" i="5"/>
  <c r="BF155" i="5"/>
  <c r="BF167" i="5"/>
  <c r="BF171" i="5"/>
  <c r="BF176" i="5"/>
  <c r="BF177" i="5"/>
  <c r="BF178" i="5"/>
  <c r="BF137" i="5"/>
  <c r="BF162" i="5"/>
  <c r="F118" i="5"/>
  <c r="BF129" i="5"/>
  <c r="E112" i="5"/>
  <c r="BF125" i="5"/>
  <c r="BF138" i="5"/>
  <c r="BF163" i="5"/>
  <c r="BF164" i="5"/>
  <c r="BF172" i="5"/>
  <c r="BF179" i="5"/>
  <c r="BF145" i="5"/>
  <c r="BF165" i="5"/>
  <c r="BF169" i="5"/>
  <c r="E85" i="4"/>
  <c r="BF121" i="4"/>
  <c r="BF124" i="4"/>
  <c r="F114" i="4"/>
  <c r="BF125" i="4"/>
  <c r="J89" i="4"/>
  <c r="F92" i="4"/>
  <c r="AV97" i="1"/>
  <c r="E85" i="3"/>
  <c r="J89" i="3"/>
  <c r="F114" i="3"/>
  <c r="F92" i="3"/>
  <c r="BF122" i="3"/>
  <c r="BF124" i="3"/>
  <c r="BF121" i="3"/>
  <c r="BF123" i="3"/>
  <c r="BF126" i="3"/>
  <c r="BF124" i="2"/>
  <c r="BF153" i="2"/>
  <c r="F92" i="2"/>
  <c r="F117" i="2"/>
  <c r="BF128" i="2"/>
  <c r="BF142" i="2"/>
  <c r="BF147" i="2"/>
  <c r="E85" i="2"/>
  <c r="BF135" i="2"/>
  <c r="BF149" i="2"/>
  <c r="J115" i="2"/>
  <c r="BF132" i="2"/>
  <c r="BF145" i="2"/>
  <c r="BF151" i="2"/>
  <c r="BF154" i="2"/>
  <c r="BF134" i="2"/>
  <c r="BF152" i="2"/>
  <c r="F33" i="2"/>
  <c r="AZ95" i="1" s="1"/>
  <c r="F35" i="3"/>
  <c r="BB96" i="1" s="1"/>
  <c r="F33" i="4"/>
  <c r="AZ97" i="1" s="1"/>
  <c r="F33" i="5"/>
  <c r="AZ98" i="1" s="1"/>
  <c r="F36" i="2"/>
  <c r="BC95" i="1" s="1"/>
  <c r="F36" i="3"/>
  <c r="BC96" i="1"/>
  <c r="F35" i="5"/>
  <c r="BB98" i="1" s="1"/>
  <c r="F35" i="2"/>
  <c r="BB95" i="1" s="1"/>
  <c r="J33" i="3"/>
  <c r="AV96" i="1" s="1"/>
  <c r="F35" i="4"/>
  <c r="BB97" i="1" s="1"/>
  <c r="F37" i="5"/>
  <c r="BD98" i="1" s="1"/>
  <c r="F37" i="2"/>
  <c r="BD95" i="1" s="1"/>
  <c r="F37" i="3"/>
  <c r="BD96" i="1" s="1"/>
  <c r="J33" i="5"/>
  <c r="AV98" i="1" s="1"/>
  <c r="J33" i="2"/>
  <c r="AV95" i="1" s="1"/>
  <c r="F33" i="3"/>
  <c r="AZ96" i="1" s="1"/>
  <c r="F36" i="4"/>
  <c r="BC97" i="1" s="1"/>
  <c r="F36" i="5"/>
  <c r="BC98" i="1" s="1"/>
  <c r="J123" i="2" l="1"/>
  <c r="J98" i="2" s="1"/>
  <c r="T123" i="5"/>
  <c r="T122" i="5" s="1"/>
  <c r="T122" i="2"/>
  <c r="T121" i="2" s="1"/>
  <c r="R122" i="2"/>
  <c r="R121" i="2" s="1"/>
  <c r="BK118" i="4"/>
  <c r="J118" i="4" s="1"/>
  <c r="J119" i="4"/>
  <c r="J97" i="4" s="1"/>
  <c r="J120" i="4"/>
  <c r="J98" i="4" s="1"/>
  <c r="P122" i="2"/>
  <c r="P121" i="2" s="1"/>
  <c r="AU95" i="1" s="1"/>
  <c r="R123" i="5"/>
  <c r="R122" i="5" s="1"/>
  <c r="P123" i="5"/>
  <c r="P122" i="5"/>
  <c r="AU98" i="1" s="1"/>
  <c r="BK123" i="5"/>
  <c r="BK122" i="5" s="1"/>
  <c r="J122" i="5" s="1"/>
  <c r="J96" i="5" s="1"/>
  <c r="J124" i="5"/>
  <c r="J98" i="5" s="1"/>
  <c r="BK119" i="3"/>
  <c r="J119" i="3" s="1"/>
  <c r="J97" i="3" s="1"/>
  <c r="AG95" i="1"/>
  <c r="AN95" i="1" s="1"/>
  <c r="J122" i="2"/>
  <c r="J97" i="2" s="1"/>
  <c r="J96" i="2"/>
  <c r="J34" i="2"/>
  <c r="AW95" i="1" s="1"/>
  <c r="AT95" i="1" s="1"/>
  <c r="F34" i="2"/>
  <c r="BA95" i="1" s="1"/>
  <c r="BD94" i="1"/>
  <c r="W33" i="1" s="1"/>
  <c r="BB94" i="1"/>
  <c r="W31" i="1" s="1"/>
  <c r="F34" i="3"/>
  <c r="BA96" i="1" s="1"/>
  <c r="J34" i="4"/>
  <c r="AW97" i="1" s="1"/>
  <c r="AT97" i="1" s="1"/>
  <c r="F34" i="4"/>
  <c r="BA97" i="1" s="1"/>
  <c r="J34" i="5"/>
  <c r="AW98" i="1" s="1"/>
  <c r="AT98" i="1" s="1"/>
  <c r="J34" i="3"/>
  <c r="AW96" i="1" s="1"/>
  <c r="AT96" i="1" s="1"/>
  <c r="F34" i="5"/>
  <c r="BA98" i="1" s="1"/>
  <c r="BC94" i="1"/>
  <c r="W32" i="1" s="1"/>
  <c r="AZ94" i="1"/>
  <c r="W29" i="1" s="1"/>
  <c r="J96" i="4" l="1"/>
  <c r="J30" i="4"/>
  <c r="J123" i="5"/>
  <c r="J97" i="5" s="1"/>
  <c r="BK118" i="3"/>
  <c r="J118" i="3" s="1"/>
  <c r="J30" i="3" s="1"/>
  <c r="AU94" i="1"/>
  <c r="AV94" i="1"/>
  <c r="AK29" i="1" s="1"/>
  <c r="BA94" i="1"/>
  <c r="AW94" i="1" s="1"/>
  <c r="AK30" i="1" s="1"/>
  <c r="J30" i="5"/>
  <c r="J39" i="5" s="1"/>
  <c r="AX94" i="1"/>
  <c r="AY94" i="1"/>
  <c r="AG96" i="1" l="1"/>
  <c r="AN96" i="1" s="1"/>
  <c r="J39" i="3"/>
  <c r="AG97" i="1"/>
  <c r="AN97" i="1" s="1"/>
  <c r="J39" i="4"/>
  <c r="AG98" i="1"/>
  <c r="AN98" i="1" s="1"/>
  <c r="J96" i="3"/>
  <c r="AG94" i="1"/>
  <c r="AT94" i="1"/>
  <c r="W30" i="1"/>
  <c r="AK26" i="1" l="1"/>
  <c r="AK35" i="1" s="1"/>
  <c r="AN94" i="1"/>
</calcChain>
</file>

<file path=xl/sharedStrings.xml><?xml version="1.0" encoding="utf-8"?>
<sst xmlns="http://schemas.openxmlformats.org/spreadsheetml/2006/main" count="1737" uniqueCount="299">
  <si>
    <t>Export Komplet</t>
  </si>
  <si>
    <t/>
  </si>
  <si>
    <t>2.0</t>
  </si>
  <si>
    <t>False</t>
  </si>
  <si>
    <t>{d3224ebd-f399-4325-b2c4-75e1bea75fb3}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</si>
  <si>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</si>
  <si>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</si>
  <si>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</si>
  <si>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</si>
  <si>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</si>
  <si>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</si>
  <si>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</si>
  <si>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</si>
  <si>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0481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</si>
  <si>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</si>
  <si>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</si>
  <si>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JKSO:</t>
  </si>
  <si>
    <t>KS:</t>
  </si>
  <si>
    <t>Miesto:</t>
  </si>
  <si>
    <t>k.ú. Žiar, Smrečany</t>
  </si>
  <si>
    <t>Dátum:</t>
  </si>
  <si>
    <t>Objednávateľ:</t>
  </si>
  <si>
    <t>IČO:</t>
  </si>
  <si>
    <t xml:space="preserve"> </t>
  </si>
  <si>
    <t>IČ DPH:</t>
  </si>
  <si>
    <t>Zhotoviteľ:</t>
  </si>
  <si>
    <t>Vyplň údaj</t>
  </si>
  <si>
    <t>Projektant:</t>
  </si>
  <si>
    <t xml:space="preserve">Ing. arch. Stanislav Sýkora </t>
  </si>
  <si>
    <t>True</t>
  </si>
  <si>
    <t>Spracovateľ:</t>
  </si>
  <si>
    <t>Stanislav Hlubina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</si>
  <si>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</si>
  <si>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</si>
  <si>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</si>
  <si>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</si>
  <si>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</si>
  <si>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</si>
  <si>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</si>
  <si>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</si>
  <si>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</si>
  <si>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</si>
  <si>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</si>
  <si>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</si>
  <si>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</si>
  <si>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</si>
  <si>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</si>
  <si>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</si>
  <si>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</si>
  <si>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</si>
  <si>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</si>
  <si>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</si>
  <si>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</si>
  <si>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</si>
  <si>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</si>
  <si>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</si>
  <si>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</si>
  <si>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</si>
  <si>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</si>
  <si>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</si>
  <si>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</si>
  <si>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</si>
  <si>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</si>
  <si>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</si>
  <si>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</si>
  <si>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</si>
  <si>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</si>
  <si>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</si>
  <si>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</si>
  <si>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</si>
  <si>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</si>
  <si>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</si>
  <si>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</si>
  <si>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</si>
  <si>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</si>
  <si>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</si>
  <si>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</si>
  <si>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</si>
  <si>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1</t>
  </si>
  <si>
    <t>Zvážnica - protierózna odrážka</t>
  </si>
  <si>
    <t>STA</t>
  </si>
  <si>
    <t>{b28e1a19-14e5-454e-8762-7a403a764b88}</t>
  </si>
  <si>
    <t>2</t>
  </si>
  <si>
    <t>Vsakovacie nádrže</t>
  </si>
  <si>
    <t>{6e6e7dd4-dd76-4395-9d9c-2853c94386b6}</t>
  </si>
  <si>
    <t>3</t>
  </si>
  <si>
    <t>Odvodňovacia priekopa</t>
  </si>
  <si>
    <t>{f2f080a2-6d2e-4b90-b33c-62afb1f3489c}</t>
  </si>
  <si>
    <t>4</t>
  </si>
  <si>
    <t>Priepusty a odkaľovacie šachty</t>
  </si>
  <si>
    <t>{5dd3e71e-fa4d-479f-8d01-6cf15b797df1}</t>
  </si>
  <si>
    <t>KRYCÍ LIST ROZPOČTU</t>
  </si>
  <si>
    <t>Objekt:</t>
  </si>
  <si>
    <t>1 - Zvážnica - protierózna odrážka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</si>
  <si>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</si>
  <si>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</si>
  <si>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</si>
  <si>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</si>
  <si>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</si>
  <si>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</si>
  <si>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</si>
  <si>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4 - Vodorovné konštrukcie</t>
  </si>
  <si>
    <t xml:space="preserve">    9 - Ostatné konštrukcie a práce</t>
  </si>
  <si>
    <t>99 - Presun hmôt HSV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</si>
  <si>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</si>
  <si>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</si>
  <si>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</si>
  <si>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</si>
  <si>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</si>
  <si>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</si>
  <si>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</si>
  <si>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</si>
  <si>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</si>
  <si>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</si>
  <si>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</si>
  <si>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</si>
  <si>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</si>
  <si>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</si>
  <si>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</si>
  <si>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</si>
  <si>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</si>
  <si>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132201101.S</t>
  </si>
  <si>
    <t>Výkop ryhy do šírky 600 mm v horn.3 do 100 m3</t>
  </si>
  <si>
    <t>m3</t>
  </si>
  <si>
    <t>-6361406</t>
  </si>
  <si>
    <t>VV</t>
  </si>
  <si>
    <t>betónová odrážka + štrkové lôžko</t>
  </si>
  <si>
    <t>5,00*0,40*0,50*25</t>
  </si>
  <si>
    <t>Súčet</t>
  </si>
  <si>
    <t>132301201.S</t>
  </si>
  <si>
    <t>Výkop ryhy šírky 600-2000mm hor 4 do 100 m3</t>
  </si>
  <si>
    <t>-696708288</t>
  </si>
  <si>
    <t>drevená odrážka</t>
  </si>
  <si>
    <t>536,00*0,90*0,30</t>
  </si>
  <si>
    <t>162201102.S</t>
  </si>
  <si>
    <t>Vodorovné premiestnenie výkopku z horniny 1-4 nad 20-50m</t>
  </si>
  <si>
    <t>2074747167</t>
  </si>
  <si>
    <t>25,00+144,72</t>
  </si>
  <si>
    <t>171203112.S</t>
  </si>
  <si>
    <t>Uloženie a hrubé rozhrnutie výkopku bez zhutnenia na svahu nad 1:5 do 1:2</t>
  </si>
  <si>
    <t>627464741</t>
  </si>
  <si>
    <t>5</t>
  </si>
  <si>
    <t>182201101.S</t>
  </si>
  <si>
    <t>Svahovanie trvalých svahov v násype</t>
  </si>
  <si>
    <t>m2</t>
  </si>
  <si>
    <t>1948435712</t>
  </si>
  <si>
    <t>úprava povrchu 10m nad a pod zvážnicou</t>
  </si>
  <si>
    <t>3,00*(10,00+10,00)*107</t>
  </si>
  <si>
    <t>úprava povrchu 10m nad a pod lesnou cestou</t>
  </si>
  <si>
    <t>4,00*(10,00+10,00)*25</t>
  </si>
  <si>
    <t>Vodorovné konštrukcie</t>
  </si>
  <si>
    <t>6</t>
  </si>
  <si>
    <t>451572111.S</t>
  </si>
  <si>
    <t>Lôžko pod potrubie, stoky a drobné objekty, v otvorenom výkope z kameniva drobného ťaženého 0-4 mm</t>
  </si>
  <si>
    <t>1623552285</t>
  </si>
  <si>
    <t>osadenie betónovej odrážky</t>
  </si>
  <si>
    <t>125,00*0,40*0,20</t>
  </si>
  <si>
    <t>7</t>
  </si>
  <si>
    <t>467951220.S</t>
  </si>
  <si>
    <t>Prah drevený dvojitý z guľatiny priemer 200-290 mm</t>
  </si>
  <si>
    <t>m</t>
  </si>
  <si>
    <t>-1009233529</t>
  </si>
  <si>
    <t>9</t>
  </si>
  <si>
    <t>Ostatné konštrukcie a práce</t>
  </si>
  <si>
    <t>8</t>
  </si>
  <si>
    <t>935114420.S</t>
  </si>
  <si>
    <t>Osadenie odvodňovacieho betónového žľabu svetlej šírky 100-140 mm bez lôžka</t>
  </si>
  <si>
    <t>598086115</t>
  </si>
  <si>
    <t>5,00*25</t>
  </si>
  <si>
    <t>M</t>
  </si>
  <si>
    <t>592270022350.S</t>
  </si>
  <si>
    <t>Odvodňovacia betónová odrážka šxvxdl 400x300x5000mm</t>
  </si>
  <si>
    <t>ks</t>
  </si>
  <si>
    <t>-1686175478</t>
  </si>
  <si>
    <t>99</t>
  </si>
  <si>
    <t>Presun hmôt HSV</t>
  </si>
  <si>
    <t>10</t>
  </si>
  <si>
    <t>998312011.S</t>
  </si>
  <si>
    <t>Presun hmôt pre hydromeliorácie-sanácia územia akéhokoľvek rozsahu</t>
  </si>
  <si>
    <t>t</t>
  </si>
  <si>
    <t>1777354486</t>
  </si>
  <si>
    <t>11</t>
  </si>
  <si>
    <t>998312094.S</t>
  </si>
  <si>
    <t>Príplatok k cene za zväčšený presun pre hydromeliorácie-sanácia územia nad vymedzenú najväčšiu dopravnú vzdialenosť do 1000 m</t>
  </si>
  <si>
    <t>-1438303795</t>
  </si>
  <si>
    <t>12</t>
  </si>
  <si>
    <t>998332011.S</t>
  </si>
  <si>
    <t>Presun hmôt pre úpravy vodných tokov a kanály dĺžky do 7000 m, hrádze ochranné, rybničné a ostatné</t>
  </si>
  <si>
    <t>1010059170</t>
  </si>
  <si>
    <t>13</t>
  </si>
  <si>
    <t>998332091.S</t>
  </si>
  <si>
    <t>Príplatok k cene za zväčšený presun pre úpravy vodných tokov a kanály dĺžky do 7000 m, hrádze ochranné, rybničné a ostatné nad vymedzenú najväčšiu dopravnú vzdialenosť do 1000 m</t>
  </si>
  <si>
    <t>-1584077294</t>
  </si>
  <si>
    <t>2 - Vsakovacie nádrže</t>
  </si>
  <si>
    <t>131301101.S</t>
  </si>
  <si>
    <t>Výkop nezapaženej jamy v hornine 4, do 100 m3</t>
  </si>
  <si>
    <t>-1021610603</t>
  </si>
  <si>
    <t>-413682503</t>
  </si>
  <si>
    <t>1042481313</t>
  </si>
  <si>
    <t>182001123.S</t>
  </si>
  <si>
    <t>Plošná úprava terénu pri nerovnostiach terénu nad 100-150 mm na svahu nad 1:2-1:1</t>
  </si>
  <si>
    <t>2002554615</t>
  </si>
  <si>
    <t>14,00*107</t>
  </si>
  <si>
    <t>182101101.S</t>
  </si>
  <si>
    <t>Svahovanie trvalých svahov v zárezoch v hornine triedy 1-4</t>
  </si>
  <si>
    <t>431488703</t>
  </si>
  <si>
    <t>3 - Odvodňovacia priekopa</t>
  </si>
  <si>
    <t>132301202.S</t>
  </si>
  <si>
    <t>Výkop ryhy šírky 600-2000mm hor 4 100-1000 m3</t>
  </si>
  <si>
    <t>-1454117196</t>
  </si>
  <si>
    <t>výkop odvodňovacieho rigolu o dĺžke 1821m, šírka priekopy 70cm a hľbka 50cm, celkový objem 318m3</t>
  </si>
  <si>
    <t>318,00</t>
  </si>
  <si>
    <t>-1548481502</t>
  </si>
  <si>
    <t>786562316</t>
  </si>
  <si>
    <t>4 - Priepusty a odkaľovacie šachty</t>
  </si>
  <si>
    <t xml:space="preserve">    8 - Rúrové vedenie</t>
  </si>
  <si>
    <t xml:space="preserve">    9 - Ostatné konštrukcie a práce-búranie</t>
  </si>
  <si>
    <t xml:space="preserve">    99 - Presun hmôt HSV</t>
  </si>
  <si>
    <t>-1857165003</t>
  </si>
  <si>
    <t>kalová jama</t>
  </si>
  <si>
    <t>2,32*2,32*1,09*6</t>
  </si>
  <si>
    <t>132201201.S</t>
  </si>
  <si>
    <t>Výkop ryhy šírky 600-2000mm horn.3 do 100m3</t>
  </si>
  <si>
    <t>-1154977985</t>
  </si>
  <si>
    <t>priepust</t>
  </si>
  <si>
    <t>6,00*0,80*0,80*6</t>
  </si>
  <si>
    <t>-1956051959</t>
  </si>
  <si>
    <t>"výkopy" 35,201+23,04</t>
  </si>
  <si>
    <t>"zásyp" -23,076</t>
  </si>
  <si>
    <t>166101101.S</t>
  </si>
  <si>
    <t>Prehodenie neuľahnutého výkopku z horniny 1 až 4</t>
  </si>
  <si>
    <t>2124725811</t>
  </si>
  <si>
    <t>559675123</t>
  </si>
  <si>
    <t>174101001.S</t>
  </si>
  <si>
    <t>Zásyp sypaninou so zhutnením jám, šachiet, rýh, zárezov alebo okolo objektov do 100 m3</t>
  </si>
  <si>
    <t>2133631715</t>
  </si>
  <si>
    <t>spätný obsyp rožšíreného výkopu pre kalovú jamu</t>
  </si>
  <si>
    <t>"výkop jamy" 35,201</t>
  </si>
  <si>
    <t>"odpočet lôžka" -1,72*1,72*0,10*6</t>
  </si>
  <si>
    <t>"odpočet kalovej jamy" -1,32*1,32*0,99*6</t>
  </si>
  <si>
    <t>175101102.S</t>
  </si>
  <si>
    <t>Obsyp potrubia sypaninou z vhodných hornín 1 až 4 s prehodením sypaniny</t>
  </si>
  <si>
    <t>-942319750</t>
  </si>
  <si>
    <t>obsyp potrubia výška obsypu 30cm na potrubie</t>
  </si>
  <si>
    <t>6,00*0,80*(0,30+0,30)*6</t>
  </si>
  <si>
    <t>odpočet potrubia</t>
  </si>
  <si>
    <t>-6,00*6*3,14*0,15*0,15</t>
  </si>
  <si>
    <t>583310000900.S</t>
  </si>
  <si>
    <t>Kamenivo ťažené hrubé frakcia 4-8 mm</t>
  </si>
  <si>
    <t>1656705403</t>
  </si>
  <si>
    <t>14,737*2,0</t>
  </si>
  <si>
    <t>31440025</t>
  </si>
  <si>
    <t>lôžko pod potrubie</t>
  </si>
  <si>
    <t>6,00*0,80*0,10*6</t>
  </si>
  <si>
    <t>lôžko pod šachtu odkaľovacej šachty</t>
  </si>
  <si>
    <t>1,72*1,72*0,10*6</t>
  </si>
  <si>
    <t>Rúrové vedenie</t>
  </si>
  <si>
    <t>894421111.S</t>
  </si>
  <si>
    <t>Zriadenie šachiet prefabrikovaných do 4t</t>
  </si>
  <si>
    <t>1662925503</t>
  </si>
  <si>
    <t>592240002650.S</t>
  </si>
  <si>
    <t>Betónová kalová jama, vnútorný rozmer šxdl 1000x1000 mm, hr.160 mm, hmotnosť 1,8t</t>
  </si>
  <si>
    <t>478578101</t>
  </si>
  <si>
    <t>899204111.S</t>
  </si>
  <si>
    <t>Osadenie liatinovej mreže vrátane rámu a koša na bahno hmotnosti jednotlivo nad 150 kg</t>
  </si>
  <si>
    <t>-1711923683</t>
  </si>
  <si>
    <t>553240004400.S</t>
  </si>
  <si>
    <t>Poklop oceľový mrežový rozmer 1000x1000 mm, kotvenie</t>
  </si>
  <si>
    <t>-1260831673</t>
  </si>
  <si>
    <t>Ostatné konštrukcie a práce-búranie</t>
  </si>
  <si>
    <t>14</t>
  </si>
  <si>
    <t>919441211.S</t>
  </si>
  <si>
    <t>Čelo priepustu z muriva z lomového kameňa z rúr DN 300 až DN 500</t>
  </si>
  <si>
    <t>-711431631</t>
  </si>
  <si>
    <t>"kamenný nához na vzdušnej strane cesty" 6</t>
  </si>
  <si>
    <t>15</t>
  </si>
  <si>
    <t>919541111.S</t>
  </si>
  <si>
    <t>-1698321947</t>
  </si>
  <si>
    <t>6,00*6</t>
  </si>
  <si>
    <t>16</t>
  </si>
  <si>
    <t>286140013700.S</t>
  </si>
  <si>
    <t>2128507118</t>
  </si>
  <si>
    <t>17</t>
  </si>
  <si>
    <t>971056021.S</t>
  </si>
  <si>
    <t>cm</t>
  </si>
  <si>
    <t>-1529622864</t>
  </si>
  <si>
    <t>zaústenie prepadu podľa veľkosti zaústenej priekopy, hr.steny 160mm</t>
  </si>
  <si>
    <t>16*6</t>
  </si>
  <si>
    <t>18</t>
  </si>
  <si>
    <t>1831419592</t>
  </si>
  <si>
    <t>19</t>
  </si>
  <si>
    <t>-2014391452</t>
  </si>
  <si>
    <t>-1835760642</t>
  </si>
  <si>
    <t>21</t>
  </si>
  <si>
    <t>-599695782</t>
  </si>
  <si>
    <t>Opatrenia na zlepšenie vodného hospodárstva v lesoch v k. ú. Žiar na pozemkoch obhospodarovateľa Združenie vlastníkov lesov a urbariátu pozemkové spoločenstvo Žiar</t>
  </si>
  <si>
    <t>Zhotovenie priepustu alebo zjazdu z rúr plastových HDPE ryhovaných hrdlových alebo spojkových DN 400</t>
  </si>
  <si>
    <t>Rúra PP s hrdlom vrátane tesnenia SN 8, DN 400 dĺ. 6 m korugovaná pre gravitačnú kanalizáciu</t>
  </si>
  <si>
    <t>Jadrové vrty diamantovými korunkami do D 400 mm do stien - železobetónových -0,00170t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</si>
</sst>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b/>
      <sz val="10"/>
      <name val="Arial CE"/>
      <family val="2"/>
      <charset val="238"/>
    </font>
    <font>
      <sz val="10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3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8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4" fillId="5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Alignment="1">
      <alignment vertical="center"/>
    </xf>
    <xf numFmtId="166" fontId="22" fillId="0" borderId="0" xfId="0" applyNumberFormat="1" applyFont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166" fontId="31" fillId="0" borderId="0" xfId="0" applyNumberFormat="1" applyFont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1" fillId="0" borderId="19" xfId="0" applyNumberFormat="1" applyFont="1" applyBorder="1" applyAlignment="1">
      <alignment vertical="center"/>
    </xf>
    <xf numFmtId="4" fontId="31" fillId="0" borderId="20" xfId="0" applyNumberFormat="1" applyFont="1" applyBorder="1" applyAlignment="1">
      <alignment vertical="center"/>
    </xf>
    <xf numFmtId="166" fontId="31" fillId="0" borderId="20" xfId="0" applyNumberFormat="1" applyFont="1" applyBorder="1" applyAlignment="1">
      <alignment vertical="center"/>
    </xf>
    <xf numFmtId="4" fontId="31" fillId="0" borderId="21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4" fillId="5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4" fontId="26" fillId="0" borderId="0" xfId="0" applyNumberFormat="1" applyFont="1"/>
    <xf numFmtId="166" fontId="34" fillId="0" borderId="12" xfId="0" applyNumberFormat="1" applyFont="1" applyBorder="1"/>
    <xf numFmtId="166" fontId="34" fillId="0" borderId="13" xfId="0" applyNumberFormat="1" applyFont="1" applyBorder="1"/>
    <xf numFmtId="4" fontId="35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4" fillId="0" borderId="22" xfId="0" applyFont="1" applyBorder="1" applyAlignment="1" applyProtection="1">
      <alignment horizontal="center" vertical="center"/>
      <protection locked="0"/>
    </xf>
    <xf numFmtId="49" fontId="24" fillId="0" borderId="22" xfId="0" applyNumberFormat="1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center" vertical="center" wrapText="1"/>
      <protection locked="0"/>
    </xf>
    <xf numFmtId="167" fontId="24" fillId="0" borderId="22" xfId="0" applyNumberFormat="1" applyFont="1" applyBorder="1" applyAlignment="1" applyProtection="1">
      <alignment vertical="center"/>
      <protection locked="0"/>
    </xf>
    <xf numFmtId="4" fontId="24" fillId="3" borderId="22" xfId="0" applyNumberFormat="1" applyFont="1" applyFill="1" applyBorder="1" applyAlignment="1" applyProtection="1">
      <alignment vertical="center"/>
      <protection locked="0"/>
    </xf>
    <xf numFmtId="4" fontId="24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5" fillId="3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Alignment="1">
      <alignment horizontal="center" vertical="center"/>
    </xf>
    <xf numFmtId="166" fontId="25" fillId="0" borderId="0" xfId="0" applyNumberFormat="1" applyFont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7" fillId="0" borderId="22" xfId="0" applyFont="1" applyBorder="1" applyAlignment="1" applyProtection="1">
      <alignment horizontal="center" vertical="center"/>
      <protection locked="0"/>
    </xf>
    <xf numFmtId="49" fontId="37" fillId="0" borderId="22" xfId="0" applyNumberFormat="1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center" vertical="center" wrapText="1"/>
      <protection locked="0"/>
    </xf>
    <xf numFmtId="167" fontId="37" fillId="0" borderId="22" xfId="0" applyNumberFormat="1" applyFont="1" applyBorder="1" applyAlignment="1" applyProtection="1">
      <alignment vertical="center"/>
      <protection locked="0"/>
    </xf>
    <xf numFmtId="4" fontId="37" fillId="3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  <protection locked="0"/>
    </xf>
    <xf numFmtId="0" fontId="38" fillId="0" borderId="22" xfId="0" applyFont="1" applyBorder="1" applyAlignment="1" applyProtection="1">
      <alignment vertical="center"/>
      <protection locked="0"/>
    </xf>
    <xf numFmtId="0" fontId="38" fillId="0" borderId="3" xfId="0" applyFont="1" applyBorder="1" applyAlignment="1">
      <alignment vertical="center"/>
    </xf>
    <xf numFmtId="0" fontId="37" fillId="3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Alignment="1">
      <alignment horizontal="center" vertical="center"/>
    </xf>
    <xf numFmtId="0" fontId="25" fillId="3" borderId="19" xfId="0" applyFont="1" applyFill="1" applyBorder="1" applyAlignment="1" applyProtection="1">
      <alignment horizontal="left" vertical="center"/>
      <protection locked="0"/>
    </xf>
    <xf numFmtId="0" fontId="25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166" fontId="25" fillId="0" borderId="21" xfId="0" applyNumberFormat="1" applyFont="1" applyBorder="1" applyAlignment="1">
      <alignment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4" fillId="5" borderId="6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left" vertical="center"/>
    </xf>
    <xf numFmtId="0" fontId="24" fillId="5" borderId="7" xfId="0" applyFont="1" applyFill="1" applyBorder="1" applyAlignment="1">
      <alignment horizontal="right" vertical="center"/>
    </xf>
    <xf numFmtId="0" fontId="24" fillId="5" borderId="7" xfId="0" applyFont="1" applyFill="1" applyBorder="1" applyAlignment="1">
      <alignment horizontal="center" vertical="center"/>
    </xf>
    <xf numFmtId="0" fontId="24" fillId="5" borderId="8" xfId="0" applyFont="1" applyFill="1" applyBorder="1" applyAlignment="1">
      <alignment horizontal="left" vertical="center"/>
    </xf>
    <xf numFmtId="0" fontId="29" fillId="0" borderId="0" xfId="0" applyFont="1" applyAlignment="1">
      <alignment horizontal="left" vertical="center" wrapText="1"/>
    </xf>
    <xf numFmtId="4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164" fontId="18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4" fontId="17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3" fillId="2" borderId="0" xfId="0" applyFont="1" applyFill="1" applyAlignment="1">
      <alignment horizontal="center" vertical="center"/>
    </xf>
    <xf numFmtId="0" fontId="0" fillId="0" borderId="0" xfId="0"/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4" fontId="20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0" fillId="0" borderId="0" xfId="0" applyFont="1" applyAlignment="1">
      <alignment horizontal="left" vertical="top" wrapText="1"/>
    </xf>
    <xf numFmtId="0" fontId="41" fillId="0" borderId="0" xfId="0" applyFont="1"/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0"/>
  <sheetViews>
    <sheetView showGridLines="0" tabSelected="1" workbookViewId="0">
      <selection activeCell="AN8" sqref="AN8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pans="1:74" ht="36.950000000000003" customHeight="1">
      <c r="AR2" s="217" t="s">
        <v>5</v>
      </c>
      <c r="AS2" s="218"/>
      <c r="AT2" s="218"/>
      <c r="AU2" s="218"/>
      <c r="AV2" s="218"/>
      <c r="AW2" s="218"/>
      <c r="AX2" s="218"/>
      <c r="AY2" s="218"/>
      <c r="AZ2" s="218"/>
      <c r="BA2" s="218"/>
      <c r="BB2" s="218"/>
      <c r="BC2" s="218"/>
      <c r="BD2" s="218"/>
      <c r="BE2" s="218"/>
      <c r="BS2" s="16" t="s">
        <v>6</v>
      </c>
      <c r="BT2" s="16" t="s">
        <v>7</v>
      </c>
    </row>
    <row r="3" spans="1:74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7</v>
      </c>
    </row>
    <row r="4" spans="1:74" ht="24.95" customHeight="1">
      <c r="B4" s="19"/>
      <c r="D4" s="20" t="s">
        <v>8</v>
      </c>
      <c r="AR4" s="19"/>
      <c r="AS4" s="21" t="s">
        <v>9</v>
      </c>
      <c r="BE4" s="22" t="s">
        <v>10</v>
      </c>
      <c r="BS4" s="16" t="s">
        <v>11</v>
      </c>
    </row>
    <row r="5" spans="1:74" ht="12" customHeight="1">
      <c r="B5" s="19"/>
      <c r="D5" s="23" t="s">
        <v>12</v>
      </c>
      <c r="K5" s="227" t="s">
        <v>13</v>
      </c>
      <c r="L5" s="218"/>
      <c r="M5" s="218"/>
      <c r="N5" s="218"/>
      <c r="O5" s="218"/>
      <c r="P5" s="218"/>
      <c r="Q5" s="218"/>
      <c r="R5" s="218"/>
      <c r="S5" s="218"/>
      <c r="T5" s="218"/>
      <c r="U5" s="218"/>
      <c r="V5" s="218"/>
      <c r="W5" s="218"/>
      <c r="X5" s="218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R5" s="19"/>
      <c r="BE5" s="224" t="s">
        <v>14</v>
      </c>
      <c r="BS5" s="16" t="s">
        <v>6</v>
      </c>
    </row>
    <row r="6" spans="1:74" ht="36.950000000000003" customHeight="1">
      <c r="B6" s="19"/>
      <c r="D6" s="25" t="s">
        <v>15</v>
      </c>
      <c r="K6" s="228" t="s">
        <v>295</v>
      </c>
      <c r="L6" s="229"/>
      <c r="M6" s="229"/>
      <c r="N6" s="229"/>
      <c r="O6" s="229"/>
      <c r="P6" s="229"/>
      <c r="Q6" s="229"/>
      <c r="R6" s="229"/>
      <c r="S6" s="229"/>
      <c r="T6" s="229"/>
      <c r="U6" s="229"/>
      <c r="V6" s="229"/>
      <c r="W6" s="229"/>
      <c r="X6" s="229"/>
      <c r="Y6" s="229"/>
      <c r="Z6" s="229"/>
      <c r="AA6" s="229"/>
      <c r="AB6" s="229"/>
      <c r="AC6" s="229"/>
      <c r="AD6" s="229"/>
      <c r="AE6" s="229"/>
      <c r="AF6" s="229"/>
      <c r="AG6" s="229"/>
      <c r="AH6" s="229"/>
      <c r="AI6" s="229"/>
      <c r="AJ6" s="229"/>
      <c r="AR6" s="19"/>
      <c r="BE6" s="225"/>
      <c r="BS6" s="16" t="s">
        <v>6</v>
      </c>
    </row>
    <row r="7" spans="1:74" ht="12" customHeight="1">
      <c r="B7" s="19"/>
      <c r="D7" s="26" t="s">
        <v>16</v>
      </c>
      <c r="K7" s="24" t="s">
        <v>1</v>
      </c>
      <c r="AK7" s="26" t="s">
        <v>17</v>
      </c>
      <c r="AN7" s="24" t="s">
        <v>1</v>
      </c>
      <c r="AR7" s="19"/>
      <c r="BE7" s="225"/>
      <c r="BS7" s="16" t="s">
        <v>6</v>
      </c>
    </row>
    <row r="8" spans="1:74" ht="12" customHeight="1">
      <c r="B8" s="19"/>
      <c r="D8" s="26" t="s">
        <v>18</v>
      </c>
      <c r="K8" s="24" t="s">
        <v>19</v>
      </c>
      <c r="AK8" s="26" t="s">
        <v>20</v>
      </c>
      <c r="AN8" s="27"/>
      <c r="AR8" s="19"/>
      <c r="BE8" s="225"/>
      <c r="BS8" s="16" t="s">
        <v>6</v>
      </c>
    </row>
    <row r="9" spans="1:74" ht="14.45" customHeight="1">
      <c r="B9" s="19"/>
      <c r="AR9" s="19"/>
      <c r="BE9" s="225"/>
      <c r="BS9" s="16" t="s">
        <v>6</v>
      </c>
    </row>
    <row r="10" spans="1:74" ht="12" customHeight="1">
      <c r="B10" s="19"/>
      <c r="D10" s="26" t="s">
        <v>21</v>
      </c>
      <c r="AK10" s="26" t="s">
        <v>22</v>
      </c>
      <c r="AN10" s="24" t="s">
        <v>1</v>
      </c>
      <c r="AR10" s="19"/>
      <c r="BE10" s="225"/>
      <c r="BS10" s="16" t="s">
        <v>6</v>
      </c>
    </row>
    <row r="11" spans="1:74" ht="18.399999999999999" customHeight="1">
      <c r="B11" s="19"/>
      <c r="E11" s="24" t="s">
        <v>23</v>
      </c>
      <c r="AK11" s="26" t="s">
        <v>24</v>
      </c>
      <c r="AN11" s="24" t="s">
        <v>1</v>
      </c>
      <c r="AR11" s="19"/>
      <c r="BE11" s="225"/>
      <c r="BS11" s="16" t="s">
        <v>6</v>
      </c>
    </row>
    <row r="12" spans="1:74" ht="6.95" customHeight="1">
      <c r="B12" s="19"/>
      <c r="AR12" s="19"/>
      <c r="BE12" s="225"/>
      <c r="BS12" s="16" t="s">
        <v>6</v>
      </c>
    </row>
    <row r="13" spans="1:74" ht="12" customHeight="1">
      <c r="B13" s="19"/>
      <c r="D13" s="26" t="s">
        <v>25</v>
      </c>
      <c r="AK13" s="26" t="s">
        <v>22</v>
      </c>
      <c r="AN13" s="28" t="s">
        <v>26</v>
      </c>
      <c r="AR13" s="19"/>
      <c r="BE13" s="225"/>
      <c r="BS13" s="16" t="s">
        <v>6</v>
      </c>
    </row>
    <row r="14" spans="1:74" ht="12.75">
      <c r="B14" s="19"/>
      <c r="E14" s="230" t="s">
        <v>26</v>
      </c>
      <c r="F14" s="231"/>
      <c r="G14" s="231"/>
      <c r="H14" s="231"/>
      <c r="I14" s="231"/>
      <c r="J14" s="231"/>
      <c r="K14" s="231"/>
      <c r="L14" s="231"/>
      <c r="M14" s="231"/>
      <c r="N14" s="231"/>
      <c r="O14" s="231"/>
      <c r="P14" s="231"/>
      <c r="Q14" s="231"/>
      <c r="R14" s="231"/>
      <c r="S14" s="231"/>
      <c r="T14" s="231"/>
      <c r="U14" s="231"/>
      <c r="V14" s="231"/>
      <c r="W14" s="231"/>
      <c r="X14" s="231"/>
      <c r="Y14" s="231"/>
      <c r="Z14" s="231"/>
      <c r="AA14" s="231"/>
      <c r="AB14" s="231"/>
      <c r="AC14" s="231"/>
      <c r="AD14" s="231"/>
      <c r="AE14" s="231"/>
      <c r="AF14" s="231"/>
      <c r="AG14" s="231"/>
      <c r="AH14" s="231"/>
      <c r="AI14" s="231"/>
      <c r="AJ14" s="231"/>
      <c r="AK14" s="26" t="s">
        <v>24</v>
      </c>
      <c r="AN14" s="28" t="s">
        <v>26</v>
      </c>
      <c r="AR14" s="19"/>
      <c r="BE14" s="225"/>
      <c r="BS14" s="16" t="s">
        <v>6</v>
      </c>
    </row>
    <row r="15" spans="1:74" ht="6.95" customHeight="1">
      <c r="B15" s="19"/>
      <c r="AR15" s="19"/>
      <c r="BE15" s="225"/>
      <c r="BS15" s="16" t="s">
        <v>3</v>
      </c>
    </row>
    <row r="16" spans="1:74" ht="12" customHeight="1">
      <c r="B16" s="19"/>
      <c r="D16" s="26" t="s">
        <v>27</v>
      </c>
      <c r="AK16" s="26" t="s">
        <v>22</v>
      </c>
      <c r="AN16" s="24" t="s">
        <v>1</v>
      </c>
      <c r="AR16" s="19"/>
      <c r="BE16" s="225"/>
      <c r="BS16" s="16" t="s">
        <v>3</v>
      </c>
    </row>
    <row r="17" spans="2:71" ht="18.399999999999999" customHeight="1">
      <c r="B17" s="19"/>
      <c r="E17" s="24" t="s">
        <v>28</v>
      </c>
      <c r="AK17" s="26" t="s">
        <v>24</v>
      </c>
      <c r="AN17" s="24" t="s">
        <v>1</v>
      </c>
      <c r="AR17" s="19"/>
      <c r="BE17" s="225"/>
      <c r="BS17" s="16" t="s">
        <v>29</v>
      </c>
    </row>
    <row r="18" spans="2:71" ht="6.95" customHeight="1">
      <c r="B18" s="19"/>
      <c r="AR18" s="19"/>
      <c r="BE18" s="225"/>
      <c r="BS18" s="16" t="s">
        <v>6</v>
      </c>
    </row>
    <row r="19" spans="2:71" ht="12" customHeight="1">
      <c r="B19" s="19"/>
      <c r="D19" s="26" t="s">
        <v>30</v>
      </c>
      <c r="AK19" s="26" t="s">
        <v>22</v>
      </c>
      <c r="AN19" s="24" t="s">
        <v>1</v>
      </c>
      <c r="AR19" s="19"/>
      <c r="BE19" s="225"/>
      <c r="BS19" s="16" t="s">
        <v>6</v>
      </c>
    </row>
    <row r="20" spans="2:71" ht="18.399999999999999" customHeight="1">
      <c r="B20" s="19"/>
      <c r="E20" s="24" t="s">
        <v>31</v>
      </c>
      <c r="AK20" s="26" t="s">
        <v>24</v>
      </c>
      <c r="AN20" s="24" t="s">
        <v>1</v>
      </c>
      <c r="AR20" s="19"/>
      <c r="BE20" s="225"/>
      <c r="BS20" s="16" t="s">
        <v>29</v>
      </c>
    </row>
    <row r="21" spans="2:71" ht="6.95" customHeight="1">
      <c r="B21" s="19"/>
      <c r="AR21" s="19"/>
      <c r="BE21" s="225"/>
    </row>
    <row r="22" spans="2:71" ht="12" customHeight="1">
      <c r="B22" s="19"/>
      <c r="D22" s="26" t="s">
        <v>32</v>
      </c>
      <c r="AR22" s="19"/>
      <c r="BE22" s="225"/>
    </row>
    <row r="23" spans="2:71" ht="16.5" customHeight="1">
      <c r="B23" s="19"/>
      <c r="E23" s="232" t="s">
        <v>1</v>
      </c>
      <c r="F23" s="232"/>
      <c r="G23" s="232"/>
      <c r="H23" s="232"/>
      <c r="I23" s="232"/>
      <c r="J23" s="232"/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2"/>
      <c r="Y23" s="232"/>
      <c r="Z23" s="232"/>
      <c r="AA23" s="232"/>
      <c r="AB23" s="232"/>
      <c r="AC23" s="232"/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R23" s="19"/>
      <c r="BE23" s="225"/>
    </row>
    <row r="24" spans="2:71" ht="6.95" customHeight="1">
      <c r="B24" s="19"/>
      <c r="AR24" s="19"/>
      <c r="BE24" s="225"/>
    </row>
    <row r="25" spans="2:71" ht="6.95" customHeight="1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225"/>
    </row>
    <row r="26" spans="2:71" s="1" customFormat="1" ht="25.9" customHeight="1">
      <c r="B26" s="31"/>
      <c r="D26" s="32" t="s">
        <v>33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14">
        <f>ROUND(AG94,2)</f>
        <v>0</v>
      </c>
      <c r="AL26" s="215"/>
      <c r="AM26" s="215"/>
      <c r="AN26" s="215"/>
      <c r="AO26" s="215"/>
      <c r="AR26" s="31"/>
      <c r="BE26" s="225"/>
    </row>
    <row r="27" spans="2:71" s="1" customFormat="1" ht="6.95" customHeight="1">
      <c r="B27" s="31"/>
      <c r="AR27" s="31"/>
      <c r="BE27" s="225"/>
    </row>
    <row r="28" spans="2:71" s="1" customFormat="1" ht="12.75">
      <c r="B28" s="31"/>
      <c r="L28" s="216" t="s">
        <v>34</v>
      </c>
      <c r="M28" s="216"/>
      <c r="N28" s="216"/>
      <c r="O28" s="216"/>
      <c r="P28" s="216"/>
      <c r="W28" s="216" t="s">
        <v>35</v>
      </c>
      <c r="X28" s="216"/>
      <c r="Y28" s="216"/>
      <c r="Z28" s="216"/>
      <c r="AA28" s="216"/>
      <c r="AB28" s="216"/>
      <c r="AC28" s="216"/>
      <c r="AD28" s="216"/>
      <c r="AE28" s="216"/>
      <c r="AK28" s="216" t="s">
        <v>36</v>
      </c>
      <c r="AL28" s="216"/>
      <c r="AM28" s="216"/>
      <c r="AN28" s="216"/>
      <c r="AO28" s="216"/>
      <c r="AR28" s="31"/>
      <c r="BE28" s="225"/>
    </row>
    <row r="29" spans="2:71" s="2" customFormat="1" ht="14.45" customHeight="1">
      <c r="B29" s="35"/>
      <c r="D29" s="26" t="s">
        <v>37</v>
      </c>
      <c r="F29" s="36" t="s">
        <v>38</v>
      </c>
      <c r="L29" s="208">
        <v>0.2</v>
      </c>
      <c r="M29" s="207"/>
      <c r="N29" s="207"/>
      <c r="O29" s="207"/>
      <c r="P29" s="207"/>
      <c r="Q29" s="37"/>
      <c r="R29" s="37"/>
      <c r="S29" s="37"/>
      <c r="T29" s="37"/>
      <c r="U29" s="37"/>
      <c r="V29" s="37"/>
      <c r="W29" s="206">
        <f>ROUND(AZ94, 2)</f>
        <v>0</v>
      </c>
      <c r="X29" s="207"/>
      <c r="Y29" s="207"/>
      <c r="Z29" s="207"/>
      <c r="AA29" s="207"/>
      <c r="AB29" s="207"/>
      <c r="AC29" s="207"/>
      <c r="AD29" s="207"/>
      <c r="AE29" s="207"/>
      <c r="AF29" s="37"/>
      <c r="AG29" s="37"/>
      <c r="AH29" s="37"/>
      <c r="AI29" s="37"/>
      <c r="AJ29" s="37"/>
      <c r="AK29" s="206">
        <f>ROUND(AV94, 2)</f>
        <v>0</v>
      </c>
      <c r="AL29" s="207"/>
      <c r="AM29" s="207"/>
      <c r="AN29" s="207"/>
      <c r="AO29" s="207"/>
      <c r="AP29" s="37"/>
      <c r="AQ29" s="37"/>
      <c r="AR29" s="38"/>
      <c r="AS29" s="37"/>
      <c r="AT29" s="37"/>
      <c r="AU29" s="37"/>
      <c r="AV29" s="37"/>
      <c r="AW29" s="37"/>
      <c r="AX29" s="37"/>
      <c r="AY29" s="37"/>
      <c r="AZ29" s="37"/>
      <c r="BE29" s="226"/>
    </row>
    <row r="30" spans="2:71" s="2" customFormat="1" ht="14.45" customHeight="1">
      <c r="B30" s="35"/>
      <c r="F30" s="36" t="s">
        <v>39</v>
      </c>
      <c r="L30" s="208">
        <v>0.2</v>
      </c>
      <c r="M30" s="207"/>
      <c r="N30" s="207"/>
      <c r="O30" s="207"/>
      <c r="P30" s="207"/>
      <c r="Q30" s="37"/>
      <c r="R30" s="37"/>
      <c r="S30" s="37"/>
      <c r="T30" s="37"/>
      <c r="U30" s="37"/>
      <c r="V30" s="37"/>
      <c r="W30" s="206">
        <f>ROUND(BA94, 2)</f>
        <v>0</v>
      </c>
      <c r="X30" s="207"/>
      <c r="Y30" s="207"/>
      <c r="Z30" s="207"/>
      <c r="AA30" s="207"/>
      <c r="AB30" s="207"/>
      <c r="AC30" s="207"/>
      <c r="AD30" s="207"/>
      <c r="AE30" s="207"/>
      <c r="AF30" s="37"/>
      <c r="AG30" s="37"/>
      <c r="AH30" s="37"/>
      <c r="AI30" s="37"/>
      <c r="AJ30" s="37"/>
      <c r="AK30" s="206">
        <f>ROUND(AW94, 2)</f>
        <v>0</v>
      </c>
      <c r="AL30" s="207"/>
      <c r="AM30" s="207"/>
      <c r="AN30" s="207"/>
      <c r="AO30" s="207"/>
      <c r="AP30" s="37"/>
      <c r="AQ30" s="37"/>
      <c r="AR30" s="38"/>
      <c r="AS30" s="37"/>
      <c r="AT30" s="37"/>
      <c r="AU30" s="37"/>
      <c r="AV30" s="37"/>
      <c r="AW30" s="37"/>
      <c r="AX30" s="37"/>
      <c r="AY30" s="37"/>
      <c r="AZ30" s="37"/>
      <c r="BE30" s="226"/>
    </row>
    <row r="31" spans="2:71" s="2" customFormat="1" ht="14.45" hidden="1" customHeight="1">
      <c r="B31" s="35"/>
      <c r="F31" s="26" t="s">
        <v>40</v>
      </c>
      <c r="L31" s="209">
        <v>0.2</v>
      </c>
      <c r="M31" s="210"/>
      <c r="N31" s="210"/>
      <c r="O31" s="210"/>
      <c r="P31" s="210"/>
      <c r="W31" s="223">
        <f>ROUND(BB94, 2)</f>
        <v>0</v>
      </c>
      <c r="X31" s="210"/>
      <c r="Y31" s="210"/>
      <c r="Z31" s="210"/>
      <c r="AA31" s="210"/>
      <c r="AB31" s="210"/>
      <c r="AC31" s="210"/>
      <c r="AD31" s="210"/>
      <c r="AE31" s="210"/>
      <c r="AK31" s="223">
        <v>0</v>
      </c>
      <c r="AL31" s="210"/>
      <c r="AM31" s="210"/>
      <c r="AN31" s="210"/>
      <c r="AO31" s="210"/>
      <c r="AR31" s="35"/>
      <c r="BE31" s="226"/>
    </row>
    <row r="32" spans="2:71" s="2" customFormat="1" ht="14.45" hidden="1" customHeight="1">
      <c r="B32" s="35"/>
      <c r="F32" s="26" t="s">
        <v>41</v>
      </c>
      <c r="L32" s="209">
        <v>0.2</v>
      </c>
      <c r="M32" s="210"/>
      <c r="N32" s="210"/>
      <c r="O32" s="210"/>
      <c r="P32" s="210"/>
      <c r="W32" s="223">
        <f>ROUND(BC94, 2)</f>
        <v>0</v>
      </c>
      <c r="X32" s="210"/>
      <c r="Y32" s="210"/>
      <c r="Z32" s="210"/>
      <c r="AA32" s="210"/>
      <c r="AB32" s="210"/>
      <c r="AC32" s="210"/>
      <c r="AD32" s="210"/>
      <c r="AE32" s="210"/>
      <c r="AK32" s="223">
        <v>0</v>
      </c>
      <c r="AL32" s="210"/>
      <c r="AM32" s="210"/>
      <c r="AN32" s="210"/>
      <c r="AO32" s="210"/>
      <c r="AR32" s="35"/>
      <c r="BE32" s="226"/>
    </row>
    <row r="33" spans="2:57" s="2" customFormat="1" ht="14.45" hidden="1" customHeight="1">
      <c r="B33" s="35"/>
      <c r="F33" s="36" t="s">
        <v>42</v>
      </c>
      <c r="L33" s="208">
        <v>0</v>
      </c>
      <c r="M33" s="207"/>
      <c r="N33" s="207"/>
      <c r="O33" s="207"/>
      <c r="P33" s="207"/>
      <c r="Q33" s="37"/>
      <c r="R33" s="37"/>
      <c r="S33" s="37"/>
      <c r="T33" s="37"/>
      <c r="U33" s="37"/>
      <c r="V33" s="37"/>
      <c r="W33" s="206">
        <f>ROUND(BD94, 2)</f>
        <v>0</v>
      </c>
      <c r="X33" s="207"/>
      <c r="Y33" s="207"/>
      <c r="Z33" s="207"/>
      <c r="AA33" s="207"/>
      <c r="AB33" s="207"/>
      <c r="AC33" s="207"/>
      <c r="AD33" s="207"/>
      <c r="AE33" s="207"/>
      <c r="AF33" s="37"/>
      <c r="AG33" s="37"/>
      <c r="AH33" s="37"/>
      <c r="AI33" s="37"/>
      <c r="AJ33" s="37"/>
      <c r="AK33" s="206">
        <v>0</v>
      </c>
      <c r="AL33" s="207"/>
      <c r="AM33" s="207"/>
      <c r="AN33" s="207"/>
      <c r="AO33" s="207"/>
      <c r="AP33" s="37"/>
      <c r="AQ33" s="37"/>
      <c r="AR33" s="38"/>
      <c r="AS33" s="37"/>
      <c r="AT33" s="37"/>
      <c r="AU33" s="37"/>
      <c r="AV33" s="37"/>
      <c r="AW33" s="37"/>
      <c r="AX33" s="37"/>
      <c r="AY33" s="37"/>
      <c r="AZ33" s="37"/>
      <c r="BE33" s="226"/>
    </row>
    <row r="34" spans="2:57" s="1" customFormat="1" ht="6.95" customHeight="1">
      <c r="B34" s="31"/>
      <c r="AR34" s="31"/>
      <c r="BE34" s="225"/>
    </row>
    <row r="35" spans="2:57" s="1" customFormat="1" ht="25.9" customHeight="1">
      <c r="B35" s="31"/>
      <c r="C35" s="39"/>
      <c r="D35" s="40" t="s">
        <v>43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44</v>
      </c>
      <c r="U35" s="41"/>
      <c r="V35" s="41"/>
      <c r="W35" s="41"/>
      <c r="X35" s="222" t="s">
        <v>45</v>
      </c>
      <c r="Y35" s="220"/>
      <c r="Z35" s="220"/>
      <c r="AA35" s="220"/>
      <c r="AB35" s="220"/>
      <c r="AC35" s="41"/>
      <c r="AD35" s="41"/>
      <c r="AE35" s="41"/>
      <c r="AF35" s="41"/>
      <c r="AG35" s="41"/>
      <c r="AH35" s="41"/>
      <c r="AI35" s="41"/>
      <c r="AJ35" s="41"/>
      <c r="AK35" s="219">
        <f>AK26*1.23</f>
        <v>0</v>
      </c>
      <c r="AL35" s="220"/>
      <c r="AM35" s="220"/>
      <c r="AN35" s="220"/>
      <c r="AO35" s="221"/>
      <c r="AP35" s="39"/>
      <c r="AQ35" s="39"/>
      <c r="AR35" s="31"/>
    </row>
    <row r="36" spans="2:57" s="1" customFormat="1" ht="6.95" customHeight="1">
      <c r="B36" s="31"/>
      <c r="AR36" s="31"/>
    </row>
    <row r="37" spans="2:57" s="1" customFormat="1" ht="14.45" customHeight="1">
      <c r="B37" s="31"/>
      <c r="AR37" s="31"/>
    </row>
    <row r="38" spans="2:57" ht="14.45" customHeight="1">
      <c r="B38" s="19"/>
      <c r="AR38" s="19"/>
    </row>
    <row r="39" spans="2:57" ht="14.45" customHeight="1">
      <c r="B39" s="19"/>
      <c r="AR39" s="19"/>
    </row>
    <row r="40" spans="2:57" ht="14.45" customHeight="1">
      <c r="B40" s="19"/>
      <c r="AR40" s="19"/>
    </row>
    <row r="41" spans="2:57" ht="14.45" customHeight="1">
      <c r="B41" s="19"/>
      <c r="AR41" s="19"/>
    </row>
    <row r="42" spans="2:57" ht="14.45" customHeight="1">
      <c r="B42" s="19"/>
      <c r="AR42" s="19"/>
    </row>
    <row r="43" spans="2:57" ht="14.45" customHeight="1">
      <c r="B43" s="19"/>
      <c r="AR43" s="19"/>
    </row>
    <row r="44" spans="2:57" ht="14.45" customHeight="1">
      <c r="B44" s="19"/>
      <c r="AR44" s="19"/>
    </row>
    <row r="45" spans="2:57" ht="14.45" customHeight="1">
      <c r="B45" s="19"/>
      <c r="AR45" s="19"/>
    </row>
    <row r="46" spans="2:57" ht="14.45" customHeight="1">
      <c r="B46" s="19"/>
      <c r="AR46" s="19"/>
    </row>
    <row r="47" spans="2:57" ht="14.45" customHeight="1">
      <c r="B47" s="19"/>
      <c r="AR47" s="19"/>
    </row>
    <row r="48" spans="2:57" ht="14.45" customHeight="1">
      <c r="B48" s="19"/>
      <c r="AR48" s="19"/>
    </row>
    <row r="49" spans="2:44" s="1" customFormat="1" ht="14.45" customHeight="1">
      <c r="B49" s="31"/>
      <c r="D49" s="43" t="s">
        <v>46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47</v>
      </c>
      <c r="AI49" s="44"/>
      <c r="AJ49" s="44"/>
      <c r="AK49" s="44"/>
      <c r="AL49" s="44"/>
      <c r="AM49" s="44"/>
      <c r="AN49" s="44"/>
      <c r="AO49" s="44"/>
      <c r="AR49" s="31"/>
    </row>
    <row r="50" spans="2:44">
      <c r="B50" s="19"/>
      <c r="AR50" s="19"/>
    </row>
    <row r="51" spans="2:44">
      <c r="B51" s="19"/>
      <c r="AR51" s="19"/>
    </row>
    <row r="52" spans="2:44">
      <c r="B52" s="19"/>
      <c r="AR52" s="19"/>
    </row>
    <row r="53" spans="2:44">
      <c r="B53" s="19"/>
      <c r="AR53" s="19"/>
    </row>
    <row r="54" spans="2:44">
      <c r="B54" s="19"/>
      <c r="AR54" s="19"/>
    </row>
    <row r="55" spans="2:44">
      <c r="B55" s="19"/>
      <c r="AR55" s="19"/>
    </row>
    <row r="56" spans="2:44">
      <c r="B56" s="19"/>
      <c r="AR56" s="19"/>
    </row>
    <row r="57" spans="2:44">
      <c r="B57" s="19"/>
      <c r="AR57" s="19"/>
    </row>
    <row r="58" spans="2:44">
      <c r="B58" s="19"/>
      <c r="AR58" s="19"/>
    </row>
    <row r="59" spans="2:44">
      <c r="B59" s="19"/>
      <c r="AR59" s="19"/>
    </row>
    <row r="60" spans="2:44" s="1" customFormat="1" ht="12.75">
      <c r="B60" s="31"/>
      <c r="D60" s="45" t="s">
        <v>48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5" t="s">
        <v>49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5" t="s">
        <v>48</v>
      </c>
      <c r="AI60" s="33"/>
      <c r="AJ60" s="33"/>
      <c r="AK60" s="33"/>
      <c r="AL60" s="33"/>
      <c r="AM60" s="45" t="s">
        <v>49</v>
      </c>
      <c r="AN60" s="33"/>
      <c r="AO60" s="33"/>
      <c r="AR60" s="31"/>
    </row>
    <row r="61" spans="2:44">
      <c r="B61" s="19"/>
      <c r="AR61" s="19"/>
    </row>
    <row r="62" spans="2:44">
      <c r="B62" s="19"/>
      <c r="AR62" s="19"/>
    </row>
    <row r="63" spans="2:44">
      <c r="B63" s="19"/>
      <c r="AR63" s="19"/>
    </row>
    <row r="64" spans="2:44" s="1" customFormat="1" ht="12.75">
      <c r="B64" s="31"/>
      <c r="D64" s="43" t="s">
        <v>50</v>
      </c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3" t="s">
        <v>51</v>
      </c>
      <c r="AI64" s="44"/>
      <c r="AJ64" s="44"/>
      <c r="AK64" s="44"/>
      <c r="AL64" s="44"/>
      <c r="AM64" s="44"/>
      <c r="AN64" s="44"/>
      <c r="AO64" s="44"/>
      <c r="AR64" s="31"/>
    </row>
    <row r="65" spans="2:44">
      <c r="B65" s="19"/>
      <c r="AR65" s="19"/>
    </row>
    <row r="66" spans="2:44">
      <c r="B66" s="19"/>
      <c r="AR66" s="19"/>
    </row>
    <row r="67" spans="2:44">
      <c r="B67" s="19"/>
      <c r="AR67" s="19"/>
    </row>
    <row r="68" spans="2:44">
      <c r="B68" s="19"/>
      <c r="AR68" s="19"/>
    </row>
    <row r="69" spans="2:44">
      <c r="B69" s="19"/>
      <c r="AR69" s="19"/>
    </row>
    <row r="70" spans="2:44">
      <c r="B70" s="19"/>
      <c r="AR70" s="19"/>
    </row>
    <row r="71" spans="2:44">
      <c r="B71" s="19"/>
      <c r="AR71" s="19"/>
    </row>
    <row r="72" spans="2:44">
      <c r="B72" s="19"/>
      <c r="AR72" s="19"/>
    </row>
    <row r="73" spans="2:44">
      <c r="B73" s="19"/>
      <c r="AR73" s="19"/>
    </row>
    <row r="74" spans="2:44">
      <c r="B74" s="19"/>
      <c r="AR74" s="19"/>
    </row>
    <row r="75" spans="2:44" s="1" customFormat="1" ht="12.75">
      <c r="B75" s="31"/>
      <c r="D75" s="45" t="s">
        <v>48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5" t="s">
        <v>49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5" t="s">
        <v>48</v>
      </c>
      <c r="AI75" s="33"/>
      <c r="AJ75" s="33"/>
      <c r="AK75" s="33"/>
      <c r="AL75" s="33"/>
      <c r="AM75" s="45" t="s">
        <v>49</v>
      </c>
      <c r="AN75" s="33"/>
      <c r="AO75" s="33"/>
      <c r="AR75" s="31"/>
    </row>
    <row r="76" spans="2:44" s="1" customFormat="1">
      <c r="B76" s="31"/>
      <c r="AR76" s="31"/>
    </row>
    <row r="77" spans="2:44" s="1" customFormat="1" ht="6.95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31"/>
    </row>
    <row r="81" spans="1:91" s="1" customFormat="1" ht="6.95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31"/>
    </row>
    <row r="82" spans="1:91" s="1" customFormat="1" ht="24.95" customHeight="1">
      <c r="B82" s="31"/>
      <c r="C82" s="20" t="s">
        <v>52</v>
      </c>
      <c r="AR82" s="31"/>
    </row>
    <row r="83" spans="1:91" s="1" customFormat="1" ht="6.95" customHeight="1">
      <c r="B83" s="31"/>
      <c r="AR83" s="31"/>
    </row>
    <row r="84" spans="1:91" s="3" customFormat="1" ht="12" customHeight="1">
      <c r="B84" s="50"/>
      <c r="C84" s="26" t="s">
        <v>12</v>
      </c>
      <c r="L84" s="3" t="str">
        <f>K5</f>
        <v>0481</v>
      </c>
      <c r="AR84" s="50"/>
    </row>
    <row r="85" spans="1:91" s="4" customFormat="1" ht="36.950000000000003" customHeight="1">
      <c r="B85" s="51"/>
      <c r="C85" s="52" t="s">
        <v>15</v>
      </c>
      <c r="L85" s="211" t="str">
        <f>K6</f>
        <v>Opatrenia na zlepšenie vodného hospodárstva v lesoch v k. ú. Žiar na pozemkoch obhospodarovateľa Združenie vlastníkov lesov a urbariátu pozemkové spoločenstvo Žiar</v>
      </c>
      <c r="M85" s="212"/>
      <c r="N85" s="212"/>
      <c r="O85" s="212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  <c r="AD85" s="212"/>
      <c r="AE85" s="212"/>
      <c r="AF85" s="212"/>
      <c r="AG85" s="212"/>
      <c r="AH85" s="212"/>
      <c r="AI85" s="212"/>
      <c r="AJ85" s="212"/>
      <c r="AR85" s="51"/>
    </row>
    <row r="86" spans="1:91" s="1" customFormat="1" ht="6.95" customHeight="1">
      <c r="B86" s="31"/>
      <c r="AR86" s="31"/>
    </row>
    <row r="87" spans="1:91" s="1" customFormat="1" ht="12" customHeight="1">
      <c r="B87" s="31"/>
      <c r="C87" s="26" t="s">
        <v>18</v>
      </c>
      <c r="L87" s="53" t="str">
        <f>IF(K8="","",K8)</f>
        <v>k.ú. Žiar, Smrečany</v>
      </c>
      <c r="AI87" s="26" t="s">
        <v>20</v>
      </c>
      <c r="AM87" s="213" t="str">
        <f>IF(AN8= "","",AN8)</f>
        <v/>
      </c>
      <c r="AN87" s="213"/>
      <c r="AR87" s="31"/>
    </row>
    <row r="88" spans="1:91" s="1" customFormat="1" ht="6.95" customHeight="1">
      <c r="B88" s="31"/>
      <c r="AR88" s="31"/>
    </row>
    <row r="89" spans="1:91" s="1" customFormat="1" ht="15.2" customHeight="1">
      <c r="B89" s="31"/>
      <c r="C89" s="26" t="s">
        <v>21</v>
      </c>
      <c r="L89" s="3" t="str">
        <f>IF(E11= "","",E11)</f>
        <v xml:space="preserve"> </v>
      </c>
      <c r="AI89" s="26" t="s">
        <v>27</v>
      </c>
      <c r="AM89" s="194" t="str">
        <f>IF(E17="","",E17)</f>
        <v xml:space="preserve">Ing. arch. Stanislav Sýkora </v>
      </c>
      <c r="AN89" s="195"/>
      <c r="AO89" s="195"/>
      <c r="AP89" s="195"/>
      <c r="AR89" s="31"/>
      <c r="AS89" s="190" t="s">
        <v>53</v>
      </c>
      <c r="AT89" s="191"/>
      <c r="AU89" s="55"/>
      <c r="AV89" s="55"/>
      <c r="AW89" s="55"/>
      <c r="AX89" s="55"/>
      <c r="AY89" s="55"/>
      <c r="AZ89" s="55"/>
      <c r="BA89" s="55"/>
      <c r="BB89" s="55"/>
      <c r="BC89" s="55"/>
      <c r="BD89" s="56"/>
    </row>
    <row r="90" spans="1:91" s="1" customFormat="1" ht="15.2" customHeight="1">
      <c r="B90" s="31"/>
      <c r="C90" s="26" t="s">
        <v>25</v>
      </c>
      <c r="L90" s="3" t="str">
        <f>IF(E14= "Vyplň údaj","",E14)</f>
        <v/>
      </c>
      <c r="AI90" s="26" t="s">
        <v>30</v>
      </c>
      <c r="AM90" s="194" t="str">
        <f>IF(E20="","",E20)</f>
        <v>Stanislav Hlubina</v>
      </c>
      <c r="AN90" s="195"/>
      <c r="AO90" s="195"/>
      <c r="AP90" s="195"/>
      <c r="AR90" s="31"/>
      <c r="AS90" s="192"/>
      <c r="AT90" s="193"/>
      <c r="BD90" s="57"/>
    </row>
    <row r="91" spans="1:91" s="1" customFormat="1" ht="10.9" customHeight="1">
      <c r="B91" s="31"/>
      <c r="AR91" s="31"/>
      <c r="AS91" s="192"/>
      <c r="AT91" s="193"/>
      <c r="BD91" s="57"/>
    </row>
    <row r="92" spans="1:91" s="1" customFormat="1" ht="29.25" customHeight="1">
      <c r="B92" s="31"/>
      <c r="C92" s="196" t="s">
        <v>54</v>
      </c>
      <c r="D92" s="197"/>
      <c r="E92" s="197"/>
      <c r="F92" s="197"/>
      <c r="G92" s="197"/>
      <c r="H92" s="58"/>
      <c r="I92" s="199" t="s">
        <v>55</v>
      </c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  <c r="AG92" s="198" t="s">
        <v>56</v>
      </c>
      <c r="AH92" s="197"/>
      <c r="AI92" s="197"/>
      <c r="AJ92" s="197"/>
      <c r="AK92" s="197"/>
      <c r="AL92" s="197"/>
      <c r="AM92" s="197"/>
      <c r="AN92" s="199" t="s">
        <v>57</v>
      </c>
      <c r="AO92" s="197"/>
      <c r="AP92" s="200"/>
      <c r="AQ92" s="59" t="s">
        <v>58</v>
      </c>
      <c r="AR92" s="31"/>
      <c r="AS92" s="60" t="s">
        <v>59</v>
      </c>
      <c r="AT92" s="61" t="s">
        <v>60</v>
      </c>
      <c r="AU92" s="61" t="s">
        <v>61</v>
      </c>
      <c r="AV92" s="61" t="s">
        <v>62</v>
      </c>
      <c r="AW92" s="61" t="s">
        <v>63</v>
      </c>
      <c r="AX92" s="61" t="s">
        <v>64</v>
      </c>
      <c r="AY92" s="61" t="s">
        <v>65</v>
      </c>
      <c r="AZ92" s="61" t="s">
        <v>66</v>
      </c>
      <c r="BA92" s="61" t="s">
        <v>67</v>
      </c>
      <c r="BB92" s="61" t="s">
        <v>68</v>
      </c>
      <c r="BC92" s="61" t="s">
        <v>69</v>
      </c>
      <c r="BD92" s="62" t="s">
        <v>70</v>
      </c>
    </row>
    <row r="93" spans="1:91" s="1" customFormat="1" ht="10.9" customHeight="1">
      <c r="B93" s="31"/>
      <c r="AR93" s="31"/>
      <c r="AS93" s="63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6"/>
    </row>
    <row r="94" spans="1:91" s="5" customFormat="1" ht="32.450000000000003" customHeight="1">
      <c r="B94" s="64"/>
      <c r="C94" s="65" t="s">
        <v>71</v>
      </c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  <c r="Z94" s="66"/>
      <c r="AA94" s="66"/>
      <c r="AB94" s="66"/>
      <c r="AC94" s="66"/>
      <c r="AD94" s="66"/>
      <c r="AE94" s="66"/>
      <c r="AF94" s="66"/>
      <c r="AG94" s="204">
        <f>ROUND(SUM(AG95:AG98),2)</f>
        <v>0</v>
      </c>
      <c r="AH94" s="204"/>
      <c r="AI94" s="204"/>
      <c r="AJ94" s="204"/>
      <c r="AK94" s="204"/>
      <c r="AL94" s="204"/>
      <c r="AM94" s="204"/>
      <c r="AN94" s="205">
        <f>AG94*1.23</f>
        <v>0</v>
      </c>
      <c r="AO94" s="205"/>
      <c r="AP94" s="205"/>
      <c r="AQ94" s="68" t="s">
        <v>1</v>
      </c>
      <c r="AR94" s="64"/>
      <c r="AS94" s="69">
        <f>ROUND(SUM(AS95:AS98),2)</f>
        <v>0</v>
      </c>
      <c r="AT94" s="70">
        <f>ROUND(SUM(AV94:AW94),2)</f>
        <v>0</v>
      </c>
      <c r="AU94" s="71">
        <f>ROUND(SUM(AU95:AU98),5)</f>
        <v>0</v>
      </c>
      <c r="AV94" s="70">
        <f>ROUND(AZ94*L29,2)</f>
        <v>0</v>
      </c>
      <c r="AW94" s="70">
        <f>ROUND(BA94*L30,2)</f>
        <v>0</v>
      </c>
      <c r="AX94" s="70">
        <f>ROUND(BB94*L29,2)</f>
        <v>0</v>
      </c>
      <c r="AY94" s="70">
        <f>ROUND(BC94*L30,2)</f>
        <v>0</v>
      </c>
      <c r="AZ94" s="70">
        <f>ROUND(SUM(AZ95:AZ98),2)</f>
        <v>0</v>
      </c>
      <c r="BA94" s="70">
        <f>ROUND(SUM(BA95:BA98),2)</f>
        <v>0</v>
      </c>
      <c r="BB94" s="70">
        <f>ROUND(SUM(BB95:BB98),2)</f>
        <v>0</v>
      </c>
      <c r="BC94" s="70">
        <f>ROUND(SUM(BC95:BC98),2)</f>
        <v>0</v>
      </c>
      <c r="BD94" s="72">
        <f>ROUND(SUM(BD95:BD98),2)</f>
        <v>0</v>
      </c>
      <c r="BS94" s="73" t="s">
        <v>72</v>
      </c>
      <c r="BT94" s="73" t="s">
        <v>73</v>
      </c>
      <c r="BU94" s="74" t="s">
        <v>74</v>
      </c>
      <c r="BV94" s="73" t="s">
        <v>75</v>
      </c>
      <c r="BW94" s="73" t="s">
        <v>4</v>
      </c>
      <c r="BX94" s="73" t="s">
        <v>76</v>
      </c>
      <c r="CL94" s="73" t="s">
        <v>1</v>
      </c>
    </row>
    <row r="95" spans="1:91" s="6" customFormat="1" ht="16.5" customHeight="1">
      <c r="A95" s="75" t="s">
        <v>77</v>
      </c>
      <c r="B95" s="76"/>
      <c r="C95" s="77"/>
      <c r="D95" s="201" t="s">
        <v>78</v>
      </c>
      <c r="E95" s="201"/>
      <c r="F95" s="201"/>
      <c r="G95" s="201"/>
      <c r="H95" s="201"/>
      <c r="I95" s="78"/>
      <c r="J95" s="201" t="s">
        <v>79</v>
      </c>
      <c r="K95" s="201"/>
      <c r="L95" s="201"/>
      <c r="M95" s="201"/>
      <c r="N95" s="201"/>
      <c r="O95" s="201"/>
      <c r="P95" s="201"/>
      <c r="Q95" s="201"/>
      <c r="R95" s="201"/>
      <c r="S95" s="201"/>
      <c r="T95" s="201"/>
      <c r="U95" s="201"/>
      <c r="V95" s="201"/>
      <c r="W95" s="201"/>
      <c r="X95" s="201"/>
      <c r="Y95" s="201"/>
      <c r="Z95" s="201"/>
      <c r="AA95" s="201"/>
      <c r="AB95" s="201"/>
      <c r="AC95" s="201"/>
      <c r="AD95" s="201"/>
      <c r="AE95" s="201"/>
      <c r="AF95" s="201"/>
      <c r="AG95" s="202">
        <f>'1 - Zvážnica - protierózn...'!J30</f>
        <v>0</v>
      </c>
      <c r="AH95" s="203"/>
      <c r="AI95" s="203"/>
      <c r="AJ95" s="203"/>
      <c r="AK95" s="203"/>
      <c r="AL95" s="203"/>
      <c r="AM95" s="203"/>
      <c r="AN95" s="202">
        <f>AG95*1.23</f>
        <v>0</v>
      </c>
      <c r="AO95" s="202"/>
      <c r="AP95" s="202"/>
      <c r="AQ95" s="79" t="s">
        <v>80</v>
      </c>
      <c r="AR95" s="76"/>
      <c r="AS95" s="80">
        <v>0</v>
      </c>
      <c r="AT95" s="81">
        <f>ROUND(SUM(AV95:AW95),2)</f>
        <v>0</v>
      </c>
      <c r="AU95" s="82">
        <f>'1 - Zvážnica - protierózn...'!P121</f>
        <v>0</v>
      </c>
      <c r="AV95" s="81">
        <f>'1 - Zvážnica - protierózn...'!J33</f>
        <v>0</v>
      </c>
      <c r="AW95" s="81">
        <f>'1 - Zvážnica - protierózn...'!J34</f>
        <v>0</v>
      </c>
      <c r="AX95" s="81">
        <f>'1 - Zvážnica - protierózn...'!J35</f>
        <v>0</v>
      </c>
      <c r="AY95" s="81">
        <f>'1 - Zvážnica - protierózn...'!J36</f>
        <v>0</v>
      </c>
      <c r="AZ95" s="81">
        <f>'1 - Zvážnica - protierózn...'!F33</f>
        <v>0</v>
      </c>
      <c r="BA95" s="81">
        <f>'1 - Zvážnica - protierózn...'!F34</f>
        <v>0</v>
      </c>
      <c r="BB95" s="81">
        <f>'1 - Zvážnica - protierózn...'!F35</f>
        <v>0</v>
      </c>
      <c r="BC95" s="81">
        <f>'1 - Zvážnica - protierózn...'!F36</f>
        <v>0</v>
      </c>
      <c r="BD95" s="83">
        <f>'1 - Zvážnica - protierózn...'!F37</f>
        <v>0</v>
      </c>
      <c r="BT95" s="84" t="s">
        <v>78</v>
      </c>
      <c r="BV95" s="84" t="s">
        <v>75</v>
      </c>
      <c r="BW95" s="84" t="s">
        <v>81</v>
      </c>
      <c r="BX95" s="84" t="s">
        <v>4</v>
      </c>
      <c r="CL95" s="84" t="s">
        <v>1</v>
      </c>
      <c r="CM95" s="84" t="s">
        <v>73</v>
      </c>
    </row>
    <row r="96" spans="1:91" s="6" customFormat="1" ht="16.5" customHeight="1">
      <c r="A96" s="75" t="s">
        <v>77</v>
      </c>
      <c r="B96" s="76"/>
      <c r="C96" s="77"/>
      <c r="D96" s="201" t="s">
        <v>82</v>
      </c>
      <c r="E96" s="201"/>
      <c r="F96" s="201"/>
      <c r="G96" s="201"/>
      <c r="H96" s="201"/>
      <c r="I96" s="78"/>
      <c r="J96" s="201" t="s">
        <v>83</v>
      </c>
      <c r="K96" s="201"/>
      <c r="L96" s="201"/>
      <c r="M96" s="201"/>
      <c r="N96" s="201"/>
      <c r="O96" s="201"/>
      <c r="P96" s="201"/>
      <c r="Q96" s="201"/>
      <c r="R96" s="201"/>
      <c r="S96" s="201"/>
      <c r="T96" s="201"/>
      <c r="U96" s="201"/>
      <c r="V96" s="201"/>
      <c r="W96" s="201"/>
      <c r="X96" s="201"/>
      <c r="Y96" s="201"/>
      <c r="Z96" s="201"/>
      <c r="AA96" s="201"/>
      <c r="AB96" s="201"/>
      <c r="AC96" s="201"/>
      <c r="AD96" s="201"/>
      <c r="AE96" s="201"/>
      <c r="AF96" s="201"/>
      <c r="AG96" s="202">
        <f>'2 - Vsakovacie nádrže'!J30</f>
        <v>0</v>
      </c>
      <c r="AH96" s="203"/>
      <c r="AI96" s="203"/>
      <c r="AJ96" s="203"/>
      <c r="AK96" s="203"/>
      <c r="AL96" s="203"/>
      <c r="AM96" s="203"/>
      <c r="AN96" s="202">
        <f t="shared" ref="AN96:AN98" si="0">AG96*1.23</f>
        <v>0</v>
      </c>
      <c r="AO96" s="202"/>
      <c r="AP96" s="202"/>
      <c r="AQ96" s="79" t="s">
        <v>80</v>
      </c>
      <c r="AR96" s="76"/>
      <c r="AS96" s="80">
        <v>0</v>
      </c>
      <c r="AT96" s="81">
        <f>ROUND(SUM(AV96:AW96),2)</f>
        <v>0</v>
      </c>
      <c r="AU96" s="82">
        <f>'2 - Vsakovacie nádrže'!P118</f>
        <v>0</v>
      </c>
      <c r="AV96" s="81">
        <f>'2 - Vsakovacie nádrže'!J33</f>
        <v>0</v>
      </c>
      <c r="AW96" s="81">
        <f>'2 - Vsakovacie nádrže'!J34</f>
        <v>0</v>
      </c>
      <c r="AX96" s="81">
        <f>'2 - Vsakovacie nádrže'!J35</f>
        <v>0</v>
      </c>
      <c r="AY96" s="81">
        <f>'2 - Vsakovacie nádrže'!J36</f>
        <v>0</v>
      </c>
      <c r="AZ96" s="81">
        <f>'2 - Vsakovacie nádrže'!F33</f>
        <v>0</v>
      </c>
      <c r="BA96" s="81">
        <f>'2 - Vsakovacie nádrže'!F34</f>
        <v>0</v>
      </c>
      <c r="BB96" s="81">
        <f>'2 - Vsakovacie nádrže'!F35</f>
        <v>0</v>
      </c>
      <c r="BC96" s="81">
        <f>'2 - Vsakovacie nádrže'!F36</f>
        <v>0</v>
      </c>
      <c r="BD96" s="83">
        <f>'2 - Vsakovacie nádrže'!F37</f>
        <v>0</v>
      </c>
      <c r="BT96" s="84" t="s">
        <v>78</v>
      </c>
      <c r="BV96" s="84" t="s">
        <v>75</v>
      </c>
      <c r="BW96" s="84" t="s">
        <v>84</v>
      </c>
      <c r="BX96" s="84" t="s">
        <v>4</v>
      </c>
      <c r="CL96" s="84" t="s">
        <v>1</v>
      </c>
      <c r="CM96" s="84" t="s">
        <v>73</v>
      </c>
    </row>
    <row r="97" spans="1:91" s="6" customFormat="1" ht="16.5" customHeight="1">
      <c r="A97" s="75" t="s">
        <v>77</v>
      </c>
      <c r="B97" s="76"/>
      <c r="C97" s="77"/>
      <c r="D97" s="201" t="s">
        <v>85</v>
      </c>
      <c r="E97" s="201"/>
      <c r="F97" s="201"/>
      <c r="G97" s="201"/>
      <c r="H97" s="201"/>
      <c r="I97" s="78"/>
      <c r="J97" s="201" t="s">
        <v>86</v>
      </c>
      <c r="K97" s="201"/>
      <c r="L97" s="201"/>
      <c r="M97" s="201"/>
      <c r="N97" s="201"/>
      <c r="O97" s="201"/>
      <c r="P97" s="201"/>
      <c r="Q97" s="201"/>
      <c r="R97" s="201"/>
      <c r="S97" s="201"/>
      <c r="T97" s="201"/>
      <c r="U97" s="201"/>
      <c r="V97" s="201"/>
      <c r="W97" s="201"/>
      <c r="X97" s="201"/>
      <c r="Y97" s="201"/>
      <c r="Z97" s="201"/>
      <c r="AA97" s="201"/>
      <c r="AB97" s="201"/>
      <c r="AC97" s="201"/>
      <c r="AD97" s="201"/>
      <c r="AE97" s="201"/>
      <c r="AF97" s="201"/>
      <c r="AG97" s="202">
        <f>'3 - Odvodňovacia priekopa'!J30</f>
        <v>0</v>
      </c>
      <c r="AH97" s="203"/>
      <c r="AI97" s="203"/>
      <c r="AJ97" s="203"/>
      <c r="AK97" s="203"/>
      <c r="AL97" s="203"/>
      <c r="AM97" s="203"/>
      <c r="AN97" s="202">
        <f t="shared" si="0"/>
        <v>0</v>
      </c>
      <c r="AO97" s="202"/>
      <c r="AP97" s="202"/>
      <c r="AQ97" s="79" t="s">
        <v>80</v>
      </c>
      <c r="AR97" s="76"/>
      <c r="AS97" s="80">
        <v>0</v>
      </c>
      <c r="AT97" s="81">
        <f>ROUND(SUM(AV97:AW97),2)</f>
        <v>0</v>
      </c>
      <c r="AU97" s="82">
        <f>'3 - Odvodňovacia priekopa'!P118</f>
        <v>0</v>
      </c>
      <c r="AV97" s="81">
        <f>'3 - Odvodňovacia priekopa'!J33</f>
        <v>0</v>
      </c>
      <c r="AW97" s="81">
        <f>'3 - Odvodňovacia priekopa'!J34</f>
        <v>0</v>
      </c>
      <c r="AX97" s="81">
        <f>'3 - Odvodňovacia priekopa'!J35</f>
        <v>0</v>
      </c>
      <c r="AY97" s="81">
        <f>'3 - Odvodňovacia priekopa'!J36</f>
        <v>0</v>
      </c>
      <c r="AZ97" s="81">
        <f>'3 - Odvodňovacia priekopa'!F33</f>
        <v>0</v>
      </c>
      <c r="BA97" s="81">
        <f>'3 - Odvodňovacia priekopa'!F34</f>
        <v>0</v>
      </c>
      <c r="BB97" s="81">
        <f>'3 - Odvodňovacia priekopa'!F35</f>
        <v>0</v>
      </c>
      <c r="BC97" s="81">
        <f>'3 - Odvodňovacia priekopa'!F36</f>
        <v>0</v>
      </c>
      <c r="BD97" s="83">
        <f>'3 - Odvodňovacia priekopa'!F37</f>
        <v>0</v>
      </c>
      <c r="BT97" s="84" t="s">
        <v>78</v>
      </c>
      <c r="BV97" s="84" t="s">
        <v>75</v>
      </c>
      <c r="BW97" s="84" t="s">
        <v>87</v>
      </c>
      <c r="BX97" s="84" t="s">
        <v>4</v>
      </c>
      <c r="CL97" s="84" t="s">
        <v>1</v>
      </c>
      <c r="CM97" s="84" t="s">
        <v>73</v>
      </c>
    </row>
    <row r="98" spans="1:91" s="6" customFormat="1" ht="16.5" customHeight="1">
      <c r="A98" s="75" t="s">
        <v>77</v>
      </c>
      <c r="B98" s="76"/>
      <c r="C98" s="77"/>
      <c r="D98" s="201" t="s">
        <v>88</v>
      </c>
      <c r="E98" s="201"/>
      <c r="F98" s="201"/>
      <c r="G98" s="201"/>
      <c r="H98" s="201"/>
      <c r="I98" s="78"/>
      <c r="J98" s="201" t="s">
        <v>89</v>
      </c>
      <c r="K98" s="201"/>
      <c r="L98" s="201"/>
      <c r="M98" s="201"/>
      <c r="N98" s="201"/>
      <c r="O98" s="201"/>
      <c r="P98" s="201"/>
      <c r="Q98" s="201"/>
      <c r="R98" s="201"/>
      <c r="S98" s="201"/>
      <c r="T98" s="201"/>
      <c r="U98" s="201"/>
      <c r="V98" s="201"/>
      <c r="W98" s="201"/>
      <c r="X98" s="201"/>
      <c r="Y98" s="201"/>
      <c r="Z98" s="201"/>
      <c r="AA98" s="201"/>
      <c r="AB98" s="201"/>
      <c r="AC98" s="201"/>
      <c r="AD98" s="201"/>
      <c r="AE98" s="201"/>
      <c r="AF98" s="201"/>
      <c r="AG98" s="202">
        <f>'4 - Priepusty a odkaľovac...'!J30</f>
        <v>0</v>
      </c>
      <c r="AH98" s="203"/>
      <c r="AI98" s="203"/>
      <c r="AJ98" s="203"/>
      <c r="AK98" s="203"/>
      <c r="AL98" s="203"/>
      <c r="AM98" s="203"/>
      <c r="AN98" s="202">
        <f t="shared" si="0"/>
        <v>0</v>
      </c>
      <c r="AO98" s="202"/>
      <c r="AP98" s="202"/>
      <c r="AQ98" s="79" t="s">
        <v>80</v>
      </c>
      <c r="AR98" s="76"/>
      <c r="AS98" s="85">
        <v>0</v>
      </c>
      <c r="AT98" s="86">
        <f>ROUND(SUM(AV98:AW98),2)</f>
        <v>0</v>
      </c>
      <c r="AU98" s="87">
        <f>'4 - Priepusty a odkaľovac...'!P122</f>
        <v>0</v>
      </c>
      <c r="AV98" s="86">
        <f>'4 - Priepusty a odkaľovac...'!J33</f>
        <v>0</v>
      </c>
      <c r="AW98" s="86">
        <f>'4 - Priepusty a odkaľovac...'!J34</f>
        <v>0</v>
      </c>
      <c r="AX98" s="86">
        <f>'4 - Priepusty a odkaľovac...'!J35</f>
        <v>0</v>
      </c>
      <c r="AY98" s="86">
        <f>'4 - Priepusty a odkaľovac...'!J36</f>
        <v>0</v>
      </c>
      <c r="AZ98" s="86">
        <f>'4 - Priepusty a odkaľovac...'!F33</f>
        <v>0</v>
      </c>
      <c r="BA98" s="86">
        <f>'4 - Priepusty a odkaľovac...'!F34</f>
        <v>0</v>
      </c>
      <c r="BB98" s="86">
        <f>'4 - Priepusty a odkaľovac...'!F35</f>
        <v>0</v>
      </c>
      <c r="BC98" s="86">
        <f>'4 - Priepusty a odkaľovac...'!F36</f>
        <v>0</v>
      </c>
      <c r="BD98" s="88">
        <f>'4 - Priepusty a odkaľovac...'!F37</f>
        <v>0</v>
      </c>
      <c r="BT98" s="84" t="s">
        <v>78</v>
      </c>
      <c r="BV98" s="84" t="s">
        <v>75</v>
      </c>
      <c r="BW98" s="84" t="s">
        <v>90</v>
      </c>
      <c r="BX98" s="84" t="s">
        <v>4</v>
      </c>
      <c r="CL98" s="84" t="s">
        <v>1</v>
      </c>
      <c r="CM98" s="84" t="s">
        <v>73</v>
      </c>
    </row>
    <row r="99" spans="1:91" s="1" customFormat="1" ht="30" customHeight="1">
      <c r="B99" s="31"/>
      <c r="AR99" s="31"/>
    </row>
    <row r="100" spans="1:91" s="1" customFormat="1" ht="6.95" customHeight="1">
      <c r="B100" s="46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  <c r="AL100" s="47"/>
      <c r="AM100" s="47"/>
      <c r="AN100" s="47"/>
      <c r="AO100" s="47"/>
      <c r="AP100" s="47"/>
      <c r="AQ100" s="47"/>
      <c r="AR100" s="31"/>
    </row>
  </sheetData>
  <mergeCells count="54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98:AP98"/>
    <mergeCell ref="AG98:AM98"/>
    <mergeCell ref="L85:AJ85"/>
    <mergeCell ref="AM87:AN87"/>
    <mergeCell ref="AM89:AP89"/>
    <mergeCell ref="AG94:AM94"/>
    <mergeCell ref="AN94:AP94"/>
    <mergeCell ref="J96:AF96"/>
    <mergeCell ref="D96:H96"/>
    <mergeCell ref="AG96:AM96"/>
    <mergeCell ref="AN96:AP96"/>
    <mergeCell ref="D95:H95"/>
    <mergeCell ref="AG95:AM95"/>
    <mergeCell ref="J95:AF95"/>
    <mergeCell ref="AN95:AP95"/>
    <mergeCell ref="D98:H98"/>
    <mergeCell ref="J98:AF98"/>
    <mergeCell ref="AN97:AP97"/>
    <mergeCell ref="D97:H97"/>
    <mergeCell ref="J97:AF97"/>
    <mergeCell ref="AG97:AM97"/>
    <mergeCell ref="AS89:AT91"/>
    <mergeCell ref="AM90:AP90"/>
    <mergeCell ref="C92:G92"/>
    <mergeCell ref="AG92:AM92"/>
    <mergeCell ref="I92:AF92"/>
    <mergeCell ref="AN92:AP92"/>
  </mergeCells>
  <hyperlinks>
    <hyperlink ref="A95" location="'1 - Zvážnica - protierózn...'!C2" display="/" xr:uid="{00000000-0004-0000-0000-000000000000}"/>
    <hyperlink ref="A96" location="'2 - Vsakovacie nádrže'!C2" display="/" xr:uid="{00000000-0004-0000-0000-000001000000}"/>
    <hyperlink ref="A97" location="'3 - Odvodňovacia priekopa'!C2" display="/" xr:uid="{00000000-0004-0000-0000-000002000000}"/>
    <hyperlink ref="A98" location="'4 - Priepusty a odkaľovac...'!C2" display="/" xr:uid="{00000000-0004-0000-0000-000003000000}"/>
  </hyperlink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55"/>
  <sheetViews>
    <sheetView showGridLines="0" topLeftCell="A100" workbookViewId="0">
      <selection activeCell="I124" sqref="I12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7" t="s">
        <v>5</v>
      </c>
      <c r="M2" s="218"/>
      <c r="N2" s="218"/>
      <c r="O2" s="218"/>
      <c r="P2" s="218"/>
      <c r="Q2" s="218"/>
      <c r="R2" s="218"/>
      <c r="S2" s="218"/>
      <c r="T2" s="218"/>
      <c r="U2" s="218"/>
      <c r="V2" s="218"/>
      <c r="AT2" s="16" t="s">
        <v>81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73</v>
      </c>
    </row>
    <row r="4" spans="2:46" ht="24.95" customHeight="1">
      <c r="B4" s="19"/>
      <c r="D4" s="20" t="s">
        <v>91</v>
      </c>
      <c r="L4" s="19"/>
      <c r="M4" s="89" t="s">
        <v>9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6" t="s">
        <v>15</v>
      </c>
      <c r="L6" s="19"/>
    </row>
    <row r="7" spans="2:46" ht="26.25" customHeight="1">
      <c r="B7" s="19"/>
      <c r="E7" s="234" t="str">
        <f>'Rekapitulácia stavby'!K6</f>
        <v>Opatrenia na zlepšenie vodného hospodárstva v lesoch v k. ú. Žiar na pozemkoch obhospodarovateľa Združenie vlastníkov lesov a urbariátu pozemkové spoločenstvo Žiar</v>
      </c>
      <c r="F7" s="235"/>
      <c r="G7" s="235"/>
      <c r="H7" s="235"/>
      <c r="L7" s="19"/>
    </row>
    <row r="8" spans="2:46" s="1" customFormat="1" ht="12" customHeight="1">
      <c r="B8" s="31"/>
      <c r="D8" s="26" t="s">
        <v>92</v>
      </c>
      <c r="L8" s="31"/>
    </row>
    <row r="9" spans="2:46" s="1" customFormat="1" ht="16.5" customHeight="1">
      <c r="B9" s="31"/>
      <c r="E9" s="211" t="s">
        <v>93</v>
      </c>
      <c r="F9" s="233"/>
      <c r="G9" s="233"/>
      <c r="H9" s="233"/>
      <c r="L9" s="31"/>
    </row>
    <row r="10" spans="2:46" s="1" customFormat="1">
      <c r="B10" s="31"/>
      <c r="L10" s="31"/>
    </row>
    <row r="11" spans="2:46" s="1" customFormat="1" ht="12" customHeight="1">
      <c r="B11" s="31"/>
      <c r="D11" s="26" t="s">
        <v>16</v>
      </c>
      <c r="F11" s="24" t="s">
        <v>1</v>
      </c>
      <c r="I11" s="26" t="s">
        <v>17</v>
      </c>
      <c r="J11" s="24" t="s">
        <v>1</v>
      </c>
      <c r="L11" s="31"/>
    </row>
    <row r="12" spans="2:46" s="1" customFormat="1" ht="12" customHeight="1">
      <c r="B12" s="31"/>
      <c r="D12" s="26" t="s">
        <v>18</v>
      </c>
      <c r="F12" s="24" t="s">
        <v>19</v>
      </c>
      <c r="I12" s="26" t="s">
        <v>20</v>
      </c>
      <c r="J12" s="54">
        <f>'Rekapitulácia stavby'!AN8</f>
        <v>0</v>
      </c>
      <c r="L12" s="31"/>
    </row>
    <row r="13" spans="2:46" s="1" customFormat="1" ht="10.9" customHeight="1">
      <c r="B13" s="31"/>
      <c r="L13" s="31"/>
    </row>
    <row r="14" spans="2:46" s="1" customFormat="1" ht="12" customHeight="1">
      <c r="B14" s="31"/>
      <c r="D14" s="26" t="s">
        <v>21</v>
      </c>
      <c r="I14" s="26" t="s">
        <v>22</v>
      </c>
      <c r="J14" s="24" t="str">
        <f>IF('Rekapitulácia stavby'!AN10="","",'Rekapitulácia stavby'!AN10)</f>
        <v/>
      </c>
      <c r="L14" s="31"/>
    </row>
    <row r="15" spans="2:46" s="1" customFormat="1" ht="18" customHeight="1">
      <c r="B15" s="31"/>
      <c r="E15" s="24" t="str">
        <f>IF('Rekapitulácia stavby'!E11="","",'Rekapitulácia stavby'!E11)</f>
        <v xml:space="preserve"> </v>
      </c>
      <c r="I15" s="26" t="s">
        <v>24</v>
      </c>
      <c r="J15" s="24" t="str">
        <f>IF('Rekapitulácia stavby'!AN11="","",'Rekapitulácia stavby'!AN11)</f>
        <v/>
      </c>
      <c r="L15" s="31"/>
    </row>
    <row r="16" spans="2:46" s="1" customFormat="1" ht="6.95" customHeight="1">
      <c r="B16" s="31"/>
      <c r="L16" s="31"/>
    </row>
    <row r="17" spans="2:12" s="1" customFormat="1" ht="12" customHeight="1">
      <c r="B17" s="31"/>
      <c r="D17" s="26" t="s">
        <v>25</v>
      </c>
      <c r="I17" s="26" t="s">
        <v>22</v>
      </c>
      <c r="J17" s="27" t="str">
        <f>'Rekapitulácia stavby'!AN13</f>
        <v>Vyplň údaj</v>
      </c>
      <c r="L17" s="31"/>
    </row>
    <row r="18" spans="2:12" s="1" customFormat="1" ht="18" customHeight="1">
      <c r="B18" s="31"/>
      <c r="E18" s="236" t="str">
        <f>'Rekapitulácia stavby'!E14</f>
        <v>Vyplň údaj</v>
      </c>
      <c r="F18" s="227"/>
      <c r="G18" s="227"/>
      <c r="H18" s="227"/>
      <c r="I18" s="26" t="s">
        <v>24</v>
      </c>
      <c r="J18" s="27" t="str">
        <f>'Rekapitulácia stavby'!AN14</f>
        <v>Vyplň údaj</v>
      </c>
      <c r="L18" s="31"/>
    </row>
    <row r="19" spans="2:12" s="1" customFormat="1" ht="6.95" customHeight="1">
      <c r="B19" s="31"/>
      <c r="L19" s="31"/>
    </row>
    <row r="20" spans="2:12" s="1" customFormat="1" ht="12" customHeight="1">
      <c r="B20" s="31"/>
      <c r="D20" s="26" t="s">
        <v>27</v>
      </c>
      <c r="I20" s="26" t="s">
        <v>22</v>
      </c>
      <c r="J20" s="24" t="s">
        <v>1</v>
      </c>
      <c r="L20" s="31"/>
    </row>
    <row r="21" spans="2:12" s="1" customFormat="1" ht="18" customHeight="1">
      <c r="B21" s="31"/>
      <c r="E21" s="24" t="s">
        <v>28</v>
      </c>
      <c r="I21" s="26" t="s">
        <v>24</v>
      </c>
      <c r="J21" s="24" t="s">
        <v>1</v>
      </c>
      <c r="L21" s="31"/>
    </row>
    <row r="22" spans="2:12" s="1" customFormat="1" ht="6.95" customHeight="1">
      <c r="B22" s="31"/>
      <c r="L22" s="31"/>
    </row>
    <row r="23" spans="2:12" s="1" customFormat="1" ht="12" customHeight="1">
      <c r="B23" s="31"/>
      <c r="D23" s="26" t="s">
        <v>30</v>
      </c>
      <c r="I23" s="26" t="s">
        <v>22</v>
      </c>
      <c r="J23" s="24" t="s">
        <v>1</v>
      </c>
      <c r="L23" s="31"/>
    </row>
    <row r="24" spans="2:12" s="1" customFormat="1" ht="18" customHeight="1">
      <c r="B24" s="31"/>
      <c r="E24" s="24" t="s">
        <v>31</v>
      </c>
      <c r="I24" s="26" t="s">
        <v>24</v>
      </c>
      <c r="J24" s="24" t="s">
        <v>1</v>
      </c>
      <c r="L24" s="31"/>
    </row>
    <row r="25" spans="2:12" s="1" customFormat="1" ht="6.95" customHeight="1">
      <c r="B25" s="31"/>
      <c r="L25" s="31"/>
    </row>
    <row r="26" spans="2:12" s="1" customFormat="1" ht="12" customHeight="1">
      <c r="B26" s="31"/>
      <c r="D26" s="26" t="s">
        <v>32</v>
      </c>
      <c r="L26" s="31"/>
    </row>
    <row r="27" spans="2:12" s="7" customFormat="1" ht="16.5" customHeight="1">
      <c r="B27" s="90"/>
      <c r="E27" s="232" t="s">
        <v>1</v>
      </c>
      <c r="F27" s="232"/>
      <c r="G27" s="232"/>
      <c r="H27" s="232"/>
      <c r="L27" s="90"/>
    </row>
    <row r="28" spans="2:12" s="1" customFormat="1" ht="6.95" customHeight="1">
      <c r="B28" s="31"/>
      <c r="L28" s="31"/>
    </row>
    <row r="29" spans="2:12" s="1" customFormat="1" ht="6.95" customHeight="1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25.35" customHeight="1">
      <c r="B30" s="31"/>
      <c r="D30" s="91" t="s">
        <v>33</v>
      </c>
      <c r="J30" s="67">
        <f>ROUND(J121, 2)</f>
        <v>0</v>
      </c>
      <c r="L30" s="31"/>
    </row>
    <row r="31" spans="2:12" s="1" customFormat="1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5" customHeight="1">
      <c r="B32" s="31"/>
      <c r="F32" s="34" t="s">
        <v>35</v>
      </c>
      <c r="I32" s="34" t="s">
        <v>34</v>
      </c>
      <c r="J32" s="34" t="s">
        <v>36</v>
      </c>
      <c r="L32" s="31"/>
    </row>
    <row r="33" spans="2:12" s="1" customFormat="1" ht="14.45" customHeight="1">
      <c r="B33" s="31"/>
      <c r="D33" s="92" t="s">
        <v>37</v>
      </c>
      <c r="E33" s="36" t="s">
        <v>38</v>
      </c>
      <c r="F33" s="93">
        <f>ROUND((SUM(BE121:BE154)),  2)</f>
        <v>0</v>
      </c>
      <c r="G33" s="94"/>
      <c r="H33" s="94"/>
      <c r="I33" s="95">
        <v>0.2</v>
      </c>
      <c r="J33" s="93">
        <f>ROUND(((SUM(BE121:BE154))*I33),  2)</f>
        <v>0</v>
      </c>
      <c r="L33" s="31"/>
    </row>
    <row r="34" spans="2:12" s="1" customFormat="1" ht="14.45" customHeight="1">
      <c r="B34" s="31"/>
      <c r="E34" s="36" t="s">
        <v>39</v>
      </c>
      <c r="F34" s="93">
        <f>ROUND((SUM(BF121:BF154)),  2)</f>
        <v>0</v>
      </c>
      <c r="G34" s="94"/>
      <c r="H34" s="94"/>
      <c r="I34" s="95">
        <v>0.2</v>
      </c>
      <c r="J34" s="93">
        <f>ROUND(((SUM(BF121:BF154))*I34),  2)</f>
        <v>0</v>
      </c>
      <c r="L34" s="31"/>
    </row>
    <row r="35" spans="2:12" s="1" customFormat="1" ht="14.45" hidden="1" customHeight="1">
      <c r="B35" s="31"/>
      <c r="E35" s="26" t="s">
        <v>40</v>
      </c>
      <c r="F35" s="96">
        <f>ROUND((SUM(BG121:BG154)),  2)</f>
        <v>0</v>
      </c>
      <c r="I35" s="97">
        <v>0.2</v>
      </c>
      <c r="J35" s="96">
        <f>0</f>
        <v>0</v>
      </c>
      <c r="L35" s="31"/>
    </row>
    <row r="36" spans="2:12" s="1" customFormat="1" ht="14.45" hidden="1" customHeight="1">
      <c r="B36" s="31"/>
      <c r="E36" s="26" t="s">
        <v>41</v>
      </c>
      <c r="F36" s="96">
        <f>ROUND((SUM(BH121:BH154)),  2)</f>
        <v>0</v>
      </c>
      <c r="I36" s="97">
        <v>0.2</v>
      </c>
      <c r="J36" s="96">
        <f>0</f>
        <v>0</v>
      </c>
      <c r="L36" s="31"/>
    </row>
    <row r="37" spans="2:12" s="1" customFormat="1" ht="14.45" hidden="1" customHeight="1">
      <c r="B37" s="31"/>
      <c r="E37" s="36" t="s">
        <v>42</v>
      </c>
      <c r="F37" s="93">
        <f>ROUND((SUM(BI121:BI154)),  2)</f>
        <v>0</v>
      </c>
      <c r="G37" s="94"/>
      <c r="H37" s="94"/>
      <c r="I37" s="95">
        <v>0</v>
      </c>
      <c r="J37" s="93">
        <f>0</f>
        <v>0</v>
      </c>
      <c r="L37" s="31"/>
    </row>
    <row r="38" spans="2:12" s="1" customFormat="1">
      <c r="B38" s="31"/>
      <c r="L38" s="31"/>
    </row>
    <row r="39" spans="2:12" s="1" customFormat="1" ht="25.35" customHeight="1">
      <c r="B39" s="31"/>
      <c r="C39" s="98"/>
      <c r="D39" s="99" t="s">
        <v>43</v>
      </c>
      <c r="E39" s="58"/>
      <c r="F39" s="58"/>
      <c r="G39" s="100" t="s">
        <v>44</v>
      </c>
      <c r="H39" s="101" t="s">
        <v>45</v>
      </c>
      <c r="I39" s="58"/>
      <c r="J39" s="102">
        <f>J30*1.23</f>
        <v>0</v>
      </c>
      <c r="K39" s="103"/>
      <c r="L39" s="31"/>
    </row>
    <row r="40" spans="2:12" s="1" customFormat="1" ht="14.45" customHeight="1">
      <c r="B40" s="31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31"/>
      <c r="D61" s="45" t="s">
        <v>48</v>
      </c>
      <c r="E61" s="33"/>
      <c r="F61" s="104" t="s">
        <v>49</v>
      </c>
      <c r="G61" s="45" t="s">
        <v>48</v>
      </c>
      <c r="H61" s="33"/>
      <c r="I61" s="33"/>
      <c r="J61" s="105" t="s">
        <v>49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31"/>
      <c r="D65" s="43" t="s">
        <v>50</v>
      </c>
      <c r="E65" s="44"/>
      <c r="F65" s="44"/>
      <c r="G65" s="43" t="s">
        <v>51</v>
      </c>
      <c r="H65" s="44"/>
      <c r="I65" s="44"/>
      <c r="J65" s="44"/>
      <c r="K65" s="44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31"/>
      <c r="D76" s="45" t="s">
        <v>48</v>
      </c>
      <c r="E76" s="33"/>
      <c r="F76" s="104" t="s">
        <v>49</v>
      </c>
      <c r="G76" s="45" t="s">
        <v>48</v>
      </c>
      <c r="H76" s="33"/>
      <c r="I76" s="33"/>
      <c r="J76" s="105" t="s">
        <v>49</v>
      </c>
      <c r="K76" s="33"/>
      <c r="L76" s="31"/>
    </row>
    <row r="77" spans="2:12" s="1" customFormat="1" ht="14.45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6.95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4.95" customHeight="1">
      <c r="B82" s="31"/>
      <c r="C82" s="20" t="s">
        <v>94</v>
      </c>
      <c r="L82" s="31"/>
    </row>
    <row r="83" spans="2:47" s="1" customFormat="1" ht="6.95" customHeight="1">
      <c r="B83" s="31"/>
      <c r="L83" s="31"/>
    </row>
    <row r="84" spans="2:47" s="1" customFormat="1" ht="12" customHeight="1">
      <c r="B84" s="31"/>
      <c r="C84" s="26" t="s">
        <v>15</v>
      </c>
      <c r="L84" s="31"/>
    </row>
    <row r="85" spans="2:47" s="1" customFormat="1" ht="26.25" customHeight="1">
      <c r="B85" s="31"/>
      <c r="E85" s="234" t="str">
        <f>E7</f>
        <v>Opatrenia na zlepšenie vodného hospodárstva v lesoch v k. ú. Žiar na pozemkoch obhospodarovateľa Združenie vlastníkov lesov a urbariátu pozemkové spoločenstvo Žiar</v>
      </c>
      <c r="F85" s="235"/>
      <c r="G85" s="235"/>
      <c r="H85" s="235"/>
      <c r="L85" s="31"/>
    </row>
    <row r="86" spans="2:47" s="1" customFormat="1" ht="12" customHeight="1">
      <c r="B86" s="31"/>
      <c r="C86" s="26" t="s">
        <v>92</v>
      </c>
      <c r="L86" s="31"/>
    </row>
    <row r="87" spans="2:47" s="1" customFormat="1" ht="16.5" customHeight="1">
      <c r="B87" s="31"/>
      <c r="E87" s="211" t="str">
        <f>E9</f>
        <v>1 - Zvážnica - protierózna odrážka</v>
      </c>
      <c r="F87" s="233"/>
      <c r="G87" s="233"/>
      <c r="H87" s="233"/>
      <c r="L87" s="31"/>
    </row>
    <row r="88" spans="2:47" s="1" customFormat="1" ht="6.95" customHeight="1">
      <c r="B88" s="31"/>
      <c r="L88" s="31"/>
    </row>
    <row r="89" spans="2:47" s="1" customFormat="1" ht="12" customHeight="1">
      <c r="B89" s="31"/>
      <c r="C89" s="26" t="s">
        <v>18</v>
      </c>
      <c r="F89" s="24" t="str">
        <f>F12</f>
        <v>k.ú. Žiar, Smrečany</v>
      </c>
      <c r="I89" s="26" t="s">
        <v>20</v>
      </c>
      <c r="J89" s="54">
        <f>IF(J12="","",J12)</f>
        <v>0</v>
      </c>
      <c r="L89" s="31"/>
    </row>
    <row r="90" spans="2:47" s="1" customFormat="1" ht="6.95" customHeight="1">
      <c r="B90" s="31"/>
      <c r="L90" s="31"/>
    </row>
    <row r="91" spans="2:47" s="1" customFormat="1" ht="25.7" customHeight="1">
      <c r="B91" s="31"/>
      <c r="C91" s="26" t="s">
        <v>21</v>
      </c>
      <c r="F91" s="24" t="str">
        <f>E15</f>
        <v xml:space="preserve"> </v>
      </c>
      <c r="I91" s="26" t="s">
        <v>27</v>
      </c>
      <c r="J91" s="29" t="str">
        <f>E21</f>
        <v xml:space="preserve">Ing. arch. Stanislav Sýkora </v>
      </c>
      <c r="L91" s="31"/>
    </row>
    <row r="92" spans="2:47" s="1" customFormat="1" ht="15.2" customHeight="1">
      <c r="B92" s="31"/>
      <c r="C92" s="26" t="s">
        <v>25</v>
      </c>
      <c r="F92" s="24" t="str">
        <f>IF(E18="","",E18)</f>
        <v>Vyplň údaj</v>
      </c>
      <c r="I92" s="26" t="s">
        <v>30</v>
      </c>
      <c r="J92" s="29" t="str">
        <f>E24</f>
        <v>Stanislav Hlubina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6" t="s">
        <v>95</v>
      </c>
      <c r="D94" s="98"/>
      <c r="E94" s="98"/>
      <c r="F94" s="98"/>
      <c r="G94" s="98"/>
      <c r="H94" s="98"/>
      <c r="I94" s="98"/>
      <c r="J94" s="107" t="s">
        <v>96</v>
      </c>
      <c r="K94" s="98"/>
      <c r="L94" s="31"/>
    </row>
    <row r="95" spans="2:47" s="1" customFormat="1" ht="10.35" customHeight="1">
      <c r="B95" s="31"/>
      <c r="L95" s="31"/>
    </row>
    <row r="96" spans="2:47" s="1" customFormat="1" ht="22.9" customHeight="1">
      <c r="B96" s="31"/>
      <c r="C96" s="108" t="s">
        <v>97</v>
      </c>
      <c r="J96" s="67">
        <f>J121</f>
        <v>0</v>
      </c>
      <c r="L96" s="31"/>
      <c r="AU96" s="16" t="s">
        <v>98</v>
      </c>
    </row>
    <row r="97" spans="2:12" s="8" customFormat="1" ht="24.95" customHeight="1">
      <c r="B97" s="109"/>
      <c r="D97" s="110" t="s">
        <v>99</v>
      </c>
      <c r="E97" s="111"/>
      <c r="F97" s="111"/>
      <c r="G97" s="111"/>
      <c r="H97" s="111"/>
      <c r="I97" s="111"/>
      <c r="J97" s="112">
        <f>J122</f>
        <v>0</v>
      </c>
      <c r="L97" s="109"/>
    </row>
    <row r="98" spans="2:12" s="9" customFormat="1" ht="19.899999999999999" customHeight="1">
      <c r="B98" s="113"/>
      <c r="D98" s="114" t="s">
        <v>100</v>
      </c>
      <c r="E98" s="115"/>
      <c r="F98" s="115"/>
      <c r="G98" s="115"/>
      <c r="H98" s="115"/>
      <c r="I98" s="115"/>
      <c r="J98" s="116">
        <f>J123</f>
        <v>0</v>
      </c>
      <c r="L98" s="113"/>
    </row>
    <row r="99" spans="2:12" s="9" customFormat="1" ht="19.899999999999999" customHeight="1">
      <c r="B99" s="113"/>
      <c r="D99" s="114" t="s">
        <v>101</v>
      </c>
      <c r="E99" s="115"/>
      <c r="F99" s="115"/>
      <c r="G99" s="115"/>
      <c r="H99" s="115"/>
      <c r="I99" s="115"/>
      <c r="J99" s="116">
        <f>J141</f>
        <v>0</v>
      </c>
      <c r="L99" s="113"/>
    </row>
    <row r="100" spans="2:12" s="9" customFormat="1" ht="19.899999999999999" customHeight="1">
      <c r="B100" s="113"/>
      <c r="D100" s="114" t="s">
        <v>102</v>
      </c>
      <c r="E100" s="115"/>
      <c r="F100" s="115"/>
      <c r="G100" s="115"/>
      <c r="H100" s="115"/>
      <c r="I100" s="115"/>
      <c r="J100" s="116">
        <f>J146</f>
        <v>0</v>
      </c>
      <c r="L100" s="113"/>
    </row>
    <row r="101" spans="2:12" s="8" customFormat="1" ht="24.95" customHeight="1">
      <c r="B101" s="109"/>
      <c r="D101" s="110" t="s">
        <v>103</v>
      </c>
      <c r="E101" s="111"/>
      <c r="F101" s="111"/>
      <c r="G101" s="111"/>
      <c r="H101" s="111"/>
      <c r="I101" s="111"/>
      <c r="J101" s="112">
        <f>J150</f>
        <v>0</v>
      </c>
      <c r="L101" s="109"/>
    </row>
    <row r="102" spans="2:12" s="1" customFormat="1" ht="21.75" customHeight="1">
      <c r="B102" s="31"/>
      <c r="L102" s="31"/>
    </row>
    <row r="103" spans="2:12" s="1" customFormat="1" ht="6.95" customHeight="1">
      <c r="B103" s="46"/>
      <c r="C103" s="47"/>
      <c r="D103" s="47"/>
      <c r="E103" s="47"/>
      <c r="F103" s="47"/>
      <c r="G103" s="47"/>
      <c r="H103" s="47"/>
      <c r="I103" s="47"/>
      <c r="J103" s="47"/>
      <c r="K103" s="47"/>
      <c r="L103" s="31"/>
    </row>
    <row r="107" spans="2:12" s="1" customFormat="1" ht="6.95" customHeight="1">
      <c r="B107" s="48"/>
      <c r="C107" s="49"/>
      <c r="D107" s="49"/>
      <c r="E107" s="49"/>
      <c r="F107" s="49"/>
      <c r="G107" s="49"/>
      <c r="H107" s="49"/>
      <c r="I107" s="49"/>
      <c r="J107" s="49"/>
      <c r="K107" s="49"/>
      <c r="L107" s="31"/>
    </row>
    <row r="108" spans="2:12" s="1" customFormat="1" ht="24.95" customHeight="1">
      <c r="B108" s="31"/>
      <c r="C108" s="20" t="s">
        <v>104</v>
      </c>
      <c r="L108" s="31"/>
    </row>
    <row r="109" spans="2:12" s="1" customFormat="1" ht="6.95" customHeight="1">
      <c r="B109" s="31"/>
      <c r="L109" s="31"/>
    </row>
    <row r="110" spans="2:12" s="1" customFormat="1" ht="12" customHeight="1">
      <c r="B110" s="31"/>
      <c r="C110" s="26" t="s">
        <v>15</v>
      </c>
      <c r="L110" s="31"/>
    </row>
    <row r="111" spans="2:12" s="1" customFormat="1" ht="26.25" customHeight="1">
      <c r="B111" s="31"/>
      <c r="E111" s="234" t="str">
        <f>E7</f>
        <v>Opatrenia na zlepšenie vodného hospodárstva v lesoch v k. ú. Žiar na pozemkoch obhospodarovateľa Združenie vlastníkov lesov a urbariátu pozemkové spoločenstvo Žiar</v>
      </c>
      <c r="F111" s="235"/>
      <c r="G111" s="235"/>
      <c r="H111" s="235"/>
      <c r="L111" s="31"/>
    </row>
    <row r="112" spans="2:12" s="1" customFormat="1" ht="12" customHeight="1">
      <c r="B112" s="31"/>
      <c r="C112" s="26" t="s">
        <v>92</v>
      </c>
      <c r="L112" s="31"/>
    </row>
    <row r="113" spans="2:65" s="1" customFormat="1" ht="16.5" customHeight="1">
      <c r="B113" s="31"/>
      <c r="E113" s="211" t="str">
        <f>E9</f>
        <v>1 - Zvážnica - protierózna odrážka</v>
      </c>
      <c r="F113" s="233"/>
      <c r="G113" s="233"/>
      <c r="H113" s="233"/>
      <c r="L113" s="31"/>
    </row>
    <row r="114" spans="2:65" s="1" customFormat="1" ht="6.95" customHeight="1">
      <c r="B114" s="31"/>
      <c r="L114" s="31"/>
    </row>
    <row r="115" spans="2:65" s="1" customFormat="1" ht="12" customHeight="1">
      <c r="B115" s="31"/>
      <c r="C115" s="26" t="s">
        <v>18</v>
      </c>
      <c r="F115" s="24" t="str">
        <f>F12</f>
        <v>k.ú. Žiar, Smrečany</v>
      </c>
      <c r="I115" s="26" t="s">
        <v>20</v>
      </c>
      <c r="J115" s="54">
        <f>IF(J12="","",J12)</f>
        <v>0</v>
      </c>
      <c r="L115" s="31"/>
    </row>
    <row r="116" spans="2:65" s="1" customFormat="1" ht="6.95" customHeight="1">
      <c r="B116" s="31"/>
      <c r="L116" s="31"/>
    </row>
    <row r="117" spans="2:65" s="1" customFormat="1" ht="25.7" customHeight="1">
      <c r="B117" s="31"/>
      <c r="C117" s="26" t="s">
        <v>21</v>
      </c>
      <c r="F117" s="24" t="str">
        <f>E15</f>
        <v xml:space="preserve"> </v>
      </c>
      <c r="I117" s="26" t="s">
        <v>27</v>
      </c>
      <c r="J117" s="29" t="str">
        <f>E21</f>
        <v xml:space="preserve">Ing. arch. Stanislav Sýkora </v>
      </c>
      <c r="L117" s="31"/>
    </row>
    <row r="118" spans="2:65" s="1" customFormat="1" ht="15.2" customHeight="1">
      <c r="B118" s="31"/>
      <c r="C118" s="26" t="s">
        <v>25</v>
      </c>
      <c r="F118" s="24" t="str">
        <f>IF(E18="","",E18)</f>
        <v>Vyplň údaj</v>
      </c>
      <c r="I118" s="26" t="s">
        <v>30</v>
      </c>
      <c r="J118" s="29" t="str">
        <f>E24</f>
        <v>Stanislav Hlubina</v>
      </c>
      <c r="L118" s="31"/>
    </row>
    <row r="119" spans="2:65" s="1" customFormat="1" ht="10.35" customHeight="1">
      <c r="B119" s="31"/>
      <c r="L119" s="31"/>
    </row>
    <row r="120" spans="2:65" s="10" customFormat="1" ht="29.25" customHeight="1">
      <c r="B120" s="117"/>
      <c r="C120" s="118" t="s">
        <v>105</v>
      </c>
      <c r="D120" s="119" t="s">
        <v>58</v>
      </c>
      <c r="E120" s="119" t="s">
        <v>54</v>
      </c>
      <c r="F120" s="119" t="s">
        <v>55</v>
      </c>
      <c r="G120" s="119" t="s">
        <v>106</v>
      </c>
      <c r="H120" s="119" t="s">
        <v>107</v>
      </c>
      <c r="I120" s="119" t="s">
        <v>108</v>
      </c>
      <c r="J120" s="120" t="s">
        <v>96</v>
      </c>
      <c r="K120" s="121" t="s">
        <v>109</v>
      </c>
      <c r="L120" s="117"/>
      <c r="M120" s="60" t="s">
        <v>1</v>
      </c>
      <c r="N120" s="61" t="s">
        <v>37</v>
      </c>
      <c r="O120" s="61" t="s">
        <v>110</v>
      </c>
      <c r="P120" s="61" t="s">
        <v>111</v>
      </c>
      <c r="Q120" s="61" t="s">
        <v>112</v>
      </c>
      <c r="R120" s="61" t="s">
        <v>113</v>
      </c>
      <c r="S120" s="61" t="s">
        <v>114</v>
      </c>
      <c r="T120" s="62" t="s">
        <v>115</v>
      </c>
    </row>
    <row r="121" spans="2:65" s="1" customFormat="1" ht="22.9" customHeight="1">
      <c r="B121" s="31"/>
      <c r="C121" s="65" t="s">
        <v>97</v>
      </c>
      <c r="J121" s="122">
        <f>BK121</f>
        <v>0</v>
      </c>
      <c r="L121" s="31"/>
      <c r="M121" s="63"/>
      <c r="N121" s="55"/>
      <c r="O121" s="55"/>
      <c r="P121" s="123">
        <f>P122+P150</f>
        <v>0</v>
      </c>
      <c r="Q121" s="55"/>
      <c r="R121" s="123">
        <f>R122+R150</f>
        <v>96.975380000000001</v>
      </c>
      <c r="S121" s="55"/>
      <c r="T121" s="124">
        <f>T122+T150</f>
        <v>0</v>
      </c>
      <c r="AT121" s="16" t="s">
        <v>72</v>
      </c>
      <c r="AU121" s="16" t="s">
        <v>98</v>
      </c>
      <c r="BK121" s="125">
        <f>BK122+BK150</f>
        <v>0</v>
      </c>
    </row>
    <row r="122" spans="2:65" s="11" customFormat="1" ht="25.9" customHeight="1">
      <c r="B122" s="126"/>
      <c r="D122" s="127" t="s">
        <v>72</v>
      </c>
      <c r="E122" s="128" t="s">
        <v>116</v>
      </c>
      <c r="F122" s="128" t="s">
        <v>117</v>
      </c>
      <c r="I122" s="129"/>
      <c r="J122" s="130">
        <f>BK122</f>
        <v>0</v>
      </c>
      <c r="L122" s="126"/>
      <c r="M122" s="131"/>
      <c r="P122" s="132">
        <f>P123+P141+P146</f>
        <v>0</v>
      </c>
      <c r="R122" s="132">
        <f>R123+R141+R146</f>
        <v>96.975380000000001</v>
      </c>
      <c r="T122" s="133">
        <f>T123+T141+T146</f>
        <v>0</v>
      </c>
      <c r="AR122" s="127" t="s">
        <v>78</v>
      </c>
      <c r="AT122" s="134" t="s">
        <v>72</v>
      </c>
      <c r="AU122" s="134" t="s">
        <v>73</v>
      </c>
      <c r="AY122" s="127" t="s">
        <v>118</v>
      </c>
      <c r="BK122" s="135">
        <f>BK123+BK141+BK146</f>
        <v>0</v>
      </c>
    </row>
    <row r="123" spans="2:65" s="11" customFormat="1" ht="22.9" customHeight="1">
      <c r="B123" s="126"/>
      <c r="D123" s="127" t="s">
        <v>72</v>
      </c>
      <c r="E123" s="136" t="s">
        <v>78</v>
      </c>
      <c r="F123" s="136" t="s">
        <v>119</v>
      </c>
      <c r="I123" s="129"/>
      <c r="J123" s="137">
        <f>BK123</f>
        <v>0</v>
      </c>
      <c r="L123" s="126"/>
      <c r="M123" s="131"/>
      <c r="P123" s="132">
        <f>SUM(P124:P140)</f>
        <v>0</v>
      </c>
      <c r="R123" s="132">
        <f>SUM(R124:R140)</f>
        <v>0</v>
      </c>
      <c r="T123" s="133">
        <f>SUM(T124:T140)</f>
        <v>0</v>
      </c>
      <c r="AR123" s="127" t="s">
        <v>78</v>
      </c>
      <c r="AT123" s="134" t="s">
        <v>72</v>
      </c>
      <c r="AU123" s="134" t="s">
        <v>78</v>
      </c>
      <c r="AY123" s="127" t="s">
        <v>118</v>
      </c>
      <c r="BK123" s="135">
        <f>SUM(BK124:BK140)</f>
        <v>0</v>
      </c>
    </row>
    <row r="124" spans="2:65" s="1" customFormat="1" ht="21.75" customHeight="1">
      <c r="B124" s="138"/>
      <c r="C124" s="139" t="s">
        <v>78</v>
      </c>
      <c r="D124" s="139" t="s">
        <v>120</v>
      </c>
      <c r="E124" s="140" t="s">
        <v>121</v>
      </c>
      <c r="F124" s="141" t="s">
        <v>122</v>
      </c>
      <c r="G124" s="142" t="s">
        <v>123</v>
      </c>
      <c r="H124" s="143">
        <v>25</v>
      </c>
      <c r="I124" s="144"/>
      <c r="J124" s="145">
        <f>ROUND(I124*H124,2)</f>
        <v>0</v>
      </c>
      <c r="K124" s="146"/>
      <c r="L124" s="31"/>
      <c r="M124" s="147" t="s">
        <v>1</v>
      </c>
      <c r="N124" s="148" t="s">
        <v>39</v>
      </c>
      <c r="P124" s="149">
        <f>O124*H124</f>
        <v>0</v>
      </c>
      <c r="Q124" s="149">
        <v>0</v>
      </c>
      <c r="R124" s="149">
        <f>Q124*H124</f>
        <v>0</v>
      </c>
      <c r="S124" s="149">
        <v>0</v>
      </c>
      <c r="T124" s="150">
        <f>S124*H124</f>
        <v>0</v>
      </c>
      <c r="AR124" s="151" t="s">
        <v>88</v>
      </c>
      <c r="AT124" s="151" t="s">
        <v>120</v>
      </c>
      <c r="AU124" s="151" t="s">
        <v>82</v>
      </c>
      <c r="AY124" s="16" t="s">
        <v>118</v>
      </c>
      <c r="BE124" s="152">
        <f>IF(N124="základná",J124,0)</f>
        <v>0</v>
      </c>
      <c r="BF124" s="152">
        <f>IF(N124="znížená",J124,0)</f>
        <v>0</v>
      </c>
      <c r="BG124" s="152">
        <f>IF(N124="zákl. prenesená",J124,0)</f>
        <v>0</v>
      </c>
      <c r="BH124" s="152">
        <f>IF(N124="zníž. prenesená",J124,0)</f>
        <v>0</v>
      </c>
      <c r="BI124" s="152">
        <f>IF(N124="nulová",J124,0)</f>
        <v>0</v>
      </c>
      <c r="BJ124" s="16" t="s">
        <v>82</v>
      </c>
      <c r="BK124" s="152">
        <f>ROUND(I124*H124,2)</f>
        <v>0</v>
      </c>
      <c r="BL124" s="16" t="s">
        <v>88</v>
      </c>
      <c r="BM124" s="151" t="s">
        <v>124</v>
      </c>
    </row>
    <row r="125" spans="2:65" s="12" customFormat="1">
      <c r="B125" s="153"/>
      <c r="D125" s="154" t="s">
        <v>125</v>
      </c>
      <c r="E125" s="155" t="s">
        <v>1</v>
      </c>
      <c r="F125" s="156" t="s">
        <v>126</v>
      </c>
      <c r="H125" s="155" t="s">
        <v>1</v>
      </c>
      <c r="I125" s="157"/>
      <c r="L125" s="153"/>
      <c r="M125" s="158"/>
      <c r="T125" s="159"/>
      <c r="AT125" s="155" t="s">
        <v>125</v>
      </c>
      <c r="AU125" s="155" t="s">
        <v>82</v>
      </c>
      <c r="AV125" s="12" t="s">
        <v>78</v>
      </c>
      <c r="AW125" s="12" t="s">
        <v>29</v>
      </c>
      <c r="AX125" s="12" t="s">
        <v>73</v>
      </c>
      <c r="AY125" s="155" t="s">
        <v>118</v>
      </c>
    </row>
    <row r="126" spans="2:65" s="13" customFormat="1">
      <c r="B126" s="160"/>
      <c r="D126" s="154" t="s">
        <v>125</v>
      </c>
      <c r="E126" s="161" t="s">
        <v>1</v>
      </c>
      <c r="F126" s="162" t="s">
        <v>127</v>
      </c>
      <c r="H126" s="163">
        <v>25</v>
      </c>
      <c r="I126" s="164"/>
      <c r="L126" s="160"/>
      <c r="M126" s="165"/>
      <c r="T126" s="166"/>
      <c r="AT126" s="161" t="s">
        <v>125</v>
      </c>
      <c r="AU126" s="161" t="s">
        <v>82</v>
      </c>
      <c r="AV126" s="13" t="s">
        <v>82</v>
      </c>
      <c r="AW126" s="13" t="s">
        <v>29</v>
      </c>
      <c r="AX126" s="13" t="s">
        <v>73</v>
      </c>
      <c r="AY126" s="161" t="s">
        <v>118</v>
      </c>
    </row>
    <row r="127" spans="2:65" s="14" customFormat="1">
      <c r="B127" s="167"/>
      <c r="D127" s="154" t="s">
        <v>125</v>
      </c>
      <c r="E127" s="168" t="s">
        <v>1</v>
      </c>
      <c r="F127" s="169" t="s">
        <v>128</v>
      </c>
      <c r="H127" s="170">
        <v>25</v>
      </c>
      <c r="I127" s="171"/>
      <c r="L127" s="167"/>
      <c r="M127" s="172"/>
      <c r="T127" s="173"/>
      <c r="AT127" s="168" t="s">
        <v>125</v>
      </c>
      <c r="AU127" s="168" t="s">
        <v>82</v>
      </c>
      <c r="AV127" s="14" t="s">
        <v>88</v>
      </c>
      <c r="AW127" s="14" t="s">
        <v>29</v>
      </c>
      <c r="AX127" s="14" t="s">
        <v>78</v>
      </c>
      <c r="AY127" s="168" t="s">
        <v>118</v>
      </c>
    </row>
    <row r="128" spans="2:65" s="1" customFormat="1" ht="21.75" customHeight="1">
      <c r="B128" s="138"/>
      <c r="C128" s="139" t="s">
        <v>82</v>
      </c>
      <c r="D128" s="139" t="s">
        <v>120</v>
      </c>
      <c r="E128" s="140" t="s">
        <v>129</v>
      </c>
      <c r="F128" s="141" t="s">
        <v>130</v>
      </c>
      <c r="G128" s="142" t="s">
        <v>123</v>
      </c>
      <c r="H128" s="143">
        <v>144.72</v>
      </c>
      <c r="I128" s="144"/>
      <c r="J128" s="145">
        <f>ROUND(I128*H128,2)</f>
        <v>0</v>
      </c>
      <c r="K128" s="146"/>
      <c r="L128" s="31"/>
      <c r="M128" s="147" t="s">
        <v>1</v>
      </c>
      <c r="N128" s="148" t="s">
        <v>39</v>
      </c>
      <c r="P128" s="149">
        <f>O128*H128</f>
        <v>0</v>
      </c>
      <c r="Q128" s="149">
        <v>0</v>
      </c>
      <c r="R128" s="149">
        <f>Q128*H128</f>
        <v>0</v>
      </c>
      <c r="S128" s="149">
        <v>0</v>
      </c>
      <c r="T128" s="150">
        <f>S128*H128</f>
        <v>0</v>
      </c>
      <c r="AR128" s="151" t="s">
        <v>88</v>
      </c>
      <c r="AT128" s="151" t="s">
        <v>120</v>
      </c>
      <c r="AU128" s="151" t="s">
        <v>82</v>
      </c>
      <c r="AY128" s="16" t="s">
        <v>118</v>
      </c>
      <c r="BE128" s="152">
        <f>IF(N128="základná",J128,0)</f>
        <v>0</v>
      </c>
      <c r="BF128" s="152">
        <f>IF(N128="znížená",J128,0)</f>
        <v>0</v>
      </c>
      <c r="BG128" s="152">
        <f>IF(N128="zákl. prenesená",J128,0)</f>
        <v>0</v>
      </c>
      <c r="BH128" s="152">
        <f>IF(N128="zníž. prenesená",J128,0)</f>
        <v>0</v>
      </c>
      <c r="BI128" s="152">
        <f>IF(N128="nulová",J128,0)</f>
        <v>0</v>
      </c>
      <c r="BJ128" s="16" t="s">
        <v>82</v>
      </c>
      <c r="BK128" s="152">
        <f>ROUND(I128*H128,2)</f>
        <v>0</v>
      </c>
      <c r="BL128" s="16" t="s">
        <v>88</v>
      </c>
      <c r="BM128" s="151" t="s">
        <v>131</v>
      </c>
    </row>
    <row r="129" spans="2:65" s="12" customFormat="1">
      <c r="B129" s="153"/>
      <c r="D129" s="154" t="s">
        <v>125</v>
      </c>
      <c r="E129" s="155" t="s">
        <v>1</v>
      </c>
      <c r="F129" s="156" t="s">
        <v>132</v>
      </c>
      <c r="H129" s="155" t="s">
        <v>1</v>
      </c>
      <c r="I129" s="157"/>
      <c r="L129" s="153"/>
      <c r="M129" s="158"/>
      <c r="T129" s="159"/>
      <c r="AT129" s="155" t="s">
        <v>125</v>
      </c>
      <c r="AU129" s="155" t="s">
        <v>82</v>
      </c>
      <c r="AV129" s="12" t="s">
        <v>78</v>
      </c>
      <c r="AW129" s="12" t="s">
        <v>29</v>
      </c>
      <c r="AX129" s="12" t="s">
        <v>73</v>
      </c>
      <c r="AY129" s="155" t="s">
        <v>118</v>
      </c>
    </row>
    <row r="130" spans="2:65" s="13" customFormat="1">
      <c r="B130" s="160"/>
      <c r="D130" s="154" t="s">
        <v>125</v>
      </c>
      <c r="E130" s="161" t="s">
        <v>1</v>
      </c>
      <c r="F130" s="162" t="s">
        <v>133</v>
      </c>
      <c r="H130" s="163">
        <v>144.72</v>
      </c>
      <c r="I130" s="164"/>
      <c r="L130" s="160"/>
      <c r="M130" s="165"/>
      <c r="T130" s="166"/>
      <c r="AT130" s="161" t="s">
        <v>125</v>
      </c>
      <c r="AU130" s="161" t="s">
        <v>82</v>
      </c>
      <c r="AV130" s="13" t="s">
        <v>82</v>
      </c>
      <c r="AW130" s="13" t="s">
        <v>29</v>
      </c>
      <c r="AX130" s="13" t="s">
        <v>73</v>
      </c>
      <c r="AY130" s="161" t="s">
        <v>118</v>
      </c>
    </row>
    <row r="131" spans="2:65" s="14" customFormat="1">
      <c r="B131" s="167"/>
      <c r="D131" s="154" t="s">
        <v>125</v>
      </c>
      <c r="E131" s="168" t="s">
        <v>1</v>
      </c>
      <c r="F131" s="169" t="s">
        <v>128</v>
      </c>
      <c r="H131" s="170">
        <v>144.72</v>
      </c>
      <c r="I131" s="171"/>
      <c r="L131" s="167"/>
      <c r="M131" s="172"/>
      <c r="T131" s="173"/>
      <c r="AT131" s="168" t="s">
        <v>125</v>
      </c>
      <c r="AU131" s="168" t="s">
        <v>82</v>
      </c>
      <c r="AV131" s="14" t="s">
        <v>88</v>
      </c>
      <c r="AW131" s="14" t="s">
        <v>29</v>
      </c>
      <c r="AX131" s="14" t="s">
        <v>78</v>
      </c>
      <c r="AY131" s="168" t="s">
        <v>118</v>
      </c>
    </row>
    <row r="132" spans="2:65" s="1" customFormat="1" ht="24.2" customHeight="1">
      <c r="B132" s="138"/>
      <c r="C132" s="139" t="s">
        <v>85</v>
      </c>
      <c r="D132" s="139" t="s">
        <v>120</v>
      </c>
      <c r="E132" s="140" t="s">
        <v>134</v>
      </c>
      <c r="F132" s="141" t="s">
        <v>135</v>
      </c>
      <c r="G132" s="142" t="s">
        <v>123</v>
      </c>
      <c r="H132" s="143">
        <v>169.72</v>
      </c>
      <c r="I132" s="144"/>
      <c r="J132" s="145">
        <f>ROUND(I132*H132,2)</f>
        <v>0</v>
      </c>
      <c r="K132" s="146"/>
      <c r="L132" s="31"/>
      <c r="M132" s="147" t="s">
        <v>1</v>
      </c>
      <c r="N132" s="148" t="s">
        <v>39</v>
      </c>
      <c r="P132" s="149">
        <f>O132*H132</f>
        <v>0</v>
      </c>
      <c r="Q132" s="149">
        <v>0</v>
      </c>
      <c r="R132" s="149">
        <f>Q132*H132</f>
        <v>0</v>
      </c>
      <c r="S132" s="149">
        <v>0</v>
      </c>
      <c r="T132" s="150">
        <f>S132*H132</f>
        <v>0</v>
      </c>
      <c r="AR132" s="151" t="s">
        <v>88</v>
      </c>
      <c r="AT132" s="151" t="s">
        <v>120</v>
      </c>
      <c r="AU132" s="151" t="s">
        <v>82</v>
      </c>
      <c r="AY132" s="16" t="s">
        <v>118</v>
      </c>
      <c r="BE132" s="152">
        <f>IF(N132="základná",J132,0)</f>
        <v>0</v>
      </c>
      <c r="BF132" s="152">
        <f>IF(N132="znížená",J132,0)</f>
        <v>0</v>
      </c>
      <c r="BG132" s="152">
        <f>IF(N132="zákl. prenesená",J132,0)</f>
        <v>0</v>
      </c>
      <c r="BH132" s="152">
        <f>IF(N132="zníž. prenesená",J132,0)</f>
        <v>0</v>
      </c>
      <c r="BI132" s="152">
        <f>IF(N132="nulová",J132,0)</f>
        <v>0</v>
      </c>
      <c r="BJ132" s="16" t="s">
        <v>82</v>
      </c>
      <c r="BK132" s="152">
        <f>ROUND(I132*H132,2)</f>
        <v>0</v>
      </c>
      <c r="BL132" s="16" t="s">
        <v>88</v>
      </c>
      <c r="BM132" s="151" t="s">
        <v>136</v>
      </c>
    </row>
    <row r="133" spans="2:65" s="13" customFormat="1">
      <c r="B133" s="160"/>
      <c r="D133" s="154" t="s">
        <v>125</v>
      </c>
      <c r="E133" s="161" t="s">
        <v>1</v>
      </c>
      <c r="F133" s="162" t="s">
        <v>137</v>
      </c>
      <c r="H133" s="163">
        <v>169.72</v>
      </c>
      <c r="I133" s="164"/>
      <c r="L133" s="160"/>
      <c r="M133" s="165"/>
      <c r="T133" s="166"/>
      <c r="AT133" s="161" t="s">
        <v>125</v>
      </c>
      <c r="AU133" s="161" t="s">
        <v>82</v>
      </c>
      <c r="AV133" s="13" t="s">
        <v>82</v>
      </c>
      <c r="AW133" s="13" t="s">
        <v>29</v>
      </c>
      <c r="AX133" s="13" t="s">
        <v>78</v>
      </c>
      <c r="AY133" s="161" t="s">
        <v>118</v>
      </c>
    </row>
    <row r="134" spans="2:65" s="1" customFormat="1" ht="24.2" customHeight="1">
      <c r="B134" s="138"/>
      <c r="C134" s="139" t="s">
        <v>88</v>
      </c>
      <c r="D134" s="139" t="s">
        <v>120</v>
      </c>
      <c r="E134" s="140" t="s">
        <v>138</v>
      </c>
      <c r="F134" s="141" t="s">
        <v>139</v>
      </c>
      <c r="G134" s="142" t="s">
        <v>123</v>
      </c>
      <c r="H134" s="143">
        <v>169.72</v>
      </c>
      <c r="I134" s="144"/>
      <c r="J134" s="145">
        <f>ROUND(I134*H134,2)</f>
        <v>0</v>
      </c>
      <c r="K134" s="146"/>
      <c r="L134" s="31"/>
      <c r="M134" s="147" t="s">
        <v>1</v>
      </c>
      <c r="N134" s="148" t="s">
        <v>39</v>
      </c>
      <c r="P134" s="149">
        <f>O134*H134</f>
        <v>0</v>
      </c>
      <c r="Q134" s="149">
        <v>0</v>
      </c>
      <c r="R134" s="149">
        <f>Q134*H134</f>
        <v>0</v>
      </c>
      <c r="S134" s="149">
        <v>0</v>
      </c>
      <c r="T134" s="150">
        <f>S134*H134</f>
        <v>0</v>
      </c>
      <c r="AR134" s="151" t="s">
        <v>88</v>
      </c>
      <c r="AT134" s="151" t="s">
        <v>120</v>
      </c>
      <c r="AU134" s="151" t="s">
        <v>82</v>
      </c>
      <c r="AY134" s="16" t="s">
        <v>118</v>
      </c>
      <c r="BE134" s="152">
        <f>IF(N134="základná",J134,0)</f>
        <v>0</v>
      </c>
      <c r="BF134" s="152">
        <f>IF(N134="znížená",J134,0)</f>
        <v>0</v>
      </c>
      <c r="BG134" s="152">
        <f>IF(N134="zákl. prenesená",J134,0)</f>
        <v>0</v>
      </c>
      <c r="BH134" s="152">
        <f>IF(N134="zníž. prenesená",J134,0)</f>
        <v>0</v>
      </c>
      <c r="BI134" s="152">
        <f>IF(N134="nulová",J134,0)</f>
        <v>0</v>
      </c>
      <c r="BJ134" s="16" t="s">
        <v>82</v>
      </c>
      <c r="BK134" s="152">
        <f>ROUND(I134*H134,2)</f>
        <v>0</v>
      </c>
      <c r="BL134" s="16" t="s">
        <v>88</v>
      </c>
      <c r="BM134" s="151" t="s">
        <v>140</v>
      </c>
    </row>
    <row r="135" spans="2:65" s="1" customFormat="1" ht="16.5" customHeight="1">
      <c r="B135" s="138"/>
      <c r="C135" s="139" t="s">
        <v>141</v>
      </c>
      <c r="D135" s="139" t="s">
        <v>120</v>
      </c>
      <c r="E135" s="140" t="s">
        <v>142</v>
      </c>
      <c r="F135" s="141" t="s">
        <v>143</v>
      </c>
      <c r="G135" s="142" t="s">
        <v>144</v>
      </c>
      <c r="H135" s="143">
        <v>8420</v>
      </c>
      <c r="I135" s="144"/>
      <c r="J135" s="145">
        <f>ROUND(I135*H135,2)</f>
        <v>0</v>
      </c>
      <c r="K135" s="146"/>
      <c r="L135" s="31"/>
      <c r="M135" s="147" t="s">
        <v>1</v>
      </c>
      <c r="N135" s="148" t="s">
        <v>39</v>
      </c>
      <c r="P135" s="149">
        <f>O135*H135</f>
        <v>0</v>
      </c>
      <c r="Q135" s="149">
        <v>0</v>
      </c>
      <c r="R135" s="149">
        <f>Q135*H135</f>
        <v>0</v>
      </c>
      <c r="S135" s="149">
        <v>0</v>
      </c>
      <c r="T135" s="150">
        <f>S135*H135</f>
        <v>0</v>
      </c>
      <c r="AR135" s="151" t="s">
        <v>88</v>
      </c>
      <c r="AT135" s="151" t="s">
        <v>120</v>
      </c>
      <c r="AU135" s="151" t="s">
        <v>82</v>
      </c>
      <c r="AY135" s="16" t="s">
        <v>118</v>
      </c>
      <c r="BE135" s="152">
        <f>IF(N135="základná",J135,0)</f>
        <v>0</v>
      </c>
      <c r="BF135" s="152">
        <f>IF(N135="znížená",J135,0)</f>
        <v>0</v>
      </c>
      <c r="BG135" s="152">
        <f>IF(N135="zákl. prenesená",J135,0)</f>
        <v>0</v>
      </c>
      <c r="BH135" s="152">
        <f>IF(N135="zníž. prenesená",J135,0)</f>
        <v>0</v>
      </c>
      <c r="BI135" s="152">
        <f>IF(N135="nulová",J135,0)</f>
        <v>0</v>
      </c>
      <c r="BJ135" s="16" t="s">
        <v>82</v>
      </c>
      <c r="BK135" s="152">
        <f>ROUND(I135*H135,2)</f>
        <v>0</v>
      </c>
      <c r="BL135" s="16" t="s">
        <v>88</v>
      </c>
      <c r="BM135" s="151" t="s">
        <v>145</v>
      </c>
    </row>
    <row r="136" spans="2:65" s="12" customFormat="1">
      <c r="B136" s="153"/>
      <c r="D136" s="154" t="s">
        <v>125</v>
      </c>
      <c r="E136" s="155" t="s">
        <v>1</v>
      </c>
      <c r="F136" s="156" t="s">
        <v>146</v>
      </c>
      <c r="H136" s="155" t="s">
        <v>1</v>
      </c>
      <c r="I136" s="157"/>
      <c r="L136" s="153"/>
      <c r="M136" s="158"/>
      <c r="T136" s="159"/>
      <c r="AT136" s="155" t="s">
        <v>125</v>
      </c>
      <c r="AU136" s="155" t="s">
        <v>82</v>
      </c>
      <c r="AV136" s="12" t="s">
        <v>78</v>
      </c>
      <c r="AW136" s="12" t="s">
        <v>29</v>
      </c>
      <c r="AX136" s="12" t="s">
        <v>73</v>
      </c>
      <c r="AY136" s="155" t="s">
        <v>118</v>
      </c>
    </row>
    <row r="137" spans="2:65" s="13" customFormat="1">
      <c r="B137" s="160"/>
      <c r="D137" s="154" t="s">
        <v>125</v>
      </c>
      <c r="E137" s="161" t="s">
        <v>1</v>
      </c>
      <c r="F137" s="162" t="s">
        <v>147</v>
      </c>
      <c r="H137" s="163">
        <v>6420</v>
      </c>
      <c r="I137" s="164"/>
      <c r="L137" s="160"/>
      <c r="M137" s="165"/>
      <c r="T137" s="166"/>
      <c r="AT137" s="161" t="s">
        <v>125</v>
      </c>
      <c r="AU137" s="161" t="s">
        <v>82</v>
      </c>
      <c r="AV137" s="13" t="s">
        <v>82</v>
      </c>
      <c r="AW137" s="13" t="s">
        <v>29</v>
      </c>
      <c r="AX137" s="13" t="s">
        <v>73</v>
      </c>
      <c r="AY137" s="161" t="s">
        <v>118</v>
      </c>
    </row>
    <row r="138" spans="2:65" s="12" customFormat="1">
      <c r="B138" s="153"/>
      <c r="D138" s="154" t="s">
        <v>125</v>
      </c>
      <c r="E138" s="155" t="s">
        <v>1</v>
      </c>
      <c r="F138" s="156" t="s">
        <v>148</v>
      </c>
      <c r="H138" s="155" t="s">
        <v>1</v>
      </c>
      <c r="I138" s="157"/>
      <c r="L138" s="153"/>
      <c r="M138" s="158"/>
      <c r="T138" s="159"/>
      <c r="AT138" s="155" t="s">
        <v>125</v>
      </c>
      <c r="AU138" s="155" t="s">
        <v>82</v>
      </c>
      <c r="AV138" s="12" t="s">
        <v>78</v>
      </c>
      <c r="AW138" s="12" t="s">
        <v>29</v>
      </c>
      <c r="AX138" s="12" t="s">
        <v>73</v>
      </c>
      <c r="AY138" s="155" t="s">
        <v>118</v>
      </c>
    </row>
    <row r="139" spans="2:65" s="13" customFormat="1">
      <c r="B139" s="160"/>
      <c r="D139" s="154" t="s">
        <v>125</v>
      </c>
      <c r="E139" s="161" t="s">
        <v>1</v>
      </c>
      <c r="F139" s="162" t="s">
        <v>149</v>
      </c>
      <c r="H139" s="163">
        <v>2000</v>
      </c>
      <c r="I139" s="164"/>
      <c r="L139" s="160"/>
      <c r="M139" s="165"/>
      <c r="T139" s="166"/>
      <c r="AT139" s="161" t="s">
        <v>125</v>
      </c>
      <c r="AU139" s="161" t="s">
        <v>82</v>
      </c>
      <c r="AV139" s="13" t="s">
        <v>82</v>
      </c>
      <c r="AW139" s="13" t="s">
        <v>29</v>
      </c>
      <c r="AX139" s="13" t="s">
        <v>73</v>
      </c>
      <c r="AY139" s="161" t="s">
        <v>118</v>
      </c>
    </row>
    <row r="140" spans="2:65" s="14" customFormat="1">
      <c r="B140" s="167"/>
      <c r="D140" s="154" t="s">
        <v>125</v>
      </c>
      <c r="E140" s="168" t="s">
        <v>1</v>
      </c>
      <c r="F140" s="169" t="s">
        <v>128</v>
      </c>
      <c r="H140" s="170">
        <v>8420</v>
      </c>
      <c r="I140" s="171"/>
      <c r="L140" s="167"/>
      <c r="M140" s="172"/>
      <c r="T140" s="173"/>
      <c r="AT140" s="168" t="s">
        <v>125</v>
      </c>
      <c r="AU140" s="168" t="s">
        <v>82</v>
      </c>
      <c r="AV140" s="14" t="s">
        <v>88</v>
      </c>
      <c r="AW140" s="14" t="s">
        <v>29</v>
      </c>
      <c r="AX140" s="14" t="s">
        <v>78</v>
      </c>
      <c r="AY140" s="168" t="s">
        <v>118</v>
      </c>
    </row>
    <row r="141" spans="2:65" s="11" customFormat="1" ht="22.9" customHeight="1">
      <c r="B141" s="126"/>
      <c r="D141" s="127" t="s">
        <v>72</v>
      </c>
      <c r="E141" s="136" t="s">
        <v>88</v>
      </c>
      <c r="F141" s="136" t="s">
        <v>150</v>
      </c>
      <c r="I141" s="129"/>
      <c r="J141" s="137">
        <f>BK141</f>
        <v>0</v>
      </c>
      <c r="L141" s="126"/>
      <c r="M141" s="131"/>
      <c r="P141" s="132">
        <f>SUM(P142:P145)</f>
        <v>0</v>
      </c>
      <c r="R141" s="132">
        <f>SUM(R142:R145)</f>
        <v>65.475380000000001</v>
      </c>
      <c r="T141" s="133">
        <f>SUM(T142:T145)</f>
        <v>0</v>
      </c>
      <c r="AR141" s="127" t="s">
        <v>78</v>
      </c>
      <c r="AT141" s="134" t="s">
        <v>72</v>
      </c>
      <c r="AU141" s="134" t="s">
        <v>78</v>
      </c>
      <c r="AY141" s="127" t="s">
        <v>118</v>
      </c>
      <c r="BK141" s="135">
        <f>SUM(BK142:BK145)</f>
        <v>0</v>
      </c>
    </row>
    <row r="142" spans="2:65" s="1" customFormat="1" ht="37.9" customHeight="1">
      <c r="B142" s="138"/>
      <c r="C142" s="139" t="s">
        <v>151</v>
      </c>
      <c r="D142" s="139" t="s">
        <v>120</v>
      </c>
      <c r="E142" s="140" t="s">
        <v>152</v>
      </c>
      <c r="F142" s="141" t="s">
        <v>153</v>
      </c>
      <c r="G142" s="142" t="s">
        <v>123</v>
      </c>
      <c r="H142" s="143">
        <v>10</v>
      </c>
      <c r="I142" s="144"/>
      <c r="J142" s="145">
        <f>ROUND(I142*H142,2)</f>
        <v>0</v>
      </c>
      <c r="K142" s="146"/>
      <c r="L142" s="31"/>
      <c r="M142" s="147" t="s">
        <v>1</v>
      </c>
      <c r="N142" s="148" t="s">
        <v>39</v>
      </c>
      <c r="P142" s="149">
        <f>O142*H142</f>
        <v>0</v>
      </c>
      <c r="Q142" s="149">
        <v>1.8907700000000001</v>
      </c>
      <c r="R142" s="149">
        <f>Q142*H142</f>
        <v>18.907700000000002</v>
      </c>
      <c r="S142" s="149">
        <v>0</v>
      </c>
      <c r="T142" s="150">
        <f>S142*H142</f>
        <v>0</v>
      </c>
      <c r="AR142" s="151" t="s">
        <v>88</v>
      </c>
      <c r="AT142" s="151" t="s">
        <v>120</v>
      </c>
      <c r="AU142" s="151" t="s">
        <v>82</v>
      </c>
      <c r="AY142" s="16" t="s">
        <v>118</v>
      </c>
      <c r="BE142" s="152">
        <f>IF(N142="základná",J142,0)</f>
        <v>0</v>
      </c>
      <c r="BF142" s="152">
        <f>IF(N142="znížená",J142,0)</f>
        <v>0</v>
      </c>
      <c r="BG142" s="152">
        <f>IF(N142="zákl. prenesená",J142,0)</f>
        <v>0</v>
      </c>
      <c r="BH142" s="152">
        <f>IF(N142="zníž. prenesená",J142,0)</f>
        <v>0</v>
      </c>
      <c r="BI142" s="152">
        <f>IF(N142="nulová",J142,0)</f>
        <v>0</v>
      </c>
      <c r="BJ142" s="16" t="s">
        <v>82</v>
      </c>
      <c r="BK142" s="152">
        <f>ROUND(I142*H142,2)</f>
        <v>0</v>
      </c>
      <c r="BL142" s="16" t="s">
        <v>88</v>
      </c>
      <c r="BM142" s="151" t="s">
        <v>154</v>
      </c>
    </row>
    <row r="143" spans="2:65" s="12" customFormat="1">
      <c r="B143" s="153"/>
      <c r="D143" s="154" t="s">
        <v>125</v>
      </c>
      <c r="E143" s="155" t="s">
        <v>1</v>
      </c>
      <c r="F143" s="156" t="s">
        <v>155</v>
      </c>
      <c r="H143" s="155" t="s">
        <v>1</v>
      </c>
      <c r="I143" s="157"/>
      <c r="L143" s="153"/>
      <c r="M143" s="158"/>
      <c r="T143" s="159"/>
      <c r="AT143" s="155" t="s">
        <v>125</v>
      </c>
      <c r="AU143" s="155" t="s">
        <v>82</v>
      </c>
      <c r="AV143" s="12" t="s">
        <v>78</v>
      </c>
      <c r="AW143" s="12" t="s">
        <v>29</v>
      </c>
      <c r="AX143" s="12" t="s">
        <v>73</v>
      </c>
      <c r="AY143" s="155" t="s">
        <v>118</v>
      </c>
    </row>
    <row r="144" spans="2:65" s="13" customFormat="1">
      <c r="B144" s="160"/>
      <c r="D144" s="154" t="s">
        <v>125</v>
      </c>
      <c r="E144" s="161" t="s">
        <v>1</v>
      </c>
      <c r="F144" s="162" t="s">
        <v>156</v>
      </c>
      <c r="H144" s="163">
        <v>10</v>
      </c>
      <c r="I144" s="164"/>
      <c r="L144" s="160"/>
      <c r="M144" s="165"/>
      <c r="T144" s="166"/>
      <c r="AT144" s="161" t="s">
        <v>125</v>
      </c>
      <c r="AU144" s="161" t="s">
        <v>82</v>
      </c>
      <c r="AV144" s="13" t="s">
        <v>82</v>
      </c>
      <c r="AW144" s="13" t="s">
        <v>29</v>
      </c>
      <c r="AX144" s="13" t="s">
        <v>78</v>
      </c>
      <c r="AY144" s="161" t="s">
        <v>118</v>
      </c>
    </row>
    <row r="145" spans="2:65" s="1" customFormat="1" ht="21.75" customHeight="1">
      <c r="B145" s="138"/>
      <c r="C145" s="139" t="s">
        <v>157</v>
      </c>
      <c r="D145" s="139" t="s">
        <v>120</v>
      </c>
      <c r="E145" s="140" t="s">
        <v>158</v>
      </c>
      <c r="F145" s="141" t="s">
        <v>159</v>
      </c>
      <c r="G145" s="142" t="s">
        <v>160</v>
      </c>
      <c r="H145" s="143">
        <v>536</v>
      </c>
      <c r="I145" s="144"/>
      <c r="J145" s="145">
        <f>ROUND(I145*H145,2)</f>
        <v>0</v>
      </c>
      <c r="K145" s="146"/>
      <c r="L145" s="31"/>
      <c r="M145" s="147" t="s">
        <v>1</v>
      </c>
      <c r="N145" s="148" t="s">
        <v>39</v>
      </c>
      <c r="P145" s="149">
        <f>O145*H145</f>
        <v>0</v>
      </c>
      <c r="Q145" s="149">
        <v>8.6879999999999999E-2</v>
      </c>
      <c r="R145" s="149">
        <f>Q145*H145</f>
        <v>46.567680000000003</v>
      </c>
      <c r="S145" s="149">
        <v>0</v>
      </c>
      <c r="T145" s="150">
        <f>S145*H145</f>
        <v>0</v>
      </c>
      <c r="AR145" s="151" t="s">
        <v>88</v>
      </c>
      <c r="AT145" s="151" t="s">
        <v>120</v>
      </c>
      <c r="AU145" s="151" t="s">
        <v>82</v>
      </c>
      <c r="AY145" s="16" t="s">
        <v>118</v>
      </c>
      <c r="BE145" s="152">
        <f>IF(N145="základná",J145,0)</f>
        <v>0</v>
      </c>
      <c r="BF145" s="152">
        <f>IF(N145="znížená",J145,0)</f>
        <v>0</v>
      </c>
      <c r="BG145" s="152">
        <f>IF(N145="zákl. prenesená",J145,0)</f>
        <v>0</v>
      </c>
      <c r="BH145" s="152">
        <f>IF(N145="zníž. prenesená",J145,0)</f>
        <v>0</v>
      </c>
      <c r="BI145" s="152">
        <f>IF(N145="nulová",J145,0)</f>
        <v>0</v>
      </c>
      <c r="BJ145" s="16" t="s">
        <v>82</v>
      </c>
      <c r="BK145" s="152">
        <f>ROUND(I145*H145,2)</f>
        <v>0</v>
      </c>
      <c r="BL145" s="16" t="s">
        <v>88</v>
      </c>
      <c r="BM145" s="151" t="s">
        <v>161</v>
      </c>
    </row>
    <row r="146" spans="2:65" s="11" customFormat="1" ht="22.9" customHeight="1">
      <c r="B146" s="126"/>
      <c r="D146" s="127" t="s">
        <v>72</v>
      </c>
      <c r="E146" s="136" t="s">
        <v>162</v>
      </c>
      <c r="F146" s="136" t="s">
        <v>163</v>
      </c>
      <c r="I146" s="129"/>
      <c r="J146" s="137">
        <f>BK146</f>
        <v>0</v>
      </c>
      <c r="L146" s="126"/>
      <c r="M146" s="131"/>
      <c r="P146" s="132">
        <f>SUM(P147:P149)</f>
        <v>0</v>
      </c>
      <c r="R146" s="132">
        <f>SUM(R147:R149)</f>
        <v>31.5</v>
      </c>
      <c r="T146" s="133">
        <f>SUM(T147:T149)</f>
        <v>0</v>
      </c>
      <c r="AR146" s="127" t="s">
        <v>78</v>
      </c>
      <c r="AT146" s="134" t="s">
        <v>72</v>
      </c>
      <c r="AU146" s="134" t="s">
        <v>78</v>
      </c>
      <c r="AY146" s="127" t="s">
        <v>118</v>
      </c>
      <c r="BK146" s="135">
        <f>SUM(BK147:BK149)</f>
        <v>0</v>
      </c>
    </row>
    <row r="147" spans="2:65" s="1" customFormat="1" ht="24.2" customHeight="1">
      <c r="B147" s="138"/>
      <c r="C147" s="139" t="s">
        <v>164</v>
      </c>
      <c r="D147" s="139" t="s">
        <v>120</v>
      </c>
      <c r="E147" s="140" t="s">
        <v>165</v>
      </c>
      <c r="F147" s="141" t="s">
        <v>166</v>
      </c>
      <c r="G147" s="142" t="s">
        <v>160</v>
      </c>
      <c r="H147" s="143">
        <v>125</v>
      </c>
      <c r="I147" s="144"/>
      <c r="J147" s="145">
        <f>ROUND(I147*H147,2)</f>
        <v>0</v>
      </c>
      <c r="K147" s="146"/>
      <c r="L147" s="31"/>
      <c r="M147" s="147" t="s">
        <v>1</v>
      </c>
      <c r="N147" s="148" t="s">
        <v>39</v>
      </c>
      <c r="P147" s="149">
        <f>O147*H147</f>
        <v>0</v>
      </c>
      <c r="Q147" s="149">
        <v>0</v>
      </c>
      <c r="R147" s="149">
        <f>Q147*H147</f>
        <v>0</v>
      </c>
      <c r="S147" s="149">
        <v>0</v>
      </c>
      <c r="T147" s="150">
        <f>S147*H147</f>
        <v>0</v>
      </c>
      <c r="AR147" s="151" t="s">
        <v>88</v>
      </c>
      <c r="AT147" s="151" t="s">
        <v>120</v>
      </c>
      <c r="AU147" s="151" t="s">
        <v>82</v>
      </c>
      <c r="AY147" s="16" t="s">
        <v>118</v>
      </c>
      <c r="BE147" s="152">
        <f>IF(N147="základná",J147,0)</f>
        <v>0</v>
      </c>
      <c r="BF147" s="152">
        <f>IF(N147="znížená",J147,0)</f>
        <v>0</v>
      </c>
      <c r="BG147" s="152">
        <f>IF(N147="zákl. prenesená",J147,0)</f>
        <v>0</v>
      </c>
      <c r="BH147" s="152">
        <f>IF(N147="zníž. prenesená",J147,0)</f>
        <v>0</v>
      </c>
      <c r="BI147" s="152">
        <f>IF(N147="nulová",J147,0)</f>
        <v>0</v>
      </c>
      <c r="BJ147" s="16" t="s">
        <v>82</v>
      </c>
      <c r="BK147" s="152">
        <f>ROUND(I147*H147,2)</f>
        <v>0</v>
      </c>
      <c r="BL147" s="16" t="s">
        <v>88</v>
      </c>
      <c r="BM147" s="151" t="s">
        <v>167</v>
      </c>
    </row>
    <row r="148" spans="2:65" s="13" customFormat="1">
      <c r="B148" s="160"/>
      <c r="D148" s="154" t="s">
        <v>125</v>
      </c>
      <c r="E148" s="161" t="s">
        <v>1</v>
      </c>
      <c r="F148" s="162" t="s">
        <v>168</v>
      </c>
      <c r="H148" s="163">
        <v>125</v>
      </c>
      <c r="I148" s="164"/>
      <c r="L148" s="160"/>
      <c r="M148" s="165"/>
      <c r="T148" s="166"/>
      <c r="AT148" s="161" t="s">
        <v>125</v>
      </c>
      <c r="AU148" s="161" t="s">
        <v>82</v>
      </c>
      <c r="AV148" s="13" t="s">
        <v>82</v>
      </c>
      <c r="AW148" s="13" t="s">
        <v>29</v>
      </c>
      <c r="AX148" s="13" t="s">
        <v>78</v>
      </c>
      <c r="AY148" s="161" t="s">
        <v>118</v>
      </c>
    </row>
    <row r="149" spans="2:65" s="1" customFormat="1" ht="24.2" customHeight="1">
      <c r="B149" s="138"/>
      <c r="C149" s="174" t="s">
        <v>162</v>
      </c>
      <c r="D149" s="174" t="s">
        <v>169</v>
      </c>
      <c r="E149" s="175" t="s">
        <v>170</v>
      </c>
      <c r="F149" s="176" t="s">
        <v>171</v>
      </c>
      <c r="G149" s="177" t="s">
        <v>172</v>
      </c>
      <c r="H149" s="178">
        <v>25</v>
      </c>
      <c r="I149" s="179"/>
      <c r="J149" s="180">
        <f>ROUND(I149*H149,2)</f>
        <v>0</v>
      </c>
      <c r="K149" s="181"/>
      <c r="L149" s="182"/>
      <c r="M149" s="183" t="s">
        <v>1</v>
      </c>
      <c r="N149" s="184" t="s">
        <v>39</v>
      </c>
      <c r="P149" s="149">
        <f>O149*H149</f>
        <v>0</v>
      </c>
      <c r="Q149" s="149">
        <v>1.26</v>
      </c>
      <c r="R149" s="149">
        <f>Q149*H149</f>
        <v>31.5</v>
      </c>
      <c r="S149" s="149">
        <v>0</v>
      </c>
      <c r="T149" s="150">
        <f>S149*H149</f>
        <v>0</v>
      </c>
      <c r="AR149" s="151" t="s">
        <v>164</v>
      </c>
      <c r="AT149" s="151" t="s">
        <v>169</v>
      </c>
      <c r="AU149" s="151" t="s">
        <v>82</v>
      </c>
      <c r="AY149" s="16" t="s">
        <v>118</v>
      </c>
      <c r="BE149" s="152">
        <f>IF(N149="základná",J149,0)</f>
        <v>0</v>
      </c>
      <c r="BF149" s="152">
        <f>IF(N149="znížená",J149,0)</f>
        <v>0</v>
      </c>
      <c r="BG149" s="152">
        <f>IF(N149="zákl. prenesená",J149,0)</f>
        <v>0</v>
      </c>
      <c r="BH149" s="152">
        <f>IF(N149="zníž. prenesená",J149,0)</f>
        <v>0</v>
      </c>
      <c r="BI149" s="152">
        <f>IF(N149="nulová",J149,0)</f>
        <v>0</v>
      </c>
      <c r="BJ149" s="16" t="s">
        <v>82</v>
      </c>
      <c r="BK149" s="152">
        <f>ROUND(I149*H149,2)</f>
        <v>0</v>
      </c>
      <c r="BL149" s="16" t="s">
        <v>88</v>
      </c>
      <c r="BM149" s="151" t="s">
        <v>173</v>
      </c>
    </row>
    <row r="150" spans="2:65" s="11" customFormat="1" ht="25.9" customHeight="1">
      <c r="B150" s="126"/>
      <c r="D150" s="127" t="s">
        <v>72</v>
      </c>
      <c r="E150" s="128" t="s">
        <v>174</v>
      </c>
      <c r="F150" s="128" t="s">
        <v>175</v>
      </c>
      <c r="I150" s="129"/>
      <c r="J150" s="130">
        <f>BK150</f>
        <v>0</v>
      </c>
      <c r="L150" s="126"/>
      <c r="M150" s="131"/>
      <c r="P150" s="132">
        <f>SUM(P151:P154)</f>
        <v>0</v>
      </c>
      <c r="R150" s="132">
        <f>SUM(R151:R154)</f>
        <v>0</v>
      </c>
      <c r="T150" s="133">
        <f>SUM(T151:T154)</f>
        <v>0</v>
      </c>
      <c r="AR150" s="127" t="s">
        <v>78</v>
      </c>
      <c r="AT150" s="134" t="s">
        <v>72</v>
      </c>
      <c r="AU150" s="134" t="s">
        <v>73</v>
      </c>
      <c r="AY150" s="127" t="s">
        <v>118</v>
      </c>
      <c r="BK150" s="135">
        <f>SUM(BK151:BK154)</f>
        <v>0</v>
      </c>
    </row>
    <row r="151" spans="2:65" s="1" customFormat="1" ht="24.2" customHeight="1">
      <c r="B151" s="138"/>
      <c r="C151" s="139" t="s">
        <v>176</v>
      </c>
      <c r="D151" s="139" t="s">
        <v>120</v>
      </c>
      <c r="E151" s="140" t="s">
        <v>177</v>
      </c>
      <c r="F151" s="141" t="s">
        <v>178</v>
      </c>
      <c r="G151" s="142" t="s">
        <v>179</v>
      </c>
      <c r="H151" s="143">
        <v>96.974999999999994</v>
      </c>
      <c r="I151" s="144"/>
      <c r="J151" s="145">
        <f>ROUND(I151*H151,2)</f>
        <v>0</v>
      </c>
      <c r="K151" s="146"/>
      <c r="L151" s="31"/>
      <c r="M151" s="147" t="s">
        <v>1</v>
      </c>
      <c r="N151" s="148" t="s">
        <v>39</v>
      </c>
      <c r="P151" s="149">
        <f>O151*H151</f>
        <v>0</v>
      </c>
      <c r="Q151" s="149">
        <v>0</v>
      </c>
      <c r="R151" s="149">
        <f>Q151*H151</f>
        <v>0</v>
      </c>
      <c r="S151" s="149">
        <v>0</v>
      </c>
      <c r="T151" s="150">
        <f>S151*H151</f>
        <v>0</v>
      </c>
      <c r="AR151" s="151" t="s">
        <v>88</v>
      </c>
      <c r="AT151" s="151" t="s">
        <v>120</v>
      </c>
      <c r="AU151" s="151" t="s">
        <v>78</v>
      </c>
      <c r="AY151" s="16" t="s">
        <v>118</v>
      </c>
      <c r="BE151" s="152">
        <f>IF(N151="základná",J151,0)</f>
        <v>0</v>
      </c>
      <c r="BF151" s="152">
        <f>IF(N151="znížená",J151,0)</f>
        <v>0</v>
      </c>
      <c r="BG151" s="152">
        <f>IF(N151="zákl. prenesená",J151,0)</f>
        <v>0</v>
      </c>
      <c r="BH151" s="152">
        <f>IF(N151="zníž. prenesená",J151,0)</f>
        <v>0</v>
      </c>
      <c r="BI151" s="152">
        <f>IF(N151="nulová",J151,0)</f>
        <v>0</v>
      </c>
      <c r="BJ151" s="16" t="s">
        <v>82</v>
      </c>
      <c r="BK151" s="152">
        <f>ROUND(I151*H151,2)</f>
        <v>0</v>
      </c>
      <c r="BL151" s="16" t="s">
        <v>88</v>
      </c>
      <c r="BM151" s="151" t="s">
        <v>180</v>
      </c>
    </row>
    <row r="152" spans="2:65" s="1" customFormat="1" ht="37.9" customHeight="1">
      <c r="B152" s="138"/>
      <c r="C152" s="139" t="s">
        <v>181</v>
      </c>
      <c r="D152" s="139" t="s">
        <v>120</v>
      </c>
      <c r="E152" s="140" t="s">
        <v>182</v>
      </c>
      <c r="F152" s="141" t="s">
        <v>183</v>
      </c>
      <c r="G152" s="142" t="s">
        <v>179</v>
      </c>
      <c r="H152" s="143">
        <v>96.974999999999994</v>
      </c>
      <c r="I152" s="144"/>
      <c r="J152" s="145">
        <f>ROUND(I152*H152,2)</f>
        <v>0</v>
      </c>
      <c r="K152" s="146"/>
      <c r="L152" s="31"/>
      <c r="M152" s="147" t="s">
        <v>1</v>
      </c>
      <c r="N152" s="148" t="s">
        <v>39</v>
      </c>
      <c r="P152" s="149">
        <f>O152*H152</f>
        <v>0</v>
      </c>
      <c r="Q152" s="149">
        <v>0</v>
      </c>
      <c r="R152" s="149">
        <f>Q152*H152</f>
        <v>0</v>
      </c>
      <c r="S152" s="149">
        <v>0</v>
      </c>
      <c r="T152" s="150">
        <f>S152*H152</f>
        <v>0</v>
      </c>
      <c r="AR152" s="151" t="s">
        <v>88</v>
      </c>
      <c r="AT152" s="151" t="s">
        <v>120</v>
      </c>
      <c r="AU152" s="151" t="s">
        <v>78</v>
      </c>
      <c r="AY152" s="16" t="s">
        <v>118</v>
      </c>
      <c r="BE152" s="152">
        <f>IF(N152="základná",J152,0)</f>
        <v>0</v>
      </c>
      <c r="BF152" s="152">
        <f>IF(N152="znížená",J152,0)</f>
        <v>0</v>
      </c>
      <c r="BG152" s="152">
        <f>IF(N152="zákl. prenesená",J152,0)</f>
        <v>0</v>
      </c>
      <c r="BH152" s="152">
        <f>IF(N152="zníž. prenesená",J152,0)</f>
        <v>0</v>
      </c>
      <c r="BI152" s="152">
        <f>IF(N152="nulová",J152,0)</f>
        <v>0</v>
      </c>
      <c r="BJ152" s="16" t="s">
        <v>82</v>
      </c>
      <c r="BK152" s="152">
        <f>ROUND(I152*H152,2)</f>
        <v>0</v>
      </c>
      <c r="BL152" s="16" t="s">
        <v>88</v>
      </c>
      <c r="BM152" s="151" t="s">
        <v>184</v>
      </c>
    </row>
    <row r="153" spans="2:65" s="1" customFormat="1" ht="33" customHeight="1">
      <c r="B153" s="138"/>
      <c r="C153" s="139" t="s">
        <v>185</v>
      </c>
      <c r="D153" s="139" t="s">
        <v>120</v>
      </c>
      <c r="E153" s="140" t="s">
        <v>186</v>
      </c>
      <c r="F153" s="141" t="s">
        <v>187</v>
      </c>
      <c r="G153" s="142" t="s">
        <v>179</v>
      </c>
      <c r="H153" s="143">
        <v>96.974999999999994</v>
      </c>
      <c r="I153" s="144"/>
      <c r="J153" s="145">
        <f>ROUND(I153*H153,2)</f>
        <v>0</v>
      </c>
      <c r="K153" s="146"/>
      <c r="L153" s="31"/>
      <c r="M153" s="147" t="s">
        <v>1</v>
      </c>
      <c r="N153" s="148" t="s">
        <v>39</v>
      </c>
      <c r="P153" s="149">
        <f>O153*H153</f>
        <v>0</v>
      </c>
      <c r="Q153" s="149">
        <v>0</v>
      </c>
      <c r="R153" s="149">
        <f>Q153*H153</f>
        <v>0</v>
      </c>
      <c r="S153" s="149">
        <v>0</v>
      </c>
      <c r="T153" s="150">
        <f>S153*H153</f>
        <v>0</v>
      </c>
      <c r="AR153" s="151" t="s">
        <v>88</v>
      </c>
      <c r="AT153" s="151" t="s">
        <v>120</v>
      </c>
      <c r="AU153" s="151" t="s">
        <v>78</v>
      </c>
      <c r="AY153" s="16" t="s">
        <v>118</v>
      </c>
      <c r="BE153" s="152">
        <f>IF(N153="základná",J153,0)</f>
        <v>0</v>
      </c>
      <c r="BF153" s="152">
        <f>IF(N153="znížená",J153,0)</f>
        <v>0</v>
      </c>
      <c r="BG153" s="152">
        <f>IF(N153="zákl. prenesená",J153,0)</f>
        <v>0</v>
      </c>
      <c r="BH153" s="152">
        <f>IF(N153="zníž. prenesená",J153,0)</f>
        <v>0</v>
      </c>
      <c r="BI153" s="152">
        <f>IF(N153="nulová",J153,0)</f>
        <v>0</v>
      </c>
      <c r="BJ153" s="16" t="s">
        <v>82</v>
      </c>
      <c r="BK153" s="152">
        <f>ROUND(I153*H153,2)</f>
        <v>0</v>
      </c>
      <c r="BL153" s="16" t="s">
        <v>88</v>
      </c>
      <c r="BM153" s="151" t="s">
        <v>188</v>
      </c>
    </row>
    <row r="154" spans="2:65" s="1" customFormat="1" ht="55.5" customHeight="1">
      <c r="B154" s="138"/>
      <c r="C154" s="139" t="s">
        <v>189</v>
      </c>
      <c r="D154" s="139" t="s">
        <v>120</v>
      </c>
      <c r="E154" s="140" t="s">
        <v>190</v>
      </c>
      <c r="F154" s="141" t="s">
        <v>191</v>
      </c>
      <c r="G154" s="142" t="s">
        <v>179</v>
      </c>
      <c r="H154" s="143">
        <v>96.974999999999994</v>
      </c>
      <c r="I154" s="144"/>
      <c r="J154" s="145">
        <f>ROUND(I154*H154,2)</f>
        <v>0</v>
      </c>
      <c r="K154" s="146"/>
      <c r="L154" s="31"/>
      <c r="M154" s="185" t="s">
        <v>1</v>
      </c>
      <c r="N154" s="186" t="s">
        <v>39</v>
      </c>
      <c r="O154" s="187"/>
      <c r="P154" s="188">
        <f>O154*H154</f>
        <v>0</v>
      </c>
      <c r="Q154" s="188">
        <v>0</v>
      </c>
      <c r="R154" s="188">
        <f>Q154*H154</f>
        <v>0</v>
      </c>
      <c r="S154" s="188">
        <v>0</v>
      </c>
      <c r="T154" s="189">
        <f>S154*H154</f>
        <v>0</v>
      </c>
      <c r="AR154" s="151" t="s">
        <v>88</v>
      </c>
      <c r="AT154" s="151" t="s">
        <v>120</v>
      </c>
      <c r="AU154" s="151" t="s">
        <v>78</v>
      </c>
      <c r="AY154" s="16" t="s">
        <v>118</v>
      </c>
      <c r="BE154" s="152">
        <f>IF(N154="základná",J154,0)</f>
        <v>0</v>
      </c>
      <c r="BF154" s="152">
        <f>IF(N154="znížená",J154,0)</f>
        <v>0</v>
      </c>
      <c r="BG154" s="152">
        <f>IF(N154="zákl. prenesená",J154,0)</f>
        <v>0</v>
      </c>
      <c r="BH154" s="152">
        <f>IF(N154="zníž. prenesená",J154,0)</f>
        <v>0</v>
      </c>
      <c r="BI154" s="152">
        <f>IF(N154="nulová",J154,0)</f>
        <v>0</v>
      </c>
      <c r="BJ154" s="16" t="s">
        <v>82</v>
      </c>
      <c r="BK154" s="152">
        <f>ROUND(I154*H154,2)</f>
        <v>0</v>
      </c>
      <c r="BL154" s="16" t="s">
        <v>88</v>
      </c>
      <c r="BM154" s="151" t="s">
        <v>192</v>
      </c>
    </row>
    <row r="155" spans="2:65" s="1" customFormat="1" ht="6.95" customHeight="1">
      <c r="B155" s="46"/>
      <c r="C155" s="47"/>
      <c r="D155" s="47"/>
      <c r="E155" s="47"/>
      <c r="F155" s="47"/>
      <c r="G155" s="47"/>
      <c r="H155" s="47"/>
      <c r="I155" s="47"/>
      <c r="J155" s="47"/>
      <c r="K155" s="47"/>
      <c r="L155" s="31"/>
    </row>
  </sheetData>
  <autoFilter ref="C120:K154" xr:uid="{00000000-0009-0000-0000-000001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27"/>
  <sheetViews>
    <sheetView showGridLines="0" topLeftCell="A91" workbookViewId="0">
      <selection activeCell="I121" sqref="I121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7" t="s">
        <v>5</v>
      </c>
      <c r="M2" s="218"/>
      <c r="N2" s="218"/>
      <c r="O2" s="218"/>
      <c r="P2" s="218"/>
      <c r="Q2" s="218"/>
      <c r="R2" s="218"/>
      <c r="S2" s="218"/>
      <c r="T2" s="218"/>
      <c r="U2" s="218"/>
      <c r="V2" s="218"/>
      <c r="AT2" s="16" t="s">
        <v>84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73</v>
      </c>
    </row>
    <row r="4" spans="2:46" ht="24.95" customHeight="1">
      <c r="B4" s="19"/>
      <c r="D4" s="20" t="s">
        <v>91</v>
      </c>
      <c r="L4" s="19"/>
      <c r="M4" s="89" t="s">
        <v>9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6" t="s">
        <v>15</v>
      </c>
      <c r="L6" s="19"/>
    </row>
    <row r="7" spans="2:46" ht="26.25" customHeight="1">
      <c r="B7" s="19"/>
      <c r="E7" s="234" t="str">
        <f>'Rekapitulácia stavby'!K6</f>
        <v>Opatrenia na zlepšenie vodného hospodárstva v lesoch v k. ú. Žiar na pozemkoch obhospodarovateľa Združenie vlastníkov lesov a urbariátu pozemkové spoločenstvo Žiar</v>
      </c>
      <c r="F7" s="235"/>
      <c r="G7" s="235"/>
      <c r="H7" s="235"/>
      <c r="L7" s="19"/>
    </row>
    <row r="8" spans="2:46" s="1" customFormat="1" ht="12" customHeight="1">
      <c r="B8" s="31"/>
      <c r="D8" s="26" t="s">
        <v>92</v>
      </c>
      <c r="L8" s="31"/>
    </row>
    <row r="9" spans="2:46" s="1" customFormat="1" ht="16.5" customHeight="1">
      <c r="B9" s="31"/>
      <c r="E9" s="211" t="s">
        <v>193</v>
      </c>
      <c r="F9" s="233"/>
      <c r="G9" s="233"/>
      <c r="H9" s="233"/>
      <c r="L9" s="31"/>
    </row>
    <row r="10" spans="2:46" s="1" customFormat="1">
      <c r="B10" s="31"/>
      <c r="L10" s="31"/>
    </row>
    <row r="11" spans="2:46" s="1" customFormat="1" ht="12" customHeight="1">
      <c r="B11" s="31"/>
      <c r="D11" s="26" t="s">
        <v>16</v>
      </c>
      <c r="F11" s="24" t="s">
        <v>1</v>
      </c>
      <c r="I11" s="26" t="s">
        <v>17</v>
      </c>
      <c r="J11" s="24" t="s">
        <v>1</v>
      </c>
      <c r="L11" s="31"/>
    </row>
    <row r="12" spans="2:46" s="1" customFormat="1" ht="12" customHeight="1">
      <c r="B12" s="31"/>
      <c r="D12" s="26" t="s">
        <v>18</v>
      </c>
      <c r="F12" s="24" t="s">
        <v>19</v>
      </c>
      <c r="I12" s="26" t="s">
        <v>20</v>
      </c>
      <c r="J12" s="54">
        <f>'Rekapitulácia stavby'!AN8</f>
        <v>0</v>
      </c>
      <c r="L12" s="31"/>
    </row>
    <row r="13" spans="2:46" s="1" customFormat="1" ht="10.9" customHeight="1">
      <c r="B13" s="31"/>
      <c r="L13" s="31"/>
    </row>
    <row r="14" spans="2:46" s="1" customFormat="1" ht="12" customHeight="1">
      <c r="B14" s="31"/>
      <c r="D14" s="26" t="s">
        <v>21</v>
      </c>
      <c r="I14" s="26" t="s">
        <v>22</v>
      </c>
      <c r="J14" s="24" t="str">
        <f>IF('Rekapitulácia stavby'!AN10="","",'Rekapitulácia stavby'!AN10)</f>
        <v/>
      </c>
      <c r="L14" s="31"/>
    </row>
    <row r="15" spans="2:46" s="1" customFormat="1" ht="18" customHeight="1">
      <c r="B15" s="31"/>
      <c r="E15" s="24" t="str">
        <f>IF('Rekapitulácia stavby'!E11="","",'Rekapitulácia stavby'!E11)</f>
        <v xml:space="preserve"> </v>
      </c>
      <c r="I15" s="26" t="s">
        <v>24</v>
      </c>
      <c r="J15" s="24" t="str">
        <f>IF('Rekapitulácia stavby'!AN11="","",'Rekapitulácia stavby'!AN11)</f>
        <v/>
      </c>
      <c r="L15" s="31"/>
    </row>
    <row r="16" spans="2:46" s="1" customFormat="1" ht="6.95" customHeight="1">
      <c r="B16" s="31"/>
      <c r="L16" s="31"/>
    </row>
    <row r="17" spans="2:12" s="1" customFormat="1" ht="12" customHeight="1">
      <c r="B17" s="31"/>
      <c r="D17" s="26" t="s">
        <v>25</v>
      </c>
      <c r="I17" s="26" t="s">
        <v>22</v>
      </c>
      <c r="J17" s="27" t="str">
        <f>'Rekapitulácia stavby'!AN13</f>
        <v>Vyplň údaj</v>
      </c>
      <c r="L17" s="31"/>
    </row>
    <row r="18" spans="2:12" s="1" customFormat="1" ht="18" customHeight="1">
      <c r="B18" s="31"/>
      <c r="E18" s="236" t="str">
        <f>'Rekapitulácia stavby'!E14</f>
        <v>Vyplň údaj</v>
      </c>
      <c r="F18" s="227"/>
      <c r="G18" s="227"/>
      <c r="H18" s="227"/>
      <c r="I18" s="26" t="s">
        <v>24</v>
      </c>
      <c r="J18" s="27" t="str">
        <f>'Rekapitulácia stavby'!AN14</f>
        <v>Vyplň údaj</v>
      </c>
      <c r="L18" s="31"/>
    </row>
    <row r="19" spans="2:12" s="1" customFormat="1" ht="6.95" customHeight="1">
      <c r="B19" s="31"/>
      <c r="L19" s="31"/>
    </row>
    <row r="20" spans="2:12" s="1" customFormat="1" ht="12" customHeight="1">
      <c r="B20" s="31"/>
      <c r="D20" s="26" t="s">
        <v>27</v>
      </c>
      <c r="I20" s="26" t="s">
        <v>22</v>
      </c>
      <c r="J20" s="24" t="s">
        <v>1</v>
      </c>
      <c r="L20" s="31"/>
    </row>
    <row r="21" spans="2:12" s="1" customFormat="1" ht="18" customHeight="1">
      <c r="B21" s="31"/>
      <c r="E21" s="24" t="s">
        <v>28</v>
      </c>
      <c r="I21" s="26" t="s">
        <v>24</v>
      </c>
      <c r="J21" s="24" t="s">
        <v>1</v>
      </c>
      <c r="L21" s="31"/>
    </row>
    <row r="22" spans="2:12" s="1" customFormat="1" ht="6.95" customHeight="1">
      <c r="B22" s="31"/>
      <c r="L22" s="31"/>
    </row>
    <row r="23" spans="2:12" s="1" customFormat="1" ht="12" customHeight="1">
      <c r="B23" s="31"/>
      <c r="D23" s="26" t="s">
        <v>30</v>
      </c>
      <c r="I23" s="26" t="s">
        <v>22</v>
      </c>
      <c r="J23" s="24" t="s">
        <v>1</v>
      </c>
      <c r="L23" s="31"/>
    </row>
    <row r="24" spans="2:12" s="1" customFormat="1" ht="18" customHeight="1">
      <c r="B24" s="31"/>
      <c r="E24" s="24" t="s">
        <v>31</v>
      </c>
      <c r="I24" s="26" t="s">
        <v>24</v>
      </c>
      <c r="J24" s="24" t="s">
        <v>1</v>
      </c>
      <c r="L24" s="31"/>
    </row>
    <row r="25" spans="2:12" s="1" customFormat="1" ht="6.95" customHeight="1">
      <c r="B25" s="31"/>
      <c r="L25" s="31"/>
    </row>
    <row r="26" spans="2:12" s="1" customFormat="1" ht="12" customHeight="1">
      <c r="B26" s="31"/>
      <c r="D26" s="26" t="s">
        <v>32</v>
      </c>
      <c r="L26" s="31"/>
    </row>
    <row r="27" spans="2:12" s="7" customFormat="1" ht="16.5" customHeight="1">
      <c r="B27" s="90"/>
      <c r="E27" s="232" t="s">
        <v>1</v>
      </c>
      <c r="F27" s="232"/>
      <c r="G27" s="232"/>
      <c r="H27" s="232"/>
      <c r="L27" s="90"/>
    </row>
    <row r="28" spans="2:12" s="1" customFormat="1" ht="6.95" customHeight="1">
      <c r="B28" s="31"/>
      <c r="L28" s="31"/>
    </row>
    <row r="29" spans="2:12" s="1" customFormat="1" ht="6.95" customHeight="1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25.35" customHeight="1">
      <c r="B30" s="31"/>
      <c r="D30" s="91" t="s">
        <v>33</v>
      </c>
      <c r="J30" s="67">
        <f>ROUND(J118, 2)</f>
        <v>0</v>
      </c>
      <c r="L30" s="31"/>
    </row>
    <row r="31" spans="2:12" s="1" customFormat="1" ht="6.95" customHeight="1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5" customHeight="1">
      <c r="B32" s="31"/>
      <c r="F32" s="34" t="s">
        <v>35</v>
      </c>
      <c r="I32" s="34" t="s">
        <v>34</v>
      </c>
      <c r="J32" s="34" t="s">
        <v>36</v>
      </c>
      <c r="L32" s="31"/>
    </row>
    <row r="33" spans="2:12" s="1" customFormat="1" ht="14.45" customHeight="1">
      <c r="B33" s="31"/>
      <c r="D33" s="92" t="s">
        <v>37</v>
      </c>
      <c r="E33" s="36" t="s">
        <v>38</v>
      </c>
      <c r="F33" s="93">
        <f>ROUND((SUM(BE118:BE126)),  2)</f>
        <v>0</v>
      </c>
      <c r="G33" s="94"/>
      <c r="H33" s="94"/>
      <c r="I33" s="95">
        <v>0.2</v>
      </c>
      <c r="J33" s="93">
        <f>ROUND(((SUM(BE118:BE126))*I33),  2)</f>
        <v>0</v>
      </c>
      <c r="L33" s="31"/>
    </row>
    <row r="34" spans="2:12" s="1" customFormat="1" ht="14.45" customHeight="1">
      <c r="B34" s="31"/>
      <c r="E34" s="36" t="s">
        <v>39</v>
      </c>
      <c r="F34" s="93">
        <f>ROUND((SUM(BF118:BF126)),  2)</f>
        <v>0</v>
      </c>
      <c r="G34" s="94"/>
      <c r="H34" s="94"/>
      <c r="I34" s="95">
        <v>0.2</v>
      </c>
      <c r="J34" s="93">
        <f>ROUND(((SUM(BF118:BF126))*I34),  2)</f>
        <v>0</v>
      </c>
      <c r="L34" s="31"/>
    </row>
    <row r="35" spans="2:12" s="1" customFormat="1" ht="14.45" hidden="1" customHeight="1">
      <c r="B35" s="31"/>
      <c r="E35" s="26" t="s">
        <v>40</v>
      </c>
      <c r="F35" s="96">
        <f>ROUND((SUM(BG118:BG126)),  2)</f>
        <v>0</v>
      </c>
      <c r="I35" s="97">
        <v>0.2</v>
      </c>
      <c r="J35" s="96">
        <f>0</f>
        <v>0</v>
      </c>
      <c r="L35" s="31"/>
    </row>
    <row r="36" spans="2:12" s="1" customFormat="1" ht="14.45" hidden="1" customHeight="1">
      <c r="B36" s="31"/>
      <c r="E36" s="26" t="s">
        <v>41</v>
      </c>
      <c r="F36" s="96">
        <f>ROUND((SUM(BH118:BH126)),  2)</f>
        <v>0</v>
      </c>
      <c r="I36" s="97">
        <v>0.2</v>
      </c>
      <c r="J36" s="96">
        <f>0</f>
        <v>0</v>
      </c>
      <c r="L36" s="31"/>
    </row>
    <row r="37" spans="2:12" s="1" customFormat="1" ht="14.45" hidden="1" customHeight="1">
      <c r="B37" s="31"/>
      <c r="E37" s="36" t="s">
        <v>42</v>
      </c>
      <c r="F37" s="93">
        <f>ROUND((SUM(BI118:BI126)),  2)</f>
        <v>0</v>
      </c>
      <c r="G37" s="94"/>
      <c r="H37" s="94"/>
      <c r="I37" s="95">
        <v>0</v>
      </c>
      <c r="J37" s="93">
        <f>0</f>
        <v>0</v>
      </c>
      <c r="L37" s="31"/>
    </row>
    <row r="38" spans="2:12" s="1" customFormat="1" ht="6.95" customHeight="1">
      <c r="B38" s="31"/>
      <c r="L38" s="31"/>
    </row>
    <row r="39" spans="2:12" s="1" customFormat="1" ht="25.35" customHeight="1">
      <c r="B39" s="31"/>
      <c r="C39" s="98"/>
      <c r="D39" s="99" t="s">
        <v>43</v>
      </c>
      <c r="E39" s="58"/>
      <c r="F39" s="58"/>
      <c r="G39" s="100" t="s">
        <v>44</v>
      </c>
      <c r="H39" s="101" t="s">
        <v>45</v>
      </c>
      <c r="I39" s="58"/>
      <c r="J39" s="102">
        <f>J30*1.23</f>
        <v>0</v>
      </c>
      <c r="K39" s="103"/>
      <c r="L39" s="31"/>
    </row>
    <row r="40" spans="2:12" s="1" customFormat="1" ht="14.45" customHeight="1">
      <c r="B40" s="31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31"/>
      <c r="D61" s="45" t="s">
        <v>48</v>
      </c>
      <c r="E61" s="33"/>
      <c r="F61" s="104" t="s">
        <v>49</v>
      </c>
      <c r="G61" s="45" t="s">
        <v>48</v>
      </c>
      <c r="H61" s="33"/>
      <c r="I61" s="33"/>
      <c r="J61" s="105" t="s">
        <v>49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31"/>
      <c r="D65" s="43" t="s">
        <v>50</v>
      </c>
      <c r="E65" s="44"/>
      <c r="F65" s="44"/>
      <c r="G65" s="43" t="s">
        <v>51</v>
      </c>
      <c r="H65" s="44"/>
      <c r="I65" s="44"/>
      <c r="J65" s="44"/>
      <c r="K65" s="44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31"/>
      <c r="D76" s="45" t="s">
        <v>48</v>
      </c>
      <c r="E76" s="33"/>
      <c r="F76" s="104" t="s">
        <v>49</v>
      </c>
      <c r="G76" s="45" t="s">
        <v>48</v>
      </c>
      <c r="H76" s="33"/>
      <c r="I76" s="33"/>
      <c r="J76" s="105" t="s">
        <v>49</v>
      </c>
      <c r="K76" s="33"/>
      <c r="L76" s="31"/>
    </row>
    <row r="77" spans="2:12" s="1" customFormat="1" ht="14.45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6.95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4.95" customHeight="1">
      <c r="B82" s="31"/>
      <c r="C82" s="20" t="s">
        <v>94</v>
      </c>
      <c r="L82" s="31"/>
    </row>
    <row r="83" spans="2:47" s="1" customFormat="1" ht="6.95" customHeight="1">
      <c r="B83" s="31"/>
      <c r="L83" s="31"/>
    </row>
    <row r="84" spans="2:47" s="1" customFormat="1" ht="12" customHeight="1">
      <c r="B84" s="31"/>
      <c r="C84" s="26" t="s">
        <v>15</v>
      </c>
      <c r="L84" s="31"/>
    </row>
    <row r="85" spans="2:47" s="1" customFormat="1" ht="26.25" customHeight="1">
      <c r="B85" s="31"/>
      <c r="E85" s="234" t="str">
        <f>E7</f>
        <v>Opatrenia na zlepšenie vodného hospodárstva v lesoch v k. ú. Žiar na pozemkoch obhospodarovateľa Združenie vlastníkov lesov a urbariátu pozemkové spoločenstvo Žiar</v>
      </c>
      <c r="F85" s="235"/>
      <c r="G85" s="235"/>
      <c r="H85" s="235"/>
      <c r="L85" s="31"/>
    </row>
    <row r="86" spans="2:47" s="1" customFormat="1" ht="12" customHeight="1">
      <c r="B86" s="31"/>
      <c r="C86" s="26" t="s">
        <v>92</v>
      </c>
      <c r="L86" s="31"/>
    </row>
    <row r="87" spans="2:47" s="1" customFormat="1" ht="16.5" customHeight="1">
      <c r="B87" s="31"/>
      <c r="E87" s="211" t="str">
        <f>E9</f>
        <v>2 - Vsakovacie nádrže</v>
      </c>
      <c r="F87" s="233"/>
      <c r="G87" s="233"/>
      <c r="H87" s="233"/>
      <c r="L87" s="31"/>
    </row>
    <row r="88" spans="2:47" s="1" customFormat="1" ht="6.95" customHeight="1">
      <c r="B88" s="31"/>
      <c r="L88" s="31"/>
    </row>
    <row r="89" spans="2:47" s="1" customFormat="1" ht="12" customHeight="1">
      <c r="B89" s="31"/>
      <c r="C89" s="26" t="s">
        <v>18</v>
      </c>
      <c r="F89" s="24" t="str">
        <f>F12</f>
        <v>k.ú. Žiar, Smrečany</v>
      </c>
      <c r="I89" s="26" t="s">
        <v>20</v>
      </c>
      <c r="J89" s="54">
        <f>IF(J12="","",J12)</f>
        <v>0</v>
      </c>
      <c r="L89" s="31"/>
    </row>
    <row r="90" spans="2:47" s="1" customFormat="1" ht="6.95" customHeight="1">
      <c r="B90" s="31"/>
      <c r="L90" s="31"/>
    </row>
    <row r="91" spans="2:47" s="1" customFormat="1" ht="25.7" customHeight="1">
      <c r="B91" s="31"/>
      <c r="C91" s="26" t="s">
        <v>21</v>
      </c>
      <c r="F91" s="24" t="str">
        <f>E15</f>
        <v xml:space="preserve"> </v>
      </c>
      <c r="I91" s="26" t="s">
        <v>27</v>
      </c>
      <c r="J91" s="29" t="str">
        <f>E21</f>
        <v xml:space="preserve">Ing. arch. Stanislav Sýkora </v>
      </c>
      <c r="L91" s="31"/>
    </row>
    <row r="92" spans="2:47" s="1" customFormat="1" ht="15.2" customHeight="1">
      <c r="B92" s="31"/>
      <c r="C92" s="26" t="s">
        <v>25</v>
      </c>
      <c r="F92" s="24" t="str">
        <f>IF(E18="","",E18)</f>
        <v>Vyplň údaj</v>
      </c>
      <c r="I92" s="26" t="s">
        <v>30</v>
      </c>
      <c r="J92" s="29" t="str">
        <f>E24</f>
        <v>Stanislav Hlubina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6" t="s">
        <v>95</v>
      </c>
      <c r="D94" s="98"/>
      <c r="E94" s="98"/>
      <c r="F94" s="98"/>
      <c r="G94" s="98"/>
      <c r="H94" s="98"/>
      <c r="I94" s="98"/>
      <c r="J94" s="107" t="s">
        <v>96</v>
      </c>
      <c r="K94" s="98"/>
      <c r="L94" s="31"/>
    </row>
    <row r="95" spans="2:47" s="1" customFormat="1" ht="10.35" customHeight="1">
      <c r="B95" s="31"/>
      <c r="L95" s="31"/>
    </row>
    <row r="96" spans="2:47" s="1" customFormat="1" ht="22.9" customHeight="1">
      <c r="B96" s="31"/>
      <c r="C96" s="108" t="s">
        <v>97</v>
      </c>
      <c r="J96" s="67">
        <f>J118</f>
        <v>0</v>
      </c>
      <c r="L96" s="31"/>
      <c r="AU96" s="16" t="s">
        <v>98</v>
      </c>
    </row>
    <row r="97" spans="2:12" s="8" customFormat="1" ht="24.95" customHeight="1">
      <c r="B97" s="109"/>
      <c r="D97" s="110" t="s">
        <v>99</v>
      </c>
      <c r="E97" s="111"/>
      <c r="F97" s="111"/>
      <c r="G97" s="111"/>
      <c r="H97" s="111"/>
      <c r="I97" s="111"/>
      <c r="J97" s="112">
        <f>J119</f>
        <v>0</v>
      </c>
      <c r="L97" s="109"/>
    </row>
    <row r="98" spans="2:12" s="9" customFormat="1" ht="19.899999999999999" customHeight="1">
      <c r="B98" s="113"/>
      <c r="D98" s="114" t="s">
        <v>100</v>
      </c>
      <c r="E98" s="115"/>
      <c r="F98" s="115"/>
      <c r="G98" s="115"/>
      <c r="H98" s="115"/>
      <c r="I98" s="115"/>
      <c r="J98" s="116">
        <f>J120</f>
        <v>0</v>
      </c>
      <c r="L98" s="113"/>
    </row>
    <row r="99" spans="2:12" s="1" customFormat="1" ht="21.75" customHeight="1">
      <c r="B99" s="31"/>
      <c r="L99" s="31"/>
    </row>
    <row r="100" spans="2:12" s="1" customFormat="1" ht="6.95" customHeight="1">
      <c r="B100" s="46"/>
      <c r="C100" s="47"/>
      <c r="D100" s="47"/>
      <c r="E100" s="47"/>
      <c r="F100" s="47"/>
      <c r="G100" s="47"/>
      <c r="H100" s="47"/>
      <c r="I100" s="47"/>
      <c r="J100" s="47"/>
      <c r="K100" s="47"/>
      <c r="L100" s="31"/>
    </row>
    <row r="104" spans="2:12" s="1" customFormat="1" ht="6.95" customHeight="1">
      <c r="B104" s="48"/>
      <c r="C104" s="49"/>
      <c r="D104" s="49"/>
      <c r="E104" s="49"/>
      <c r="F104" s="49"/>
      <c r="G104" s="49"/>
      <c r="H104" s="49"/>
      <c r="I104" s="49"/>
      <c r="J104" s="49"/>
      <c r="K104" s="49"/>
      <c r="L104" s="31"/>
    </row>
    <row r="105" spans="2:12" s="1" customFormat="1" ht="24.95" customHeight="1">
      <c r="B105" s="31"/>
      <c r="C105" s="20" t="s">
        <v>104</v>
      </c>
      <c r="L105" s="31"/>
    </row>
    <row r="106" spans="2:12" s="1" customFormat="1" ht="6.95" customHeight="1">
      <c r="B106" s="31"/>
      <c r="L106" s="31"/>
    </row>
    <row r="107" spans="2:12" s="1" customFormat="1" ht="12" customHeight="1">
      <c r="B107" s="31"/>
      <c r="C107" s="26" t="s">
        <v>15</v>
      </c>
      <c r="L107" s="31"/>
    </row>
    <row r="108" spans="2:12" s="1" customFormat="1" ht="26.25" customHeight="1">
      <c r="B108" s="31"/>
      <c r="E108" s="234" t="str">
        <f>E7</f>
        <v>Opatrenia na zlepšenie vodného hospodárstva v lesoch v k. ú. Žiar na pozemkoch obhospodarovateľa Združenie vlastníkov lesov a urbariátu pozemkové spoločenstvo Žiar</v>
      </c>
      <c r="F108" s="235"/>
      <c r="G108" s="235"/>
      <c r="H108" s="235"/>
      <c r="L108" s="31"/>
    </row>
    <row r="109" spans="2:12" s="1" customFormat="1" ht="12" customHeight="1">
      <c r="B109" s="31"/>
      <c r="C109" s="26" t="s">
        <v>92</v>
      </c>
      <c r="L109" s="31"/>
    </row>
    <row r="110" spans="2:12" s="1" customFormat="1" ht="16.5" customHeight="1">
      <c r="B110" s="31"/>
      <c r="E110" s="211" t="str">
        <f>E9</f>
        <v>2 - Vsakovacie nádrže</v>
      </c>
      <c r="F110" s="233"/>
      <c r="G110" s="233"/>
      <c r="H110" s="233"/>
      <c r="L110" s="31"/>
    </row>
    <row r="111" spans="2:12" s="1" customFormat="1" ht="6.95" customHeight="1">
      <c r="B111" s="31"/>
      <c r="L111" s="31"/>
    </row>
    <row r="112" spans="2:12" s="1" customFormat="1" ht="12" customHeight="1">
      <c r="B112" s="31"/>
      <c r="C112" s="26" t="s">
        <v>18</v>
      </c>
      <c r="F112" s="24" t="str">
        <f>F12</f>
        <v>k.ú. Žiar, Smrečany</v>
      </c>
      <c r="I112" s="26" t="s">
        <v>20</v>
      </c>
      <c r="J112" s="54">
        <f>IF(J12="","",J12)</f>
        <v>0</v>
      </c>
      <c r="L112" s="31"/>
    </row>
    <row r="113" spans="2:65" s="1" customFormat="1" ht="6.95" customHeight="1">
      <c r="B113" s="31"/>
      <c r="L113" s="31"/>
    </row>
    <row r="114" spans="2:65" s="1" customFormat="1" ht="25.7" customHeight="1">
      <c r="B114" s="31"/>
      <c r="C114" s="26" t="s">
        <v>21</v>
      </c>
      <c r="F114" s="24" t="str">
        <f>E15</f>
        <v xml:space="preserve"> </v>
      </c>
      <c r="I114" s="26" t="s">
        <v>27</v>
      </c>
      <c r="J114" s="29" t="str">
        <f>E21</f>
        <v xml:space="preserve">Ing. arch. Stanislav Sýkora </v>
      </c>
      <c r="L114" s="31"/>
    </row>
    <row r="115" spans="2:65" s="1" customFormat="1" ht="15.2" customHeight="1">
      <c r="B115" s="31"/>
      <c r="C115" s="26" t="s">
        <v>25</v>
      </c>
      <c r="F115" s="24" t="str">
        <f>IF(E18="","",E18)</f>
        <v>Vyplň údaj</v>
      </c>
      <c r="I115" s="26" t="s">
        <v>30</v>
      </c>
      <c r="J115" s="29" t="str">
        <f>E24</f>
        <v>Stanislav Hlubina</v>
      </c>
      <c r="L115" s="31"/>
    </row>
    <row r="116" spans="2:65" s="1" customFormat="1" ht="10.35" customHeight="1">
      <c r="B116" s="31"/>
      <c r="L116" s="31"/>
    </row>
    <row r="117" spans="2:65" s="10" customFormat="1" ht="29.25" customHeight="1">
      <c r="B117" s="117"/>
      <c r="C117" s="118" t="s">
        <v>105</v>
      </c>
      <c r="D117" s="119" t="s">
        <v>58</v>
      </c>
      <c r="E117" s="119" t="s">
        <v>54</v>
      </c>
      <c r="F117" s="119" t="s">
        <v>55</v>
      </c>
      <c r="G117" s="119" t="s">
        <v>106</v>
      </c>
      <c r="H117" s="119" t="s">
        <v>107</v>
      </c>
      <c r="I117" s="119" t="s">
        <v>108</v>
      </c>
      <c r="J117" s="120" t="s">
        <v>96</v>
      </c>
      <c r="K117" s="121" t="s">
        <v>109</v>
      </c>
      <c r="L117" s="117"/>
      <c r="M117" s="60" t="s">
        <v>1</v>
      </c>
      <c r="N117" s="61" t="s">
        <v>37</v>
      </c>
      <c r="O117" s="61" t="s">
        <v>110</v>
      </c>
      <c r="P117" s="61" t="s">
        <v>111</v>
      </c>
      <c r="Q117" s="61" t="s">
        <v>112</v>
      </c>
      <c r="R117" s="61" t="s">
        <v>113</v>
      </c>
      <c r="S117" s="61" t="s">
        <v>114</v>
      </c>
      <c r="T117" s="62" t="s">
        <v>115</v>
      </c>
    </row>
    <row r="118" spans="2:65" s="1" customFormat="1" ht="22.9" customHeight="1">
      <c r="B118" s="31"/>
      <c r="C118" s="65" t="s">
        <v>97</v>
      </c>
      <c r="J118" s="122">
        <f>BK118</f>
        <v>0</v>
      </c>
      <c r="L118" s="31"/>
      <c r="M118" s="63"/>
      <c r="N118" s="55"/>
      <c r="O118" s="55"/>
      <c r="P118" s="123">
        <f>P119</f>
        <v>0</v>
      </c>
      <c r="Q118" s="55"/>
      <c r="R118" s="123">
        <f>R119</f>
        <v>0</v>
      </c>
      <c r="S118" s="55"/>
      <c r="T118" s="124">
        <f>T119</f>
        <v>0</v>
      </c>
      <c r="AT118" s="16" t="s">
        <v>72</v>
      </c>
      <c r="AU118" s="16" t="s">
        <v>98</v>
      </c>
      <c r="BK118" s="125">
        <f>BK119</f>
        <v>0</v>
      </c>
    </row>
    <row r="119" spans="2:65" s="11" customFormat="1" ht="25.9" customHeight="1">
      <c r="B119" s="126"/>
      <c r="D119" s="127" t="s">
        <v>72</v>
      </c>
      <c r="E119" s="128" t="s">
        <v>116</v>
      </c>
      <c r="F119" s="128" t="s">
        <v>117</v>
      </c>
      <c r="I119" s="129"/>
      <c r="J119" s="130">
        <f>BK119</f>
        <v>0</v>
      </c>
      <c r="L119" s="126"/>
      <c r="M119" s="131"/>
      <c r="P119" s="132">
        <f>P120</f>
        <v>0</v>
      </c>
      <c r="R119" s="132">
        <f>R120</f>
        <v>0</v>
      </c>
      <c r="T119" s="133">
        <f>T120</f>
        <v>0</v>
      </c>
      <c r="AR119" s="127" t="s">
        <v>78</v>
      </c>
      <c r="AT119" s="134" t="s">
        <v>72</v>
      </c>
      <c r="AU119" s="134" t="s">
        <v>73</v>
      </c>
      <c r="AY119" s="127" t="s">
        <v>118</v>
      </c>
      <c r="BK119" s="135">
        <f>BK120</f>
        <v>0</v>
      </c>
    </row>
    <row r="120" spans="2:65" s="11" customFormat="1" ht="22.9" customHeight="1">
      <c r="B120" s="126"/>
      <c r="D120" s="127" t="s">
        <v>72</v>
      </c>
      <c r="E120" s="136" t="s">
        <v>78</v>
      </c>
      <c r="F120" s="136" t="s">
        <v>119</v>
      </c>
      <c r="I120" s="129"/>
      <c r="J120" s="137">
        <f>BK120</f>
        <v>0</v>
      </c>
      <c r="L120" s="126"/>
      <c r="M120" s="131"/>
      <c r="P120" s="132">
        <f>SUM(P121:P126)</f>
        <v>0</v>
      </c>
      <c r="R120" s="132">
        <f>SUM(R121:R126)</f>
        <v>0</v>
      </c>
      <c r="T120" s="133">
        <f>SUM(T121:T126)</f>
        <v>0</v>
      </c>
      <c r="AR120" s="127" t="s">
        <v>78</v>
      </c>
      <c r="AT120" s="134" t="s">
        <v>72</v>
      </c>
      <c r="AU120" s="134" t="s">
        <v>78</v>
      </c>
      <c r="AY120" s="127" t="s">
        <v>118</v>
      </c>
      <c r="BK120" s="135">
        <f>SUM(BK121:BK126)</f>
        <v>0</v>
      </c>
    </row>
    <row r="121" spans="2:65" s="1" customFormat="1" ht="21.75" customHeight="1">
      <c r="B121" s="138"/>
      <c r="C121" s="139" t="s">
        <v>78</v>
      </c>
      <c r="D121" s="139" t="s">
        <v>120</v>
      </c>
      <c r="E121" s="140" t="s">
        <v>194</v>
      </c>
      <c r="F121" s="141" t="s">
        <v>195</v>
      </c>
      <c r="G121" s="142" t="s">
        <v>123</v>
      </c>
      <c r="H121" s="143">
        <v>1504</v>
      </c>
      <c r="I121" s="144"/>
      <c r="J121" s="145">
        <f>ROUND(I121*H121,2)</f>
        <v>0</v>
      </c>
      <c r="K121" s="146"/>
      <c r="L121" s="31"/>
      <c r="M121" s="147" t="s">
        <v>1</v>
      </c>
      <c r="N121" s="148" t="s">
        <v>39</v>
      </c>
      <c r="P121" s="149">
        <f>O121*H121</f>
        <v>0</v>
      </c>
      <c r="Q121" s="149">
        <v>0</v>
      </c>
      <c r="R121" s="149">
        <f>Q121*H121</f>
        <v>0</v>
      </c>
      <c r="S121" s="149">
        <v>0</v>
      </c>
      <c r="T121" s="150">
        <f>S121*H121</f>
        <v>0</v>
      </c>
      <c r="AR121" s="151" t="s">
        <v>88</v>
      </c>
      <c r="AT121" s="151" t="s">
        <v>120</v>
      </c>
      <c r="AU121" s="151" t="s">
        <v>82</v>
      </c>
      <c r="AY121" s="16" t="s">
        <v>118</v>
      </c>
      <c r="BE121" s="152">
        <f>IF(N121="základná",J121,0)</f>
        <v>0</v>
      </c>
      <c r="BF121" s="152">
        <f>IF(N121="znížená",J121,0)</f>
        <v>0</v>
      </c>
      <c r="BG121" s="152">
        <f>IF(N121="zákl. prenesená",J121,0)</f>
        <v>0</v>
      </c>
      <c r="BH121" s="152">
        <f>IF(N121="zníž. prenesená",J121,0)</f>
        <v>0</v>
      </c>
      <c r="BI121" s="152">
        <f>IF(N121="nulová",J121,0)</f>
        <v>0</v>
      </c>
      <c r="BJ121" s="16" t="s">
        <v>82</v>
      </c>
      <c r="BK121" s="152">
        <f>ROUND(I121*H121,2)</f>
        <v>0</v>
      </c>
      <c r="BL121" s="16" t="s">
        <v>88</v>
      </c>
      <c r="BM121" s="151" t="s">
        <v>196</v>
      </c>
    </row>
    <row r="122" spans="2:65" s="1" customFormat="1" ht="24.2" customHeight="1">
      <c r="B122" s="138"/>
      <c r="C122" s="139" t="s">
        <v>82</v>
      </c>
      <c r="D122" s="139" t="s">
        <v>120</v>
      </c>
      <c r="E122" s="140" t="s">
        <v>134</v>
      </c>
      <c r="F122" s="141" t="s">
        <v>135</v>
      </c>
      <c r="G122" s="142" t="s">
        <v>123</v>
      </c>
      <c r="H122" s="143">
        <v>1504</v>
      </c>
      <c r="I122" s="144"/>
      <c r="J122" s="145">
        <f>ROUND(I122*H122,2)</f>
        <v>0</v>
      </c>
      <c r="K122" s="146"/>
      <c r="L122" s="31"/>
      <c r="M122" s="147" t="s">
        <v>1</v>
      </c>
      <c r="N122" s="148" t="s">
        <v>39</v>
      </c>
      <c r="P122" s="149">
        <f>O122*H122</f>
        <v>0</v>
      </c>
      <c r="Q122" s="149">
        <v>0</v>
      </c>
      <c r="R122" s="149">
        <f>Q122*H122</f>
        <v>0</v>
      </c>
      <c r="S122" s="149">
        <v>0</v>
      </c>
      <c r="T122" s="150">
        <f>S122*H122</f>
        <v>0</v>
      </c>
      <c r="AR122" s="151" t="s">
        <v>88</v>
      </c>
      <c r="AT122" s="151" t="s">
        <v>120</v>
      </c>
      <c r="AU122" s="151" t="s">
        <v>82</v>
      </c>
      <c r="AY122" s="16" t="s">
        <v>118</v>
      </c>
      <c r="BE122" s="152">
        <f>IF(N122="základná",J122,0)</f>
        <v>0</v>
      </c>
      <c r="BF122" s="152">
        <f>IF(N122="znížená",J122,0)</f>
        <v>0</v>
      </c>
      <c r="BG122" s="152">
        <f>IF(N122="zákl. prenesená",J122,0)</f>
        <v>0</v>
      </c>
      <c r="BH122" s="152">
        <f>IF(N122="zníž. prenesená",J122,0)</f>
        <v>0</v>
      </c>
      <c r="BI122" s="152">
        <f>IF(N122="nulová",J122,0)</f>
        <v>0</v>
      </c>
      <c r="BJ122" s="16" t="s">
        <v>82</v>
      </c>
      <c r="BK122" s="152">
        <f>ROUND(I122*H122,2)</f>
        <v>0</v>
      </c>
      <c r="BL122" s="16" t="s">
        <v>88</v>
      </c>
      <c r="BM122" s="151" t="s">
        <v>197</v>
      </c>
    </row>
    <row r="123" spans="2:65" s="1" customFormat="1" ht="24.2" customHeight="1">
      <c r="B123" s="138"/>
      <c r="C123" s="139" t="s">
        <v>85</v>
      </c>
      <c r="D123" s="139" t="s">
        <v>120</v>
      </c>
      <c r="E123" s="140" t="s">
        <v>138</v>
      </c>
      <c r="F123" s="141" t="s">
        <v>139</v>
      </c>
      <c r="G123" s="142" t="s">
        <v>123</v>
      </c>
      <c r="H123" s="143">
        <v>1504</v>
      </c>
      <c r="I123" s="144"/>
      <c r="J123" s="145">
        <f>ROUND(I123*H123,2)</f>
        <v>0</v>
      </c>
      <c r="K123" s="146"/>
      <c r="L123" s="31"/>
      <c r="M123" s="147" t="s">
        <v>1</v>
      </c>
      <c r="N123" s="148" t="s">
        <v>39</v>
      </c>
      <c r="P123" s="149">
        <f>O123*H123</f>
        <v>0</v>
      </c>
      <c r="Q123" s="149">
        <v>0</v>
      </c>
      <c r="R123" s="149">
        <f>Q123*H123</f>
        <v>0</v>
      </c>
      <c r="S123" s="149">
        <v>0</v>
      </c>
      <c r="T123" s="150">
        <f>S123*H123</f>
        <v>0</v>
      </c>
      <c r="AR123" s="151" t="s">
        <v>88</v>
      </c>
      <c r="AT123" s="151" t="s">
        <v>120</v>
      </c>
      <c r="AU123" s="151" t="s">
        <v>82</v>
      </c>
      <c r="AY123" s="16" t="s">
        <v>118</v>
      </c>
      <c r="BE123" s="152">
        <f>IF(N123="základná",J123,0)</f>
        <v>0</v>
      </c>
      <c r="BF123" s="152">
        <f>IF(N123="znížená",J123,0)</f>
        <v>0</v>
      </c>
      <c r="BG123" s="152">
        <f>IF(N123="zákl. prenesená",J123,0)</f>
        <v>0</v>
      </c>
      <c r="BH123" s="152">
        <f>IF(N123="zníž. prenesená",J123,0)</f>
        <v>0</v>
      </c>
      <c r="BI123" s="152">
        <f>IF(N123="nulová",J123,0)</f>
        <v>0</v>
      </c>
      <c r="BJ123" s="16" t="s">
        <v>82</v>
      </c>
      <c r="BK123" s="152">
        <f>ROUND(I123*H123,2)</f>
        <v>0</v>
      </c>
      <c r="BL123" s="16" t="s">
        <v>88</v>
      </c>
      <c r="BM123" s="151" t="s">
        <v>198</v>
      </c>
    </row>
    <row r="124" spans="2:65" s="1" customFormat="1" ht="24.2" customHeight="1">
      <c r="B124" s="138"/>
      <c r="C124" s="139" t="s">
        <v>88</v>
      </c>
      <c r="D124" s="139" t="s">
        <v>120</v>
      </c>
      <c r="E124" s="140" t="s">
        <v>199</v>
      </c>
      <c r="F124" s="141" t="s">
        <v>200</v>
      </c>
      <c r="G124" s="142" t="s">
        <v>144</v>
      </c>
      <c r="H124" s="143">
        <v>1498</v>
      </c>
      <c r="I124" s="144"/>
      <c r="J124" s="145">
        <f>ROUND(I124*H124,2)</f>
        <v>0</v>
      </c>
      <c r="K124" s="146"/>
      <c r="L124" s="31"/>
      <c r="M124" s="147" t="s">
        <v>1</v>
      </c>
      <c r="N124" s="148" t="s">
        <v>39</v>
      </c>
      <c r="P124" s="149">
        <f>O124*H124</f>
        <v>0</v>
      </c>
      <c r="Q124" s="149">
        <v>0</v>
      </c>
      <c r="R124" s="149">
        <f>Q124*H124</f>
        <v>0</v>
      </c>
      <c r="S124" s="149">
        <v>0</v>
      </c>
      <c r="T124" s="150">
        <f>S124*H124</f>
        <v>0</v>
      </c>
      <c r="AR124" s="151" t="s">
        <v>88</v>
      </c>
      <c r="AT124" s="151" t="s">
        <v>120</v>
      </c>
      <c r="AU124" s="151" t="s">
        <v>82</v>
      </c>
      <c r="AY124" s="16" t="s">
        <v>118</v>
      </c>
      <c r="BE124" s="152">
        <f>IF(N124="základná",J124,0)</f>
        <v>0</v>
      </c>
      <c r="BF124" s="152">
        <f>IF(N124="znížená",J124,0)</f>
        <v>0</v>
      </c>
      <c r="BG124" s="152">
        <f>IF(N124="zákl. prenesená",J124,0)</f>
        <v>0</v>
      </c>
      <c r="BH124" s="152">
        <f>IF(N124="zníž. prenesená",J124,0)</f>
        <v>0</v>
      </c>
      <c r="BI124" s="152">
        <f>IF(N124="nulová",J124,0)</f>
        <v>0</v>
      </c>
      <c r="BJ124" s="16" t="s">
        <v>82</v>
      </c>
      <c r="BK124" s="152">
        <f>ROUND(I124*H124,2)</f>
        <v>0</v>
      </c>
      <c r="BL124" s="16" t="s">
        <v>88</v>
      </c>
      <c r="BM124" s="151" t="s">
        <v>201</v>
      </c>
    </row>
    <row r="125" spans="2:65" s="13" customFormat="1">
      <c r="B125" s="160"/>
      <c r="D125" s="154" t="s">
        <v>125</v>
      </c>
      <c r="E125" s="161" t="s">
        <v>1</v>
      </c>
      <c r="F125" s="162" t="s">
        <v>202</v>
      </c>
      <c r="H125" s="163">
        <v>1498</v>
      </c>
      <c r="I125" s="164"/>
      <c r="L125" s="160"/>
      <c r="M125" s="165"/>
      <c r="T125" s="166"/>
      <c r="AT125" s="161" t="s">
        <v>125</v>
      </c>
      <c r="AU125" s="161" t="s">
        <v>82</v>
      </c>
      <c r="AV125" s="13" t="s">
        <v>82</v>
      </c>
      <c r="AW125" s="13" t="s">
        <v>29</v>
      </c>
      <c r="AX125" s="13" t="s">
        <v>78</v>
      </c>
      <c r="AY125" s="161" t="s">
        <v>118</v>
      </c>
    </row>
    <row r="126" spans="2:65" s="1" customFormat="1" ht="24.2" customHeight="1">
      <c r="B126" s="138"/>
      <c r="C126" s="139" t="s">
        <v>141</v>
      </c>
      <c r="D126" s="139" t="s">
        <v>120</v>
      </c>
      <c r="E126" s="140" t="s">
        <v>203</v>
      </c>
      <c r="F126" s="141" t="s">
        <v>204</v>
      </c>
      <c r="G126" s="142" t="s">
        <v>144</v>
      </c>
      <c r="H126" s="143">
        <v>1498</v>
      </c>
      <c r="I126" s="144"/>
      <c r="J126" s="145">
        <f>ROUND(I126*H126,2)</f>
        <v>0</v>
      </c>
      <c r="K126" s="146"/>
      <c r="L126" s="31"/>
      <c r="M126" s="185" t="s">
        <v>1</v>
      </c>
      <c r="N126" s="186" t="s">
        <v>39</v>
      </c>
      <c r="O126" s="187"/>
      <c r="P126" s="188">
        <f>O126*H126</f>
        <v>0</v>
      </c>
      <c r="Q126" s="188">
        <v>0</v>
      </c>
      <c r="R126" s="188">
        <f>Q126*H126</f>
        <v>0</v>
      </c>
      <c r="S126" s="188">
        <v>0</v>
      </c>
      <c r="T126" s="189">
        <f>S126*H126</f>
        <v>0</v>
      </c>
      <c r="AR126" s="151" t="s">
        <v>88</v>
      </c>
      <c r="AT126" s="151" t="s">
        <v>120</v>
      </c>
      <c r="AU126" s="151" t="s">
        <v>82</v>
      </c>
      <c r="AY126" s="16" t="s">
        <v>118</v>
      </c>
      <c r="BE126" s="152">
        <f>IF(N126="základná",J126,0)</f>
        <v>0</v>
      </c>
      <c r="BF126" s="152">
        <f>IF(N126="znížená",J126,0)</f>
        <v>0</v>
      </c>
      <c r="BG126" s="152">
        <f>IF(N126="zákl. prenesená",J126,0)</f>
        <v>0</v>
      </c>
      <c r="BH126" s="152">
        <f>IF(N126="zníž. prenesená",J126,0)</f>
        <v>0</v>
      </c>
      <c r="BI126" s="152">
        <f>IF(N126="nulová",J126,0)</f>
        <v>0</v>
      </c>
      <c r="BJ126" s="16" t="s">
        <v>82</v>
      </c>
      <c r="BK126" s="152">
        <f>ROUND(I126*H126,2)</f>
        <v>0</v>
      </c>
      <c r="BL126" s="16" t="s">
        <v>88</v>
      </c>
      <c r="BM126" s="151" t="s">
        <v>205</v>
      </c>
    </row>
    <row r="127" spans="2:65" s="1" customFormat="1" ht="6.95" customHeight="1">
      <c r="B127" s="46"/>
      <c r="C127" s="47"/>
      <c r="D127" s="47"/>
      <c r="E127" s="47"/>
      <c r="F127" s="47"/>
      <c r="G127" s="47"/>
      <c r="H127" s="47"/>
      <c r="I127" s="47"/>
      <c r="J127" s="47"/>
      <c r="K127" s="47"/>
      <c r="L127" s="31"/>
    </row>
  </sheetData>
  <autoFilter ref="C117:K126" xr:uid="{00000000-0009-0000-0000-000002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26"/>
  <sheetViews>
    <sheetView showGridLines="0" topLeftCell="A94" workbookViewId="0">
      <selection activeCell="I121" sqref="I121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7" t="s">
        <v>5</v>
      </c>
      <c r="M2" s="218"/>
      <c r="N2" s="218"/>
      <c r="O2" s="218"/>
      <c r="P2" s="218"/>
      <c r="Q2" s="218"/>
      <c r="R2" s="218"/>
      <c r="S2" s="218"/>
      <c r="T2" s="218"/>
      <c r="U2" s="218"/>
      <c r="V2" s="218"/>
      <c r="AT2" s="16" t="s">
        <v>87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73</v>
      </c>
    </row>
    <row r="4" spans="2:46" ht="24.95" customHeight="1">
      <c r="B4" s="19"/>
      <c r="D4" s="20" t="s">
        <v>91</v>
      </c>
      <c r="L4" s="19"/>
      <c r="M4" s="89" t="s">
        <v>9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6" t="s">
        <v>15</v>
      </c>
      <c r="L6" s="19"/>
    </row>
    <row r="7" spans="2:46" ht="26.25" customHeight="1">
      <c r="B7" s="19"/>
      <c r="E7" s="234" t="str">
        <f>'Rekapitulácia stavby'!K6</f>
        <v>Opatrenia na zlepšenie vodného hospodárstva v lesoch v k. ú. Žiar na pozemkoch obhospodarovateľa Združenie vlastníkov lesov a urbariátu pozemkové spoločenstvo Žiar</v>
      </c>
      <c r="F7" s="235"/>
      <c r="G7" s="235"/>
      <c r="H7" s="235"/>
      <c r="L7" s="19"/>
    </row>
    <row r="8" spans="2:46" s="1" customFormat="1" ht="12" customHeight="1">
      <c r="B8" s="31"/>
      <c r="D8" s="26" t="s">
        <v>92</v>
      </c>
      <c r="L8" s="31"/>
    </row>
    <row r="9" spans="2:46" s="1" customFormat="1" ht="16.5" customHeight="1">
      <c r="B9" s="31"/>
      <c r="E9" s="211" t="s">
        <v>206</v>
      </c>
      <c r="F9" s="233"/>
      <c r="G9" s="233"/>
      <c r="H9" s="233"/>
      <c r="L9" s="31"/>
    </row>
    <row r="10" spans="2:46" s="1" customFormat="1">
      <c r="B10" s="31"/>
      <c r="L10" s="31"/>
    </row>
    <row r="11" spans="2:46" s="1" customFormat="1" ht="12" customHeight="1">
      <c r="B11" s="31"/>
      <c r="D11" s="26" t="s">
        <v>16</v>
      </c>
      <c r="F11" s="24" t="s">
        <v>1</v>
      </c>
      <c r="I11" s="26" t="s">
        <v>17</v>
      </c>
      <c r="J11" s="24" t="s">
        <v>1</v>
      </c>
      <c r="L11" s="31"/>
    </row>
    <row r="12" spans="2:46" s="1" customFormat="1" ht="12" customHeight="1">
      <c r="B12" s="31"/>
      <c r="D12" s="26" t="s">
        <v>18</v>
      </c>
      <c r="F12" s="24" t="s">
        <v>19</v>
      </c>
      <c r="I12" s="26" t="s">
        <v>20</v>
      </c>
      <c r="J12" s="54">
        <f>'Rekapitulácia stavby'!AN8</f>
        <v>0</v>
      </c>
      <c r="L12" s="31"/>
    </row>
    <row r="13" spans="2:46" s="1" customFormat="1" ht="10.9" customHeight="1">
      <c r="B13" s="31"/>
      <c r="L13" s="31"/>
    </row>
    <row r="14" spans="2:46" s="1" customFormat="1" ht="12" customHeight="1">
      <c r="B14" s="31"/>
      <c r="D14" s="26" t="s">
        <v>21</v>
      </c>
      <c r="I14" s="26" t="s">
        <v>22</v>
      </c>
      <c r="J14" s="24" t="str">
        <f>IF('Rekapitulácia stavby'!AN10="","",'Rekapitulácia stavby'!AN10)</f>
        <v/>
      </c>
      <c r="L14" s="31"/>
    </row>
    <row r="15" spans="2:46" s="1" customFormat="1" ht="18" customHeight="1">
      <c r="B15" s="31"/>
      <c r="E15" s="24" t="str">
        <f>IF('Rekapitulácia stavby'!E11="","",'Rekapitulácia stavby'!E11)</f>
        <v xml:space="preserve"> </v>
      </c>
      <c r="I15" s="26" t="s">
        <v>24</v>
      </c>
      <c r="J15" s="24" t="str">
        <f>IF('Rekapitulácia stavby'!AN11="","",'Rekapitulácia stavby'!AN11)</f>
        <v/>
      </c>
      <c r="L15" s="31"/>
    </row>
    <row r="16" spans="2:46" s="1" customFormat="1" ht="6.95" customHeight="1">
      <c r="B16" s="31"/>
      <c r="L16" s="31"/>
    </row>
    <row r="17" spans="2:12" s="1" customFormat="1" ht="12" customHeight="1">
      <c r="B17" s="31"/>
      <c r="D17" s="26" t="s">
        <v>25</v>
      </c>
      <c r="I17" s="26" t="s">
        <v>22</v>
      </c>
      <c r="J17" s="27" t="str">
        <f>'Rekapitulácia stavby'!AN13</f>
        <v>Vyplň údaj</v>
      </c>
      <c r="L17" s="31"/>
    </row>
    <row r="18" spans="2:12" s="1" customFormat="1" ht="18" customHeight="1">
      <c r="B18" s="31"/>
      <c r="E18" s="236" t="str">
        <f>'Rekapitulácia stavby'!E14</f>
        <v>Vyplň údaj</v>
      </c>
      <c r="F18" s="227"/>
      <c r="G18" s="227"/>
      <c r="H18" s="227"/>
      <c r="I18" s="26" t="s">
        <v>24</v>
      </c>
      <c r="J18" s="27" t="str">
        <f>'Rekapitulácia stavby'!AN14</f>
        <v>Vyplň údaj</v>
      </c>
      <c r="L18" s="31"/>
    </row>
    <row r="19" spans="2:12" s="1" customFormat="1" ht="6.95" customHeight="1">
      <c r="B19" s="31"/>
      <c r="L19" s="31"/>
    </row>
    <row r="20" spans="2:12" s="1" customFormat="1" ht="12" customHeight="1">
      <c r="B20" s="31"/>
      <c r="D20" s="26" t="s">
        <v>27</v>
      </c>
      <c r="I20" s="26" t="s">
        <v>22</v>
      </c>
      <c r="J20" s="24" t="s">
        <v>1</v>
      </c>
      <c r="L20" s="31"/>
    </row>
    <row r="21" spans="2:12" s="1" customFormat="1" ht="18" customHeight="1">
      <c r="B21" s="31"/>
      <c r="E21" s="24" t="s">
        <v>28</v>
      </c>
      <c r="I21" s="26" t="s">
        <v>24</v>
      </c>
      <c r="J21" s="24" t="s">
        <v>1</v>
      </c>
      <c r="L21" s="31"/>
    </row>
    <row r="22" spans="2:12" s="1" customFormat="1" ht="6.95" customHeight="1">
      <c r="B22" s="31"/>
      <c r="L22" s="31"/>
    </row>
    <row r="23" spans="2:12" s="1" customFormat="1" ht="12" customHeight="1">
      <c r="B23" s="31"/>
      <c r="D23" s="26" t="s">
        <v>30</v>
      </c>
      <c r="I23" s="26" t="s">
        <v>22</v>
      </c>
      <c r="J23" s="24" t="s">
        <v>1</v>
      </c>
      <c r="L23" s="31"/>
    </row>
    <row r="24" spans="2:12" s="1" customFormat="1" ht="18" customHeight="1">
      <c r="B24" s="31"/>
      <c r="E24" s="24" t="s">
        <v>31</v>
      </c>
      <c r="I24" s="26" t="s">
        <v>24</v>
      </c>
      <c r="J24" s="24" t="s">
        <v>1</v>
      </c>
      <c r="L24" s="31"/>
    </row>
    <row r="25" spans="2:12" s="1" customFormat="1" ht="6.95" customHeight="1">
      <c r="B25" s="31"/>
      <c r="L25" s="31"/>
    </row>
    <row r="26" spans="2:12" s="1" customFormat="1" ht="12" customHeight="1">
      <c r="B26" s="31"/>
      <c r="D26" s="26" t="s">
        <v>32</v>
      </c>
      <c r="L26" s="31"/>
    </row>
    <row r="27" spans="2:12" s="7" customFormat="1" ht="16.5" customHeight="1">
      <c r="B27" s="90"/>
      <c r="E27" s="232" t="s">
        <v>1</v>
      </c>
      <c r="F27" s="232"/>
      <c r="G27" s="232"/>
      <c r="H27" s="232"/>
      <c r="L27" s="90"/>
    </row>
    <row r="28" spans="2:12" s="1" customFormat="1" ht="6.95" customHeight="1">
      <c r="B28" s="31"/>
      <c r="L28" s="31"/>
    </row>
    <row r="29" spans="2:12" s="1" customFormat="1" ht="6.95" customHeight="1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25.35" customHeight="1">
      <c r="B30" s="31"/>
      <c r="D30" s="91" t="s">
        <v>33</v>
      </c>
      <c r="J30" s="67">
        <f>ROUND(J118, 2)</f>
        <v>0</v>
      </c>
      <c r="L30" s="31"/>
    </row>
    <row r="31" spans="2:12" s="1" customFormat="1" ht="6.95" customHeight="1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5" customHeight="1">
      <c r="B32" s="31"/>
      <c r="F32" s="34" t="s">
        <v>35</v>
      </c>
      <c r="I32" s="34" t="s">
        <v>34</v>
      </c>
      <c r="J32" s="34" t="s">
        <v>36</v>
      </c>
      <c r="L32" s="31"/>
    </row>
    <row r="33" spans="2:12" s="1" customFormat="1" ht="14.45" customHeight="1">
      <c r="B33" s="31"/>
      <c r="D33" s="92" t="s">
        <v>37</v>
      </c>
      <c r="E33" s="36" t="s">
        <v>38</v>
      </c>
      <c r="F33" s="93">
        <f>ROUND((SUM(BE118:BE125)),  2)</f>
        <v>0</v>
      </c>
      <c r="G33" s="94"/>
      <c r="H33" s="94"/>
      <c r="I33" s="95">
        <v>0.2</v>
      </c>
      <c r="J33" s="93">
        <f>ROUND(((SUM(BE118:BE125))*I33),  2)</f>
        <v>0</v>
      </c>
      <c r="L33" s="31"/>
    </row>
    <row r="34" spans="2:12" s="1" customFormat="1" ht="14.45" customHeight="1">
      <c r="B34" s="31"/>
      <c r="E34" s="36" t="s">
        <v>39</v>
      </c>
      <c r="F34" s="93">
        <f>ROUND((SUM(BF118:BF125)),  2)</f>
        <v>0</v>
      </c>
      <c r="G34" s="94"/>
      <c r="H34" s="94"/>
      <c r="I34" s="95">
        <v>0.2</v>
      </c>
      <c r="J34" s="93">
        <f>ROUND(((SUM(BF118:BF125))*I34),  2)</f>
        <v>0</v>
      </c>
      <c r="L34" s="31"/>
    </row>
    <row r="35" spans="2:12" s="1" customFormat="1" ht="14.45" hidden="1" customHeight="1">
      <c r="B35" s="31"/>
      <c r="E35" s="26" t="s">
        <v>40</v>
      </c>
      <c r="F35" s="96">
        <f>ROUND((SUM(BG118:BG125)),  2)</f>
        <v>0</v>
      </c>
      <c r="I35" s="97">
        <v>0.2</v>
      </c>
      <c r="J35" s="96">
        <f>0</f>
        <v>0</v>
      </c>
      <c r="L35" s="31"/>
    </row>
    <row r="36" spans="2:12" s="1" customFormat="1" ht="14.45" hidden="1" customHeight="1">
      <c r="B36" s="31"/>
      <c r="E36" s="26" t="s">
        <v>41</v>
      </c>
      <c r="F36" s="96">
        <f>ROUND((SUM(BH118:BH125)),  2)</f>
        <v>0</v>
      </c>
      <c r="I36" s="97">
        <v>0.2</v>
      </c>
      <c r="J36" s="96">
        <f>0</f>
        <v>0</v>
      </c>
      <c r="L36" s="31"/>
    </row>
    <row r="37" spans="2:12" s="1" customFormat="1" ht="14.45" hidden="1" customHeight="1">
      <c r="B37" s="31"/>
      <c r="E37" s="36" t="s">
        <v>42</v>
      </c>
      <c r="F37" s="93">
        <f>ROUND((SUM(BI118:BI125)),  2)</f>
        <v>0</v>
      </c>
      <c r="G37" s="94"/>
      <c r="H37" s="94"/>
      <c r="I37" s="95">
        <v>0</v>
      </c>
      <c r="J37" s="93">
        <f>0</f>
        <v>0</v>
      </c>
      <c r="L37" s="31"/>
    </row>
    <row r="38" spans="2:12" s="1" customFormat="1" ht="6.95" customHeight="1">
      <c r="B38" s="31"/>
      <c r="L38" s="31"/>
    </row>
    <row r="39" spans="2:12" s="1" customFormat="1" ht="25.35" customHeight="1">
      <c r="B39" s="31"/>
      <c r="C39" s="98"/>
      <c r="D39" s="99" t="s">
        <v>43</v>
      </c>
      <c r="E39" s="58"/>
      <c r="F39" s="58"/>
      <c r="G39" s="100" t="s">
        <v>44</v>
      </c>
      <c r="H39" s="101" t="s">
        <v>45</v>
      </c>
      <c r="I39" s="58"/>
      <c r="J39" s="102">
        <f>J30*1.23</f>
        <v>0</v>
      </c>
      <c r="K39" s="103"/>
      <c r="L39" s="31"/>
    </row>
    <row r="40" spans="2:12" s="1" customFormat="1" ht="14.45" customHeight="1">
      <c r="B40" s="31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31"/>
      <c r="D61" s="45" t="s">
        <v>48</v>
      </c>
      <c r="E61" s="33"/>
      <c r="F61" s="104" t="s">
        <v>49</v>
      </c>
      <c r="G61" s="45" t="s">
        <v>48</v>
      </c>
      <c r="H61" s="33"/>
      <c r="I61" s="33"/>
      <c r="J61" s="105" t="s">
        <v>49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31"/>
      <c r="D65" s="43" t="s">
        <v>50</v>
      </c>
      <c r="E65" s="44"/>
      <c r="F65" s="44"/>
      <c r="G65" s="43" t="s">
        <v>51</v>
      </c>
      <c r="H65" s="44"/>
      <c r="I65" s="44"/>
      <c r="J65" s="44"/>
      <c r="K65" s="44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31"/>
      <c r="D76" s="45" t="s">
        <v>48</v>
      </c>
      <c r="E76" s="33"/>
      <c r="F76" s="104" t="s">
        <v>49</v>
      </c>
      <c r="G76" s="45" t="s">
        <v>48</v>
      </c>
      <c r="H76" s="33"/>
      <c r="I76" s="33"/>
      <c r="J76" s="105" t="s">
        <v>49</v>
      </c>
      <c r="K76" s="33"/>
      <c r="L76" s="31"/>
    </row>
    <row r="77" spans="2:12" s="1" customFormat="1" ht="14.45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6.95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4.95" customHeight="1">
      <c r="B82" s="31"/>
      <c r="C82" s="20" t="s">
        <v>94</v>
      </c>
      <c r="L82" s="31"/>
    </row>
    <row r="83" spans="2:47" s="1" customFormat="1" ht="6.95" customHeight="1">
      <c r="B83" s="31"/>
      <c r="L83" s="31"/>
    </row>
    <row r="84" spans="2:47" s="1" customFormat="1" ht="12" customHeight="1">
      <c r="B84" s="31"/>
      <c r="C84" s="26" t="s">
        <v>15</v>
      </c>
      <c r="L84" s="31"/>
    </row>
    <row r="85" spans="2:47" s="1" customFormat="1" ht="26.25" customHeight="1">
      <c r="B85" s="31"/>
      <c r="E85" s="234" t="str">
        <f>E7</f>
        <v>Opatrenia na zlepšenie vodného hospodárstva v lesoch v k. ú. Žiar na pozemkoch obhospodarovateľa Združenie vlastníkov lesov a urbariátu pozemkové spoločenstvo Žiar</v>
      </c>
      <c r="F85" s="235"/>
      <c r="G85" s="235"/>
      <c r="H85" s="235"/>
      <c r="L85" s="31"/>
    </row>
    <row r="86" spans="2:47" s="1" customFormat="1" ht="12" customHeight="1">
      <c r="B86" s="31"/>
      <c r="C86" s="26" t="s">
        <v>92</v>
      </c>
      <c r="L86" s="31"/>
    </row>
    <row r="87" spans="2:47" s="1" customFormat="1" ht="16.5" customHeight="1">
      <c r="B87" s="31"/>
      <c r="E87" s="211" t="str">
        <f>E9</f>
        <v>3 - Odvodňovacia priekopa</v>
      </c>
      <c r="F87" s="233"/>
      <c r="G87" s="233"/>
      <c r="H87" s="233"/>
      <c r="L87" s="31"/>
    </row>
    <row r="88" spans="2:47" s="1" customFormat="1" ht="6.95" customHeight="1">
      <c r="B88" s="31"/>
      <c r="L88" s="31"/>
    </row>
    <row r="89" spans="2:47" s="1" customFormat="1" ht="12" customHeight="1">
      <c r="B89" s="31"/>
      <c r="C89" s="26" t="s">
        <v>18</v>
      </c>
      <c r="F89" s="24" t="str">
        <f>F12</f>
        <v>k.ú. Žiar, Smrečany</v>
      </c>
      <c r="I89" s="26" t="s">
        <v>20</v>
      </c>
      <c r="J89" s="54">
        <f>IF(J12="","",J12)</f>
        <v>0</v>
      </c>
      <c r="L89" s="31"/>
    </row>
    <row r="90" spans="2:47" s="1" customFormat="1" ht="6.95" customHeight="1">
      <c r="B90" s="31"/>
      <c r="L90" s="31"/>
    </row>
    <row r="91" spans="2:47" s="1" customFormat="1" ht="25.7" customHeight="1">
      <c r="B91" s="31"/>
      <c r="C91" s="26" t="s">
        <v>21</v>
      </c>
      <c r="F91" s="24" t="str">
        <f>E15</f>
        <v xml:space="preserve"> </v>
      </c>
      <c r="I91" s="26" t="s">
        <v>27</v>
      </c>
      <c r="J91" s="29" t="str">
        <f>E21</f>
        <v xml:space="preserve">Ing. arch. Stanislav Sýkora </v>
      </c>
      <c r="L91" s="31"/>
    </row>
    <row r="92" spans="2:47" s="1" customFormat="1" ht="15.2" customHeight="1">
      <c r="B92" s="31"/>
      <c r="C92" s="26" t="s">
        <v>25</v>
      </c>
      <c r="F92" s="24" t="str">
        <f>IF(E18="","",E18)</f>
        <v>Vyplň údaj</v>
      </c>
      <c r="I92" s="26" t="s">
        <v>30</v>
      </c>
      <c r="J92" s="29" t="str">
        <f>E24</f>
        <v>Stanislav Hlubina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6" t="s">
        <v>95</v>
      </c>
      <c r="D94" s="98"/>
      <c r="E94" s="98"/>
      <c r="F94" s="98"/>
      <c r="G94" s="98"/>
      <c r="H94" s="98"/>
      <c r="I94" s="98"/>
      <c r="J94" s="107" t="s">
        <v>96</v>
      </c>
      <c r="K94" s="98"/>
      <c r="L94" s="31"/>
    </row>
    <row r="95" spans="2:47" s="1" customFormat="1" ht="10.35" customHeight="1">
      <c r="B95" s="31"/>
      <c r="L95" s="31"/>
    </row>
    <row r="96" spans="2:47" s="1" customFormat="1" ht="22.9" customHeight="1">
      <c r="B96" s="31"/>
      <c r="C96" s="108" t="s">
        <v>97</v>
      </c>
      <c r="J96" s="67">
        <f>J118</f>
        <v>0</v>
      </c>
      <c r="L96" s="31"/>
      <c r="AU96" s="16" t="s">
        <v>98</v>
      </c>
    </row>
    <row r="97" spans="2:12" s="8" customFormat="1" ht="24.95" customHeight="1">
      <c r="B97" s="109"/>
      <c r="D97" s="110" t="s">
        <v>99</v>
      </c>
      <c r="E97" s="111"/>
      <c r="F97" s="111"/>
      <c r="G97" s="111"/>
      <c r="H97" s="111"/>
      <c r="I97" s="111"/>
      <c r="J97" s="112">
        <f>J119</f>
        <v>0</v>
      </c>
      <c r="L97" s="109"/>
    </row>
    <row r="98" spans="2:12" s="9" customFormat="1" ht="19.899999999999999" customHeight="1">
      <c r="B98" s="113"/>
      <c r="D98" s="114" t="s">
        <v>100</v>
      </c>
      <c r="E98" s="115"/>
      <c r="F98" s="115"/>
      <c r="G98" s="115"/>
      <c r="H98" s="115"/>
      <c r="I98" s="115"/>
      <c r="J98" s="116">
        <f>J120</f>
        <v>0</v>
      </c>
      <c r="L98" s="113"/>
    </row>
    <row r="99" spans="2:12" s="1" customFormat="1" ht="21.75" customHeight="1">
      <c r="B99" s="31"/>
      <c r="L99" s="31"/>
    </row>
    <row r="100" spans="2:12" s="1" customFormat="1" ht="6.95" customHeight="1">
      <c r="B100" s="46"/>
      <c r="C100" s="47"/>
      <c r="D100" s="47"/>
      <c r="E100" s="47"/>
      <c r="F100" s="47"/>
      <c r="G100" s="47"/>
      <c r="H100" s="47"/>
      <c r="I100" s="47"/>
      <c r="J100" s="47"/>
      <c r="K100" s="47"/>
      <c r="L100" s="31"/>
    </row>
    <row r="104" spans="2:12" s="1" customFormat="1" ht="6.95" customHeight="1">
      <c r="B104" s="48"/>
      <c r="C104" s="49"/>
      <c r="D104" s="49"/>
      <c r="E104" s="49"/>
      <c r="F104" s="49"/>
      <c r="G104" s="49"/>
      <c r="H104" s="49"/>
      <c r="I104" s="49"/>
      <c r="J104" s="49"/>
      <c r="K104" s="49"/>
      <c r="L104" s="31"/>
    </row>
    <row r="105" spans="2:12" s="1" customFormat="1" ht="24.95" customHeight="1">
      <c r="B105" s="31"/>
      <c r="C105" s="20" t="s">
        <v>104</v>
      </c>
      <c r="L105" s="31"/>
    </row>
    <row r="106" spans="2:12" s="1" customFormat="1" ht="6.95" customHeight="1">
      <c r="B106" s="31"/>
      <c r="L106" s="31"/>
    </row>
    <row r="107" spans="2:12" s="1" customFormat="1" ht="12" customHeight="1">
      <c r="B107" s="31"/>
      <c r="C107" s="26" t="s">
        <v>15</v>
      </c>
      <c r="L107" s="31"/>
    </row>
    <row r="108" spans="2:12" s="1" customFormat="1" ht="26.25" customHeight="1">
      <c r="B108" s="31"/>
      <c r="E108" s="234" t="str">
        <f>E7</f>
        <v>Opatrenia na zlepšenie vodného hospodárstva v lesoch v k. ú. Žiar na pozemkoch obhospodarovateľa Združenie vlastníkov lesov a urbariátu pozemkové spoločenstvo Žiar</v>
      </c>
      <c r="F108" s="235"/>
      <c r="G108" s="235"/>
      <c r="H108" s="235"/>
      <c r="L108" s="31"/>
    </row>
    <row r="109" spans="2:12" s="1" customFormat="1" ht="12" customHeight="1">
      <c r="B109" s="31"/>
      <c r="C109" s="26" t="s">
        <v>92</v>
      </c>
      <c r="L109" s="31"/>
    </row>
    <row r="110" spans="2:12" s="1" customFormat="1" ht="16.5" customHeight="1">
      <c r="B110" s="31"/>
      <c r="E110" s="211" t="str">
        <f>E9</f>
        <v>3 - Odvodňovacia priekopa</v>
      </c>
      <c r="F110" s="233"/>
      <c r="G110" s="233"/>
      <c r="H110" s="233"/>
      <c r="L110" s="31"/>
    </row>
    <row r="111" spans="2:12" s="1" customFormat="1" ht="6.95" customHeight="1">
      <c r="B111" s="31"/>
      <c r="L111" s="31"/>
    </row>
    <row r="112" spans="2:12" s="1" customFormat="1" ht="12" customHeight="1">
      <c r="B112" s="31"/>
      <c r="C112" s="26" t="s">
        <v>18</v>
      </c>
      <c r="F112" s="24" t="str">
        <f>F12</f>
        <v>k.ú. Žiar, Smrečany</v>
      </c>
      <c r="I112" s="26" t="s">
        <v>20</v>
      </c>
      <c r="J112" s="54">
        <f>IF(J12="","",J12)</f>
        <v>0</v>
      </c>
      <c r="L112" s="31"/>
    </row>
    <row r="113" spans="2:65" s="1" customFormat="1" ht="6.95" customHeight="1">
      <c r="B113" s="31"/>
      <c r="L113" s="31"/>
    </row>
    <row r="114" spans="2:65" s="1" customFormat="1" ht="25.7" customHeight="1">
      <c r="B114" s="31"/>
      <c r="C114" s="26" t="s">
        <v>21</v>
      </c>
      <c r="F114" s="24" t="str">
        <f>E15</f>
        <v xml:space="preserve"> </v>
      </c>
      <c r="I114" s="26" t="s">
        <v>27</v>
      </c>
      <c r="J114" s="29" t="str">
        <f>E21</f>
        <v xml:space="preserve">Ing. arch. Stanislav Sýkora </v>
      </c>
      <c r="L114" s="31"/>
    </row>
    <row r="115" spans="2:65" s="1" customFormat="1" ht="15.2" customHeight="1">
      <c r="B115" s="31"/>
      <c r="C115" s="26" t="s">
        <v>25</v>
      </c>
      <c r="F115" s="24" t="str">
        <f>IF(E18="","",E18)</f>
        <v>Vyplň údaj</v>
      </c>
      <c r="I115" s="26" t="s">
        <v>30</v>
      </c>
      <c r="J115" s="29" t="str">
        <f>E24</f>
        <v>Stanislav Hlubina</v>
      </c>
      <c r="L115" s="31"/>
    </row>
    <row r="116" spans="2:65" s="1" customFormat="1" ht="10.35" customHeight="1">
      <c r="B116" s="31"/>
      <c r="L116" s="31"/>
    </row>
    <row r="117" spans="2:65" s="10" customFormat="1" ht="29.25" customHeight="1">
      <c r="B117" s="117"/>
      <c r="C117" s="118" t="s">
        <v>105</v>
      </c>
      <c r="D117" s="119" t="s">
        <v>58</v>
      </c>
      <c r="E117" s="119" t="s">
        <v>54</v>
      </c>
      <c r="F117" s="119" t="s">
        <v>55</v>
      </c>
      <c r="G117" s="119" t="s">
        <v>106</v>
      </c>
      <c r="H117" s="119" t="s">
        <v>107</v>
      </c>
      <c r="I117" s="119" t="s">
        <v>108</v>
      </c>
      <c r="J117" s="120" t="s">
        <v>96</v>
      </c>
      <c r="K117" s="121" t="s">
        <v>109</v>
      </c>
      <c r="L117" s="117"/>
      <c r="M117" s="60" t="s">
        <v>1</v>
      </c>
      <c r="N117" s="61" t="s">
        <v>37</v>
      </c>
      <c r="O117" s="61" t="s">
        <v>110</v>
      </c>
      <c r="P117" s="61" t="s">
        <v>111</v>
      </c>
      <c r="Q117" s="61" t="s">
        <v>112</v>
      </c>
      <c r="R117" s="61" t="s">
        <v>113</v>
      </c>
      <c r="S117" s="61" t="s">
        <v>114</v>
      </c>
      <c r="T117" s="62" t="s">
        <v>115</v>
      </c>
    </row>
    <row r="118" spans="2:65" s="1" customFormat="1" ht="22.9" customHeight="1">
      <c r="B118" s="31"/>
      <c r="C118" s="65" t="s">
        <v>97</v>
      </c>
      <c r="J118" s="122">
        <f>BK118</f>
        <v>0</v>
      </c>
      <c r="L118" s="31"/>
      <c r="M118" s="63"/>
      <c r="N118" s="55"/>
      <c r="O118" s="55"/>
      <c r="P118" s="123">
        <f>P119</f>
        <v>0</v>
      </c>
      <c r="Q118" s="55"/>
      <c r="R118" s="123">
        <f>R119</f>
        <v>0</v>
      </c>
      <c r="S118" s="55"/>
      <c r="T118" s="124">
        <f>T119</f>
        <v>0</v>
      </c>
      <c r="AT118" s="16" t="s">
        <v>72</v>
      </c>
      <c r="AU118" s="16" t="s">
        <v>98</v>
      </c>
      <c r="BK118" s="125">
        <f>BK119</f>
        <v>0</v>
      </c>
    </row>
    <row r="119" spans="2:65" s="11" customFormat="1" ht="25.9" customHeight="1">
      <c r="B119" s="126"/>
      <c r="D119" s="127" t="s">
        <v>72</v>
      </c>
      <c r="E119" s="128" t="s">
        <v>116</v>
      </c>
      <c r="F119" s="128" t="s">
        <v>117</v>
      </c>
      <c r="I119" s="129"/>
      <c r="J119" s="130">
        <f>BK119</f>
        <v>0</v>
      </c>
      <c r="L119" s="126"/>
      <c r="M119" s="131"/>
      <c r="P119" s="132">
        <f>P120</f>
        <v>0</v>
      </c>
      <c r="R119" s="132">
        <f>R120</f>
        <v>0</v>
      </c>
      <c r="T119" s="133">
        <f>T120</f>
        <v>0</v>
      </c>
      <c r="AR119" s="127" t="s">
        <v>78</v>
      </c>
      <c r="AT119" s="134" t="s">
        <v>72</v>
      </c>
      <c r="AU119" s="134" t="s">
        <v>73</v>
      </c>
      <c r="AY119" s="127" t="s">
        <v>118</v>
      </c>
      <c r="BK119" s="135">
        <f>BK120</f>
        <v>0</v>
      </c>
    </row>
    <row r="120" spans="2:65" s="11" customFormat="1" ht="22.9" customHeight="1">
      <c r="B120" s="126"/>
      <c r="D120" s="127" t="s">
        <v>72</v>
      </c>
      <c r="E120" s="136" t="s">
        <v>78</v>
      </c>
      <c r="F120" s="136" t="s">
        <v>119</v>
      </c>
      <c r="I120" s="129"/>
      <c r="J120" s="137">
        <f>BK120</f>
        <v>0</v>
      </c>
      <c r="L120" s="126"/>
      <c r="M120" s="131"/>
      <c r="P120" s="132">
        <f>SUM(P121:P125)</f>
        <v>0</v>
      </c>
      <c r="R120" s="132">
        <f>SUM(R121:R125)</f>
        <v>0</v>
      </c>
      <c r="T120" s="133">
        <f>SUM(T121:T125)</f>
        <v>0</v>
      </c>
      <c r="AR120" s="127" t="s">
        <v>78</v>
      </c>
      <c r="AT120" s="134" t="s">
        <v>72</v>
      </c>
      <c r="AU120" s="134" t="s">
        <v>78</v>
      </c>
      <c r="AY120" s="127" t="s">
        <v>118</v>
      </c>
      <c r="BK120" s="135">
        <f>SUM(BK121:BK125)</f>
        <v>0</v>
      </c>
    </row>
    <row r="121" spans="2:65" s="1" customFormat="1" ht="21.75" customHeight="1">
      <c r="B121" s="138"/>
      <c r="C121" s="139" t="s">
        <v>78</v>
      </c>
      <c r="D121" s="139" t="s">
        <v>120</v>
      </c>
      <c r="E121" s="140" t="s">
        <v>207</v>
      </c>
      <c r="F121" s="141" t="s">
        <v>208</v>
      </c>
      <c r="G121" s="142" t="s">
        <v>123</v>
      </c>
      <c r="H121" s="143">
        <v>318</v>
      </c>
      <c r="I121" s="144"/>
      <c r="J121" s="145">
        <f>ROUND(I121*H121,2)</f>
        <v>0</v>
      </c>
      <c r="K121" s="146"/>
      <c r="L121" s="31"/>
      <c r="M121" s="147" t="s">
        <v>1</v>
      </c>
      <c r="N121" s="148" t="s">
        <v>39</v>
      </c>
      <c r="P121" s="149">
        <f>O121*H121</f>
        <v>0</v>
      </c>
      <c r="Q121" s="149">
        <v>0</v>
      </c>
      <c r="R121" s="149">
        <f>Q121*H121</f>
        <v>0</v>
      </c>
      <c r="S121" s="149">
        <v>0</v>
      </c>
      <c r="T121" s="150">
        <f>S121*H121</f>
        <v>0</v>
      </c>
      <c r="AR121" s="151" t="s">
        <v>88</v>
      </c>
      <c r="AT121" s="151" t="s">
        <v>120</v>
      </c>
      <c r="AU121" s="151" t="s">
        <v>82</v>
      </c>
      <c r="AY121" s="16" t="s">
        <v>118</v>
      </c>
      <c r="BE121" s="152">
        <f>IF(N121="základná",J121,0)</f>
        <v>0</v>
      </c>
      <c r="BF121" s="152">
        <f>IF(N121="znížená",J121,0)</f>
        <v>0</v>
      </c>
      <c r="BG121" s="152">
        <f>IF(N121="zákl. prenesená",J121,0)</f>
        <v>0</v>
      </c>
      <c r="BH121" s="152">
        <f>IF(N121="zníž. prenesená",J121,0)</f>
        <v>0</v>
      </c>
      <c r="BI121" s="152">
        <f>IF(N121="nulová",J121,0)</f>
        <v>0</v>
      </c>
      <c r="BJ121" s="16" t="s">
        <v>82</v>
      </c>
      <c r="BK121" s="152">
        <f>ROUND(I121*H121,2)</f>
        <v>0</v>
      </c>
      <c r="BL121" s="16" t="s">
        <v>88</v>
      </c>
      <c r="BM121" s="151" t="s">
        <v>209</v>
      </c>
    </row>
    <row r="122" spans="2:65" s="12" customFormat="1" ht="22.5">
      <c r="B122" s="153"/>
      <c r="D122" s="154" t="s">
        <v>125</v>
      </c>
      <c r="E122" s="155" t="s">
        <v>1</v>
      </c>
      <c r="F122" s="156" t="s">
        <v>210</v>
      </c>
      <c r="H122" s="155" t="s">
        <v>1</v>
      </c>
      <c r="I122" s="157"/>
      <c r="L122" s="153"/>
      <c r="M122" s="158"/>
      <c r="T122" s="159"/>
      <c r="AT122" s="155" t="s">
        <v>125</v>
      </c>
      <c r="AU122" s="155" t="s">
        <v>82</v>
      </c>
      <c r="AV122" s="12" t="s">
        <v>78</v>
      </c>
      <c r="AW122" s="12" t="s">
        <v>29</v>
      </c>
      <c r="AX122" s="12" t="s">
        <v>73</v>
      </c>
      <c r="AY122" s="155" t="s">
        <v>118</v>
      </c>
    </row>
    <row r="123" spans="2:65" s="13" customFormat="1">
      <c r="B123" s="160"/>
      <c r="D123" s="154" t="s">
        <v>125</v>
      </c>
      <c r="E123" s="161" t="s">
        <v>1</v>
      </c>
      <c r="F123" s="162" t="s">
        <v>211</v>
      </c>
      <c r="H123" s="163">
        <v>318</v>
      </c>
      <c r="I123" s="164"/>
      <c r="L123" s="160"/>
      <c r="M123" s="165"/>
      <c r="T123" s="166"/>
      <c r="AT123" s="161" t="s">
        <v>125</v>
      </c>
      <c r="AU123" s="161" t="s">
        <v>82</v>
      </c>
      <c r="AV123" s="13" t="s">
        <v>82</v>
      </c>
      <c r="AW123" s="13" t="s">
        <v>29</v>
      </c>
      <c r="AX123" s="13" t="s">
        <v>78</v>
      </c>
      <c r="AY123" s="161" t="s">
        <v>118</v>
      </c>
    </row>
    <row r="124" spans="2:65" s="1" customFormat="1" ht="24.2" customHeight="1">
      <c r="B124" s="138"/>
      <c r="C124" s="139" t="s">
        <v>82</v>
      </c>
      <c r="D124" s="139" t="s">
        <v>120</v>
      </c>
      <c r="E124" s="140" t="s">
        <v>134</v>
      </c>
      <c r="F124" s="141" t="s">
        <v>135</v>
      </c>
      <c r="G124" s="142" t="s">
        <v>123</v>
      </c>
      <c r="H124" s="143">
        <v>318</v>
      </c>
      <c r="I124" s="144"/>
      <c r="J124" s="145">
        <f>ROUND(I124*H124,2)</f>
        <v>0</v>
      </c>
      <c r="K124" s="146"/>
      <c r="L124" s="31"/>
      <c r="M124" s="147" t="s">
        <v>1</v>
      </c>
      <c r="N124" s="148" t="s">
        <v>39</v>
      </c>
      <c r="P124" s="149">
        <f>O124*H124</f>
        <v>0</v>
      </c>
      <c r="Q124" s="149">
        <v>0</v>
      </c>
      <c r="R124" s="149">
        <f>Q124*H124</f>
        <v>0</v>
      </c>
      <c r="S124" s="149">
        <v>0</v>
      </c>
      <c r="T124" s="150">
        <f>S124*H124</f>
        <v>0</v>
      </c>
      <c r="AR124" s="151" t="s">
        <v>88</v>
      </c>
      <c r="AT124" s="151" t="s">
        <v>120</v>
      </c>
      <c r="AU124" s="151" t="s">
        <v>82</v>
      </c>
      <c r="AY124" s="16" t="s">
        <v>118</v>
      </c>
      <c r="BE124" s="152">
        <f>IF(N124="základná",J124,0)</f>
        <v>0</v>
      </c>
      <c r="BF124" s="152">
        <f>IF(N124="znížená",J124,0)</f>
        <v>0</v>
      </c>
      <c r="BG124" s="152">
        <f>IF(N124="zákl. prenesená",J124,0)</f>
        <v>0</v>
      </c>
      <c r="BH124" s="152">
        <f>IF(N124="zníž. prenesená",J124,0)</f>
        <v>0</v>
      </c>
      <c r="BI124" s="152">
        <f>IF(N124="nulová",J124,0)</f>
        <v>0</v>
      </c>
      <c r="BJ124" s="16" t="s">
        <v>82</v>
      </c>
      <c r="BK124" s="152">
        <f>ROUND(I124*H124,2)</f>
        <v>0</v>
      </c>
      <c r="BL124" s="16" t="s">
        <v>88</v>
      </c>
      <c r="BM124" s="151" t="s">
        <v>212</v>
      </c>
    </row>
    <row r="125" spans="2:65" s="1" customFormat="1" ht="24.2" customHeight="1">
      <c r="B125" s="138"/>
      <c r="C125" s="139" t="s">
        <v>85</v>
      </c>
      <c r="D125" s="139" t="s">
        <v>120</v>
      </c>
      <c r="E125" s="140" t="s">
        <v>138</v>
      </c>
      <c r="F125" s="141" t="s">
        <v>139</v>
      </c>
      <c r="G125" s="142" t="s">
        <v>123</v>
      </c>
      <c r="H125" s="143">
        <v>318</v>
      </c>
      <c r="I125" s="144"/>
      <c r="J125" s="145">
        <f>ROUND(I125*H125,2)</f>
        <v>0</v>
      </c>
      <c r="K125" s="146"/>
      <c r="L125" s="31"/>
      <c r="M125" s="185" t="s">
        <v>1</v>
      </c>
      <c r="N125" s="186" t="s">
        <v>39</v>
      </c>
      <c r="O125" s="187"/>
      <c r="P125" s="188">
        <f>O125*H125</f>
        <v>0</v>
      </c>
      <c r="Q125" s="188">
        <v>0</v>
      </c>
      <c r="R125" s="188">
        <f>Q125*H125</f>
        <v>0</v>
      </c>
      <c r="S125" s="188">
        <v>0</v>
      </c>
      <c r="T125" s="189">
        <f>S125*H125</f>
        <v>0</v>
      </c>
      <c r="AR125" s="151" t="s">
        <v>88</v>
      </c>
      <c r="AT125" s="151" t="s">
        <v>120</v>
      </c>
      <c r="AU125" s="151" t="s">
        <v>82</v>
      </c>
      <c r="AY125" s="16" t="s">
        <v>118</v>
      </c>
      <c r="BE125" s="152">
        <f>IF(N125="základná",J125,0)</f>
        <v>0</v>
      </c>
      <c r="BF125" s="152">
        <f>IF(N125="znížená",J125,0)</f>
        <v>0</v>
      </c>
      <c r="BG125" s="152">
        <f>IF(N125="zákl. prenesená",J125,0)</f>
        <v>0</v>
      </c>
      <c r="BH125" s="152">
        <f>IF(N125="zníž. prenesená",J125,0)</f>
        <v>0</v>
      </c>
      <c r="BI125" s="152">
        <f>IF(N125="nulová",J125,0)</f>
        <v>0</v>
      </c>
      <c r="BJ125" s="16" t="s">
        <v>82</v>
      </c>
      <c r="BK125" s="152">
        <f>ROUND(I125*H125,2)</f>
        <v>0</v>
      </c>
      <c r="BL125" s="16" t="s">
        <v>88</v>
      </c>
      <c r="BM125" s="151" t="s">
        <v>213</v>
      </c>
    </row>
    <row r="126" spans="2:65" s="1" customFormat="1" ht="6.95" customHeight="1">
      <c r="B126" s="46"/>
      <c r="C126" s="47"/>
      <c r="D126" s="47"/>
      <c r="E126" s="47"/>
      <c r="F126" s="47"/>
      <c r="G126" s="47"/>
      <c r="H126" s="47"/>
      <c r="I126" s="47"/>
      <c r="J126" s="47"/>
      <c r="K126" s="47"/>
      <c r="L126" s="31"/>
    </row>
  </sheetData>
  <autoFilter ref="C117:K125" xr:uid="{00000000-0009-0000-0000-000003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80"/>
  <sheetViews>
    <sheetView showGridLines="0" topLeftCell="A149" workbookViewId="0">
      <selection activeCell="F173" sqref="F173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7" t="s">
        <v>5</v>
      </c>
      <c r="M2" s="218"/>
      <c r="N2" s="218"/>
      <c r="O2" s="218"/>
      <c r="P2" s="218"/>
      <c r="Q2" s="218"/>
      <c r="R2" s="218"/>
      <c r="S2" s="218"/>
      <c r="T2" s="218"/>
      <c r="U2" s="218"/>
      <c r="V2" s="218"/>
      <c r="AT2" s="16" t="s">
        <v>90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73</v>
      </c>
    </row>
    <row r="4" spans="2:46" ht="24.95" customHeight="1">
      <c r="B4" s="19"/>
      <c r="D4" s="20" t="s">
        <v>91</v>
      </c>
      <c r="L4" s="19"/>
      <c r="M4" s="89" t="s">
        <v>9</v>
      </c>
      <c r="AT4" s="16" t="s">
        <v>3</v>
      </c>
    </row>
    <row r="5" spans="2:46" ht="6.95" customHeight="1">
      <c r="B5" s="19"/>
      <c r="L5" s="19"/>
    </row>
    <row r="6" spans="2:46" ht="12" customHeight="1">
      <c r="B6" s="19"/>
      <c r="D6" s="26" t="s">
        <v>15</v>
      </c>
      <c r="L6" s="19"/>
    </row>
    <row r="7" spans="2:46" ht="26.25" customHeight="1">
      <c r="B7" s="19"/>
      <c r="E7" s="234" t="str">
        <f>'Rekapitulácia stavby'!K6</f>
        <v>Opatrenia na zlepšenie vodného hospodárstva v lesoch v k. ú. Žiar na pozemkoch obhospodarovateľa Združenie vlastníkov lesov a urbariátu pozemkové spoločenstvo Žiar</v>
      </c>
      <c r="F7" s="235"/>
      <c r="G7" s="235"/>
      <c r="H7" s="235"/>
      <c r="L7" s="19"/>
    </row>
    <row r="8" spans="2:46" s="1" customFormat="1" ht="12" customHeight="1">
      <c r="B8" s="31"/>
      <c r="D8" s="26" t="s">
        <v>92</v>
      </c>
      <c r="L8" s="31"/>
    </row>
    <row r="9" spans="2:46" s="1" customFormat="1" ht="16.5" customHeight="1">
      <c r="B9" s="31"/>
      <c r="E9" s="211" t="s">
        <v>214</v>
      </c>
      <c r="F9" s="233"/>
      <c r="G9" s="233"/>
      <c r="H9" s="233"/>
      <c r="L9" s="31"/>
    </row>
    <row r="10" spans="2:46" s="1" customFormat="1">
      <c r="B10" s="31"/>
      <c r="L10" s="31"/>
    </row>
    <row r="11" spans="2:46" s="1" customFormat="1" ht="12" customHeight="1">
      <c r="B11" s="31"/>
      <c r="D11" s="26" t="s">
        <v>16</v>
      </c>
      <c r="F11" s="24" t="s">
        <v>1</v>
      </c>
      <c r="I11" s="26" t="s">
        <v>17</v>
      </c>
      <c r="J11" s="24" t="s">
        <v>1</v>
      </c>
      <c r="L11" s="31"/>
    </row>
    <row r="12" spans="2:46" s="1" customFormat="1" ht="12" customHeight="1">
      <c r="B12" s="31"/>
      <c r="D12" s="26" t="s">
        <v>18</v>
      </c>
      <c r="F12" s="24" t="s">
        <v>19</v>
      </c>
      <c r="I12" s="26" t="s">
        <v>20</v>
      </c>
      <c r="J12" s="54">
        <f>'Rekapitulácia stavby'!AN8</f>
        <v>0</v>
      </c>
      <c r="L12" s="31"/>
    </row>
    <row r="13" spans="2:46" s="1" customFormat="1" ht="10.9" customHeight="1">
      <c r="B13" s="31"/>
      <c r="L13" s="31"/>
    </row>
    <row r="14" spans="2:46" s="1" customFormat="1" ht="12" customHeight="1">
      <c r="B14" s="31"/>
      <c r="D14" s="26" t="s">
        <v>21</v>
      </c>
      <c r="I14" s="26" t="s">
        <v>22</v>
      </c>
      <c r="J14" s="24" t="str">
        <f>IF('Rekapitulácia stavby'!AN10="","",'Rekapitulácia stavby'!AN10)</f>
        <v/>
      </c>
      <c r="L14" s="31"/>
    </row>
    <row r="15" spans="2:46" s="1" customFormat="1" ht="18" customHeight="1">
      <c r="B15" s="31"/>
      <c r="E15" s="24" t="str">
        <f>IF('Rekapitulácia stavby'!E11="","",'Rekapitulácia stavby'!E11)</f>
        <v xml:space="preserve"> </v>
      </c>
      <c r="I15" s="26" t="s">
        <v>24</v>
      </c>
      <c r="J15" s="24" t="str">
        <f>IF('Rekapitulácia stavby'!AN11="","",'Rekapitulácia stavby'!AN11)</f>
        <v/>
      </c>
      <c r="L15" s="31"/>
    </row>
    <row r="16" spans="2:46" s="1" customFormat="1" ht="6.95" customHeight="1">
      <c r="B16" s="31"/>
      <c r="L16" s="31"/>
    </row>
    <row r="17" spans="2:12" s="1" customFormat="1" ht="12" customHeight="1">
      <c r="B17" s="31"/>
      <c r="D17" s="26" t="s">
        <v>25</v>
      </c>
      <c r="I17" s="26" t="s">
        <v>22</v>
      </c>
      <c r="J17" s="27" t="str">
        <f>'Rekapitulácia stavby'!AN13</f>
        <v>Vyplň údaj</v>
      </c>
      <c r="L17" s="31"/>
    </row>
    <row r="18" spans="2:12" s="1" customFormat="1" ht="18" customHeight="1">
      <c r="B18" s="31"/>
      <c r="E18" s="236" t="str">
        <f>'Rekapitulácia stavby'!E14</f>
        <v>Vyplň údaj</v>
      </c>
      <c r="F18" s="227"/>
      <c r="G18" s="227"/>
      <c r="H18" s="227"/>
      <c r="I18" s="26" t="s">
        <v>24</v>
      </c>
      <c r="J18" s="27" t="str">
        <f>'Rekapitulácia stavby'!AN14</f>
        <v>Vyplň údaj</v>
      </c>
      <c r="L18" s="31"/>
    </row>
    <row r="19" spans="2:12" s="1" customFormat="1" ht="6.95" customHeight="1">
      <c r="B19" s="31"/>
      <c r="L19" s="31"/>
    </row>
    <row r="20" spans="2:12" s="1" customFormat="1" ht="12" customHeight="1">
      <c r="B20" s="31"/>
      <c r="D20" s="26" t="s">
        <v>27</v>
      </c>
      <c r="I20" s="26" t="s">
        <v>22</v>
      </c>
      <c r="J20" s="24" t="s">
        <v>1</v>
      </c>
      <c r="L20" s="31"/>
    </row>
    <row r="21" spans="2:12" s="1" customFormat="1" ht="18" customHeight="1">
      <c r="B21" s="31"/>
      <c r="E21" s="24" t="s">
        <v>28</v>
      </c>
      <c r="I21" s="26" t="s">
        <v>24</v>
      </c>
      <c r="J21" s="24" t="s">
        <v>1</v>
      </c>
      <c r="L21" s="31"/>
    </row>
    <row r="22" spans="2:12" s="1" customFormat="1" ht="6.95" customHeight="1">
      <c r="B22" s="31"/>
      <c r="L22" s="31"/>
    </row>
    <row r="23" spans="2:12" s="1" customFormat="1" ht="12" customHeight="1">
      <c r="B23" s="31"/>
      <c r="D23" s="26" t="s">
        <v>30</v>
      </c>
      <c r="I23" s="26" t="s">
        <v>22</v>
      </c>
      <c r="J23" s="24" t="s">
        <v>1</v>
      </c>
      <c r="L23" s="31"/>
    </row>
    <row r="24" spans="2:12" s="1" customFormat="1" ht="18" customHeight="1">
      <c r="B24" s="31"/>
      <c r="E24" s="24" t="s">
        <v>31</v>
      </c>
      <c r="I24" s="26" t="s">
        <v>24</v>
      </c>
      <c r="J24" s="24" t="s">
        <v>1</v>
      </c>
      <c r="L24" s="31"/>
    </row>
    <row r="25" spans="2:12" s="1" customFormat="1" ht="6.95" customHeight="1">
      <c r="B25" s="31"/>
      <c r="L25" s="31"/>
    </row>
    <row r="26" spans="2:12" s="1" customFormat="1" ht="12" customHeight="1">
      <c r="B26" s="31"/>
      <c r="D26" s="26" t="s">
        <v>32</v>
      </c>
      <c r="L26" s="31"/>
    </row>
    <row r="27" spans="2:12" s="7" customFormat="1" ht="16.5" customHeight="1">
      <c r="B27" s="90"/>
      <c r="E27" s="232" t="s">
        <v>1</v>
      </c>
      <c r="F27" s="232"/>
      <c r="G27" s="232"/>
      <c r="H27" s="232"/>
      <c r="L27" s="90"/>
    </row>
    <row r="28" spans="2:12" s="1" customFormat="1" ht="6.95" customHeight="1">
      <c r="B28" s="31"/>
      <c r="L28" s="31"/>
    </row>
    <row r="29" spans="2:12" s="1" customFormat="1" ht="6.95" customHeight="1">
      <c r="B29" s="31"/>
      <c r="D29" s="55"/>
      <c r="E29" s="55"/>
      <c r="F29" s="55"/>
      <c r="G29" s="55"/>
      <c r="H29" s="55"/>
      <c r="I29" s="55"/>
      <c r="J29" s="55"/>
      <c r="K29" s="55"/>
      <c r="L29" s="31"/>
    </row>
    <row r="30" spans="2:12" s="1" customFormat="1" ht="25.35" customHeight="1">
      <c r="B30" s="31"/>
      <c r="D30" s="91" t="s">
        <v>33</v>
      </c>
      <c r="J30" s="67">
        <f>ROUND(J122, 2)</f>
        <v>0</v>
      </c>
      <c r="L30" s="31"/>
    </row>
    <row r="31" spans="2:12" s="1" customFormat="1" ht="6.95" customHeight="1">
      <c r="B31" s="31"/>
      <c r="D31" s="55"/>
      <c r="E31" s="55"/>
      <c r="F31" s="55"/>
      <c r="G31" s="55"/>
      <c r="H31" s="55"/>
      <c r="I31" s="55"/>
      <c r="J31" s="55"/>
      <c r="K31" s="55"/>
      <c r="L31" s="31"/>
    </row>
    <row r="32" spans="2:12" s="1" customFormat="1" ht="14.45" customHeight="1">
      <c r="B32" s="31"/>
      <c r="F32" s="34" t="s">
        <v>35</v>
      </c>
      <c r="I32" s="34" t="s">
        <v>34</v>
      </c>
      <c r="J32" s="34" t="s">
        <v>36</v>
      </c>
      <c r="L32" s="31"/>
    </row>
    <row r="33" spans="2:12" s="1" customFormat="1" ht="14.45" customHeight="1">
      <c r="B33" s="31"/>
      <c r="D33" s="92" t="s">
        <v>37</v>
      </c>
      <c r="E33" s="36" t="s">
        <v>38</v>
      </c>
      <c r="F33" s="93">
        <f>ROUND((SUM(BE122:BE179)),  2)</f>
        <v>0</v>
      </c>
      <c r="G33" s="94"/>
      <c r="H33" s="94"/>
      <c r="I33" s="95">
        <v>0.2</v>
      </c>
      <c r="J33" s="93">
        <f>ROUND(((SUM(BE122:BE179))*I33),  2)</f>
        <v>0</v>
      </c>
      <c r="L33" s="31"/>
    </row>
    <row r="34" spans="2:12" s="1" customFormat="1" ht="14.45" customHeight="1">
      <c r="B34" s="31"/>
      <c r="E34" s="36" t="s">
        <v>39</v>
      </c>
      <c r="F34" s="93">
        <f>ROUND((SUM(BF122:BF179)),  2)</f>
        <v>0</v>
      </c>
      <c r="G34" s="94"/>
      <c r="H34" s="94"/>
      <c r="I34" s="95">
        <v>0.2</v>
      </c>
      <c r="J34" s="93">
        <f>ROUND(((SUM(BF122:BF179))*I34),  2)</f>
        <v>0</v>
      </c>
      <c r="L34" s="31"/>
    </row>
    <row r="35" spans="2:12" s="1" customFormat="1" ht="14.45" hidden="1" customHeight="1">
      <c r="B35" s="31"/>
      <c r="E35" s="26" t="s">
        <v>40</v>
      </c>
      <c r="F35" s="96">
        <f>ROUND((SUM(BG122:BG179)),  2)</f>
        <v>0</v>
      </c>
      <c r="I35" s="97">
        <v>0.2</v>
      </c>
      <c r="J35" s="96">
        <f>0</f>
        <v>0</v>
      </c>
      <c r="L35" s="31"/>
    </row>
    <row r="36" spans="2:12" s="1" customFormat="1" ht="14.45" hidden="1" customHeight="1">
      <c r="B36" s="31"/>
      <c r="E36" s="26" t="s">
        <v>41</v>
      </c>
      <c r="F36" s="96">
        <f>ROUND((SUM(BH122:BH179)),  2)</f>
        <v>0</v>
      </c>
      <c r="I36" s="97">
        <v>0.2</v>
      </c>
      <c r="J36" s="96">
        <f>0</f>
        <v>0</v>
      </c>
      <c r="L36" s="31"/>
    </row>
    <row r="37" spans="2:12" s="1" customFormat="1" ht="14.45" hidden="1" customHeight="1">
      <c r="B37" s="31"/>
      <c r="E37" s="36" t="s">
        <v>42</v>
      </c>
      <c r="F37" s="93">
        <f>ROUND((SUM(BI122:BI179)),  2)</f>
        <v>0</v>
      </c>
      <c r="G37" s="94"/>
      <c r="H37" s="94"/>
      <c r="I37" s="95">
        <v>0</v>
      </c>
      <c r="J37" s="93">
        <f>0</f>
        <v>0</v>
      </c>
      <c r="L37" s="31"/>
    </row>
    <row r="38" spans="2:12" s="1" customFormat="1" ht="6.95" customHeight="1">
      <c r="B38" s="31"/>
      <c r="L38" s="31"/>
    </row>
    <row r="39" spans="2:12" s="1" customFormat="1" ht="25.35" customHeight="1">
      <c r="B39" s="31"/>
      <c r="C39" s="98"/>
      <c r="D39" s="99" t="s">
        <v>43</v>
      </c>
      <c r="E39" s="58"/>
      <c r="F39" s="58"/>
      <c r="G39" s="100" t="s">
        <v>44</v>
      </c>
      <c r="H39" s="101" t="s">
        <v>45</v>
      </c>
      <c r="I39" s="58"/>
      <c r="J39" s="102">
        <f>J30*1.23</f>
        <v>0</v>
      </c>
      <c r="K39" s="103"/>
      <c r="L39" s="31"/>
    </row>
    <row r="40" spans="2:12" s="1" customFormat="1" ht="14.45" customHeight="1">
      <c r="B40" s="31"/>
      <c r="L40" s="31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3" t="s">
        <v>46</v>
      </c>
      <c r="E50" s="44"/>
      <c r="F50" s="44"/>
      <c r="G50" s="43" t="s">
        <v>47</v>
      </c>
      <c r="H50" s="44"/>
      <c r="I50" s="44"/>
      <c r="J50" s="44"/>
      <c r="K50" s="44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31"/>
      <c r="D61" s="45" t="s">
        <v>48</v>
      </c>
      <c r="E61" s="33"/>
      <c r="F61" s="104" t="s">
        <v>49</v>
      </c>
      <c r="G61" s="45" t="s">
        <v>48</v>
      </c>
      <c r="H61" s="33"/>
      <c r="I61" s="33"/>
      <c r="J61" s="105" t="s">
        <v>49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31"/>
      <c r="D65" s="43" t="s">
        <v>50</v>
      </c>
      <c r="E65" s="44"/>
      <c r="F65" s="44"/>
      <c r="G65" s="43" t="s">
        <v>51</v>
      </c>
      <c r="H65" s="44"/>
      <c r="I65" s="44"/>
      <c r="J65" s="44"/>
      <c r="K65" s="44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31"/>
      <c r="D76" s="45" t="s">
        <v>48</v>
      </c>
      <c r="E76" s="33"/>
      <c r="F76" s="104" t="s">
        <v>49</v>
      </c>
      <c r="G76" s="45" t="s">
        <v>48</v>
      </c>
      <c r="H76" s="33"/>
      <c r="I76" s="33"/>
      <c r="J76" s="105" t="s">
        <v>49</v>
      </c>
      <c r="K76" s="33"/>
      <c r="L76" s="31"/>
    </row>
    <row r="77" spans="2:12" s="1" customFormat="1" ht="14.45" customHeight="1">
      <c r="B77" s="46"/>
      <c r="C77" s="47"/>
      <c r="D77" s="47"/>
      <c r="E77" s="47"/>
      <c r="F77" s="47"/>
      <c r="G77" s="47"/>
      <c r="H77" s="47"/>
      <c r="I77" s="47"/>
      <c r="J77" s="47"/>
      <c r="K77" s="47"/>
      <c r="L77" s="31"/>
    </row>
    <row r="81" spans="2:47" s="1" customFormat="1" ht="6.95" customHeight="1">
      <c r="B81" s="48"/>
      <c r="C81" s="49"/>
      <c r="D81" s="49"/>
      <c r="E81" s="49"/>
      <c r="F81" s="49"/>
      <c r="G81" s="49"/>
      <c r="H81" s="49"/>
      <c r="I81" s="49"/>
      <c r="J81" s="49"/>
      <c r="K81" s="49"/>
      <c r="L81" s="31"/>
    </row>
    <row r="82" spans="2:47" s="1" customFormat="1" ht="24.95" customHeight="1">
      <c r="B82" s="31"/>
      <c r="C82" s="20" t="s">
        <v>94</v>
      </c>
      <c r="L82" s="31"/>
    </row>
    <row r="83" spans="2:47" s="1" customFormat="1" ht="6.95" customHeight="1">
      <c r="B83" s="31"/>
      <c r="L83" s="31"/>
    </row>
    <row r="84" spans="2:47" s="1" customFormat="1" ht="12" customHeight="1">
      <c r="B84" s="31"/>
      <c r="C84" s="26" t="s">
        <v>15</v>
      </c>
      <c r="L84" s="31"/>
    </row>
    <row r="85" spans="2:47" s="1" customFormat="1" ht="26.25" customHeight="1">
      <c r="B85" s="31"/>
      <c r="E85" s="234" t="str">
        <f>E7</f>
        <v>Opatrenia na zlepšenie vodného hospodárstva v lesoch v k. ú. Žiar na pozemkoch obhospodarovateľa Združenie vlastníkov lesov a urbariátu pozemkové spoločenstvo Žiar</v>
      </c>
      <c r="F85" s="235"/>
      <c r="G85" s="235"/>
      <c r="H85" s="235"/>
      <c r="L85" s="31"/>
    </row>
    <row r="86" spans="2:47" s="1" customFormat="1" ht="12" customHeight="1">
      <c r="B86" s="31"/>
      <c r="C86" s="26" t="s">
        <v>92</v>
      </c>
      <c r="L86" s="31"/>
    </row>
    <row r="87" spans="2:47" s="1" customFormat="1" ht="16.5" customHeight="1">
      <c r="B87" s="31"/>
      <c r="E87" s="211" t="str">
        <f>E9</f>
        <v>4 - Priepusty a odkaľovacie šachty</v>
      </c>
      <c r="F87" s="233"/>
      <c r="G87" s="233"/>
      <c r="H87" s="233"/>
      <c r="L87" s="31"/>
    </row>
    <row r="88" spans="2:47" s="1" customFormat="1" ht="6.95" customHeight="1">
      <c r="B88" s="31"/>
      <c r="L88" s="31"/>
    </row>
    <row r="89" spans="2:47" s="1" customFormat="1" ht="12" customHeight="1">
      <c r="B89" s="31"/>
      <c r="C89" s="26" t="s">
        <v>18</v>
      </c>
      <c r="F89" s="24" t="str">
        <f>F12</f>
        <v>k.ú. Žiar, Smrečany</v>
      </c>
      <c r="I89" s="26" t="s">
        <v>20</v>
      </c>
      <c r="J89" s="54">
        <f>IF(J12="","",J12)</f>
        <v>0</v>
      </c>
      <c r="L89" s="31"/>
    </row>
    <row r="90" spans="2:47" s="1" customFormat="1" ht="6.95" customHeight="1">
      <c r="B90" s="31"/>
      <c r="L90" s="31"/>
    </row>
    <row r="91" spans="2:47" s="1" customFormat="1" ht="25.7" customHeight="1">
      <c r="B91" s="31"/>
      <c r="C91" s="26" t="s">
        <v>21</v>
      </c>
      <c r="F91" s="24" t="str">
        <f>E15</f>
        <v xml:space="preserve"> </v>
      </c>
      <c r="I91" s="26" t="s">
        <v>27</v>
      </c>
      <c r="J91" s="29" t="str">
        <f>E21</f>
        <v xml:space="preserve">Ing. arch. Stanislav Sýkora </v>
      </c>
      <c r="L91" s="31"/>
    </row>
    <row r="92" spans="2:47" s="1" customFormat="1" ht="15.2" customHeight="1">
      <c r="B92" s="31"/>
      <c r="C92" s="26" t="s">
        <v>25</v>
      </c>
      <c r="F92" s="24" t="str">
        <f>IF(E18="","",E18)</f>
        <v>Vyplň údaj</v>
      </c>
      <c r="I92" s="26" t="s">
        <v>30</v>
      </c>
      <c r="J92" s="29" t="str">
        <f>E24</f>
        <v>Stanislav Hlubina</v>
      </c>
      <c r="L92" s="31"/>
    </row>
    <row r="93" spans="2:47" s="1" customFormat="1" ht="10.35" customHeight="1">
      <c r="B93" s="31"/>
      <c r="L93" s="31"/>
    </row>
    <row r="94" spans="2:47" s="1" customFormat="1" ht="29.25" customHeight="1">
      <c r="B94" s="31"/>
      <c r="C94" s="106" t="s">
        <v>95</v>
      </c>
      <c r="D94" s="98"/>
      <c r="E94" s="98"/>
      <c r="F94" s="98"/>
      <c r="G94" s="98"/>
      <c r="H94" s="98"/>
      <c r="I94" s="98"/>
      <c r="J94" s="107" t="s">
        <v>96</v>
      </c>
      <c r="K94" s="98"/>
      <c r="L94" s="31"/>
    </row>
    <row r="95" spans="2:47" s="1" customFormat="1" ht="10.35" customHeight="1">
      <c r="B95" s="31"/>
      <c r="L95" s="31"/>
    </row>
    <row r="96" spans="2:47" s="1" customFormat="1" ht="22.9" customHeight="1">
      <c r="B96" s="31"/>
      <c r="C96" s="108" t="s">
        <v>97</v>
      </c>
      <c r="J96" s="67">
        <f>J122</f>
        <v>0</v>
      </c>
      <c r="L96" s="31"/>
      <c r="AU96" s="16" t="s">
        <v>98</v>
      </c>
    </row>
    <row r="97" spans="2:12" s="8" customFormat="1" ht="24.95" customHeight="1">
      <c r="B97" s="109"/>
      <c r="D97" s="110" t="s">
        <v>99</v>
      </c>
      <c r="E97" s="111"/>
      <c r="F97" s="111"/>
      <c r="G97" s="111"/>
      <c r="H97" s="111"/>
      <c r="I97" s="111"/>
      <c r="J97" s="112">
        <f>J123</f>
        <v>0</v>
      </c>
      <c r="L97" s="109"/>
    </row>
    <row r="98" spans="2:12" s="9" customFormat="1" ht="19.899999999999999" customHeight="1">
      <c r="B98" s="113"/>
      <c r="D98" s="114" t="s">
        <v>100</v>
      </c>
      <c r="E98" s="115"/>
      <c r="F98" s="115"/>
      <c r="G98" s="115"/>
      <c r="H98" s="115"/>
      <c r="I98" s="115"/>
      <c r="J98" s="116">
        <f>J124</f>
        <v>0</v>
      </c>
      <c r="L98" s="113"/>
    </row>
    <row r="99" spans="2:12" s="9" customFormat="1" ht="19.899999999999999" customHeight="1">
      <c r="B99" s="113"/>
      <c r="D99" s="114" t="s">
        <v>101</v>
      </c>
      <c r="E99" s="115"/>
      <c r="F99" s="115"/>
      <c r="G99" s="115"/>
      <c r="H99" s="115"/>
      <c r="I99" s="115"/>
      <c r="J99" s="116">
        <f>J154</f>
        <v>0</v>
      </c>
      <c r="L99" s="113"/>
    </row>
    <row r="100" spans="2:12" s="9" customFormat="1" ht="19.899999999999999" customHeight="1">
      <c r="B100" s="113"/>
      <c r="D100" s="114" t="s">
        <v>215</v>
      </c>
      <c r="E100" s="115"/>
      <c r="F100" s="115"/>
      <c r="G100" s="115"/>
      <c r="H100" s="115"/>
      <c r="I100" s="115"/>
      <c r="J100" s="116">
        <f>J161</f>
        <v>0</v>
      </c>
      <c r="L100" s="113"/>
    </row>
    <row r="101" spans="2:12" s="9" customFormat="1" ht="19.899999999999999" customHeight="1">
      <c r="B101" s="113"/>
      <c r="D101" s="114" t="s">
        <v>216</v>
      </c>
      <c r="E101" s="115"/>
      <c r="F101" s="115"/>
      <c r="G101" s="115"/>
      <c r="H101" s="115"/>
      <c r="I101" s="115"/>
      <c r="J101" s="116">
        <f>J166</f>
        <v>0</v>
      </c>
      <c r="L101" s="113"/>
    </row>
    <row r="102" spans="2:12" s="9" customFormat="1" ht="19.899999999999999" customHeight="1">
      <c r="B102" s="113"/>
      <c r="D102" s="114" t="s">
        <v>217</v>
      </c>
      <c r="E102" s="115"/>
      <c r="F102" s="115"/>
      <c r="G102" s="115"/>
      <c r="H102" s="115"/>
      <c r="I102" s="115"/>
      <c r="J102" s="116">
        <f>J175</f>
        <v>0</v>
      </c>
      <c r="L102" s="113"/>
    </row>
    <row r="103" spans="2:12" s="1" customFormat="1" ht="21.75" customHeight="1">
      <c r="B103" s="31"/>
      <c r="L103" s="31"/>
    </row>
    <row r="104" spans="2:12" s="1" customFormat="1" ht="6.95" customHeight="1">
      <c r="B104" s="46"/>
      <c r="C104" s="47"/>
      <c r="D104" s="47"/>
      <c r="E104" s="47"/>
      <c r="F104" s="47"/>
      <c r="G104" s="47"/>
      <c r="H104" s="47"/>
      <c r="I104" s="47"/>
      <c r="J104" s="47"/>
      <c r="K104" s="47"/>
      <c r="L104" s="31"/>
    </row>
    <row r="108" spans="2:12" s="1" customFormat="1" ht="6.95" customHeight="1">
      <c r="B108" s="48"/>
      <c r="C108" s="49"/>
      <c r="D108" s="49"/>
      <c r="E108" s="49"/>
      <c r="F108" s="49"/>
      <c r="G108" s="49"/>
      <c r="H108" s="49"/>
      <c r="I108" s="49"/>
      <c r="J108" s="49"/>
      <c r="K108" s="49"/>
      <c r="L108" s="31"/>
    </row>
    <row r="109" spans="2:12" s="1" customFormat="1" ht="24.95" customHeight="1">
      <c r="B109" s="31"/>
      <c r="C109" s="20" t="s">
        <v>104</v>
      </c>
      <c r="L109" s="31"/>
    </row>
    <row r="110" spans="2:12" s="1" customFormat="1" ht="6.95" customHeight="1">
      <c r="B110" s="31"/>
      <c r="L110" s="31"/>
    </row>
    <row r="111" spans="2:12" s="1" customFormat="1" ht="12" customHeight="1">
      <c r="B111" s="31"/>
      <c r="C111" s="26" t="s">
        <v>15</v>
      </c>
      <c r="L111" s="31"/>
    </row>
    <row r="112" spans="2:12" s="1" customFormat="1" ht="26.25" customHeight="1">
      <c r="B112" s="31"/>
      <c r="E112" s="234" t="str">
        <f>E7</f>
        <v>Opatrenia na zlepšenie vodného hospodárstva v lesoch v k. ú. Žiar na pozemkoch obhospodarovateľa Združenie vlastníkov lesov a urbariátu pozemkové spoločenstvo Žiar</v>
      </c>
      <c r="F112" s="235"/>
      <c r="G112" s="235"/>
      <c r="H112" s="235"/>
      <c r="L112" s="31"/>
    </row>
    <row r="113" spans="2:65" s="1" customFormat="1" ht="12" customHeight="1">
      <c r="B113" s="31"/>
      <c r="C113" s="26" t="s">
        <v>92</v>
      </c>
      <c r="L113" s="31"/>
    </row>
    <row r="114" spans="2:65" s="1" customFormat="1" ht="16.5" customHeight="1">
      <c r="B114" s="31"/>
      <c r="E114" s="211" t="str">
        <f>E9</f>
        <v>4 - Priepusty a odkaľovacie šachty</v>
      </c>
      <c r="F114" s="233"/>
      <c r="G114" s="233"/>
      <c r="H114" s="233"/>
      <c r="L114" s="31"/>
    </row>
    <row r="115" spans="2:65" s="1" customFormat="1" ht="6.95" customHeight="1">
      <c r="B115" s="31"/>
      <c r="L115" s="31"/>
    </row>
    <row r="116" spans="2:65" s="1" customFormat="1" ht="12" customHeight="1">
      <c r="B116" s="31"/>
      <c r="C116" s="26" t="s">
        <v>18</v>
      </c>
      <c r="F116" s="24" t="str">
        <f>F12</f>
        <v>k.ú. Žiar, Smrečany</v>
      </c>
      <c r="I116" s="26" t="s">
        <v>20</v>
      </c>
      <c r="J116" s="54">
        <f>IF(J12="","",J12)</f>
        <v>0</v>
      </c>
      <c r="L116" s="31"/>
    </row>
    <row r="117" spans="2:65" s="1" customFormat="1" ht="6.95" customHeight="1">
      <c r="B117" s="31"/>
      <c r="L117" s="31"/>
    </row>
    <row r="118" spans="2:65" s="1" customFormat="1" ht="25.7" customHeight="1">
      <c r="B118" s="31"/>
      <c r="C118" s="26" t="s">
        <v>21</v>
      </c>
      <c r="F118" s="24" t="str">
        <f>E15</f>
        <v xml:space="preserve"> </v>
      </c>
      <c r="I118" s="26" t="s">
        <v>27</v>
      </c>
      <c r="J118" s="29" t="str">
        <f>E21</f>
        <v xml:space="preserve">Ing. arch. Stanislav Sýkora </v>
      </c>
      <c r="L118" s="31"/>
    </row>
    <row r="119" spans="2:65" s="1" customFormat="1" ht="15.2" customHeight="1">
      <c r="B119" s="31"/>
      <c r="C119" s="26" t="s">
        <v>25</v>
      </c>
      <c r="F119" s="24" t="str">
        <f>IF(E18="","",E18)</f>
        <v>Vyplň údaj</v>
      </c>
      <c r="I119" s="26" t="s">
        <v>30</v>
      </c>
      <c r="J119" s="29" t="str">
        <f>E24</f>
        <v>Stanislav Hlubina</v>
      </c>
      <c r="L119" s="31"/>
    </row>
    <row r="120" spans="2:65" s="1" customFormat="1" ht="10.35" customHeight="1">
      <c r="B120" s="31"/>
      <c r="L120" s="31"/>
    </row>
    <row r="121" spans="2:65" s="10" customFormat="1" ht="29.25" customHeight="1">
      <c r="B121" s="117"/>
      <c r="C121" s="118" t="s">
        <v>105</v>
      </c>
      <c r="D121" s="119" t="s">
        <v>58</v>
      </c>
      <c r="E121" s="119" t="s">
        <v>54</v>
      </c>
      <c r="F121" s="119" t="s">
        <v>55</v>
      </c>
      <c r="G121" s="119" t="s">
        <v>106</v>
      </c>
      <c r="H121" s="119" t="s">
        <v>107</v>
      </c>
      <c r="I121" s="119" t="s">
        <v>108</v>
      </c>
      <c r="J121" s="120" t="s">
        <v>96</v>
      </c>
      <c r="K121" s="121" t="s">
        <v>109</v>
      </c>
      <c r="L121" s="117"/>
      <c r="M121" s="60" t="s">
        <v>1</v>
      </c>
      <c r="N121" s="61" t="s">
        <v>37</v>
      </c>
      <c r="O121" s="61" t="s">
        <v>110</v>
      </c>
      <c r="P121" s="61" t="s">
        <v>111</v>
      </c>
      <c r="Q121" s="61" t="s">
        <v>112</v>
      </c>
      <c r="R121" s="61" t="s">
        <v>113</v>
      </c>
      <c r="S121" s="61" t="s">
        <v>114</v>
      </c>
      <c r="T121" s="62" t="s">
        <v>115</v>
      </c>
    </row>
    <row r="122" spans="2:65" s="1" customFormat="1" ht="22.9" customHeight="1">
      <c r="B122" s="31"/>
      <c r="C122" s="65" t="s">
        <v>97</v>
      </c>
      <c r="J122" s="122">
        <f>BK122</f>
        <v>0</v>
      </c>
      <c r="L122" s="31"/>
      <c r="M122" s="63"/>
      <c r="N122" s="55"/>
      <c r="O122" s="55"/>
      <c r="P122" s="123">
        <f>P123</f>
        <v>0</v>
      </c>
      <c r="Q122" s="55"/>
      <c r="R122" s="123">
        <f>R123</f>
        <v>84.666934349999991</v>
      </c>
      <c r="S122" s="55"/>
      <c r="T122" s="124">
        <f>T123</f>
        <v>0.16319999999999998</v>
      </c>
      <c r="AT122" s="16" t="s">
        <v>72</v>
      </c>
      <c r="AU122" s="16" t="s">
        <v>98</v>
      </c>
      <c r="BK122" s="125">
        <f>BK123</f>
        <v>0</v>
      </c>
    </row>
    <row r="123" spans="2:65" s="11" customFormat="1" ht="25.9" customHeight="1">
      <c r="B123" s="126"/>
      <c r="D123" s="127" t="s">
        <v>72</v>
      </c>
      <c r="E123" s="128" t="s">
        <v>116</v>
      </c>
      <c r="F123" s="128" t="s">
        <v>117</v>
      </c>
      <c r="I123" s="129"/>
      <c r="J123" s="130">
        <f>BK123</f>
        <v>0</v>
      </c>
      <c r="L123" s="126"/>
      <c r="M123" s="131"/>
      <c r="P123" s="132">
        <f>P124+P154+P161+P166+P175</f>
        <v>0</v>
      </c>
      <c r="R123" s="132">
        <f>R124+R154+R161+R166+R175</f>
        <v>84.666934349999991</v>
      </c>
      <c r="T123" s="133">
        <f>T124+T154+T161+T166+T175</f>
        <v>0.16319999999999998</v>
      </c>
      <c r="AR123" s="127" t="s">
        <v>78</v>
      </c>
      <c r="AT123" s="134" t="s">
        <v>72</v>
      </c>
      <c r="AU123" s="134" t="s">
        <v>73</v>
      </c>
      <c r="AY123" s="127" t="s">
        <v>118</v>
      </c>
      <c r="BK123" s="135">
        <f>BK124+BK154+BK161+BK166+BK175</f>
        <v>0</v>
      </c>
    </row>
    <row r="124" spans="2:65" s="11" customFormat="1" ht="22.9" customHeight="1">
      <c r="B124" s="126"/>
      <c r="D124" s="127" t="s">
        <v>72</v>
      </c>
      <c r="E124" s="136" t="s">
        <v>78</v>
      </c>
      <c r="F124" s="136" t="s">
        <v>119</v>
      </c>
      <c r="I124" s="129"/>
      <c r="J124" s="137">
        <f>BK124</f>
        <v>0</v>
      </c>
      <c r="L124" s="126"/>
      <c r="M124" s="131"/>
      <c r="P124" s="132">
        <f>SUM(P125:P153)</f>
        <v>0</v>
      </c>
      <c r="R124" s="132">
        <f>SUM(R125:R153)</f>
        <v>29.474</v>
      </c>
      <c r="T124" s="133">
        <f>SUM(T125:T153)</f>
        <v>0</v>
      </c>
      <c r="AR124" s="127" t="s">
        <v>78</v>
      </c>
      <c r="AT124" s="134" t="s">
        <v>72</v>
      </c>
      <c r="AU124" s="134" t="s">
        <v>78</v>
      </c>
      <c r="AY124" s="127" t="s">
        <v>118</v>
      </c>
      <c r="BK124" s="135">
        <f>SUM(BK125:BK153)</f>
        <v>0</v>
      </c>
    </row>
    <row r="125" spans="2:65" s="1" customFormat="1" ht="21.75" customHeight="1">
      <c r="B125" s="138"/>
      <c r="C125" s="139" t="s">
        <v>78</v>
      </c>
      <c r="D125" s="139" t="s">
        <v>120</v>
      </c>
      <c r="E125" s="140" t="s">
        <v>194</v>
      </c>
      <c r="F125" s="141" t="s">
        <v>195</v>
      </c>
      <c r="G125" s="142" t="s">
        <v>123</v>
      </c>
      <c r="H125" s="143">
        <v>35.201000000000001</v>
      </c>
      <c r="I125" s="144"/>
      <c r="J125" s="145">
        <f>ROUND(I125*H125,2)</f>
        <v>0</v>
      </c>
      <c r="K125" s="146"/>
      <c r="L125" s="31"/>
      <c r="M125" s="147" t="s">
        <v>1</v>
      </c>
      <c r="N125" s="148" t="s">
        <v>39</v>
      </c>
      <c r="P125" s="149">
        <f>O125*H125</f>
        <v>0</v>
      </c>
      <c r="Q125" s="149">
        <v>0</v>
      </c>
      <c r="R125" s="149">
        <f>Q125*H125</f>
        <v>0</v>
      </c>
      <c r="S125" s="149">
        <v>0</v>
      </c>
      <c r="T125" s="150">
        <f>S125*H125</f>
        <v>0</v>
      </c>
      <c r="AR125" s="151" t="s">
        <v>88</v>
      </c>
      <c r="AT125" s="151" t="s">
        <v>120</v>
      </c>
      <c r="AU125" s="151" t="s">
        <v>82</v>
      </c>
      <c r="AY125" s="16" t="s">
        <v>118</v>
      </c>
      <c r="BE125" s="152">
        <f>IF(N125="základná",J125,0)</f>
        <v>0</v>
      </c>
      <c r="BF125" s="152">
        <f>IF(N125="znížená",J125,0)</f>
        <v>0</v>
      </c>
      <c r="BG125" s="152">
        <f>IF(N125="zákl. prenesená",J125,0)</f>
        <v>0</v>
      </c>
      <c r="BH125" s="152">
        <f>IF(N125="zníž. prenesená",J125,0)</f>
        <v>0</v>
      </c>
      <c r="BI125" s="152">
        <f>IF(N125="nulová",J125,0)</f>
        <v>0</v>
      </c>
      <c r="BJ125" s="16" t="s">
        <v>82</v>
      </c>
      <c r="BK125" s="152">
        <f>ROUND(I125*H125,2)</f>
        <v>0</v>
      </c>
      <c r="BL125" s="16" t="s">
        <v>88</v>
      </c>
      <c r="BM125" s="151" t="s">
        <v>218</v>
      </c>
    </row>
    <row r="126" spans="2:65" s="12" customFormat="1">
      <c r="B126" s="153"/>
      <c r="D126" s="154" t="s">
        <v>125</v>
      </c>
      <c r="E126" s="155" t="s">
        <v>1</v>
      </c>
      <c r="F126" s="156" t="s">
        <v>219</v>
      </c>
      <c r="H126" s="155" t="s">
        <v>1</v>
      </c>
      <c r="I126" s="157"/>
      <c r="L126" s="153"/>
      <c r="M126" s="158"/>
      <c r="T126" s="159"/>
      <c r="AT126" s="155" t="s">
        <v>125</v>
      </c>
      <c r="AU126" s="155" t="s">
        <v>82</v>
      </c>
      <c r="AV126" s="12" t="s">
        <v>78</v>
      </c>
      <c r="AW126" s="12" t="s">
        <v>29</v>
      </c>
      <c r="AX126" s="12" t="s">
        <v>73</v>
      </c>
      <c r="AY126" s="155" t="s">
        <v>118</v>
      </c>
    </row>
    <row r="127" spans="2:65" s="13" customFormat="1">
      <c r="B127" s="160"/>
      <c r="D127" s="154" t="s">
        <v>125</v>
      </c>
      <c r="E127" s="161" t="s">
        <v>1</v>
      </c>
      <c r="F127" s="162" t="s">
        <v>220</v>
      </c>
      <c r="H127" s="163">
        <v>35.201000000000001</v>
      </c>
      <c r="I127" s="164"/>
      <c r="L127" s="160"/>
      <c r="M127" s="165"/>
      <c r="T127" s="166"/>
      <c r="AT127" s="161" t="s">
        <v>125</v>
      </c>
      <c r="AU127" s="161" t="s">
        <v>82</v>
      </c>
      <c r="AV127" s="13" t="s">
        <v>82</v>
      </c>
      <c r="AW127" s="13" t="s">
        <v>29</v>
      </c>
      <c r="AX127" s="13" t="s">
        <v>73</v>
      </c>
      <c r="AY127" s="161" t="s">
        <v>118</v>
      </c>
    </row>
    <row r="128" spans="2:65" s="14" customFormat="1">
      <c r="B128" s="167"/>
      <c r="D128" s="154" t="s">
        <v>125</v>
      </c>
      <c r="E128" s="168" t="s">
        <v>1</v>
      </c>
      <c r="F128" s="169" t="s">
        <v>128</v>
      </c>
      <c r="H128" s="170">
        <v>35.201000000000001</v>
      </c>
      <c r="I128" s="171"/>
      <c r="L128" s="167"/>
      <c r="M128" s="172"/>
      <c r="T128" s="173"/>
      <c r="AT128" s="168" t="s">
        <v>125</v>
      </c>
      <c r="AU128" s="168" t="s">
        <v>82</v>
      </c>
      <c r="AV128" s="14" t="s">
        <v>88</v>
      </c>
      <c r="AW128" s="14" t="s">
        <v>29</v>
      </c>
      <c r="AX128" s="14" t="s">
        <v>78</v>
      </c>
      <c r="AY128" s="168" t="s">
        <v>118</v>
      </c>
    </row>
    <row r="129" spans="2:65" s="1" customFormat="1" ht="16.5" customHeight="1">
      <c r="B129" s="138"/>
      <c r="C129" s="139" t="s">
        <v>82</v>
      </c>
      <c r="D129" s="139" t="s">
        <v>120</v>
      </c>
      <c r="E129" s="140" t="s">
        <v>221</v>
      </c>
      <c r="F129" s="141" t="s">
        <v>222</v>
      </c>
      <c r="G129" s="142" t="s">
        <v>123</v>
      </c>
      <c r="H129" s="143">
        <v>23.04</v>
      </c>
      <c r="I129" s="144"/>
      <c r="J129" s="145">
        <f>ROUND(I129*H129,2)</f>
        <v>0</v>
      </c>
      <c r="K129" s="146"/>
      <c r="L129" s="31"/>
      <c r="M129" s="147" t="s">
        <v>1</v>
      </c>
      <c r="N129" s="148" t="s">
        <v>39</v>
      </c>
      <c r="P129" s="149">
        <f>O129*H129</f>
        <v>0</v>
      </c>
      <c r="Q129" s="149">
        <v>0</v>
      </c>
      <c r="R129" s="149">
        <f>Q129*H129</f>
        <v>0</v>
      </c>
      <c r="S129" s="149">
        <v>0</v>
      </c>
      <c r="T129" s="150">
        <f>S129*H129</f>
        <v>0</v>
      </c>
      <c r="AR129" s="151" t="s">
        <v>88</v>
      </c>
      <c r="AT129" s="151" t="s">
        <v>120</v>
      </c>
      <c r="AU129" s="151" t="s">
        <v>82</v>
      </c>
      <c r="AY129" s="16" t="s">
        <v>118</v>
      </c>
      <c r="BE129" s="152">
        <f>IF(N129="základná",J129,0)</f>
        <v>0</v>
      </c>
      <c r="BF129" s="152">
        <f>IF(N129="znížená",J129,0)</f>
        <v>0</v>
      </c>
      <c r="BG129" s="152">
        <f>IF(N129="zákl. prenesená",J129,0)</f>
        <v>0</v>
      </c>
      <c r="BH129" s="152">
        <f>IF(N129="zníž. prenesená",J129,0)</f>
        <v>0</v>
      </c>
      <c r="BI129" s="152">
        <f>IF(N129="nulová",J129,0)</f>
        <v>0</v>
      </c>
      <c r="BJ129" s="16" t="s">
        <v>82</v>
      </c>
      <c r="BK129" s="152">
        <f>ROUND(I129*H129,2)</f>
        <v>0</v>
      </c>
      <c r="BL129" s="16" t="s">
        <v>88</v>
      </c>
      <c r="BM129" s="151" t="s">
        <v>223</v>
      </c>
    </row>
    <row r="130" spans="2:65" s="12" customFormat="1">
      <c r="B130" s="153"/>
      <c r="D130" s="154" t="s">
        <v>125</v>
      </c>
      <c r="E130" s="155" t="s">
        <v>1</v>
      </c>
      <c r="F130" s="156" t="s">
        <v>224</v>
      </c>
      <c r="H130" s="155" t="s">
        <v>1</v>
      </c>
      <c r="I130" s="157"/>
      <c r="L130" s="153"/>
      <c r="M130" s="158"/>
      <c r="T130" s="159"/>
      <c r="AT130" s="155" t="s">
        <v>125</v>
      </c>
      <c r="AU130" s="155" t="s">
        <v>82</v>
      </c>
      <c r="AV130" s="12" t="s">
        <v>78</v>
      </c>
      <c r="AW130" s="12" t="s">
        <v>29</v>
      </c>
      <c r="AX130" s="12" t="s">
        <v>73</v>
      </c>
      <c r="AY130" s="155" t="s">
        <v>118</v>
      </c>
    </row>
    <row r="131" spans="2:65" s="13" customFormat="1">
      <c r="B131" s="160"/>
      <c r="D131" s="154" t="s">
        <v>125</v>
      </c>
      <c r="E131" s="161" t="s">
        <v>1</v>
      </c>
      <c r="F131" s="162" t="s">
        <v>225</v>
      </c>
      <c r="H131" s="163">
        <v>23.04</v>
      </c>
      <c r="I131" s="164"/>
      <c r="L131" s="160"/>
      <c r="M131" s="165"/>
      <c r="T131" s="166"/>
      <c r="AT131" s="161" t="s">
        <v>125</v>
      </c>
      <c r="AU131" s="161" t="s">
        <v>82</v>
      </c>
      <c r="AV131" s="13" t="s">
        <v>82</v>
      </c>
      <c r="AW131" s="13" t="s">
        <v>29</v>
      </c>
      <c r="AX131" s="13" t="s">
        <v>73</v>
      </c>
      <c r="AY131" s="161" t="s">
        <v>118</v>
      </c>
    </row>
    <row r="132" spans="2:65" s="14" customFormat="1">
      <c r="B132" s="167"/>
      <c r="D132" s="154" t="s">
        <v>125</v>
      </c>
      <c r="E132" s="168" t="s">
        <v>1</v>
      </c>
      <c r="F132" s="169" t="s">
        <v>128</v>
      </c>
      <c r="H132" s="170">
        <v>23.04</v>
      </c>
      <c r="I132" s="171"/>
      <c r="L132" s="167"/>
      <c r="M132" s="172"/>
      <c r="T132" s="173"/>
      <c r="AT132" s="168" t="s">
        <v>125</v>
      </c>
      <c r="AU132" s="168" t="s">
        <v>82</v>
      </c>
      <c r="AV132" s="14" t="s">
        <v>88</v>
      </c>
      <c r="AW132" s="14" t="s">
        <v>29</v>
      </c>
      <c r="AX132" s="14" t="s">
        <v>78</v>
      </c>
      <c r="AY132" s="168" t="s">
        <v>118</v>
      </c>
    </row>
    <row r="133" spans="2:65" s="1" customFormat="1" ht="24.2" customHeight="1">
      <c r="B133" s="138"/>
      <c r="C133" s="139" t="s">
        <v>85</v>
      </c>
      <c r="D133" s="139" t="s">
        <v>120</v>
      </c>
      <c r="E133" s="140" t="s">
        <v>134</v>
      </c>
      <c r="F133" s="141" t="s">
        <v>135</v>
      </c>
      <c r="G133" s="142" t="s">
        <v>123</v>
      </c>
      <c r="H133" s="143">
        <v>35.164999999999999</v>
      </c>
      <c r="I133" s="144"/>
      <c r="J133" s="145">
        <f>ROUND(I133*H133,2)</f>
        <v>0</v>
      </c>
      <c r="K133" s="146"/>
      <c r="L133" s="31"/>
      <c r="M133" s="147" t="s">
        <v>1</v>
      </c>
      <c r="N133" s="148" t="s">
        <v>39</v>
      </c>
      <c r="P133" s="149">
        <f>O133*H133</f>
        <v>0</v>
      </c>
      <c r="Q133" s="149">
        <v>0</v>
      </c>
      <c r="R133" s="149">
        <f>Q133*H133</f>
        <v>0</v>
      </c>
      <c r="S133" s="149">
        <v>0</v>
      </c>
      <c r="T133" s="150">
        <f>S133*H133</f>
        <v>0</v>
      </c>
      <c r="AR133" s="151" t="s">
        <v>88</v>
      </c>
      <c r="AT133" s="151" t="s">
        <v>120</v>
      </c>
      <c r="AU133" s="151" t="s">
        <v>82</v>
      </c>
      <c r="AY133" s="16" t="s">
        <v>118</v>
      </c>
      <c r="BE133" s="152">
        <f>IF(N133="základná",J133,0)</f>
        <v>0</v>
      </c>
      <c r="BF133" s="152">
        <f>IF(N133="znížená",J133,0)</f>
        <v>0</v>
      </c>
      <c r="BG133" s="152">
        <f>IF(N133="zákl. prenesená",J133,0)</f>
        <v>0</v>
      </c>
      <c r="BH133" s="152">
        <f>IF(N133="zníž. prenesená",J133,0)</f>
        <v>0</v>
      </c>
      <c r="BI133" s="152">
        <f>IF(N133="nulová",J133,0)</f>
        <v>0</v>
      </c>
      <c r="BJ133" s="16" t="s">
        <v>82</v>
      </c>
      <c r="BK133" s="152">
        <f>ROUND(I133*H133,2)</f>
        <v>0</v>
      </c>
      <c r="BL133" s="16" t="s">
        <v>88</v>
      </c>
      <c r="BM133" s="151" t="s">
        <v>226</v>
      </c>
    </row>
    <row r="134" spans="2:65" s="13" customFormat="1">
      <c r="B134" s="160"/>
      <c r="D134" s="154" t="s">
        <v>125</v>
      </c>
      <c r="E134" s="161" t="s">
        <v>1</v>
      </c>
      <c r="F134" s="162" t="s">
        <v>227</v>
      </c>
      <c r="H134" s="163">
        <v>58.241</v>
      </c>
      <c r="I134" s="164"/>
      <c r="L134" s="160"/>
      <c r="M134" s="165"/>
      <c r="T134" s="166"/>
      <c r="AT134" s="161" t="s">
        <v>125</v>
      </c>
      <c r="AU134" s="161" t="s">
        <v>82</v>
      </c>
      <c r="AV134" s="13" t="s">
        <v>82</v>
      </c>
      <c r="AW134" s="13" t="s">
        <v>29</v>
      </c>
      <c r="AX134" s="13" t="s">
        <v>73</v>
      </c>
      <c r="AY134" s="161" t="s">
        <v>118</v>
      </c>
    </row>
    <row r="135" spans="2:65" s="13" customFormat="1">
      <c r="B135" s="160"/>
      <c r="D135" s="154" t="s">
        <v>125</v>
      </c>
      <c r="E135" s="161" t="s">
        <v>1</v>
      </c>
      <c r="F135" s="162" t="s">
        <v>228</v>
      </c>
      <c r="H135" s="163">
        <v>-23.076000000000001</v>
      </c>
      <c r="I135" s="164"/>
      <c r="L135" s="160"/>
      <c r="M135" s="165"/>
      <c r="T135" s="166"/>
      <c r="AT135" s="161" t="s">
        <v>125</v>
      </c>
      <c r="AU135" s="161" t="s">
        <v>82</v>
      </c>
      <c r="AV135" s="13" t="s">
        <v>82</v>
      </c>
      <c r="AW135" s="13" t="s">
        <v>29</v>
      </c>
      <c r="AX135" s="13" t="s">
        <v>73</v>
      </c>
      <c r="AY135" s="161" t="s">
        <v>118</v>
      </c>
    </row>
    <row r="136" spans="2:65" s="14" customFormat="1">
      <c r="B136" s="167"/>
      <c r="D136" s="154" t="s">
        <v>125</v>
      </c>
      <c r="E136" s="168" t="s">
        <v>1</v>
      </c>
      <c r="F136" s="169" t="s">
        <v>128</v>
      </c>
      <c r="H136" s="170">
        <v>35.164999999999999</v>
      </c>
      <c r="I136" s="171"/>
      <c r="L136" s="167"/>
      <c r="M136" s="172"/>
      <c r="T136" s="173"/>
      <c r="AT136" s="168" t="s">
        <v>125</v>
      </c>
      <c r="AU136" s="168" t="s">
        <v>82</v>
      </c>
      <c r="AV136" s="14" t="s">
        <v>88</v>
      </c>
      <c r="AW136" s="14" t="s">
        <v>29</v>
      </c>
      <c r="AX136" s="14" t="s">
        <v>78</v>
      </c>
      <c r="AY136" s="168" t="s">
        <v>118</v>
      </c>
    </row>
    <row r="137" spans="2:65" s="1" customFormat="1" ht="21.75" customHeight="1">
      <c r="B137" s="138"/>
      <c r="C137" s="139" t="s">
        <v>88</v>
      </c>
      <c r="D137" s="139" t="s">
        <v>120</v>
      </c>
      <c r="E137" s="140" t="s">
        <v>229</v>
      </c>
      <c r="F137" s="141" t="s">
        <v>230</v>
      </c>
      <c r="G137" s="142" t="s">
        <v>123</v>
      </c>
      <c r="H137" s="143">
        <v>23.076000000000001</v>
      </c>
      <c r="I137" s="144"/>
      <c r="J137" s="145">
        <f>ROUND(I137*H137,2)</f>
        <v>0</v>
      </c>
      <c r="K137" s="146"/>
      <c r="L137" s="31"/>
      <c r="M137" s="147" t="s">
        <v>1</v>
      </c>
      <c r="N137" s="148" t="s">
        <v>39</v>
      </c>
      <c r="P137" s="149">
        <f>O137*H137</f>
        <v>0</v>
      </c>
      <c r="Q137" s="149">
        <v>0</v>
      </c>
      <c r="R137" s="149">
        <f>Q137*H137</f>
        <v>0</v>
      </c>
      <c r="S137" s="149">
        <v>0</v>
      </c>
      <c r="T137" s="150">
        <f>S137*H137</f>
        <v>0</v>
      </c>
      <c r="AR137" s="151" t="s">
        <v>88</v>
      </c>
      <c r="AT137" s="151" t="s">
        <v>120</v>
      </c>
      <c r="AU137" s="151" t="s">
        <v>82</v>
      </c>
      <c r="AY137" s="16" t="s">
        <v>118</v>
      </c>
      <c r="BE137" s="152">
        <f>IF(N137="základná",J137,0)</f>
        <v>0</v>
      </c>
      <c r="BF137" s="152">
        <f>IF(N137="znížená",J137,0)</f>
        <v>0</v>
      </c>
      <c r="BG137" s="152">
        <f>IF(N137="zákl. prenesená",J137,0)</f>
        <v>0</v>
      </c>
      <c r="BH137" s="152">
        <f>IF(N137="zníž. prenesená",J137,0)</f>
        <v>0</v>
      </c>
      <c r="BI137" s="152">
        <f>IF(N137="nulová",J137,0)</f>
        <v>0</v>
      </c>
      <c r="BJ137" s="16" t="s">
        <v>82</v>
      </c>
      <c r="BK137" s="152">
        <f>ROUND(I137*H137,2)</f>
        <v>0</v>
      </c>
      <c r="BL137" s="16" t="s">
        <v>88</v>
      </c>
      <c r="BM137" s="151" t="s">
        <v>231</v>
      </c>
    </row>
    <row r="138" spans="2:65" s="1" customFormat="1" ht="24.2" customHeight="1">
      <c r="B138" s="138"/>
      <c r="C138" s="139" t="s">
        <v>141</v>
      </c>
      <c r="D138" s="139" t="s">
        <v>120</v>
      </c>
      <c r="E138" s="140" t="s">
        <v>138</v>
      </c>
      <c r="F138" s="141" t="s">
        <v>139</v>
      </c>
      <c r="G138" s="142" t="s">
        <v>123</v>
      </c>
      <c r="H138" s="143">
        <v>35.164999999999999</v>
      </c>
      <c r="I138" s="144"/>
      <c r="J138" s="145">
        <f>ROUND(I138*H138,2)</f>
        <v>0</v>
      </c>
      <c r="K138" s="146"/>
      <c r="L138" s="31"/>
      <c r="M138" s="147" t="s">
        <v>1</v>
      </c>
      <c r="N138" s="148" t="s">
        <v>39</v>
      </c>
      <c r="P138" s="149">
        <f>O138*H138</f>
        <v>0</v>
      </c>
      <c r="Q138" s="149">
        <v>0</v>
      </c>
      <c r="R138" s="149">
        <f>Q138*H138</f>
        <v>0</v>
      </c>
      <c r="S138" s="149">
        <v>0</v>
      </c>
      <c r="T138" s="150">
        <f>S138*H138</f>
        <v>0</v>
      </c>
      <c r="AR138" s="151" t="s">
        <v>88</v>
      </c>
      <c r="AT138" s="151" t="s">
        <v>120</v>
      </c>
      <c r="AU138" s="151" t="s">
        <v>82</v>
      </c>
      <c r="AY138" s="16" t="s">
        <v>118</v>
      </c>
      <c r="BE138" s="152">
        <f>IF(N138="základná",J138,0)</f>
        <v>0</v>
      </c>
      <c r="BF138" s="152">
        <f>IF(N138="znížená",J138,0)</f>
        <v>0</v>
      </c>
      <c r="BG138" s="152">
        <f>IF(N138="zákl. prenesená",J138,0)</f>
        <v>0</v>
      </c>
      <c r="BH138" s="152">
        <f>IF(N138="zníž. prenesená",J138,0)</f>
        <v>0</v>
      </c>
      <c r="BI138" s="152">
        <f>IF(N138="nulová",J138,0)</f>
        <v>0</v>
      </c>
      <c r="BJ138" s="16" t="s">
        <v>82</v>
      </c>
      <c r="BK138" s="152">
        <f>ROUND(I138*H138,2)</f>
        <v>0</v>
      </c>
      <c r="BL138" s="16" t="s">
        <v>88</v>
      </c>
      <c r="BM138" s="151" t="s">
        <v>232</v>
      </c>
    </row>
    <row r="139" spans="2:65" s="1" customFormat="1" ht="24.2" customHeight="1">
      <c r="B139" s="138"/>
      <c r="C139" s="139" t="s">
        <v>151</v>
      </c>
      <c r="D139" s="139" t="s">
        <v>120</v>
      </c>
      <c r="E139" s="140" t="s">
        <v>233</v>
      </c>
      <c r="F139" s="141" t="s">
        <v>234</v>
      </c>
      <c r="G139" s="142" t="s">
        <v>123</v>
      </c>
      <c r="H139" s="143">
        <v>23.076000000000001</v>
      </c>
      <c r="I139" s="144"/>
      <c r="J139" s="145">
        <f>ROUND(I139*H139,2)</f>
        <v>0</v>
      </c>
      <c r="K139" s="146"/>
      <c r="L139" s="31"/>
      <c r="M139" s="147" t="s">
        <v>1</v>
      </c>
      <c r="N139" s="148" t="s">
        <v>39</v>
      </c>
      <c r="P139" s="149">
        <f>O139*H139</f>
        <v>0</v>
      </c>
      <c r="Q139" s="149">
        <v>0</v>
      </c>
      <c r="R139" s="149">
        <f>Q139*H139</f>
        <v>0</v>
      </c>
      <c r="S139" s="149">
        <v>0</v>
      </c>
      <c r="T139" s="150">
        <f>S139*H139</f>
        <v>0</v>
      </c>
      <c r="AR139" s="151" t="s">
        <v>88</v>
      </c>
      <c r="AT139" s="151" t="s">
        <v>120</v>
      </c>
      <c r="AU139" s="151" t="s">
        <v>82</v>
      </c>
      <c r="AY139" s="16" t="s">
        <v>118</v>
      </c>
      <c r="BE139" s="152">
        <f>IF(N139="základná",J139,0)</f>
        <v>0</v>
      </c>
      <c r="BF139" s="152">
        <f>IF(N139="znížená",J139,0)</f>
        <v>0</v>
      </c>
      <c r="BG139" s="152">
        <f>IF(N139="zákl. prenesená",J139,0)</f>
        <v>0</v>
      </c>
      <c r="BH139" s="152">
        <f>IF(N139="zníž. prenesená",J139,0)</f>
        <v>0</v>
      </c>
      <c r="BI139" s="152">
        <f>IF(N139="nulová",J139,0)</f>
        <v>0</v>
      </c>
      <c r="BJ139" s="16" t="s">
        <v>82</v>
      </c>
      <c r="BK139" s="152">
        <f>ROUND(I139*H139,2)</f>
        <v>0</v>
      </c>
      <c r="BL139" s="16" t="s">
        <v>88</v>
      </c>
      <c r="BM139" s="151" t="s">
        <v>235</v>
      </c>
    </row>
    <row r="140" spans="2:65" s="12" customFormat="1">
      <c r="B140" s="153"/>
      <c r="D140" s="154" t="s">
        <v>125</v>
      </c>
      <c r="E140" s="155" t="s">
        <v>1</v>
      </c>
      <c r="F140" s="156" t="s">
        <v>236</v>
      </c>
      <c r="H140" s="155" t="s">
        <v>1</v>
      </c>
      <c r="I140" s="157"/>
      <c r="L140" s="153"/>
      <c r="M140" s="158"/>
      <c r="T140" s="159"/>
      <c r="AT140" s="155" t="s">
        <v>125</v>
      </c>
      <c r="AU140" s="155" t="s">
        <v>82</v>
      </c>
      <c r="AV140" s="12" t="s">
        <v>78</v>
      </c>
      <c r="AW140" s="12" t="s">
        <v>29</v>
      </c>
      <c r="AX140" s="12" t="s">
        <v>73</v>
      </c>
      <c r="AY140" s="155" t="s">
        <v>118</v>
      </c>
    </row>
    <row r="141" spans="2:65" s="13" customFormat="1">
      <c r="B141" s="160"/>
      <c r="D141" s="154" t="s">
        <v>125</v>
      </c>
      <c r="E141" s="161" t="s">
        <v>1</v>
      </c>
      <c r="F141" s="162" t="s">
        <v>237</v>
      </c>
      <c r="H141" s="163">
        <v>35.201000000000001</v>
      </c>
      <c r="I141" s="164"/>
      <c r="L141" s="160"/>
      <c r="M141" s="165"/>
      <c r="T141" s="166"/>
      <c r="AT141" s="161" t="s">
        <v>125</v>
      </c>
      <c r="AU141" s="161" t="s">
        <v>82</v>
      </c>
      <c r="AV141" s="13" t="s">
        <v>82</v>
      </c>
      <c r="AW141" s="13" t="s">
        <v>29</v>
      </c>
      <c r="AX141" s="13" t="s">
        <v>73</v>
      </c>
      <c r="AY141" s="161" t="s">
        <v>118</v>
      </c>
    </row>
    <row r="142" spans="2:65" s="13" customFormat="1">
      <c r="B142" s="160"/>
      <c r="D142" s="154" t="s">
        <v>125</v>
      </c>
      <c r="E142" s="161" t="s">
        <v>1</v>
      </c>
      <c r="F142" s="162" t="s">
        <v>238</v>
      </c>
      <c r="H142" s="163">
        <v>-1.7749999999999999</v>
      </c>
      <c r="I142" s="164"/>
      <c r="L142" s="160"/>
      <c r="M142" s="165"/>
      <c r="T142" s="166"/>
      <c r="AT142" s="161" t="s">
        <v>125</v>
      </c>
      <c r="AU142" s="161" t="s">
        <v>82</v>
      </c>
      <c r="AV142" s="13" t="s">
        <v>82</v>
      </c>
      <c r="AW142" s="13" t="s">
        <v>29</v>
      </c>
      <c r="AX142" s="13" t="s">
        <v>73</v>
      </c>
      <c r="AY142" s="161" t="s">
        <v>118</v>
      </c>
    </row>
    <row r="143" spans="2:65" s="13" customFormat="1">
      <c r="B143" s="160"/>
      <c r="D143" s="154" t="s">
        <v>125</v>
      </c>
      <c r="E143" s="161" t="s">
        <v>1</v>
      </c>
      <c r="F143" s="162" t="s">
        <v>239</v>
      </c>
      <c r="H143" s="163">
        <v>-10.35</v>
      </c>
      <c r="I143" s="164"/>
      <c r="L143" s="160"/>
      <c r="M143" s="165"/>
      <c r="T143" s="166"/>
      <c r="AT143" s="161" t="s">
        <v>125</v>
      </c>
      <c r="AU143" s="161" t="s">
        <v>82</v>
      </c>
      <c r="AV143" s="13" t="s">
        <v>82</v>
      </c>
      <c r="AW143" s="13" t="s">
        <v>29</v>
      </c>
      <c r="AX143" s="13" t="s">
        <v>73</v>
      </c>
      <c r="AY143" s="161" t="s">
        <v>118</v>
      </c>
    </row>
    <row r="144" spans="2:65" s="14" customFormat="1">
      <c r="B144" s="167"/>
      <c r="D144" s="154" t="s">
        <v>125</v>
      </c>
      <c r="E144" s="168" t="s">
        <v>1</v>
      </c>
      <c r="F144" s="169" t="s">
        <v>128</v>
      </c>
      <c r="H144" s="170">
        <v>23.076000000000001</v>
      </c>
      <c r="I144" s="171"/>
      <c r="L144" s="167"/>
      <c r="M144" s="172"/>
      <c r="T144" s="173"/>
      <c r="AT144" s="168" t="s">
        <v>125</v>
      </c>
      <c r="AU144" s="168" t="s">
        <v>82</v>
      </c>
      <c r="AV144" s="14" t="s">
        <v>88</v>
      </c>
      <c r="AW144" s="14" t="s">
        <v>29</v>
      </c>
      <c r="AX144" s="14" t="s">
        <v>78</v>
      </c>
      <c r="AY144" s="168" t="s">
        <v>118</v>
      </c>
    </row>
    <row r="145" spans="2:65" s="1" customFormat="1" ht="24.2" customHeight="1">
      <c r="B145" s="138"/>
      <c r="C145" s="139" t="s">
        <v>157</v>
      </c>
      <c r="D145" s="139" t="s">
        <v>120</v>
      </c>
      <c r="E145" s="140" t="s">
        <v>240</v>
      </c>
      <c r="F145" s="141" t="s">
        <v>241</v>
      </c>
      <c r="G145" s="142" t="s">
        <v>123</v>
      </c>
      <c r="H145" s="143">
        <v>14.737</v>
      </c>
      <c r="I145" s="144"/>
      <c r="J145" s="145">
        <f>ROUND(I145*H145,2)</f>
        <v>0</v>
      </c>
      <c r="K145" s="146"/>
      <c r="L145" s="31"/>
      <c r="M145" s="147" t="s">
        <v>1</v>
      </c>
      <c r="N145" s="148" t="s">
        <v>39</v>
      </c>
      <c r="P145" s="149">
        <f>O145*H145</f>
        <v>0</v>
      </c>
      <c r="Q145" s="149">
        <v>0</v>
      </c>
      <c r="R145" s="149">
        <f>Q145*H145</f>
        <v>0</v>
      </c>
      <c r="S145" s="149">
        <v>0</v>
      </c>
      <c r="T145" s="150">
        <f>S145*H145</f>
        <v>0</v>
      </c>
      <c r="AR145" s="151" t="s">
        <v>88</v>
      </c>
      <c r="AT145" s="151" t="s">
        <v>120</v>
      </c>
      <c r="AU145" s="151" t="s">
        <v>82</v>
      </c>
      <c r="AY145" s="16" t="s">
        <v>118</v>
      </c>
      <c r="BE145" s="152">
        <f>IF(N145="základná",J145,0)</f>
        <v>0</v>
      </c>
      <c r="BF145" s="152">
        <f>IF(N145="znížená",J145,0)</f>
        <v>0</v>
      </c>
      <c r="BG145" s="152">
        <f>IF(N145="zákl. prenesená",J145,0)</f>
        <v>0</v>
      </c>
      <c r="BH145" s="152">
        <f>IF(N145="zníž. prenesená",J145,0)</f>
        <v>0</v>
      </c>
      <c r="BI145" s="152">
        <f>IF(N145="nulová",J145,0)</f>
        <v>0</v>
      </c>
      <c r="BJ145" s="16" t="s">
        <v>82</v>
      </c>
      <c r="BK145" s="152">
        <f>ROUND(I145*H145,2)</f>
        <v>0</v>
      </c>
      <c r="BL145" s="16" t="s">
        <v>88</v>
      </c>
      <c r="BM145" s="151" t="s">
        <v>242</v>
      </c>
    </row>
    <row r="146" spans="2:65" s="12" customFormat="1">
      <c r="B146" s="153"/>
      <c r="D146" s="154" t="s">
        <v>125</v>
      </c>
      <c r="E146" s="155" t="s">
        <v>1</v>
      </c>
      <c r="F146" s="156" t="s">
        <v>243</v>
      </c>
      <c r="H146" s="155" t="s">
        <v>1</v>
      </c>
      <c r="I146" s="157"/>
      <c r="L146" s="153"/>
      <c r="M146" s="158"/>
      <c r="T146" s="159"/>
      <c r="AT146" s="155" t="s">
        <v>125</v>
      </c>
      <c r="AU146" s="155" t="s">
        <v>82</v>
      </c>
      <c r="AV146" s="12" t="s">
        <v>78</v>
      </c>
      <c r="AW146" s="12" t="s">
        <v>29</v>
      </c>
      <c r="AX146" s="12" t="s">
        <v>73</v>
      </c>
      <c r="AY146" s="155" t="s">
        <v>118</v>
      </c>
    </row>
    <row r="147" spans="2:65" s="13" customFormat="1">
      <c r="B147" s="160"/>
      <c r="D147" s="154" t="s">
        <v>125</v>
      </c>
      <c r="E147" s="161" t="s">
        <v>1</v>
      </c>
      <c r="F147" s="162" t="s">
        <v>244</v>
      </c>
      <c r="H147" s="163">
        <v>17.28</v>
      </c>
      <c r="I147" s="164"/>
      <c r="L147" s="160"/>
      <c r="M147" s="165"/>
      <c r="T147" s="166"/>
      <c r="AT147" s="161" t="s">
        <v>125</v>
      </c>
      <c r="AU147" s="161" t="s">
        <v>82</v>
      </c>
      <c r="AV147" s="13" t="s">
        <v>82</v>
      </c>
      <c r="AW147" s="13" t="s">
        <v>29</v>
      </c>
      <c r="AX147" s="13" t="s">
        <v>73</v>
      </c>
      <c r="AY147" s="161" t="s">
        <v>118</v>
      </c>
    </row>
    <row r="148" spans="2:65" s="12" customFormat="1">
      <c r="B148" s="153"/>
      <c r="D148" s="154" t="s">
        <v>125</v>
      </c>
      <c r="E148" s="155" t="s">
        <v>1</v>
      </c>
      <c r="F148" s="156" t="s">
        <v>245</v>
      </c>
      <c r="H148" s="155" t="s">
        <v>1</v>
      </c>
      <c r="I148" s="157"/>
      <c r="L148" s="153"/>
      <c r="M148" s="158"/>
      <c r="T148" s="159"/>
      <c r="AT148" s="155" t="s">
        <v>125</v>
      </c>
      <c r="AU148" s="155" t="s">
        <v>82</v>
      </c>
      <c r="AV148" s="12" t="s">
        <v>78</v>
      </c>
      <c r="AW148" s="12" t="s">
        <v>29</v>
      </c>
      <c r="AX148" s="12" t="s">
        <v>73</v>
      </c>
      <c r="AY148" s="155" t="s">
        <v>118</v>
      </c>
    </row>
    <row r="149" spans="2:65" s="13" customFormat="1">
      <c r="B149" s="160"/>
      <c r="D149" s="154" t="s">
        <v>125</v>
      </c>
      <c r="E149" s="161" t="s">
        <v>1</v>
      </c>
      <c r="F149" s="162" t="s">
        <v>246</v>
      </c>
      <c r="H149" s="163">
        <v>-2.5430000000000001</v>
      </c>
      <c r="I149" s="164"/>
      <c r="L149" s="160"/>
      <c r="M149" s="165"/>
      <c r="T149" s="166"/>
      <c r="AT149" s="161" t="s">
        <v>125</v>
      </c>
      <c r="AU149" s="161" t="s">
        <v>82</v>
      </c>
      <c r="AV149" s="13" t="s">
        <v>82</v>
      </c>
      <c r="AW149" s="13" t="s">
        <v>29</v>
      </c>
      <c r="AX149" s="13" t="s">
        <v>73</v>
      </c>
      <c r="AY149" s="161" t="s">
        <v>118</v>
      </c>
    </row>
    <row r="150" spans="2:65" s="14" customFormat="1">
      <c r="B150" s="167"/>
      <c r="D150" s="154" t="s">
        <v>125</v>
      </c>
      <c r="E150" s="168" t="s">
        <v>1</v>
      </c>
      <c r="F150" s="169" t="s">
        <v>128</v>
      </c>
      <c r="H150" s="170">
        <v>14.737000000000002</v>
      </c>
      <c r="I150" s="171"/>
      <c r="L150" s="167"/>
      <c r="M150" s="172"/>
      <c r="T150" s="173"/>
      <c r="AT150" s="168" t="s">
        <v>125</v>
      </c>
      <c r="AU150" s="168" t="s">
        <v>82</v>
      </c>
      <c r="AV150" s="14" t="s">
        <v>88</v>
      </c>
      <c r="AW150" s="14" t="s">
        <v>29</v>
      </c>
      <c r="AX150" s="14" t="s">
        <v>78</v>
      </c>
      <c r="AY150" s="168" t="s">
        <v>118</v>
      </c>
    </row>
    <row r="151" spans="2:65" s="1" customFormat="1" ht="16.5" customHeight="1">
      <c r="B151" s="138"/>
      <c r="C151" s="174" t="s">
        <v>164</v>
      </c>
      <c r="D151" s="174" t="s">
        <v>169</v>
      </c>
      <c r="E151" s="175" t="s">
        <v>247</v>
      </c>
      <c r="F151" s="176" t="s">
        <v>248</v>
      </c>
      <c r="G151" s="177" t="s">
        <v>179</v>
      </c>
      <c r="H151" s="178">
        <v>29.474</v>
      </c>
      <c r="I151" s="179"/>
      <c r="J151" s="180">
        <f>ROUND(I151*H151,2)</f>
        <v>0</v>
      </c>
      <c r="K151" s="181"/>
      <c r="L151" s="182"/>
      <c r="M151" s="183" t="s">
        <v>1</v>
      </c>
      <c r="N151" s="184" t="s">
        <v>39</v>
      </c>
      <c r="P151" s="149">
        <f>O151*H151</f>
        <v>0</v>
      </c>
      <c r="Q151" s="149">
        <v>1</v>
      </c>
      <c r="R151" s="149">
        <f>Q151*H151</f>
        <v>29.474</v>
      </c>
      <c r="S151" s="149">
        <v>0</v>
      </c>
      <c r="T151" s="150">
        <f>S151*H151</f>
        <v>0</v>
      </c>
      <c r="AR151" s="151" t="s">
        <v>164</v>
      </c>
      <c r="AT151" s="151" t="s">
        <v>169</v>
      </c>
      <c r="AU151" s="151" t="s">
        <v>82</v>
      </c>
      <c r="AY151" s="16" t="s">
        <v>118</v>
      </c>
      <c r="BE151" s="152">
        <f>IF(N151="základná",J151,0)</f>
        <v>0</v>
      </c>
      <c r="BF151" s="152">
        <f>IF(N151="znížená",J151,0)</f>
        <v>0</v>
      </c>
      <c r="BG151" s="152">
        <f>IF(N151="zákl. prenesená",J151,0)</f>
        <v>0</v>
      </c>
      <c r="BH151" s="152">
        <f>IF(N151="zníž. prenesená",J151,0)</f>
        <v>0</v>
      </c>
      <c r="BI151" s="152">
        <f>IF(N151="nulová",J151,0)</f>
        <v>0</v>
      </c>
      <c r="BJ151" s="16" t="s">
        <v>82</v>
      </c>
      <c r="BK151" s="152">
        <f>ROUND(I151*H151,2)</f>
        <v>0</v>
      </c>
      <c r="BL151" s="16" t="s">
        <v>88</v>
      </c>
      <c r="BM151" s="151" t="s">
        <v>249</v>
      </c>
    </row>
    <row r="152" spans="2:65" s="13" customFormat="1">
      <c r="B152" s="160"/>
      <c r="D152" s="154" t="s">
        <v>125</v>
      </c>
      <c r="E152" s="161" t="s">
        <v>1</v>
      </c>
      <c r="F152" s="162" t="s">
        <v>250</v>
      </c>
      <c r="H152" s="163">
        <v>29.474</v>
      </c>
      <c r="I152" s="164"/>
      <c r="L152" s="160"/>
      <c r="M152" s="165"/>
      <c r="T152" s="166"/>
      <c r="AT152" s="161" t="s">
        <v>125</v>
      </c>
      <c r="AU152" s="161" t="s">
        <v>82</v>
      </c>
      <c r="AV152" s="13" t="s">
        <v>82</v>
      </c>
      <c r="AW152" s="13" t="s">
        <v>29</v>
      </c>
      <c r="AX152" s="13" t="s">
        <v>73</v>
      </c>
      <c r="AY152" s="161" t="s">
        <v>118</v>
      </c>
    </row>
    <row r="153" spans="2:65" s="14" customFormat="1">
      <c r="B153" s="167"/>
      <c r="D153" s="154" t="s">
        <v>125</v>
      </c>
      <c r="E153" s="168" t="s">
        <v>1</v>
      </c>
      <c r="F153" s="169" t="s">
        <v>128</v>
      </c>
      <c r="H153" s="170">
        <v>29.474</v>
      </c>
      <c r="I153" s="171"/>
      <c r="L153" s="167"/>
      <c r="M153" s="172"/>
      <c r="T153" s="173"/>
      <c r="AT153" s="168" t="s">
        <v>125</v>
      </c>
      <c r="AU153" s="168" t="s">
        <v>82</v>
      </c>
      <c r="AV153" s="14" t="s">
        <v>88</v>
      </c>
      <c r="AW153" s="14" t="s">
        <v>29</v>
      </c>
      <c r="AX153" s="14" t="s">
        <v>78</v>
      </c>
      <c r="AY153" s="168" t="s">
        <v>118</v>
      </c>
    </row>
    <row r="154" spans="2:65" s="11" customFormat="1" ht="22.9" customHeight="1">
      <c r="B154" s="126"/>
      <c r="D154" s="127" t="s">
        <v>72</v>
      </c>
      <c r="E154" s="136" t="s">
        <v>88</v>
      </c>
      <c r="F154" s="136" t="s">
        <v>150</v>
      </c>
      <c r="I154" s="129"/>
      <c r="J154" s="137">
        <f>BK154</f>
        <v>0</v>
      </c>
      <c r="L154" s="126"/>
      <c r="M154" s="131"/>
      <c r="P154" s="132">
        <f>SUM(P155:P160)</f>
        <v>0</v>
      </c>
      <c r="R154" s="132">
        <f>SUM(R155:R160)</f>
        <v>8.8015343500000007</v>
      </c>
      <c r="T154" s="133">
        <f>SUM(T155:T160)</f>
        <v>0</v>
      </c>
      <c r="AR154" s="127" t="s">
        <v>78</v>
      </c>
      <c r="AT154" s="134" t="s">
        <v>72</v>
      </c>
      <c r="AU154" s="134" t="s">
        <v>78</v>
      </c>
      <c r="AY154" s="127" t="s">
        <v>118</v>
      </c>
      <c r="BK154" s="135">
        <f>SUM(BK155:BK160)</f>
        <v>0</v>
      </c>
    </row>
    <row r="155" spans="2:65" s="1" customFormat="1" ht="37.9" customHeight="1">
      <c r="B155" s="138"/>
      <c r="C155" s="139" t="s">
        <v>162</v>
      </c>
      <c r="D155" s="139" t="s">
        <v>120</v>
      </c>
      <c r="E155" s="140" t="s">
        <v>152</v>
      </c>
      <c r="F155" s="141" t="s">
        <v>153</v>
      </c>
      <c r="G155" s="142" t="s">
        <v>123</v>
      </c>
      <c r="H155" s="143">
        <v>4.6550000000000002</v>
      </c>
      <c r="I155" s="144"/>
      <c r="J155" s="145">
        <f>ROUND(I155*H155,2)</f>
        <v>0</v>
      </c>
      <c r="K155" s="146"/>
      <c r="L155" s="31"/>
      <c r="M155" s="147" t="s">
        <v>1</v>
      </c>
      <c r="N155" s="148" t="s">
        <v>39</v>
      </c>
      <c r="P155" s="149">
        <f>O155*H155</f>
        <v>0</v>
      </c>
      <c r="Q155" s="149">
        <v>1.8907700000000001</v>
      </c>
      <c r="R155" s="149">
        <f>Q155*H155</f>
        <v>8.8015343500000007</v>
      </c>
      <c r="S155" s="149">
        <v>0</v>
      </c>
      <c r="T155" s="150">
        <f>S155*H155</f>
        <v>0</v>
      </c>
      <c r="AR155" s="151" t="s">
        <v>88</v>
      </c>
      <c r="AT155" s="151" t="s">
        <v>120</v>
      </c>
      <c r="AU155" s="151" t="s">
        <v>82</v>
      </c>
      <c r="AY155" s="16" t="s">
        <v>118</v>
      </c>
      <c r="BE155" s="152">
        <f>IF(N155="základná",J155,0)</f>
        <v>0</v>
      </c>
      <c r="BF155" s="152">
        <f>IF(N155="znížená",J155,0)</f>
        <v>0</v>
      </c>
      <c r="BG155" s="152">
        <f>IF(N155="zákl. prenesená",J155,0)</f>
        <v>0</v>
      </c>
      <c r="BH155" s="152">
        <f>IF(N155="zníž. prenesená",J155,0)</f>
        <v>0</v>
      </c>
      <c r="BI155" s="152">
        <f>IF(N155="nulová",J155,0)</f>
        <v>0</v>
      </c>
      <c r="BJ155" s="16" t="s">
        <v>82</v>
      </c>
      <c r="BK155" s="152">
        <f>ROUND(I155*H155,2)</f>
        <v>0</v>
      </c>
      <c r="BL155" s="16" t="s">
        <v>88</v>
      </c>
      <c r="BM155" s="151" t="s">
        <v>251</v>
      </c>
    </row>
    <row r="156" spans="2:65" s="12" customFormat="1">
      <c r="B156" s="153"/>
      <c r="D156" s="154" t="s">
        <v>125</v>
      </c>
      <c r="E156" s="155" t="s">
        <v>1</v>
      </c>
      <c r="F156" s="156" t="s">
        <v>252</v>
      </c>
      <c r="H156" s="155" t="s">
        <v>1</v>
      </c>
      <c r="I156" s="157"/>
      <c r="L156" s="153"/>
      <c r="M156" s="158"/>
      <c r="T156" s="159"/>
      <c r="AT156" s="155" t="s">
        <v>125</v>
      </c>
      <c r="AU156" s="155" t="s">
        <v>82</v>
      </c>
      <c r="AV156" s="12" t="s">
        <v>78</v>
      </c>
      <c r="AW156" s="12" t="s">
        <v>29</v>
      </c>
      <c r="AX156" s="12" t="s">
        <v>73</v>
      </c>
      <c r="AY156" s="155" t="s">
        <v>118</v>
      </c>
    </row>
    <row r="157" spans="2:65" s="13" customFormat="1">
      <c r="B157" s="160"/>
      <c r="D157" s="154" t="s">
        <v>125</v>
      </c>
      <c r="E157" s="161" t="s">
        <v>1</v>
      </c>
      <c r="F157" s="162" t="s">
        <v>253</v>
      </c>
      <c r="H157" s="163">
        <v>2.88</v>
      </c>
      <c r="I157" s="164"/>
      <c r="L157" s="160"/>
      <c r="M157" s="165"/>
      <c r="T157" s="166"/>
      <c r="AT157" s="161" t="s">
        <v>125</v>
      </c>
      <c r="AU157" s="161" t="s">
        <v>82</v>
      </c>
      <c r="AV157" s="13" t="s">
        <v>82</v>
      </c>
      <c r="AW157" s="13" t="s">
        <v>29</v>
      </c>
      <c r="AX157" s="13" t="s">
        <v>73</v>
      </c>
      <c r="AY157" s="161" t="s">
        <v>118</v>
      </c>
    </row>
    <row r="158" spans="2:65" s="12" customFormat="1">
      <c r="B158" s="153"/>
      <c r="D158" s="154" t="s">
        <v>125</v>
      </c>
      <c r="E158" s="155" t="s">
        <v>1</v>
      </c>
      <c r="F158" s="156" t="s">
        <v>254</v>
      </c>
      <c r="H158" s="155" t="s">
        <v>1</v>
      </c>
      <c r="I158" s="157"/>
      <c r="L158" s="153"/>
      <c r="M158" s="158"/>
      <c r="T158" s="159"/>
      <c r="AT158" s="155" t="s">
        <v>125</v>
      </c>
      <c r="AU158" s="155" t="s">
        <v>82</v>
      </c>
      <c r="AV158" s="12" t="s">
        <v>78</v>
      </c>
      <c r="AW158" s="12" t="s">
        <v>29</v>
      </c>
      <c r="AX158" s="12" t="s">
        <v>73</v>
      </c>
      <c r="AY158" s="155" t="s">
        <v>118</v>
      </c>
    </row>
    <row r="159" spans="2:65" s="13" customFormat="1">
      <c r="B159" s="160"/>
      <c r="D159" s="154" t="s">
        <v>125</v>
      </c>
      <c r="E159" s="161" t="s">
        <v>1</v>
      </c>
      <c r="F159" s="162" t="s">
        <v>255</v>
      </c>
      <c r="H159" s="163">
        <v>1.7749999999999999</v>
      </c>
      <c r="I159" s="164"/>
      <c r="L159" s="160"/>
      <c r="M159" s="165"/>
      <c r="T159" s="166"/>
      <c r="AT159" s="161" t="s">
        <v>125</v>
      </c>
      <c r="AU159" s="161" t="s">
        <v>82</v>
      </c>
      <c r="AV159" s="13" t="s">
        <v>82</v>
      </c>
      <c r="AW159" s="13" t="s">
        <v>29</v>
      </c>
      <c r="AX159" s="13" t="s">
        <v>73</v>
      </c>
      <c r="AY159" s="161" t="s">
        <v>118</v>
      </c>
    </row>
    <row r="160" spans="2:65" s="14" customFormat="1">
      <c r="B160" s="167"/>
      <c r="D160" s="154" t="s">
        <v>125</v>
      </c>
      <c r="E160" s="168" t="s">
        <v>1</v>
      </c>
      <c r="F160" s="169" t="s">
        <v>128</v>
      </c>
      <c r="H160" s="170">
        <v>4.6549999999999994</v>
      </c>
      <c r="I160" s="171"/>
      <c r="L160" s="167"/>
      <c r="M160" s="172"/>
      <c r="T160" s="173"/>
      <c r="AT160" s="168" t="s">
        <v>125</v>
      </c>
      <c r="AU160" s="168" t="s">
        <v>82</v>
      </c>
      <c r="AV160" s="14" t="s">
        <v>88</v>
      </c>
      <c r="AW160" s="14" t="s">
        <v>29</v>
      </c>
      <c r="AX160" s="14" t="s">
        <v>78</v>
      </c>
      <c r="AY160" s="168" t="s">
        <v>118</v>
      </c>
    </row>
    <row r="161" spans="2:65" s="11" customFormat="1" ht="22.9" customHeight="1">
      <c r="B161" s="126"/>
      <c r="D161" s="127" t="s">
        <v>72</v>
      </c>
      <c r="E161" s="136" t="s">
        <v>164</v>
      </c>
      <c r="F161" s="136" t="s">
        <v>256</v>
      </c>
      <c r="I161" s="129"/>
      <c r="J161" s="137">
        <f>BK161</f>
        <v>0</v>
      </c>
      <c r="L161" s="126"/>
      <c r="M161" s="131"/>
      <c r="P161" s="132">
        <f>SUM(P162:P165)</f>
        <v>0</v>
      </c>
      <c r="R161" s="132">
        <f>SUM(R162:R165)</f>
        <v>5.5607999999999995</v>
      </c>
      <c r="T161" s="133">
        <f>SUM(T162:T165)</f>
        <v>0</v>
      </c>
      <c r="AR161" s="127" t="s">
        <v>78</v>
      </c>
      <c r="AT161" s="134" t="s">
        <v>72</v>
      </c>
      <c r="AU161" s="134" t="s">
        <v>78</v>
      </c>
      <c r="AY161" s="127" t="s">
        <v>118</v>
      </c>
      <c r="BK161" s="135">
        <f>SUM(BK162:BK165)</f>
        <v>0</v>
      </c>
    </row>
    <row r="162" spans="2:65" s="1" customFormat="1" ht="16.5" customHeight="1">
      <c r="B162" s="138"/>
      <c r="C162" s="139" t="s">
        <v>176</v>
      </c>
      <c r="D162" s="139" t="s">
        <v>120</v>
      </c>
      <c r="E162" s="140" t="s">
        <v>257</v>
      </c>
      <c r="F162" s="141" t="s">
        <v>258</v>
      </c>
      <c r="G162" s="142" t="s">
        <v>172</v>
      </c>
      <c r="H162" s="143">
        <v>6</v>
      </c>
      <c r="I162" s="144"/>
      <c r="J162" s="145">
        <f>ROUND(I162*H162,2)</f>
        <v>0</v>
      </c>
      <c r="K162" s="146"/>
      <c r="L162" s="31"/>
      <c r="M162" s="147" t="s">
        <v>1</v>
      </c>
      <c r="N162" s="148" t="s">
        <v>39</v>
      </c>
      <c r="P162" s="149">
        <f>O162*H162</f>
        <v>0</v>
      </c>
      <c r="Q162" s="149">
        <v>3.3E-3</v>
      </c>
      <c r="R162" s="149">
        <f>Q162*H162</f>
        <v>1.9799999999999998E-2</v>
      </c>
      <c r="S162" s="149">
        <v>0</v>
      </c>
      <c r="T162" s="150">
        <f>S162*H162</f>
        <v>0</v>
      </c>
      <c r="AR162" s="151" t="s">
        <v>88</v>
      </c>
      <c r="AT162" s="151" t="s">
        <v>120</v>
      </c>
      <c r="AU162" s="151" t="s">
        <v>82</v>
      </c>
      <c r="AY162" s="16" t="s">
        <v>118</v>
      </c>
      <c r="BE162" s="152">
        <f>IF(N162="základná",J162,0)</f>
        <v>0</v>
      </c>
      <c r="BF162" s="152">
        <f>IF(N162="znížená",J162,0)</f>
        <v>0</v>
      </c>
      <c r="BG162" s="152">
        <f>IF(N162="zákl. prenesená",J162,0)</f>
        <v>0</v>
      </c>
      <c r="BH162" s="152">
        <f>IF(N162="zníž. prenesená",J162,0)</f>
        <v>0</v>
      </c>
      <c r="BI162" s="152">
        <f>IF(N162="nulová",J162,0)</f>
        <v>0</v>
      </c>
      <c r="BJ162" s="16" t="s">
        <v>82</v>
      </c>
      <c r="BK162" s="152">
        <f>ROUND(I162*H162,2)</f>
        <v>0</v>
      </c>
      <c r="BL162" s="16" t="s">
        <v>88</v>
      </c>
      <c r="BM162" s="151" t="s">
        <v>259</v>
      </c>
    </row>
    <row r="163" spans="2:65" s="1" customFormat="1" ht="24.2" customHeight="1">
      <c r="B163" s="138"/>
      <c r="C163" s="174" t="s">
        <v>181</v>
      </c>
      <c r="D163" s="174" t="s">
        <v>169</v>
      </c>
      <c r="E163" s="175" t="s">
        <v>260</v>
      </c>
      <c r="F163" s="176" t="s">
        <v>261</v>
      </c>
      <c r="G163" s="177" t="s">
        <v>172</v>
      </c>
      <c r="H163" s="178">
        <v>6</v>
      </c>
      <c r="I163" s="179"/>
      <c r="J163" s="180">
        <f>ROUND(I163*H163,2)</f>
        <v>0</v>
      </c>
      <c r="K163" s="181"/>
      <c r="L163" s="182"/>
      <c r="M163" s="183" t="s">
        <v>1</v>
      </c>
      <c r="N163" s="184" t="s">
        <v>39</v>
      </c>
      <c r="P163" s="149">
        <f>O163*H163</f>
        <v>0</v>
      </c>
      <c r="Q163" s="149">
        <v>0.86</v>
      </c>
      <c r="R163" s="149">
        <f>Q163*H163</f>
        <v>5.16</v>
      </c>
      <c r="S163" s="149">
        <v>0</v>
      </c>
      <c r="T163" s="150">
        <f>S163*H163</f>
        <v>0</v>
      </c>
      <c r="AR163" s="151" t="s">
        <v>164</v>
      </c>
      <c r="AT163" s="151" t="s">
        <v>169</v>
      </c>
      <c r="AU163" s="151" t="s">
        <v>82</v>
      </c>
      <c r="AY163" s="16" t="s">
        <v>118</v>
      </c>
      <c r="BE163" s="152">
        <f>IF(N163="základná",J163,0)</f>
        <v>0</v>
      </c>
      <c r="BF163" s="152">
        <f>IF(N163="znížená",J163,0)</f>
        <v>0</v>
      </c>
      <c r="BG163" s="152">
        <f>IF(N163="zákl. prenesená",J163,0)</f>
        <v>0</v>
      </c>
      <c r="BH163" s="152">
        <f>IF(N163="zníž. prenesená",J163,0)</f>
        <v>0</v>
      </c>
      <c r="BI163" s="152">
        <f>IF(N163="nulová",J163,0)</f>
        <v>0</v>
      </c>
      <c r="BJ163" s="16" t="s">
        <v>82</v>
      </c>
      <c r="BK163" s="152">
        <f>ROUND(I163*H163,2)</f>
        <v>0</v>
      </c>
      <c r="BL163" s="16" t="s">
        <v>88</v>
      </c>
      <c r="BM163" s="151" t="s">
        <v>262</v>
      </c>
    </row>
    <row r="164" spans="2:65" s="1" customFormat="1" ht="24.2" customHeight="1">
      <c r="B164" s="138"/>
      <c r="C164" s="139" t="s">
        <v>185</v>
      </c>
      <c r="D164" s="139" t="s">
        <v>120</v>
      </c>
      <c r="E164" s="140" t="s">
        <v>263</v>
      </c>
      <c r="F164" s="141" t="s">
        <v>264</v>
      </c>
      <c r="G164" s="142" t="s">
        <v>172</v>
      </c>
      <c r="H164" s="143">
        <v>6</v>
      </c>
      <c r="I164" s="144"/>
      <c r="J164" s="145">
        <f>ROUND(I164*H164,2)</f>
        <v>0</v>
      </c>
      <c r="K164" s="146"/>
      <c r="L164" s="31"/>
      <c r="M164" s="147" t="s">
        <v>1</v>
      </c>
      <c r="N164" s="148" t="s">
        <v>39</v>
      </c>
      <c r="P164" s="149">
        <f>O164*H164</f>
        <v>0</v>
      </c>
      <c r="Q164" s="149">
        <v>1.0500000000000001E-2</v>
      </c>
      <c r="R164" s="149">
        <f>Q164*H164</f>
        <v>6.3E-2</v>
      </c>
      <c r="S164" s="149">
        <v>0</v>
      </c>
      <c r="T164" s="150">
        <f>S164*H164</f>
        <v>0</v>
      </c>
      <c r="AR164" s="151" t="s">
        <v>88</v>
      </c>
      <c r="AT164" s="151" t="s">
        <v>120</v>
      </c>
      <c r="AU164" s="151" t="s">
        <v>82</v>
      </c>
      <c r="AY164" s="16" t="s">
        <v>118</v>
      </c>
      <c r="BE164" s="152">
        <f>IF(N164="základná",J164,0)</f>
        <v>0</v>
      </c>
      <c r="BF164" s="152">
        <f>IF(N164="znížená",J164,0)</f>
        <v>0</v>
      </c>
      <c r="BG164" s="152">
        <f>IF(N164="zákl. prenesená",J164,0)</f>
        <v>0</v>
      </c>
      <c r="BH164" s="152">
        <f>IF(N164="zníž. prenesená",J164,0)</f>
        <v>0</v>
      </c>
      <c r="BI164" s="152">
        <f>IF(N164="nulová",J164,0)</f>
        <v>0</v>
      </c>
      <c r="BJ164" s="16" t="s">
        <v>82</v>
      </c>
      <c r="BK164" s="152">
        <f>ROUND(I164*H164,2)</f>
        <v>0</v>
      </c>
      <c r="BL164" s="16" t="s">
        <v>88</v>
      </c>
      <c r="BM164" s="151" t="s">
        <v>265</v>
      </c>
    </row>
    <row r="165" spans="2:65" s="1" customFormat="1" ht="24.2" customHeight="1">
      <c r="B165" s="138"/>
      <c r="C165" s="174" t="s">
        <v>189</v>
      </c>
      <c r="D165" s="174" t="s">
        <v>169</v>
      </c>
      <c r="E165" s="175" t="s">
        <v>266</v>
      </c>
      <c r="F165" s="176" t="s">
        <v>267</v>
      </c>
      <c r="G165" s="177" t="s">
        <v>172</v>
      </c>
      <c r="H165" s="178">
        <v>6</v>
      </c>
      <c r="I165" s="179"/>
      <c r="J165" s="180">
        <f>ROUND(I165*H165,2)</f>
        <v>0</v>
      </c>
      <c r="K165" s="181"/>
      <c r="L165" s="182"/>
      <c r="M165" s="183" t="s">
        <v>1</v>
      </c>
      <c r="N165" s="184" t="s">
        <v>39</v>
      </c>
      <c r="P165" s="149">
        <f>O165*H165</f>
        <v>0</v>
      </c>
      <c r="Q165" s="149">
        <v>5.2999999999999999E-2</v>
      </c>
      <c r="R165" s="149">
        <f>Q165*H165</f>
        <v>0.318</v>
      </c>
      <c r="S165" s="149">
        <v>0</v>
      </c>
      <c r="T165" s="150">
        <f>S165*H165</f>
        <v>0</v>
      </c>
      <c r="AR165" s="151" t="s">
        <v>164</v>
      </c>
      <c r="AT165" s="151" t="s">
        <v>169</v>
      </c>
      <c r="AU165" s="151" t="s">
        <v>82</v>
      </c>
      <c r="AY165" s="16" t="s">
        <v>118</v>
      </c>
      <c r="BE165" s="152">
        <f>IF(N165="základná",J165,0)</f>
        <v>0</v>
      </c>
      <c r="BF165" s="152">
        <f>IF(N165="znížená",J165,0)</f>
        <v>0</v>
      </c>
      <c r="BG165" s="152">
        <f>IF(N165="zákl. prenesená",J165,0)</f>
        <v>0</v>
      </c>
      <c r="BH165" s="152">
        <f>IF(N165="zníž. prenesená",J165,0)</f>
        <v>0</v>
      </c>
      <c r="BI165" s="152">
        <f>IF(N165="nulová",J165,0)</f>
        <v>0</v>
      </c>
      <c r="BJ165" s="16" t="s">
        <v>82</v>
      </c>
      <c r="BK165" s="152">
        <f>ROUND(I165*H165,2)</f>
        <v>0</v>
      </c>
      <c r="BL165" s="16" t="s">
        <v>88</v>
      </c>
      <c r="BM165" s="151" t="s">
        <v>268</v>
      </c>
    </row>
    <row r="166" spans="2:65" s="11" customFormat="1" ht="22.9" customHeight="1">
      <c r="B166" s="126"/>
      <c r="D166" s="127" t="s">
        <v>72</v>
      </c>
      <c r="E166" s="136" t="s">
        <v>162</v>
      </c>
      <c r="F166" s="136" t="s">
        <v>269</v>
      </c>
      <c r="I166" s="129"/>
      <c r="J166" s="137">
        <f>BK166</f>
        <v>0</v>
      </c>
      <c r="L166" s="126"/>
      <c r="M166" s="131"/>
      <c r="P166" s="132">
        <f>SUM(P167:P174)</f>
        <v>0</v>
      </c>
      <c r="R166" s="132">
        <f>SUM(R167:R174)</f>
        <v>40.830599999999997</v>
      </c>
      <c r="T166" s="133">
        <f>SUM(T167:T174)</f>
        <v>0.16319999999999998</v>
      </c>
      <c r="AR166" s="127" t="s">
        <v>78</v>
      </c>
      <c r="AT166" s="134" t="s">
        <v>72</v>
      </c>
      <c r="AU166" s="134" t="s">
        <v>78</v>
      </c>
      <c r="AY166" s="127" t="s">
        <v>118</v>
      </c>
      <c r="BK166" s="135">
        <f>SUM(BK167:BK174)</f>
        <v>0</v>
      </c>
    </row>
    <row r="167" spans="2:65" s="1" customFormat="1" ht="24.2" customHeight="1">
      <c r="B167" s="138"/>
      <c r="C167" s="139" t="s">
        <v>270</v>
      </c>
      <c r="D167" s="139" t="s">
        <v>120</v>
      </c>
      <c r="E167" s="140" t="s">
        <v>271</v>
      </c>
      <c r="F167" s="141" t="s">
        <v>272</v>
      </c>
      <c r="G167" s="142" t="s">
        <v>172</v>
      </c>
      <c r="H167" s="143">
        <v>6</v>
      </c>
      <c r="I167" s="144"/>
      <c r="J167" s="145">
        <f>ROUND(I167*H167,2)</f>
        <v>0</v>
      </c>
      <c r="K167" s="146"/>
      <c r="L167" s="31"/>
      <c r="M167" s="147" t="s">
        <v>1</v>
      </c>
      <c r="N167" s="148" t="s">
        <v>39</v>
      </c>
      <c r="P167" s="149">
        <f>O167*H167</f>
        <v>0</v>
      </c>
      <c r="Q167" s="149">
        <v>6.7754599999999998</v>
      </c>
      <c r="R167" s="149">
        <f>Q167*H167</f>
        <v>40.652760000000001</v>
      </c>
      <c r="S167" s="149">
        <v>0</v>
      </c>
      <c r="T167" s="150">
        <f>S167*H167</f>
        <v>0</v>
      </c>
      <c r="AR167" s="151" t="s">
        <v>88</v>
      </c>
      <c r="AT167" s="151" t="s">
        <v>120</v>
      </c>
      <c r="AU167" s="151" t="s">
        <v>82</v>
      </c>
      <c r="AY167" s="16" t="s">
        <v>118</v>
      </c>
      <c r="BE167" s="152">
        <f>IF(N167="základná",J167,0)</f>
        <v>0</v>
      </c>
      <c r="BF167" s="152">
        <f>IF(N167="znížená",J167,0)</f>
        <v>0</v>
      </c>
      <c r="BG167" s="152">
        <f>IF(N167="zákl. prenesená",J167,0)</f>
        <v>0</v>
      </c>
      <c r="BH167" s="152">
        <f>IF(N167="zníž. prenesená",J167,0)</f>
        <v>0</v>
      </c>
      <c r="BI167" s="152">
        <f>IF(N167="nulová",J167,0)</f>
        <v>0</v>
      </c>
      <c r="BJ167" s="16" t="s">
        <v>82</v>
      </c>
      <c r="BK167" s="152">
        <f>ROUND(I167*H167,2)</f>
        <v>0</v>
      </c>
      <c r="BL167" s="16" t="s">
        <v>88</v>
      </c>
      <c r="BM167" s="151" t="s">
        <v>273</v>
      </c>
    </row>
    <row r="168" spans="2:65" s="13" customFormat="1">
      <c r="B168" s="160"/>
      <c r="D168" s="154" t="s">
        <v>125</v>
      </c>
      <c r="E168" s="161" t="s">
        <v>1</v>
      </c>
      <c r="F168" s="162" t="s">
        <v>274</v>
      </c>
      <c r="H168" s="163">
        <v>6</v>
      </c>
      <c r="I168" s="164"/>
      <c r="L168" s="160"/>
      <c r="M168" s="165"/>
      <c r="T168" s="166"/>
      <c r="AT168" s="161" t="s">
        <v>125</v>
      </c>
      <c r="AU168" s="161" t="s">
        <v>82</v>
      </c>
      <c r="AV168" s="13" t="s">
        <v>82</v>
      </c>
      <c r="AW168" s="13" t="s">
        <v>29</v>
      </c>
      <c r="AX168" s="13" t="s">
        <v>78</v>
      </c>
      <c r="AY168" s="161" t="s">
        <v>118</v>
      </c>
    </row>
    <row r="169" spans="2:65" s="1" customFormat="1" ht="33" customHeight="1">
      <c r="B169" s="138"/>
      <c r="C169" s="139" t="s">
        <v>275</v>
      </c>
      <c r="D169" s="139" t="s">
        <v>120</v>
      </c>
      <c r="E169" s="140" t="s">
        <v>276</v>
      </c>
      <c r="F169" s="141" t="s">
        <v>296</v>
      </c>
      <c r="G169" s="142" t="s">
        <v>160</v>
      </c>
      <c r="H169" s="143">
        <v>36</v>
      </c>
      <c r="I169" s="144"/>
      <c r="J169" s="145">
        <f>ROUND(I169*H169,2)</f>
        <v>0</v>
      </c>
      <c r="K169" s="146"/>
      <c r="L169" s="31"/>
      <c r="M169" s="147" t="s">
        <v>1</v>
      </c>
      <c r="N169" s="148" t="s">
        <v>39</v>
      </c>
      <c r="P169" s="149">
        <f>O169*H169</f>
        <v>0</v>
      </c>
      <c r="Q169" s="149">
        <v>0</v>
      </c>
      <c r="R169" s="149">
        <f>Q169*H169</f>
        <v>0</v>
      </c>
      <c r="S169" s="149">
        <v>0</v>
      </c>
      <c r="T169" s="150">
        <f>S169*H169</f>
        <v>0</v>
      </c>
      <c r="AR169" s="151" t="s">
        <v>88</v>
      </c>
      <c r="AT169" s="151" t="s">
        <v>120</v>
      </c>
      <c r="AU169" s="151" t="s">
        <v>82</v>
      </c>
      <c r="AY169" s="16" t="s">
        <v>118</v>
      </c>
      <c r="BE169" s="152">
        <f>IF(N169="základná",J169,0)</f>
        <v>0</v>
      </c>
      <c r="BF169" s="152">
        <f>IF(N169="znížená",J169,0)</f>
        <v>0</v>
      </c>
      <c r="BG169" s="152">
        <f>IF(N169="zákl. prenesená",J169,0)</f>
        <v>0</v>
      </c>
      <c r="BH169" s="152">
        <f>IF(N169="zníž. prenesená",J169,0)</f>
        <v>0</v>
      </c>
      <c r="BI169" s="152">
        <f>IF(N169="nulová",J169,0)</f>
        <v>0</v>
      </c>
      <c r="BJ169" s="16" t="s">
        <v>82</v>
      </c>
      <c r="BK169" s="152">
        <f>ROUND(I169*H169,2)</f>
        <v>0</v>
      </c>
      <c r="BL169" s="16" t="s">
        <v>88</v>
      </c>
      <c r="BM169" s="151" t="s">
        <v>277</v>
      </c>
    </row>
    <row r="170" spans="2:65" s="13" customFormat="1">
      <c r="B170" s="160"/>
      <c r="D170" s="154" t="s">
        <v>125</v>
      </c>
      <c r="E170" s="161" t="s">
        <v>1</v>
      </c>
      <c r="F170" s="162" t="s">
        <v>278</v>
      </c>
      <c r="H170" s="163">
        <v>36</v>
      </c>
      <c r="I170" s="164"/>
      <c r="L170" s="160"/>
      <c r="M170" s="165"/>
      <c r="T170" s="166"/>
      <c r="AT170" s="161" t="s">
        <v>125</v>
      </c>
      <c r="AU170" s="161" t="s">
        <v>82</v>
      </c>
      <c r="AV170" s="13" t="s">
        <v>82</v>
      </c>
      <c r="AW170" s="13" t="s">
        <v>29</v>
      </c>
      <c r="AX170" s="13" t="s">
        <v>78</v>
      </c>
      <c r="AY170" s="161" t="s">
        <v>118</v>
      </c>
    </row>
    <row r="171" spans="2:65" s="1" customFormat="1" ht="33" customHeight="1">
      <c r="B171" s="138"/>
      <c r="C171" s="174" t="s">
        <v>279</v>
      </c>
      <c r="D171" s="174" t="s">
        <v>169</v>
      </c>
      <c r="E171" s="175" t="s">
        <v>280</v>
      </c>
      <c r="F171" s="176" t="s">
        <v>297</v>
      </c>
      <c r="G171" s="177" t="s">
        <v>172</v>
      </c>
      <c r="H171" s="178">
        <v>6</v>
      </c>
      <c r="I171" s="179"/>
      <c r="J171" s="180">
        <f>ROUND(I171*H171,2)</f>
        <v>0</v>
      </c>
      <c r="K171" s="181"/>
      <c r="L171" s="182"/>
      <c r="M171" s="183" t="s">
        <v>1</v>
      </c>
      <c r="N171" s="184" t="s">
        <v>39</v>
      </c>
      <c r="P171" s="149">
        <f>O171*H171</f>
        <v>0</v>
      </c>
      <c r="Q171" s="149">
        <v>2.9000000000000001E-2</v>
      </c>
      <c r="R171" s="149">
        <f>Q171*H171</f>
        <v>0.17400000000000002</v>
      </c>
      <c r="S171" s="149">
        <v>0</v>
      </c>
      <c r="T171" s="150">
        <f>S171*H171</f>
        <v>0</v>
      </c>
      <c r="AR171" s="151" t="s">
        <v>164</v>
      </c>
      <c r="AT171" s="151" t="s">
        <v>169</v>
      </c>
      <c r="AU171" s="151" t="s">
        <v>82</v>
      </c>
      <c r="AY171" s="16" t="s">
        <v>118</v>
      </c>
      <c r="BE171" s="152">
        <f>IF(N171="základná",J171,0)</f>
        <v>0</v>
      </c>
      <c r="BF171" s="152">
        <f>IF(N171="znížená",J171,0)</f>
        <v>0</v>
      </c>
      <c r="BG171" s="152">
        <f>IF(N171="zákl. prenesená",J171,0)</f>
        <v>0</v>
      </c>
      <c r="BH171" s="152">
        <f>IF(N171="zníž. prenesená",J171,0)</f>
        <v>0</v>
      </c>
      <c r="BI171" s="152">
        <f>IF(N171="nulová",J171,0)</f>
        <v>0</v>
      </c>
      <c r="BJ171" s="16" t="s">
        <v>82</v>
      </c>
      <c r="BK171" s="152">
        <f>ROUND(I171*H171,2)</f>
        <v>0</v>
      </c>
      <c r="BL171" s="16" t="s">
        <v>88</v>
      </c>
      <c r="BM171" s="151" t="s">
        <v>281</v>
      </c>
    </row>
    <row r="172" spans="2:65" s="1" customFormat="1" ht="24.2" customHeight="1">
      <c r="B172" s="138"/>
      <c r="C172" s="139" t="s">
        <v>282</v>
      </c>
      <c r="D172" s="139" t="s">
        <v>120</v>
      </c>
      <c r="E172" s="140" t="s">
        <v>283</v>
      </c>
      <c r="F172" s="141" t="s">
        <v>298</v>
      </c>
      <c r="G172" s="142" t="s">
        <v>284</v>
      </c>
      <c r="H172" s="143">
        <v>96</v>
      </c>
      <c r="I172" s="144"/>
      <c r="J172" s="145">
        <f>ROUND(I172*H172,2)</f>
        <v>0</v>
      </c>
      <c r="K172" s="146"/>
      <c r="L172" s="31"/>
      <c r="M172" s="147" t="s">
        <v>1</v>
      </c>
      <c r="N172" s="148" t="s">
        <v>39</v>
      </c>
      <c r="P172" s="149">
        <f>O172*H172</f>
        <v>0</v>
      </c>
      <c r="Q172" s="149">
        <v>4.0000000000000003E-5</v>
      </c>
      <c r="R172" s="149">
        <f>Q172*H172</f>
        <v>3.8400000000000005E-3</v>
      </c>
      <c r="S172" s="149">
        <v>1.6999999999999999E-3</v>
      </c>
      <c r="T172" s="150">
        <f>S172*H172</f>
        <v>0.16319999999999998</v>
      </c>
      <c r="AR172" s="151" t="s">
        <v>88</v>
      </c>
      <c r="AT172" s="151" t="s">
        <v>120</v>
      </c>
      <c r="AU172" s="151" t="s">
        <v>82</v>
      </c>
      <c r="AY172" s="16" t="s">
        <v>118</v>
      </c>
      <c r="BE172" s="152">
        <f>IF(N172="základná",J172,0)</f>
        <v>0</v>
      </c>
      <c r="BF172" s="152">
        <f>IF(N172="znížená",J172,0)</f>
        <v>0</v>
      </c>
      <c r="BG172" s="152">
        <f>IF(N172="zákl. prenesená",J172,0)</f>
        <v>0</v>
      </c>
      <c r="BH172" s="152">
        <f>IF(N172="zníž. prenesená",J172,0)</f>
        <v>0</v>
      </c>
      <c r="BI172" s="152">
        <f>IF(N172="nulová",J172,0)</f>
        <v>0</v>
      </c>
      <c r="BJ172" s="16" t="s">
        <v>82</v>
      </c>
      <c r="BK172" s="152">
        <f>ROUND(I172*H172,2)</f>
        <v>0</v>
      </c>
      <c r="BL172" s="16" t="s">
        <v>88</v>
      </c>
      <c r="BM172" s="151" t="s">
        <v>285</v>
      </c>
    </row>
    <row r="173" spans="2:65" s="12" customFormat="1" ht="22.5">
      <c r="B173" s="153"/>
      <c r="D173" s="154" t="s">
        <v>125</v>
      </c>
      <c r="E173" s="155" t="s">
        <v>1</v>
      </c>
      <c r="F173" s="156" t="s">
        <v>286</v>
      </c>
      <c r="H173" s="155" t="s">
        <v>1</v>
      </c>
      <c r="I173" s="157"/>
      <c r="L173" s="153"/>
      <c r="M173" s="158"/>
      <c r="T173" s="159"/>
      <c r="AT173" s="155" t="s">
        <v>125</v>
      </c>
      <c r="AU173" s="155" t="s">
        <v>82</v>
      </c>
      <c r="AV173" s="12" t="s">
        <v>78</v>
      </c>
      <c r="AW173" s="12" t="s">
        <v>29</v>
      </c>
      <c r="AX173" s="12" t="s">
        <v>73</v>
      </c>
      <c r="AY173" s="155" t="s">
        <v>118</v>
      </c>
    </row>
    <row r="174" spans="2:65" s="13" customFormat="1">
      <c r="B174" s="160"/>
      <c r="D174" s="154" t="s">
        <v>125</v>
      </c>
      <c r="E174" s="161" t="s">
        <v>1</v>
      </c>
      <c r="F174" s="162" t="s">
        <v>287</v>
      </c>
      <c r="H174" s="163">
        <v>96</v>
      </c>
      <c r="I174" s="164"/>
      <c r="L174" s="160"/>
      <c r="M174" s="165"/>
      <c r="T174" s="166"/>
      <c r="AT174" s="161" t="s">
        <v>125</v>
      </c>
      <c r="AU174" s="161" t="s">
        <v>82</v>
      </c>
      <c r="AV174" s="13" t="s">
        <v>82</v>
      </c>
      <c r="AW174" s="13" t="s">
        <v>29</v>
      </c>
      <c r="AX174" s="13" t="s">
        <v>78</v>
      </c>
      <c r="AY174" s="161" t="s">
        <v>118</v>
      </c>
    </row>
    <row r="175" spans="2:65" s="11" customFormat="1" ht="22.9" customHeight="1">
      <c r="B175" s="126"/>
      <c r="D175" s="127" t="s">
        <v>72</v>
      </c>
      <c r="E175" s="136" t="s">
        <v>174</v>
      </c>
      <c r="F175" s="136" t="s">
        <v>175</v>
      </c>
      <c r="I175" s="129"/>
      <c r="J175" s="137">
        <f>BK175</f>
        <v>0</v>
      </c>
      <c r="L175" s="126"/>
      <c r="M175" s="131"/>
      <c r="P175" s="132">
        <f>SUM(P176:P179)</f>
        <v>0</v>
      </c>
      <c r="R175" s="132">
        <f>SUM(R176:R179)</f>
        <v>0</v>
      </c>
      <c r="T175" s="133">
        <f>SUM(T176:T179)</f>
        <v>0</v>
      </c>
      <c r="AR175" s="127" t="s">
        <v>78</v>
      </c>
      <c r="AT175" s="134" t="s">
        <v>72</v>
      </c>
      <c r="AU175" s="134" t="s">
        <v>78</v>
      </c>
      <c r="AY175" s="127" t="s">
        <v>118</v>
      </c>
      <c r="BK175" s="135">
        <f>SUM(BK176:BK179)</f>
        <v>0</v>
      </c>
    </row>
    <row r="176" spans="2:65" s="1" customFormat="1" ht="24.2" customHeight="1">
      <c r="B176" s="138"/>
      <c r="C176" s="139" t="s">
        <v>288</v>
      </c>
      <c r="D176" s="139" t="s">
        <v>120</v>
      </c>
      <c r="E176" s="140" t="s">
        <v>177</v>
      </c>
      <c r="F176" s="141" t="s">
        <v>178</v>
      </c>
      <c r="G176" s="142" t="s">
        <v>179</v>
      </c>
      <c r="H176" s="143">
        <v>84.667000000000002</v>
      </c>
      <c r="I176" s="144"/>
      <c r="J176" s="145">
        <f>ROUND(I176*H176,2)</f>
        <v>0</v>
      </c>
      <c r="K176" s="146"/>
      <c r="L176" s="31"/>
      <c r="M176" s="147" t="s">
        <v>1</v>
      </c>
      <c r="N176" s="148" t="s">
        <v>39</v>
      </c>
      <c r="P176" s="149">
        <f>O176*H176</f>
        <v>0</v>
      </c>
      <c r="Q176" s="149">
        <v>0</v>
      </c>
      <c r="R176" s="149">
        <f>Q176*H176</f>
        <v>0</v>
      </c>
      <c r="S176" s="149">
        <v>0</v>
      </c>
      <c r="T176" s="150">
        <f>S176*H176</f>
        <v>0</v>
      </c>
      <c r="AR176" s="151" t="s">
        <v>88</v>
      </c>
      <c r="AT176" s="151" t="s">
        <v>120</v>
      </c>
      <c r="AU176" s="151" t="s">
        <v>82</v>
      </c>
      <c r="AY176" s="16" t="s">
        <v>118</v>
      </c>
      <c r="BE176" s="152">
        <f>IF(N176="základná",J176,0)</f>
        <v>0</v>
      </c>
      <c r="BF176" s="152">
        <f>IF(N176="znížená",J176,0)</f>
        <v>0</v>
      </c>
      <c r="BG176" s="152">
        <f>IF(N176="zákl. prenesená",J176,0)</f>
        <v>0</v>
      </c>
      <c r="BH176" s="152">
        <f>IF(N176="zníž. prenesená",J176,0)</f>
        <v>0</v>
      </c>
      <c r="BI176" s="152">
        <f>IF(N176="nulová",J176,0)</f>
        <v>0</v>
      </c>
      <c r="BJ176" s="16" t="s">
        <v>82</v>
      </c>
      <c r="BK176" s="152">
        <f>ROUND(I176*H176,2)</f>
        <v>0</v>
      </c>
      <c r="BL176" s="16" t="s">
        <v>88</v>
      </c>
      <c r="BM176" s="151" t="s">
        <v>289</v>
      </c>
    </row>
    <row r="177" spans="2:65" s="1" customFormat="1" ht="37.9" customHeight="1">
      <c r="B177" s="138"/>
      <c r="C177" s="139" t="s">
        <v>290</v>
      </c>
      <c r="D177" s="139" t="s">
        <v>120</v>
      </c>
      <c r="E177" s="140" t="s">
        <v>182</v>
      </c>
      <c r="F177" s="141" t="s">
        <v>183</v>
      </c>
      <c r="G177" s="142" t="s">
        <v>179</v>
      </c>
      <c r="H177" s="143">
        <v>84.667000000000002</v>
      </c>
      <c r="I177" s="144"/>
      <c r="J177" s="145">
        <f>ROUND(I177*H177,2)</f>
        <v>0</v>
      </c>
      <c r="K177" s="146"/>
      <c r="L177" s="31"/>
      <c r="M177" s="147" t="s">
        <v>1</v>
      </c>
      <c r="N177" s="148" t="s">
        <v>39</v>
      </c>
      <c r="P177" s="149">
        <f>O177*H177</f>
        <v>0</v>
      </c>
      <c r="Q177" s="149">
        <v>0</v>
      </c>
      <c r="R177" s="149">
        <f>Q177*H177</f>
        <v>0</v>
      </c>
      <c r="S177" s="149">
        <v>0</v>
      </c>
      <c r="T177" s="150">
        <f>S177*H177</f>
        <v>0</v>
      </c>
      <c r="AR177" s="151" t="s">
        <v>88</v>
      </c>
      <c r="AT177" s="151" t="s">
        <v>120</v>
      </c>
      <c r="AU177" s="151" t="s">
        <v>82</v>
      </c>
      <c r="AY177" s="16" t="s">
        <v>118</v>
      </c>
      <c r="BE177" s="152">
        <f>IF(N177="základná",J177,0)</f>
        <v>0</v>
      </c>
      <c r="BF177" s="152">
        <f>IF(N177="znížená",J177,0)</f>
        <v>0</v>
      </c>
      <c r="BG177" s="152">
        <f>IF(N177="zákl. prenesená",J177,0)</f>
        <v>0</v>
      </c>
      <c r="BH177" s="152">
        <f>IF(N177="zníž. prenesená",J177,0)</f>
        <v>0</v>
      </c>
      <c r="BI177" s="152">
        <f>IF(N177="nulová",J177,0)</f>
        <v>0</v>
      </c>
      <c r="BJ177" s="16" t="s">
        <v>82</v>
      </c>
      <c r="BK177" s="152">
        <f>ROUND(I177*H177,2)</f>
        <v>0</v>
      </c>
      <c r="BL177" s="16" t="s">
        <v>88</v>
      </c>
      <c r="BM177" s="151" t="s">
        <v>291</v>
      </c>
    </row>
    <row r="178" spans="2:65" s="1" customFormat="1" ht="33" customHeight="1">
      <c r="B178" s="138"/>
      <c r="C178" s="139" t="s">
        <v>7</v>
      </c>
      <c r="D178" s="139" t="s">
        <v>120</v>
      </c>
      <c r="E178" s="140" t="s">
        <v>186</v>
      </c>
      <c r="F178" s="141" t="s">
        <v>187</v>
      </c>
      <c r="G178" s="142" t="s">
        <v>179</v>
      </c>
      <c r="H178" s="143">
        <v>84.667000000000002</v>
      </c>
      <c r="I178" s="144"/>
      <c r="J178" s="145">
        <f>ROUND(I178*H178,2)</f>
        <v>0</v>
      </c>
      <c r="K178" s="146"/>
      <c r="L178" s="31"/>
      <c r="M178" s="147" t="s">
        <v>1</v>
      </c>
      <c r="N178" s="148" t="s">
        <v>39</v>
      </c>
      <c r="P178" s="149">
        <f>O178*H178</f>
        <v>0</v>
      </c>
      <c r="Q178" s="149">
        <v>0</v>
      </c>
      <c r="R178" s="149">
        <f>Q178*H178</f>
        <v>0</v>
      </c>
      <c r="S178" s="149">
        <v>0</v>
      </c>
      <c r="T178" s="150">
        <f>S178*H178</f>
        <v>0</v>
      </c>
      <c r="AR178" s="151" t="s">
        <v>88</v>
      </c>
      <c r="AT178" s="151" t="s">
        <v>120</v>
      </c>
      <c r="AU178" s="151" t="s">
        <v>82</v>
      </c>
      <c r="AY178" s="16" t="s">
        <v>118</v>
      </c>
      <c r="BE178" s="152">
        <f>IF(N178="základná",J178,0)</f>
        <v>0</v>
      </c>
      <c r="BF178" s="152">
        <f>IF(N178="znížená",J178,0)</f>
        <v>0</v>
      </c>
      <c r="BG178" s="152">
        <f>IF(N178="zákl. prenesená",J178,0)</f>
        <v>0</v>
      </c>
      <c r="BH178" s="152">
        <f>IF(N178="zníž. prenesená",J178,0)</f>
        <v>0</v>
      </c>
      <c r="BI178" s="152">
        <f>IF(N178="nulová",J178,0)</f>
        <v>0</v>
      </c>
      <c r="BJ178" s="16" t="s">
        <v>82</v>
      </c>
      <c r="BK178" s="152">
        <f>ROUND(I178*H178,2)</f>
        <v>0</v>
      </c>
      <c r="BL178" s="16" t="s">
        <v>88</v>
      </c>
      <c r="BM178" s="151" t="s">
        <v>292</v>
      </c>
    </row>
    <row r="179" spans="2:65" s="1" customFormat="1" ht="55.5" customHeight="1">
      <c r="B179" s="138"/>
      <c r="C179" s="139" t="s">
        <v>293</v>
      </c>
      <c r="D179" s="139" t="s">
        <v>120</v>
      </c>
      <c r="E179" s="140" t="s">
        <v>190</v>
      </c>
      <c r="F179" s="141" t="s">
        <v>191</v>
      </c>
      <c r="G179" s="142" t="s">
        <v>179</v>
      </c>
      <c r="H179" s="143">
        <v>84.667000000000002</v>
      </c>
      <c r="I179" s="144"/>
      <c r="J179" s="145">
        <f>ROUND(I179*H179,2)</f>
        <v>0</v>
      </c>
      <c r="K179" s="146"/>
      <c r="L179" s="31"/>
      <c r="M179" s="185" t="s">
        <v>1</v>
      </c>
      <c r="N179" s="186" t="s">
        <v>39</v>
      </c>
      <c r="O179" s="187"/>
      <c r="P179" s="188">
        <f>O179*H179</f>
        <v>0</v>
      </c>
      <c r="Q179" s="188">
        <v>0</v>
      </c>
      <c r="R179" s="188">
        <f>Q179*H179</f>
        <v>0</v>
      </c>
      <c r="S179" s="188">
        <v>0</v>
      </c>
      <c r="T179" s="189">
        <f>S179*H179</f>
        <v>0</v>
      </c>
      <c r="AR179" s="151" t="s">
        <v>88</v>
      </c>
      <c r="AT179" s="151" t="s">
        <v>120</v>
      </c>
      <c r="AU179" s="151" t="s">
        <v>82</v>
      </c>
      <c r="AY179" s="16" t="s">
        <v>118</v>
      </c>
      <c r="BE179" s="152">
        <f>IF(N179="základná",J179,0)</f>
        <v>0</v>
      </c>
      <c r="BF179" s="152">
        <f>IF(N179="znížená",J179,0)</f>
        <v>0</v>
      </c>
      <c r="BG179" s="152">
        <f>IF(N179="zákl. prenesená",J179,0)</f>
        <v>0</v>
      </c>
      <c r="BH179" s="152">
        <f>IF(N179="zníž. prenesená",J179,0)</f>
        <v>0</v>
      </c>
      <c r="BI179" s="152">
        <f>IF(N179="nulová",J179,0)</f>
        <v>0</v>
      </c>
      <c r="BJ179" s="16" t="s">
        <v>82</v>
      </c>
      <c r="BK179" s="152">
        <f>ROUND(I179*H179,2)</f>
        <v>0</v>
      </c>
      <c r="BL179" s="16" t="s">
        <v>88</v>
      </c>
      <c r="BM179" s="151" t="s">
        <v>294</v>
      </c>
    </row>
    <row r="180" spans="2:65" s="1" customFormat="1" ht="6.95" customHeight="1">
      <c r="B180" s="46"/>
      <c r="C180" s="47"/>
      <c r="D180" s="47"/>
      <c r="E180" s="47"/>
      <c r="F180" s="47"/>
      <c r="G180" s="47"/>
      <c r="H180" s="47"/>
      <c r="I180" s="47"/>
      <c r="J180" s="47"/>
      <c r="K180" s="47"/>
      <c r="L180" s="31"/>
    </row>
  </sheetData>
  <autoFilter ref="C121:K179" xr:uid="{00000000-0009-0000-0000-000004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10</vt:i4>
      </vt:variant>
    </vt:vector>
  </HeadingPairs>
  <TitlesOfParts>
    <vt:vector size="15" baseType="lpstr">
      <vt:lpstr>Rekapitulácia stavby</vt:lpstr>
      <vt:lpstr>1 - Zvážnica - protierózn...</vt:lpstr>
      <vt:lpstr>2 - Vsakovacie nádrže</vt:lpstr>
      <vt:lpstr>3 - Odvodňovacia priekopa</vt:lpstr>
      <vt:lpstr>4 - Priepusty a odkaľovac...</vt:lpstr>
      <vt:lpstr>'1 - Zvážnica - protierózn...'!Názvy_tlače</vt:lpstr>
      <vt:lpstr>'2 - Vsakovacie nádrže'!Názvy_tlače</vt:lpstr>
      <vt:lpstr>'3 - Odvodňovacia priekopa'!Názvy_tlače</vt:lpstr>
      <vt:lpstr>'4 - Priepusty a odkaľovac...'!Názvy_tlače</vt:lpstr>
      <vt:lpstr>'Rekapitulácia stavby'!Názvy_tlače</vt:lpstr>
      <vt:lpstr>'1 - Zvážnica - protierózn...'!Oblasť_tlače</vt:lpstr>
      <vt:lpstr>'2 - Vsakovacie nádrže'!Oblasť_tlače</vt:lpstr>
      <vt:lpstr>'3 - Odvodňovacia priekopa'!Oblasť_tlače</vt:lpstr>
      <vt:lpstr>'4 - Priepusty a odkaľovac...'!Oblasť_tlače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ELITEDESKG4\Stanislav Hlubina</dc:creator>
  <cp:lastModifiedBy>Boris Haulík</cp:lastModifiedBy>
  <dcterms:created xsi:type="dcterms:W3CDTF">2024-08-28T08:19:52Z</dcterms:created>
  <dcterms:modified xsi:type="dcterms:W3CDTF">2025-01-27T09:26:21Z</dcterms:modified>
</cp:coreProperties>
</file>