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isab\Documents\52\CHOVMAT 041NR520563\OBSTARANIE\MASTAL\"/>
    </mc:Choice>
  </mc:AlternateContent>
  <xr:revisionPtr revIDLastSave="0" documentId="13_ncr:1_{032A01BC-2945-4B80-99AE-A67CC713671F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ekapitulácia stavby" sheetId="1" r:id="rId1"/>
    <sheet name="SO-01-1 - Stavebé úpravy ..." sheetId="2" r:id="rId2"/>
    <sheet name="SO-01-2 - Technológia  vý..." sheetId="3" r:id="rId3"/>
  </sheets>
  <definedNames>
    <definedName name="_xlnm._FilterDatabase" localSheetId="1" hidden="1">'SO-01-1 - Stavebé úpravy ...'!$C$130:$K$314</definedName>
    <definedName name="_xlnm._FilterDatabase" localSheetId="2" hidden="1">'SO-01-2 - Technológia  vý...'!$C$128:$K$170</definedName>
    <definedName name="_xlnm.Print_Titles" localSheetId="0">'Rekapitulácia stavby'!$92:$92</definedName>
    <definedName name="_xlnm.Print_Titles" localSheetId="1">'SO-01-1 - Stavebé úpravy ...'!$130:$130</definedName>
    <definedName name="_xlnm.Print_Titles" localSheetId="2">'SO-01-2 - Technológia  vý...'!$128:$128</definedName>
    <definedName name="_xlnm.Print_Area" localSheetId="0">'Rekapitulácia stavby'!$D$4:$AO$76,'Rekapitulácia stavby'!$C$82:$AQ$97</definedName>
    <definedName name="_xlnm.Print_Area" localSheetId="1">'SO-01-1 - Stavebé úpravy ...'!$C$4:$J$76,'SO-01-1 - Stavebé úpravy ...'!$C$82:$J$112,'SO-01-1 - Stavebé úpravy ...'!$C$118:$J$314</definedName>
    <definedName name="_xlnm.Print_Area" localSheetId="2">'SO-01-2 - Technológia  vý...'!$C$4:$J$76,'SO-01-2 - Technológia  vý...'!$C$82:$J$110,'SO-01-2 - Technológia  vý...'!$C$116:$J$170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70" i="3"/>
  <c r="BH170" i="3"/>
  <c r="BG170" i="3"/>
  <c r="BE170" i="3"/>
  <c r="T170" i="3"/>
  <c r="T169" i="3" s="1"/>
  <c r="R170" i="3"/>
  <c r="R169" i="3"/>
  <c r="P170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59" i="3"/>
  <c r="BH159" i="3"/>
  <c r="BG159" i="3"/>
  <c r="BE159" i="3"/>
  <c r="T159" i="3"/>
  <c r="T158" i="3"/>
  <c r="R159" i="3"/>
  <c r="R158" i="3"/>
  <c r="P159" i="3"/>
  <c r="P158" i="3" s="1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R151" i="3" s="1"/>
  <c r="R150" i="3" s="1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T151" i="3" s="1"/>
  <c r="T150" i="3" s="1"/>
  <c r="R152" i="3"/>
  <c r="P152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T144" i="3" s="1"/>
  <c r="R145" i="3"/>
  <c r="R144" i="3"/>
  <c r="P145" i="3"/>
  <c r="P144" i="3" s="1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J126" i="3"/>
  <c r="J125" i="3"/>
  <c r="F125" i="3"/>
  <c r="F123" i="3"/>
  <c r="E121" i="3"/>
  <c r="J92" i="3"/>
  <c r="J91" i="3"/>
  <c r="F91" i="3"/>
  <c r="F89" i="3"/>
  <c r="E87" i="3"/>
  <c r="J18" i="3"/>
  <c r="E18" i="3"/>
  <c r="F92" i="3"/>
  <c r="J17" i="3"/>
  <c r="J12" i="3"/>
  <c r="J89" i="3" s="1"/>
  <c r="E7" i="3"/>
  <c r="E85" i="3" s="1"/>
  <c r="J37" i="2"/>
  <c r="J36" i="2"/>
  <c r="AY95" i="1"/>
  <c r="J35" i="2"/>
  <c r="AX95" i="1" s="1"/>
  <c r="BI310" i="2"/>
  <c r="BH310" i="2"/>
  <c r="BG310" i="2"/>
  <c r="BE310" i="2"/>
  <c r="T310" i="2"/>
  <c r="R310" i="2"/>
  <c r="P310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76" i="2"/>
  <c r="BH276" i="2"/>
  <c r="BG276" i="2"/>
  <c r="BE276" i="2"/>
  <c r="T276" i="2"/>
  <c r="R276" i="2"/>
  <c r="P276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58" i="2"/>
  <c r="BH258" i="2"/>
  <c r="BG258" i="2"/>
  <c r="BE258" i="2"/>
  <c r="T258" i="2"/>
  <c r="R258" i="2"/>
  <c r="P258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T237" i="2" s="1"/>
  <c r="R238" i="2"/>
  <c r="R237" i="2" s="1"/>
  <c r="P238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29" i="2"/>
  <c r="BH229" i="2"/>
  <c r="BG229" i="2"/>
  <c r="BE229" i="2"/>
  <c r="T229" i="2"/>
  <c r="R229" i="2"/>
  <c r="P229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1" i="2"/>
  <c r="BH201" i="2"/>
  <c r="BG201" i="2"/>
  <c r="BE201" i="2"/>
  <c r="T201" i="2"/>
  <c r="R201" i="2"/>
  <c r="P201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6" i="2"/>
  <c r="BH186" i="2"/>
  <c r="BG186" i="2"/>
  <c r="BE186" i="2"/>
  <c r="T186" i="2"/>
  <c r="R186" i="2"/>
  <c r="P186" i="2"/>
  <c r="BI182" i="2"/>
  <c r="BH182" i="2"/>
  <c r="BG182" i="2"/>
  <c r="BE182" i="2"/>
  <c r="T182" i="2"/>
  <c r="R182" i="2"/>
  <c r="P182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7" i="2"/>
  <c r="BH167" i="2"/>
  <c r="BG167" i="2"/>
  <c r="BE167" i="2"/>
  <c r="T167" i="2"/>
  <c r="R167" i="2"/>
  <c r="P167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1" i="2"/>
  <c r="BH141" i="2"/>
  <c r="BG141" i="2"/>
  <c r="BE141" i="2"/>
  <c r="T141" i="2"/>
  <c r="T140" i="2"/>
  <c r="R141" i="2"/>
  <c r="R140" i="2"/>
  <c r="P141" i="2"/>
  <c r="P140" i="2" s="1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92" i="2"/>
  <c r="J91" i="2"/>
  <c r="F91" i="2"/>
  <c r="F89" i="2"/>
  <c r="E87" i="2"/>
  <c r="J18" i="2"/>
  <c r="E18" i="2"/>
  <c r="F128" i="2"/>
  <c r="J17" i="2"/>
  <c r="J12" i="2"/>
  <c r="J125" i="2"/>
  <c r="E7" i="2"/>
  <c r="E121" i="2" s="1"/>
  <c r="L90" i="1"/>
  <c r="AM90" i="1"/>
  <c r="AM89" i="1"/>
  <c r="L89" i="1"/>
  <c r="AM87" i="1"/>
  <c r="L87" i="1"/>
  <c r="L85" i="1"/>
  <c r="L84" i="1"/>
  <c r="BK310" i="2"/>
  <c r="J300" i="2"/>
  <c r="BK295" i="2"/>
  <c r="J291" i="2"/>
  <c r="BK276" i="2"/>
  <c r="J268" i="2"/>
  <c r="BK254" i="2"/>
  <c r="BK250" i="2"/>
  <c r="BK243" i="2"/>
  <c r="J238" i="2"/>
  <c r="BK229" i="2"/>
  <c r="BK222" i="2"/>
  <c r="J218" i="2"/>
  <c r="J216" i="2"/>
  <c r="J214" i="2"/>
  <c r="BK211" i="2"/>
  <c r="BK207" i="2"/>
  <c r="J201" i="2"/>
  <c r="J193" i="2"/>
  <c r="J182" i="2"/>
  <c r="J167" i="2"/>
  <c r="J155" i="2"/>
  <c r="BK146" i="2"/>
  <c r="BK134" i="2"/>
  <c r="AS94" i="1"/>
  <c r="J134" i="3"/>
  <c r="BK155" i="3"/>
  <c r="BK148" i="3"/>
  <c r="J140" i="3"/>
  <c r="BK156" i="3"/>
  <c r="BK140" i="3"/>
  <c r="J154" i="3"/>
  <c r="J168" i="3"/>
  <c r="BK159" i="3"/>
  <c r="BK134" i="3"/>
  <c r="BK136" i="3"/>
  <c r="J156" i="3"/>
  <c r="J207" i="2"/>
  <c r="J195" i="2"/>
  <c r="BK182" i="2"/>
  <c r="J174" i="2"/>
  <c r="J158" i="2"/>
  <c r="J152" i="2"/>
  <c r="J141" i="2"/>
  <c r="BK305" i="2"/>
  <c r="J302" i="2"/>
  <c r="J297" i="2"/>
  <c r="BK291" i="2"/>
  <c r="J283" i="2"/>
  <c r="J270" i="2"/>
  <c r="J258" i="2"/>
  <c r="J252" i="2"/>
  <c r="BK245" i="2"/>
  <c r="BK241" i="2"/>
  <c r="BK234" i="2"/>
  <c r="BK196" i="2"/>
  <c r="BK190" i="2"/>
  <c r="BK178" i="2"/>
  <c r="BK161" i="2"/>
  <c r="BK149" i="2"/>
  <c r="BK137" i="2"/>
  <c r="BK132" i="3"/>
  <c r="BK145" i="3"/>
  <c r="BK163" i="3"/>
  <c r="J145" i="3"/>
  <c r="BK167" i="3"/>
  <c r="J136" i="3"/>
  <c r="J164" i="3"/>
  <c r="BK142" i="3"/>
  <c r="J149" i="3"/>
  <c r="J162" i="3"/>
  <c r="J305" i="2"/>
  <c r="BK300" i="2"/>
  <c r="BK297" i="2"/>
  <c r="J293" i="2"/>
  <c r="BK285" i="2"/>
  <c r="BK270" i="2"/>
  <c r="BK264" i="2"/>
  <c r="J254" i="2"/>
  <c r="BK247" i="2"/>
  <c r="J241" i="2"/>
  <c r="J236" i="2"/>
  <c r="J229" i="2"/>
  <c r="J222" i="2"/>
  <c r="J220" i="2"/>
  <c r="J213" i="2"/>
  <c r="BK209" i="2"/>
  <c r="BK205" i="2"/>
  <c r="J196" i="2"/>
  <c r="J190" i="2"/>
  <c r="BK174" i="2"/>
  <c r="BK158" i="2"/>
  <c r="J149" i="2"/>
  <c r="J137" i="2"/>
  <c r="J310" i="2"/>
  <c r="BK302" i="2"/>
  <c r="J299" i="2"/>
  <c r="J295" i="2"/>
  <c r="J285" i="2"/>
  <c r="J276" i="2"/>
  <c r="J264" i="2"/>
  <c r="BK252" i="2"/>
  <c r="J247" i="2"/>
  <c r="J243" i="2"/>
  <c r="BK236" i="2"/>
  <c r="BK224" i="2"/>
  <c r="BK220" i="2"/>
  <c r="BK216" i="2"/>
  <c r="BK214" i="2"/>
  <c r="J211" i="2"/>
  <c r="J205" i="2"/>
  <c r="BK195" i="2"/>
  <c r="J186" i="2"/>
  <c r="J178" i="2"/>
  <c r="BK155" i="2"/>
  <c r="J146" i="2"/>
  <c r="J134" i="2"/>
  <c r="BK165" i="3"/>
  <c r="BK162" i="3"/>
  <c r="J153" i="3"/>
  <c r="J163" i="3"/>
  <c r="BK154" i="3"/>
  <c r="BK164" i="3"/>
  <c r="BK147" i="3"/>
  <c r="BK168" i="3"/>
  <c r="BK152" i="3"/>
  <c r="J167" i="3"/>
  <c r="J152" i="3"/>
  <c r="J132" i="3"/>
  <c r="BK299" i="2"/>
  <c r="BK293" i="2"/>
  <c r="BK283" i="2"/>
  <c r="BK268" i="2"/>
  <c r="BK258" i="2"/>
  <c r="J250" i="2"/>
  <c r="J245" i="2"/>
  <c r="BK238" i="2"/>
  <c r="J234" i="2"/>
  <c r="J224" i="2"/>
  <c r="BK218" i="2"/>
  <c r="BK213" i="2"/>
  <c r="J209" i="2"/>
  <c r="BK201" i="2"/>
  <c r="BK193" i="2"/>
  <c r="BK186" i="2"/>
  <c r="BK167" i="2"/>
  <c r="J161" i="2"/>
  <c r="BK152" i="2"/>
  <c r="BK141" i="2"/>
  <c r="BK170" i="3"/>
  <c r="J155" i="3"/>
  <c r="J148" i="3"/>
  <c r="J159" i="3"/>
  <c r="BK149" i="3"/>
  <c r="J142" i="3"/>
  <c r="BK157" i="3"/>
  <c r="J170" i="3"/>
  <c r="BK143" i="3"/>
  <c r="J165" i="3"/>
  <c r="BK153" i="3"/>
  <c r="J157" i="3"/>
  <c r="J147" i="3"/>
  <c r="J143" i="3"/>
  <c r="F37" i="2" l="1"/>
  <c r="BD95" i="1" s="1"/>
  <c r="J33" i="2"/>
  <c r="AV95" i="1" s="1"/>
  <c r="F36" i="2"/>
  <c r="BC95" i="1" s="1"/>
  <c r="F35" i="2"/>
  <c r="BB95" i="1" s="1"/>
  <c r="P151" i="3"/>
  <c r="P150" i="3" s="1"/>
  <c r="F33" i="2"/>
  <c r="AZ95" i="1" s="1"/>
  <c r="BK133" i="2"/>
  <c r="J133" i="2" s="1"/>
  <c r="J98" i="2" s="1"/>
  <c r="R173" i="2"/>
  <c r="T215" i="2"/>
  <c r="T249" i="2"/>
  <c r="R282" i="2"/>
  <c r="R304" i="2"/>
  <c r="R239" i="2" s="1"/>
  <c r="R133" i="2"/>
  <c r="T173" i="2"/>
  <c r="R215" i="2"/>
  <c r="R263" i="2"/>
  <c r="R294" i="2"/>
  <c r="T131" i="3"/>
  <c r="T141" i="3"/>
  <c r="T135" i="3"/>
  <c r="R161" i="3"/>
  <c r="T133" i="2"/>
  <c r="P173" i="2"/>
  <c r="P215" i="2"/>
  <c r="T263" i="2"/>
  <c r="T239" i="2" s="1"/>
  <c r="P294" i="2"/>
  <c r="BK141" i="3"/>
  <c r="J141" i="3"/>
  <c r="J100" i="3" s="1"/>
  <c r="R146" i="3"/>
  <c r="BK161" i="3"/>
  <c r="J161" i="3"/>
  <c r="J107" i="3"/>
  <c r="T166" i="3"/>
  <c r="BK145" i="2"/>
  <c r="J145" i="2" s="1"/>
  <c r="J100" i="2" s="1"/>
  <c r="BK192" i="2"/>
  <c r="J192" i="2" s="1"/>
  <c r="J102" i="2" s="1"/>
  <c r="P240" i="2"/>
  <c r="R249" i="2"/>
  <c r="P282" i="2"/>
  <c r="T304" i="2"/>
  <c r="BK131" i="3"/>
  <c r="J131" i="3" s="1"/>
  <c r="J98" i="3" s="1"/>
  <c r="R141" i="3"/>
  <c r="R135" i="3"/>
  <c r="T161" i="3"/>
  <c r="T160" i="3"/>
  <c r="P133" i="2"/>
  <c r="BK173" i="2"/>
  <c r="J173" i="2"/>
  <c r="J101" i="2" s="1"/>
  <c r="BK215" i="2"/>
  <c r="J215" i="2" s="1"/>
  <c r="J103" i="2" s="1"/>
  <c r="BK249" i="2"/>
  <c r="J249" i="2"/>
  <c r="J107" i="2" s="1"/>
  <c r="BK282" i="2"/>
  <c r="J282" i="2" s="1"/>
  <c r="J109" i="2" s="1"/>
  <c r="P304" i="2"/>
  <c r="P141" i="3"/>
  <c r="P161" i="3"/>
  <c r="R145" i="2"/>
  <c r="T192" i="2"/>
  <c r="T240" i="2"/>
  <c r="P249" i="2"/>
  <c r="T282" i="2"/>
  <c r="T294" i="2"/>
  <c r="BK146" i="3"/>
  <c r="J146" i="3" s="1"/>
  <c r="J102" i="3" s="1"/>
  <c r="R166" i="3"/>
  <c r="P145" i="2"/>
  <c r="P192" i="2"/>
  <c r="R240" i="2"/>
  <c r="BK263" i="2"/>
  <c r="J263" i="2" s="1"/>
  <c r="J108" i="2" s="1"/>
  <c r="BK294" i="2"/>
  <c r="J294" i="2"/>
  <c r="J110" i="2"/>
  <c r="P131" i="3"/>
  <c r="T146" i="3"/>
  <c r="BK166" i="3"/>
  <c r="J166" i="3" s="1"/>
  <c r="J108" i="3" s="1"/>
  <c r="T145" i="2"/>
  <c r="R192" i="2"/>
  <c r="BK240" i="2"/>
  <c r="J240" i="2" s="1"/>
  <c r="J106" i="2" s="1"/>
  <c r="P263" i="2"/>
  <c r="BK304" i="2"/>
  <c r="J304" i="2" s="1"/>
  <c r="J111" i="2" s="1"/>
  <c r="R131" i="3"/>
  <c r="P146" i="3"/>
  <c r="P135" i="3" s="1"/>
  <c r="P166" i="3"/>
  <c r="BK140" i="2"/>
  <c r="J140" i="2"/>
  <c r="J99" i="2" s="1"/>
  <c r="BK144" i="3"/>
  <c r="BK135" i="3" s="1"/>
  <c r="J135" i="3" s="1"/>
  <c r="J99" i="3" s="1"/>
  <c r="BK151" i="3"/>
  <c r="J151" i="3" s="1"/>
  <c r="J104" i="3" s="1"/>
  <c r="BK169" i="3"/>
  <c r="J169" i="3"/>
  <c r="J109" i="3"/>
  <c r="BK237" i="2"/>
  <c r="J237" i="2" s="1"/>
  <c r="J104" i="2" s="1"/>
  <c r="BK158" i="3"/>
  <c r="J158" i="3" s="1"/>
  <c r="J105" i="3" s="1"/>
  <c r="J123" i="3"/>
  <c r="BF148" i="3"/>
  <c r="BF153" i="3"/>
  <c r="BF140" i="3"/>
  <c r="BF154" i="3"/>
  <c r="BF155" i="3"/>
  <c r="BF162" i="3"/>
  <c r="F126" i="3"/>
  <c r="BF147" i="3"/>
  <c r="BF157" i="3"/>
  <c r="BF145" i="3"/>
  <c r="BF156" i="3"/>
  <c r="E119" i="3"/>
  <c r="BF134" i="3"/>
  <c r="BF149" i="3"/>
  <c r="BF152" i="3"/>
  <c r="BF167" i="3"/>
  <c r="BF132" i="3"/>
  <c r="BF163" i="3"/>
  <c r="BF165" i="3"/>
  <c r="BF170" i="3"/>
  <c r="BF136" i="3"/>
  <c r="BF142" i="3"/>
  <c r="BF143" i="3"/>
  <c r="BF159" i="3"/>
  <c r="BF164" i="3"/>
  <c r="BF168" i="3"/>
  <c r="E85" i="2"/>
  <c r="J89" i="2"/>
  <c r="F92" i="2"/>
  <c r="BF134" i="2"/>
  <c r="BF137" i="2"/>
  <c r="BF141" i="2"/>
  <c r="BF146" i="2"/>
  <c r="BF149" i="2"/>
  <c r="BF152" i="2"/>
  <c r="BF155" i="2"/>
  <c r="BF158" i="2"/>
  <c r="BF161" i="2"/>
  <c r="BF167" i="2"/>
  <c r="BF174" i="2"/>
  <c r="BF178" i="2"/>
  <c r="BF182" i="2"/>
  <c r="BF186" i="2"/>
  <c r="BF190" i="2"/>
  <c r="BF193" i="2"/>
  <c r="BF195" i="2"/>
  <c r="BF196" i="2"/>
  <c r="BF201" i="2"/>
  <c r="BF205" i="2"/>
  <c r="BF207" i="2"/>
  <c r="BF209" i="2"/>
  <c r="BF211" i="2"/>
  <c r="BF213" i="2"/>
  <c r="BF214" i="2"/>
  <c r="BF216" i="2"/>
  <c r="BF218" i="2"/>
  <c r="BF220" i="2"/>
  <c r="BF222" i="2"/>
  <c r="BF224" i="2"/>
  <c r="BF229" i="2"/>
  <c r="BF234" i="2"/>
  <c r="BF236" i="2"/>
  <c r="BF238" i="2"/>
  <c r="BF241" i="2"/>
  <c r="BF243" i="2"/>
  <c r="BF245" i="2"/>
  <c r="BF247" i="2"/>
  <c r="BF250" i="2"/>
  <c r="BF252" i="2"/>
  <c r="BF254" i="2"/>
  <c r="BF258" i="2"/>
  <c r="BF264" i="2"/>
  <c r="BF268" i="2"/>
  <c r="BF270" i="2"/>
  <c r="BF276" i="2"/>
  <c r="BF283" i="2"/>
  <c r="BF285" i="2"/>
  <c r="BF291" i="2"/>
  <c r="BF293" i="2"/>
  <c r="BF295" i="2"/>
  <c r="BF297" i="2"/>
  <c r="BF299" i="2"/>
  <c r="BF300" i="2"/>
  <c r="BF302" i="2"/>
  <c r="BF305" i="2"/>
  <c r="BF310" i="2"/>
  <c r="J33" i="3"/>
  <c r="AV96" i="1" s="1"/>
  <c r="F33" i="3"/>
  <c r="AZ96" i="1" s="1"/>
  <c r="F36" i="3"/>
  <c r="BC96" i="1" s="1"/>
  <c r="F37" i="3"/>
  <c r="BD96" i="1" s="1"/>
  <c r="F35" i="3"/>
  <c r="BB96" i="1" s="1"/>
  <c r="BK239" i="2" l="1"/>
  <c r="J239" i="2" s="1"/>
  <c r="J105" i="2" s="1"/>
  <c r="BC94" i="1"/>
  <c r="W32" i="1" s="1"/>
  <c r="AZ94" i="1"/>
  <c r="W29" i="1" s="1"/>
  <c r="BB94" i="1"/>
  <c r="W31" i="1" s="1"/>
  <c r="BD94" i="1"/>
  <c r="W33" i="1" s="1"/>
  <c r="J144" i="3"/>
  <c r="J101" i="3" s="1"/>
  <c r="P160" i="3"/>
  <c r="R132" i="2"/>
  <c r="R131" i="2"/>
  <c r="P132" i="2"/>
  <c r="P239" i="2"/>
  <c r="R160" i="3"/>
  <c r="R130" i="3" s="1"/>
  <c r="R129" i="3" s="1"/>
  <c r="BK132" i="2"/>
  <c r="J132" i="2" s="1"/>
  <c r="J97" i="2" s="1"/>
  <c r="T132" i="2"/>
  <c r="T131" i="2"/>
  <c r="P130" i="3"/>
  <c r="P129" i="3"/>
  <c r="AU96" i="1" s="1"/>
  <c r="T130" i="3"/>
  <c r="T129" i="3"/>
  <c r="BK160" i="3"/>
  <c r="J160" i="3"/>
  <c r="J106" i="3" s="1"/>
  <c r="BK150" i="3"/>
  <c r="J150" i="3"/>
  <c r="J103" i="3" s="1"/>
  <c r="J34" i="2"/>
  <c r="AW95" i="1" s="1"/>
  <c r="AT95" i="1" s="1"/>
  <c r="F34" i="2"/>
  <c r="BA95" i="1" s="1"/>
  <c r="J34" i="3"/>
  <c r="AW96" i="1" s="1"/>
  <c r="AT96" i="1" s="1"/>
  <c r="F34" i="3"/>
  <c r="BA96" i="1" s="1"/>
  <c r="AY94" i="1" l="1"/>
  <c r="AV94" i="1"/>
  <c r="AK29" i="1" s="1"/>
  <c r="AX94" i="1"/>
  <c r="BK131" i="2"/>
  <c r="J131" i="2" s="1"/>
  <c r="J96" i="2" s="1"/>
  <c r="P131" i="2"/>
  <c r="AU95" i="1"/>
  <c r="BK130" i="3"/>
  <c r="BK129" i="3"/>
  <c r="J129" i="3" s="1"/>
  <c r="J30" i="3" s="1"/>
  <c r="AG96" i="1" s="1"/>
  <c r="AU94" i="1"/>
  <c r="BA94" i="1"/>
  <c r="W30" i="1" s="1"/>
  <c r="J30" i="2" l="1"/>
  <c r="AG95" i="1" s="1"/>
  <c r="AG94" i="1" s="1"/>
  <c r="AK26" i="1" s="1"/>
  <c r="J39" i="3"/>
  <c r="J96" i="3"/>
  <c r="J130" i="3"/>
  <c r="J97" i="3"/>
  <c r="AN96" i="1"/>
  <c r="AW94" i="1"/>
  <c r="AK30" i="1" s="1"/>
  <c r="AN95" i="1" l="1"/>
  <c r="J39" i="2"/>
  <c r="AK35" i="1"/>
  <c r="AT94" i="1"/>
  <c r="AN94" i="1" s="1"/>
</calcChain>
</file>

<file path=xl/sharedStrings.xml><?xml version="1.0" encoding="utf-8"?>
<sst xmlns="http://schemas.openxmlformats.org/spreadsheetml/2006/main" count="2749" uniqueCount="543">
  <si>
    <t>Export Komplet</t>
  </si>
  <si>
    <t/>
  </si>
  <si>
    <t>2.0</t>
  </si>
  <si>
    <t>False</t>
  </si>
  <si>
    <t>{ced949f0-d487-4e87-af22-30529206a19a}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</si>
  <si>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</si>
  <si>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</si>
  <si>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</si>
  <si>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</si>
  <si>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</si>
  <si>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</si>
  <si>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</si>
  <si>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SO01</t>
  </si>
  <si>
    <t>Stavba:</t>
  </si>
  <si>
    <t>Výkrm č.1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</si>
  <si>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</si>
  <si>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</si>
  <si>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</si>
  <si>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</si>
  <si>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</si>
  <si>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</si>
  <si>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</si>
  <si>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Chomat  F.U. s.r.o.</t>
  </si>
  <si>
    <t>IČ DPH:</t>
  </si>
  <si>
    <t>Zhotoviteľ:</t>
  </si>
  <si>
    <t>Projektant:</t>
  </si>
  <si>
    <t>Ing. Peter Antal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</si>
  <si>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</si>
  <si>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</si>
  <si>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</si>
  <si>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</si>
  <si>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</si>
  <si>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</si>
  <si>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</si>
  <si>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</si>
  <si>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</si>
  <si>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</si>
  <si>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</si>
  <si>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</si>
  <si>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</si>
  <si>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</si>
  <si>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</si>
  <si>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</si>
  <si>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</si>
  <si>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</si>
  <si>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</si>
  <si>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</si>
  <si>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</si>
  <si>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</si>
  <si>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</si>
  <si>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</si>
  <si>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</si>
  <si>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</si>
  <si>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</si>
  <si>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</si>
  <si>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</si>
  <si>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</si>
  <si>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</si>
  <si>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</si>
  <si>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</si>
  <si>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</si>
  <si>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</si>
  <si>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</si>
  <si>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</si>
  <si>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</si>
  <si>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</si>
  <si>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</si>
  <si>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</si>
  <si>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</si>
  <si>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</si>
  <si>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</si>
  <si>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</si>
  <si>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</si>
  <si>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</si>
  <si>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</si>
  <si>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SO-01-1</t>
  </si>
  <si>
    <t>Stavebé úpravy výkrm č.1</t>
  </si>
  <si>
    <t>STA</t>
  </si>
  <si>
    <t>1</t>
  </si>
  <si>
    <t>{ee01c967-c8dd-445b-a9d9-7d76fb0d2295}</t>
  </si>
  <si>
    <t>SO-01-2</t>
  </si>
  <si>
    <t>Technológia  výkrm č.1</t>
  </si>
  <si>
    <t>{1921aa87-f7a3-4928-ab56-dcb760f283bc}</t>
  </si>
  <si>
    <t>KRYCÍ LIST ROZPOČTU</t>
  </si>
  <si>
    <t>Objekt:</t>
  </si>
  <si>
    <t>SO-01-1 - Stavebé úpravy výkrm č.1</t>
  </si>
  <si>
    <t>Ing. peter Antal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</si>
  <si>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</si>
  <si>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</si>
  <si>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</si>
  <si>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</si>
  <si>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</si>
  <si>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</si>
  <si>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</si>
  <si>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</si>
  <si>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</si>
  <si>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</si>
  <si>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</si>
  <si>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</si>
  <si>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</si>
  <si>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</si>
  <si>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</si>
  <si>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</si>
  <si>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</si>
  <si>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</si>
  <si>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</si>
  <si>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</si>
  <si>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</si>
  <si>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</si>
  <si>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</si>
  <si>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</si>
  <si>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</si>
  <si>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</si>
  <si>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</si>
  <si>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</si>
  <si>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</si>
  <si>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</si>
  <si>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</si>
  <si>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</si>
  <si>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</si>
  <si>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</si>
  <si>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</si>
  <si>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</si>
  <si>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</si>
  <si>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132311111.S</t>
  </si>
  <si>
    <t>Hĺbenie rýh šírky do 600 mm v  hornine tr.4 nesúdržných - ručným  alebo pneumatickým náradím</t>
  </si>
  <si>
    <t>m3</t>
  </si>
  <si>
    <t>4</t>
  </si>
  <si>
    <t>2</t>
  </si>
  <si>
    <t>524754529</t>
  </si>
  <si>
    <t>VV</t>
  </si>
  <si>
    <t>(49+49)*0,5*0,75+15</t>
  </si>
  <si>
    <t>Súčet</t>
  </si>
  <si>
    <t>162301101.S</t>
  </si>
  <si>
    <t>Vodorovné premiestnenie výkopku po spevnenej ceste z horniny tr.1-4, do 100 m3 na vzdialenosť do 500 m</t>
  </si>
  <si>
    <t>-1741771966</t>
  </si>
  <si>
    <t>Zakladanie</t>
  </si>
  <si>
    <t>3</t>
  </si>
  <si>
    <t>215901101.S</t>
  </si>
  <si>
    <t>Zhutnenie podložia z rastlej horniny 1 až 4 pod násypy, z hornina súdržných do 92 % PS a nesúdržných</t>
  </si>
  <si>
    <t>m2</t>
  </si>
  <si>
    <t>849805397</t>
  </si>
  <si>
    <t>(49+49)*0,5*0,75</t>
  </si>
  <si>
    <t>49*10</t>
  </si>
  <si>
    <t>Zvislé a kompletné konštrukcie</t>
  </si>
  <si>
    <t>311271301</t>
  </si>
  <si>
    <t>Murivo nosné (m3) PREMAC 50x20x25 s betónovou výplňou hr. 200 mm</t>
  </si>
  <si>
    <t>-1023617772</t>
  </si>
  <si>
    <t>13*8,6*0,2*0,5</t>
  </si>
  <si>
    <t>60</t>
  </si>
  <si>
    <t>311321311.S</t>
  </si>
  <si>
    <t>Betón nadzákladových múrov, železový (bez výstuže) tr. C 16/20</t>
  </si>
  <si>
    <t>-1130414295</t>
  </si>
  <si>
    <t>13*8,6*0,2*0,1</t>
  </si>
  <si>
    <t>5</t>
  </si>
  <si>
    <t>311351101.S</t>
  </si>
  <si>
    <t>Debnenie nadzákladových múrov jednostranné, zhotovenie-dielce</t>
  </si>
  <si>
    <t>-757093470</t>
  </si>
  <si>
    <t>13*8,6*0,2*2</t>
  </si>
  <si>
    <t>6</t>
  </si>
  <si>
    <t>311351102.S</t>
  </si>
  <si>
    <t>Debnenie nadzákladových múrov jednostranné, odstránenie-dielce</t>
  </si>
  <si>
    <t>528919061</t>
  </si>
  <si>
    <t>7</t>
  </si>
  <si>
    <t>311361921.S</t>
  </si>
  <si>
    <t>Výstuž nadzákladových múrov, stien a priečok zo zváraných sietí</t>
  </si>
  <si>
    <t>t</t>
  </si>
  <si>
    <t>1067258073</t>
  </si>
  <si>
    <t>13*8,6*0,5*9/1000</t>
  </si>
  <si>
    <t>8</t>
  </si>
  <si>
    <t>312271303</t>
  </si>
  <si>
    <t>Murivo výplňové (m3) PREMAC 50x20x25 s betónovou výplňou hr. 200 mm</t>
  </si>
  <si>
    <t>-232583179</t>
  </si>
  <si>
    <t>26*0,2*0,9*1,2</t>
  </si>
  <si>
    <t>2*0,5*0,2</t>
  </si>
  <si>
    <t>9</t>
  </si>
  <si>
    <t>346244621.S</t>
  </si>
  <si>
    <t>Prímurovky izolačné a ochranné z tehál CDm dĺžky 240 mm na MC 10 hr. 240 mm</t>
  </si>
  <si>
    <t>-1028176822</t>
  </si>
  <si>
    <t>Úpravy povrchov, podlahy, osadenie</t>
  </si>
  <si>
    <t>10</t>
  </si>
  <si>
    <t>612401902.S</t>
  </si>
  <si>
    <t>Príplatok za zaoblenie povrchu omietky vnútorných stien a pilierov, hladká</t>
  </si>
  <si>
    <t>1096351805</t>
  </si>
  <si>
    <t>49*2,5*2</t>
  </si>
  <si>
    <t>9,2*3*2</t>
  </si>
  <si>
    <t>11</t>
  </si>
  <si>
    <t>622460114.S</t>
  </si>
  <si>
    <t>Príprava vonkajšieho podkladu stien na hladké nenasiakavé podklady adhéznym mostíkom</t>
  </si>
  <si>
    <t>1881002503</t>
  </si>
  <si>
    <t>12</t>
  </si>
  <si>
    <t>622460232.S</t>
  </si>
  <si>
    <t>Vonkajšia omietka stien cementová hrubá, hr. 15 mm</t>
  </si>
  <si>
    <t>2019977523</t>
  </si>
  <si>
    <t>13</t>
  </si>
  <si>
    <t>622491301.S</t>
  </si>
  <si>
    <t>Fasádny náter akrylátový dvojnásobný</t>
  </si>
  <si>
    <t>1492766455</t>
  </si>
  <si>
    <t>14</t>
  </si>
  <si>
    <t>631571001.S</t>
  </si>
  <si>
    <t>Násyp z kameniva ťaženého 0-4 (pre spevnenie podkladov)</t>
  </si>
  <si>
    <t>2032097779</t>
  </si>
  <si>
    <t>8,6*48*0,15</t>
  </si>
  <si>
    <t>Rúrové vedenie</t>
  </si>
  <si>
    <t>15</t>
  </si>
  <si>
    <t>871356006.S</t>
  </si>
  <si>
    <t>Montáž kanalizačného PVC-U potrubia hladkého viacvrstvového DN 200</t>
  </si>
  <si>
    <t>m</t>
  </si>
  <si>
    <t>-1323199688</t>
  </si>
  <si>
    <t>10+46*2</t>
  </si>
  <si>
    <t>16</t>
  </si>
  <si>
    <t>M</t>
  </si>
  <si>
    <t>286110000200</t>
  </si>
  <si>
    <t>Rúra kanalizačná PVC-U gravitačná, hladká SN8 - KG, ML - viacvrstvová, DN 200, dĺ. 5 m, WAVIN</t>
  </si>
  <si>
    <t>ks</t>
  </si>
  <si>
    <t>-188239537</t>
  </si>
  <si>
    <t>17</t>
  </si>
  <si>
    <t>877354030.S</t>
  </si>
  <si>
    <t>Montáž kanalizačnej PP odbočky DN 200</t>
  </si>
  <si>
    <t>460146990</t>
  </si>
  <si>
    <t>12*2</t>
  </si>
  <si>
    <t>18</t>
  </si>
  <si>
    <t>286520004400</t>
  </si>
  <si>
    <t>Koleno PVC D 200/87° hladký kanalizačný systém, PIPELIFE</t>
  </si>
  <si>
    <t>1062564377</t>
  </si>
  <si>
    <t>19</t>
  </si>
  <si>
    <t>286510004900</t>
  </si>
  <si>
    <t>Koleno PVC-U, DN 200x45° hladká pre gravitačnú kanalizáciu KG potrubia, WAVIN</t>
  </si>
  <si>
    <t>-928105574</t>
  </si>
  <si>
    <t>24</t>
  </si>
  <si>
    <t>20</t>
  </si>
  <si>
    <t>286510007422</t>
  </si>
  <si>
    <t>T-kus PVC-U pre flexibilné drenážne rúry ACO Flex DN 200</t>
  </si>
  <si>
    <t>790513682</t>
  </si>
  <si>
    <t>21</t>
  </si>
  <si>
    <t>286540118400</t>
  </si>
  <si>
    <t>Odbočka 45° KG 2000 PP, DN 200/200 hladká pre gravitačnú kanalizáciu, WAVIN</t>
  </si>
  <si>
    <t>-73169334</t>
  </si>
  <si>
    <t>22</t>
  </si>
  <si>
    <t>877354104.S</t>
  </si>
  <si>
    <t>Montáž kanalizačnej PP presuvky DN 200</t>
  </si>
  <si>
    <t>-116926191</t>
  </si>
  <si>
    <t>286540153000.S</t>
  </si>
  <si>
    <t>Presuvka PP, DN 200 hladká pre gravitačnú kanalizáciu</t>
  </si>
  <si>
    <t>-827913691</t>
  </si>
  <si>
    <t>894431121.S</t>
  </si>
  <si>
    <t>Montáž revíznej šachty z PVC, DN 315/200 (DN šachty/DN potr. vedenia), hĺ. 900 do 1300 mm</t>
  </si>
  <si>
    <t>1113217881</t>
  </si>
  <si>
    <t>Ostatné konštrukcie a práce-búranie</t>
  </si>
  <si>
    <t>25</t>
  </si>
  <si>
    <t>941955002.S</t>
  </si>
  <si>
    <t>Lešenie ľahké pracovné pomocné s výškou lešeňovej podlahy nad 1,20 do 1,90 m</t>
  </si>
  <si>
    <t>-1518553281</t>
  </si>
  <si>
    <t>8,6*48</t>
  </si>
  <si>
    <t>26</t>
  </si>
  <si>
    <t>942944195.S</t>
  </si>
  <si>
    <t>Príplatok za prvý a každý ďalší začatý týždeň použitia lešenia ťažkého radového bez podláh, šírky od 2,00 do 2,50 m, výšky do 10 m</t>
  </si>
  <si>
    <t>-150705294</t>
  </si>
  <si>
    <t>8,6*48*4</t>
  </si>
  <si>
    <t>27</t>
  </si>
  <si>
    <t>952901111.S</t>
  </si>
  <si>
    <t>Vyčistenie budov pri výške podlaží do 4 m</t>
  </si>
  <si>
    <t>1355066768</t>
  </si>
  <si>
    <t>9,2*48*3</t>
  </si>
  <si>
    <t>29</t>
  </si>
  <si>
    <t>961055111.S</t>
  </si>
  <si>
    <t>Búranie základov alebo vybúranie otvorov plochy nad 4 m2 v základoch železobetónových,  -2,40000t</t>
  </si>
  <si>
    <t>1147606789</t>
  </si>
  <si>
    <t>24*0,15*1,5*3,5</t>
  </si>
  <si>
    <t>30</t>
  </si>
  <si>
    <t>965042141.S</t>
  </si>
  <si>
    <t>Búranie podkladov pod dlažby, liatych dlažieb a mazanín,betón alebo liaty asfalt hr.do 100 mm, plochy nad 4 m2 -2,20000t</t>
  </si>
  <si>
    <t>378170140</t>
  </si>
  <si>
    <t>24*0,5*2,5</t>
  </si>
  <si>
    <t>48*2*0,5*0,2</t>
  </si>
  <si>
    <t>10*0,2*0,5</t>
  </si>
  <si>
    <t>31</t>
  </si>
  <si>
    <t>965049120.S</t>
  </si>
  <si>
    <t>Príplatok za búranie betónovej mazaniny so zváranou sieťou alebo rabicovým pletivom hr. nad 100 mm</t>
  </si>
  <si>
    <t>1781158048</t>
  </si>
  <si>
    <t>32</t>
  </si>
  <si>
    <t>968061115.S</t>
  </si>
  <si>
    <t>Demontáž okien drevených, 1 bm obvodu - 0,008t</t>
  </si>
  <si>
    <t>-1942057616</t>
  </si>
  <si>
    <t>28*4*1</t>
  </si>
  <si>
    <t>33</t>
  </si>
  <si>
    <t>979081111.S</t>
  </si>
  <si>
    <t>Odvoz sutiny a vybúraných hmôt na skládku do 1 km</t>
  </si>
  <si>
    <t>-962074456</t>
  </si>
  <si>
    <t>99</t>
  </si>
  <si>
    <t>Presun hmôt HSV</t>
  </si>
  <si>
    <t>34</t>
  </si>
  <si>
    <t>998011001.S</t>
  </si>
  <si>
    <t>Presun hmôt pre budovy (801, 803, 812), zvislá konštr. z tehál, tvárnic, z kovu výšky do 6 m</t>
  </si>
  <si>
    <t>-1468372279</t>
  </si>
  <si>
    <t>PSV</t>
  </si>
  <si>
    <t>Práce a dodávky PSV</t>
  </si>
  <si>
    <t>711</t>
  </si>
  <si>
    <t>Izolácie proti vode a vlhkosti</t>
  </si>
  <si>
    <t>35</t>
  </si>
  <si>
    <t>711471051.S</t>
  </si>
  <si>
    <t>Zhotovenie izolácie proti tlakovej vode PE doskou položenou voľne na vodorovnej ploche so zvarením spoju</t>
  </si>
  <si>
    <t>-768385305</t>
  </si>
  <si>
    <t>((0,5+3,8+0,5)*(0,5+8,6+0,5))*12</t>
  </si>
  <si>
    <t>36</t>
  </si>
  <si>
    <t>283230000300.S</t>
  </si>
  <si>
    <t xml:space="preserve">Hydroizolačná fólia PE-HD hr. 3 mm, </t>
  </si>
  <si>
    <t>-330787367</t>
  </si>
  <si>
    <t>552,96*1,15 'Prepočítané koeficientom množstva</t>
  </si>
  <si>
    <t>37</t>
  </si>
  <si>
    <t>711491172.S</t>
  </si>
  <si>
    <t>Zhotovenie ochrannej vrstvy izolácie z textílie na ploche vodorovnej, pre izolácie proti zemnej vlhkosti, podpovrchovej a tlakovej vode</t>
  </si>
  <si>
    <t>-688226601</t>
  </si>
  <si>
    <t>38</t>
  </si>
  <si>
    <t>693110004500</t>
  </si>
  <si>
    <t>Geotextília polypropylénová TENCATE TS 70 F-7, 300 g/m2, netkaná separačno-filtračná geotextília</t>
  </si>
  <si>
    <t>-1740008843</t>
  </si>
  <si>
    <t>762</t>
  </si>
  <si>
    <t>Konštrukcie tesárske</t>
  </si>
  <si>
    <t>39</t>
  </si>
  <si>
    <t>762351110.S</t>
  </si>
  <si>
    <t>Montáž nadstrešných konštrukcií svetlíkov, vetrákov, dymovníkov z hraneného reziva do 100 cm2</t>
  </si>
  <si>
    <t>-1886176226</t>
  </si>
  <si>
    <t>12*8,6*5</t>
  </si>
  <si>
    <t>58</t>
  </si>
  <si>
    <t>605480000700.S</t>
  </si>
  <si>
    <t>Rezivo stavebné zo smreku prierez 80x100 mm - izolačný rošt, triedy 3A STN 480055, sušené 14±2%, štvorstranne hobľované, bez defektov, hniloby, hrčí</t>
  </si>
  <si>
    <t>-552794608</t>
  </si>
  <si>
    <t>41</t>
  </si>
  <si>
    <t>762411101.S</t>
  </si>
  <si>
    <t>Montáž olištovania škár stropov</t>
  </si>
  <si>
    <t>2015843615</t>
  </si>
  <si>
    <t>8,6/1,2*50</t>
  </si>
  <si>
    <t>12*2*14</t>
  </si>
  <si>
    <t>42</t>
  </si>
  <si>
    <t>605430000100.S</t>
  </si>
  <si>
    <t>Rezivo stavebné zo smreku - strešné laty impregnované hr. 30 mm, š. 50 mm, dĺ. 4000-5000 mm</t>
  </si>
  <si>
    <t>1645142807</t>
  </si>
  <si>
    <t>8,6/1,2*50*0,03*0,05</t>
  </si>
  <si>
    <t>12*2*14*0,03*0,05</t>
  </si>
  <si>
    <t>1,042*1,04 'Prepočítané koeficientom množstva</t>
  </si>
  <si>
    <t>763</t>
  </si>
  <si>
    <t>Konštrukcie - drevostavby</t>
  </si>
  <si>
    <t>43</t>
  </si>
  <si>
    <t>763161665.S</t>
  </si>
  <si>
    <t xml:space="preserve">Montáž prefabrikovaného výrobku - opláštenie ohybnou platňou </t>
  </si>
  <si>
    <t>378231778</t>
  </si>
  <si>
    <t>48*1,2*2</t>
  </si>
  <si>
    <t>8,6*1,2*2</t>
  </si>
  <si>
    <t>44</t>
  </si>
  <si>
    <t>631480000600.S</t>
  </si>
  <si>
    <t>Platňa plast PE 3 mm</t>
  </si>
  <si>
    <t>843587965</t>
  </si>
  <si>
    <t>135,84*1,2 'Prepočítané koeficientom množstva</t>
  </si>
  <si>
    <t>45</t>
  </si>
  <si>
    <t>763190010.S</t>
  </si>
  <si>
    <t>Úprava spojov medzi platňami</t>
  </si>
  <si>
    <t>-491596098</t>
  </si>
  <si>
    <t>48/1,2*1,2*2</t>
  </si>
  <si>
    <t>48*2*2</t>
  </si>
  <si>
    <t>8,6/1,2*1,2*2</t>
  </si>
  <si>
    <t>8,6*2*2</t>
  </si>
  <si>
    <t>46</t>
  </si>
  <si>
    <t>194160000100.S</t>
  </si>
  <si>
    <t>Profil Al prítlačný horný, š 60 mm, dĺ. 6/7 m k strieškam</t>
  </si>
  <si>
    <t>330612699</t>
  </si>
  <si>
    <t>764</t>
  </si>
  <si>
    <t>Konštrukcie klampiarske</t>
  </si>
  <si>
    <t>47</t>
  </si>
  <si>
    <t>764171709.S</t>
  </si>
  <si>
    <t>Krytina trapézová pozink farebný, výška profilu 35 mm, sklon strechy do 30°</t>
  </si>
  <si>
    <t>-1124879478</t>
  </si>
  <si>
    <t>50*2*5,6</t>
  </si>
  <si>
    <t>48</t>
  </si>
  <si>
    <t>764711191.S</t>
  </si>
  <si>
    <t>Montáž oplechovania parapetov zo zvitkov pozink farebný, r.š. do 330 mm</t>
  </si>
  <si>
    <t>569094181</t>
  </si>
  <si>
    <t>50</t>
  </si>
  <si>
    <t>5,6*4</t>
  </si>
  <si>
    <t>50*2</t>
  </si>
  <si>
    <t>49</t>
  </si>
  <si>
    <t>137210000400.S</t>
  </si>
  <si>
    <t>Plech oceľový zvitkový pozink farebný, hr. 0,5 - 0,6 mm</t>
  </si>
  <si>
    <t>960302634</t>
  </si>
  <si>
    <t>194,8*0,3729 'Prepočítané koeficientom množstva</t>
  </si>
  <si>
    <t>998764101.S</t>
  </si>
  <si>
    <t>Presun hmôt pre konštrukcie klampiarske v objektoch výšky do 6 m</t>
  </si>
  <si>
    <t>-529342040</t>
  </si>
  <si>
    <t>766</t>
  </si>
  <si>
    <t>Konštrukcie stolárske</t>
  </si>
  <si>
    <t>59</t>
  </si>
  <si>
    <t>766421811.S</t>
  </si>
  <si>
    <t>Demontáž obloženia podhľadu stien, veľkosti do 1,5 m2,  -0,02400t</t>
  </si>
  <si>
    <t>702018670</t>
  </si>
  <si>
    <t>50*8,6</t>
  </si>
  <si>
    <t>52</t>
  </si>
  <si>
    <t>766641161.S</t>
  </si>
  <si>
    <t>Montáž dverí plastových,  1 m obvodu dverí</t>
  </si>
  <si>
    <t>-549680892</t>
  </si>
  <si>
    <t>4*(2+1+2+1)</t>
  </si>
  <si>
    <t>53</t>
  </si>
  <si>
    <t>611730000100</t>
  </si>
  <si>
    <t>Dvere plastové 1000/2000</t>
  </si>
  <si>
    <t>1207253098</t>
  </si>
  <si>
    <t>54</t>
  </si>
  <si>
    <t>766671008.S</t>
  </si>
  <si>
    <t>Montáž okna atipického hliníkový rám+ 16 mm polykarbonát vrátane príslušenstva, veľkosť okna 94x118 cm</t>
  </si>
  <si>
    <t>-737009089</t>
  </si>
  <si>
    <t>28</t>
  </si>
  <si>
    <t>55</t>
  </si>
  <si>
    <t>611310005100.S</t>
  </si>
  <si>
    <t>Okno- hliníkový rám výplň polykarbonát 16 mm, šxv 940x1180 mm so zástrčou</t>
  </si>
  <si>
    <t>-452390837</t>
  </si>
  <si>
    <t>767</t>
  </si>
  <si>
    <t>Konštrukcie doplnkové kovové</t>
  </si>
  <si>
    <t>56</t>
  </si>
  <si>
    <t>767411101.S</t>
  </si>
  <si>
    <t>Montáž opláštenia sendvičovými stenovými panelmi s viditeľným spojom na OK, hrúbky do 100 mm</t>
  </si>
  <si>
    <t>-613281793</t>
  </si>
  <si>
    <t>49*8,6</t>
  </si>
  <si>
    <t>12*0,6*2*8,60</t>
  </si>
  <si>
    <t>12*0,2*8,6</t>
  </si>
  <si>
    <t>57</t>
  </si>
  <si>
    <t>553250002200.S</t>
  </si>
  <si>
    <t>Panel sendvičový z tvrdej polyuretánovej peny PIR Agro štandardný  plášť z Al folie  š. 1200 mm hr. jadra 50 mm</t>
  </si>
  <si>
    <t>-2062734030</t>
  </si>
  <si>
    <t>SO-01-2 - Technológia  výkrm č.1</t>
  </si>
  <si>
    <t xml:space="preserve">Technologia - </t>
  </si>
  <si>
    <t xml:space="preserve">    A-Rošty - Rošty plastové</t>
  </si>
  <si>
    <t xml:space="preserve">    D1 - a 2, Hradenie</t>
  </si>
  <si>
    <t xml:space="preserve">      D8 - c, Dopravné cesty</t>
  </si>
  <si>
    <t xml:space="preserve">      B1 - Kŕmne automaty</t>
  </si>
  <si>
    <t xml:space="preserve">      B2 - Napájanie</t>
  </si>
  <si>
    <t xml:space="preserve">    D9 - d, Ventilácia</t>
  </si>
  <si>
    <t xml:space="preserve">      D10 - d 1, Ventilácia pre 2 oddelenia výkrm</t>
  </si>
  <si>
    <t xml:space="preserve">        D3 - b, Kŕmenie a napájanie</t>
  </si>
  <si>
    <t xml:space="preserve">    D11 - g, Spoločné zariadenia</t>
  </si>
  <si>
    <t xml:space="preserve">      D12 - g 1,Elektroinštalácia</t>
  </si>
  <si>
    <t xml:space="preserve">      D14 - Alarmová jednotka AS so sirénou 12 V.</t>
  </si>
  <si>
    <t xml:space="preserve">    D15 - Montáž</t>
  </si>
  <si>
    <t>Technologia</t>
  </si>
  <si>
    <t>A-Rošty</t>
  </si>
  <si>
    <t>Rošty plastové</t>
  </si>
  <si>
    <t>Pol1</t>
  </si>
  <si>
    <t>a 1.1. rošt MIK Trapper 800 x 600 mm</t>
  </si>
  <si>
    <t>64</t>
  </si>
  <si>
    <t>2072275501</t>
  </si>
  <si>
    <t>Pol3</t>
  </si>
  <si>
    <t>a 1.3. výpust kanála</t>
  </si>
  <si>
    <t>-1487136657</t>
  </si>
  <si>
    <t>D1</t>
  </si>
  <si>
    <t>a 2, Hradenie</t>
  </si>
  <si>
    <t>Pol7</t>
  </si>
  <si>
    <t>a 2.1. hradenie pre výkrm BN 20 1000 mm plné</t>
  </si>
  <si>
    <t>bm</t>
  </si>
  <si>
    <t>-1801882957</t>
  </si>
  <si>
    <t>48*4</t>
  </si>
  <si>
    <t>13*2*3,9</t>
  </si>
  <si>
    <t>Pol8</t>
  </si>
  <si>
    <t>a 2.2. inštalačný materiál  kotercov</t>
  </si>
  <si>
    <t>sada</t>
  </si>
  <si>
    <t>1709182431</t>
  </si>
  <si>
    <t>D8</t>
  </si>
  <si>
    <t>c, Dopravné cesty</t>
  </si>
  <si>
    <t>Pol13</t>
  </si>
  <si>
    <t>c 2.1. Reťazový dopravník DS 55a120</t>
  </si>
  <si>
    <t>366399894</t>
  </si>
  <si>
    <t>Pol14</t>
  </si>
  <si>
    <t>c.2.2 Sklolaminátový zásobník KZ  9t - 15 m3</t>
  </si>
  <si>
    <t>-16730572</t>
  </si>
  <si>
    <t>B1</t>
  </si>
  <si>
    <t>Kŕmne automaty</t>
  </si>
  <si>
    <t>Pol9</t>
  </si>
  <si>
    <t>b 1.1. Turbo TU 120 do hradenia, rošt</t>
  </si>
  <si>
    <t>-971408854</t>
  </si>
  <si>
    <t>B2</t>
  </si>
  <si>
    <t>Napájanie</t>
  </si>
  <si>
    <t>Pol10</t>
  </si>
  <si>
    <t>b 2.1. plastový rozvod vody 3/4" v oddelení</t>
  </si>
  <si>
    <t>844583457</t>
  </si>
  <si>
    <t>Pol11</t>
  </si>
  <si>
    <t>b 2.2. regulátor tlaku</t>
  </si>
  <si>
    <t>-920923377</t>
  </si>
  <si>
    <t>Pol12</t>
  </si>
  <si>
    <t>b 2.3. mechanický filter</t>
  </si>
  <si>
    <t>-1072958268</t>
  </si>
  <si>
    <t>D9</t>
  </si>
  <si>
    <t>d, Ventilácia</t>
  </si>
  <si>
    <t>D10</t>
  </si>
  <si>
    <t>d 1, Ventilácia pre 2 oddelenia výkrm</t>
  </si>
  <si>
    <t>Pol15</t>
  </si>
  <si>
    <t>d 1.1. mikropočítač CBA 2012</t>
  </si>
  <si>
    <t>416000451</t>
  </si>
  <si>
    <t>Pol16</t>
  </si>
  <si>
    <t>d 1.3. vnútorné teplotné čidlo</t>
  </si>
  <si>
    <t>1555884856</t>
  </si>
  <si>
    <t>Pol17</t>
  </si>
  <si>
    <t>d 1.4. ventilátor MUL 920 1f s mriežkou</t>
  </si>
  <si>
    <t>-1966118162</t>
  </si>
  <si>
    <t>Pol18</t>
  </si>
  <si>
    <t>d 1.5. komín+žalúzia 920</t>
  </si>
  <si>
    <t>2078092433</t>
  </si>
  <si>
    <t>Pol19</t>
  </si>
  <si>
    <t>d 1.6. ventilačná klapka TPI 4000</t>
  </si>
  <si>
    <t>-321188292</t>
  </si>
  <si>
    <t>Pol20</t>
  </si>
  <si>
    <t>d 1.7. servomotor</t>
  </si>
  <si>
    <t>-403603705</t>
  </si>
  <si>
    <t>D3</t>
  </si>
  <si>
    <t>b, Kŕmenie a napájanie</t>
  </si>
  <si>
    <t>Pol21</t>
  </si>
  <si>
    <t>d 1.8. SAV.1</t>
  </si>
  <si>
    <t>-209736308</t>
  </si>
  <si>
    <t>D11</t>
  </si>
  <si>
    <t>g, Spoločné zariadenia</t>
  </si>
  <si>
    <t>D12</t>
  </si>
  <si>
    <t>g 1,Elektroinštalácia</t>
  </si>
  <si>
    <t>Pol22</t>
  </si>
  <si>
    <t xml:space="preserve">g 1.1. rozvádzač </t>
  </si>
  <si>
    <t>-1161406841</t>
  </si>
  <si>
    <t>Pol23</t>
  </si>
  <si>
    <t>g 1.2. elektroinštalácia</t>
  </si>
  <si>
    <t>208337495</t>
  </si>
  <si>
    <t>Pol24</t>
  </si>
  <si>
    <t>g 1.3. Pospojovanie</t>
  </si>
  <si>
    <t>-223711822</t>
  </si>
  <si>
    <t>Pol25</t>
  </si>
  <si>
    <t>g 1.4.osvetlenie</t>
  </si>
  <si>
    <t>555313441</t>
  </si>
  <si>
    <t>D14</t>
  </si>
  <si>
    <t>Alarmová jednotka AS so sirénou 12 V.</t>
  </si>
  <si>
    <t>Pol26</t>
  </si>
  <si>
    <t>g 2.1. alarmová jednotka AS.12</t>
  </si>
  <si>
    <t>-30278303</t>
  </si>
  <si>
    <t>Pol27</t>
  </si>
  <si>
    <t>g 2.2. siréna 12 V + maják</t>
  </si>
  <si>
    <t>802394207</t>
  </si>
  <si>
    <t>D15</t>
  </si>
  <si>
    <t>Montáž</t>
  </si>
  <si>
    <t>M1</t>
  </si>
  <si>
    <t>Montáž technológie</t>
  </si>
  <si>
    <t>sub</t>
  </si>
  <si>
    <t>-946256335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</si>
</sst>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/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11" fillId="0" borderId="14" xfId="0" applyFont="1" applyBorder="1"/>
    <xf numFmtId="166" fontId="11" fillId="0" borderId="0" xfId="0" applyNumberFormat="1" applyFont="1"/>
    <xf numFmtId="166" fontId="11" fillId="0" borderId="15" xfId="0" applyNumberFormat="1" applyFont="1" applyBorder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79" workbookViewId="0">
      <selection activeCell="K6" sqref="K6:AJ6"/>
    </sheetView>
  </sheetViews>
  <sheetFormatPr defaultRowHeight="10.15"/>
  <cols>
    <col min="1" max="1" width="8.25" customWidth="1"/>
    <col min="2" max="2" width="1.75" customWidth="1"/>
    <col min="3" max="3" width="4.1640625" customWidth="1"/>
    <col min="4" max="33" width="2.75" customWidth="1"/>
    <col min="34" max="34" width="3.25" customWidth="1"/>
    <col min="35" max="35" width="31.75" customWidth="1"/>
    <col min="36" max="37" width="2.4140625" customWidth="1"/>
    <col min="38" max="38" width="8.25" customWidth="1"/>
    <col min="39" max="39" width="3.25" customWidth="1"/>
    <col min="40" max="40" width="13.25" customWidth="1"/>
    <col min="41" max="41" width="7.4140625" customWidth="1"/>
    <col min="42" max="42" width="4.1640625" customWidth="1"/>
    <col min="43" max="43" width="15.75" hidden="1" customWidth="1"/>
    <col min="44" max="44" width="13.75" customWidth="1"/>
    <col min="45" max="47" width="25.83203125" hidden="1" customWidth="1"/>
    <col min="48" max="49" width="21.75" hidden="1" customWidth="1"/>
    <col min="50" max="51" width="25" hidden="1" customWidth="1"/>
    <col min="52" max="52" width="21.75" hidden="1" customWidth="1"/>
    <col min="53" max="53" width="19.1640625" hidden="1" customWidth="1"/>
    <col min="54" max="54" width="25" hidden="1" customWidth="1"/>
    <col min="55" max="55" width="21.75" hidden="1" customWidth="1"/>
    <col min="56" max="56" width="19.1640625" hidden="1" customWidth="1"/>
    <col min="57" max="57" width="66.4140625" customWidth="1"/>
    <col min="71" max="91" width="9.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1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187" t="s">
        <v>12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S5" s="16" t="s">
        <v>6</v>
      </c>
    </row>
    <row r="6" spans="1:74" ht="36.950000000000003" customHeight="1">
      <c r="B6" s="19"/>
      <c r="D6" s="24" t="s">
        <v>13</v>
      </c>
      <c r="K6" s="189" t="s">
        <v>14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186">
        <v>45688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ht="18.5" customHeight="1">
      <c r="B11" s="19"/>
      <c r="E11" s="23" t="s">
        <v>22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21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18</v>
      </c>
      <c r="AK14" s="25" t="s">
        <v>23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21</v>
      </c>
      <c r="AN16" s="23" t="s">
        <v>1</v>
      </c>
      <c r="AR16" s="19"/>
      <c r="BS16" s="16" t="s">
        <v>3</v>
      </c>
    </row>
    <row r="17" spans="2:71" ht="18.5" customHeight="1">
      <c r="B17" s="19"/>
      <c r="E17" s="23" t="s">
        <v>26</v>
      </c>
      <c r="AK17" s="25" t="s">
        <v>23</v>
      </c>
      <c r="AN17" s="23" t="s">
        <v>1</v>
      </c>
      <c r="AR17" s="19"/>
      <c r="BS17" s="16" t="s">
        <v>27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28</v>
      </c>
      <c r="AK19" s="25" t="s">
        <v>21</v>
      </c>
      <c r="AN19" s="23" t="s">
        <v>1</v>
      </c>
      <c r="AR19" s="19"/>
      <c r="BS19" s="16" t="s">
        <v>6</v>
      </c>
    </row>
    <row r="20" spans="2:71" ht="18.5" customHeight="1">
      <c r="B20" s="19"/>
      <c r="E20" s="23" t="s">
        <v>18</v>
      </c>
      <c r="AK20" s="25" t="s">
        <v>23</v>
      </c>
      <c r="AN20" s="23" t="s">
        <v>1</v>
      </c>
      <c r="AR20" s="19"/>
      <c r="BS20" s="16" t="s">
        <v>27</v>
      </c>
    </row>
    <row r="21" spans="2:71" ht="6.95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6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1">
        <f>ROUND(AG94,2)</f>
        <v>0</v>
      </c>
      <c r="AL26" s="192"/>
      <c r="AM26" s="192"/>
      <c r="AN26" s="192"/>
      <c r="AO26" s="192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93" t="s">
        <v>31</v>
      </c>
      <c r="M28" s="193"/>
      <c r="N28" s="193"/>
      <c r="O28" s="193"/>
      <c r="P28" s="193"/>
      <c r="W28" s="193" t="s">
        <v>32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33</v>
      </c>
      <c r="AL28" s="193"/>
      <c r="AM28" s="193"/>
      <c r="AN28" s="193"/>
      <c r="AO28" s="193"/>
      <c r="AR28" s="28"/>
    </row>
    <row r="29" spans="2:71" s="2" customFormat="1" ht="14.45" customHeight="1">
      <c r="B29" s="32"/>
      <c r="D29" s="25" t="s">
        <v>34</v>
      </c>
      <c r="F29" s="33" t="s">
        <v>35</v>
      </c>
      <c r="L29" s="196">
        <v>0.23</v>
      </c>
      <c r="M29" s="195"/>
      <c r="N29" s="195"/>
      <c r="O29" s="195"/>
      <c r="P29" s="195"/>
      <c r="Q29" s="34"/>
      <c r="R29" s="34"/>
      <c r="S29" s="34"/>
      <c r="T29" s="34"/>
      <c r="U29" s="34"/>
      <c r="V29" s="34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4"/>
      <c r="AG29" s="34"/>
      <c r="AH29" s="34"/>
      <c r="AI29" s="34"/>
      <c r="AJ29" s="34"/>
      <c r="AK29" s="194">
        <f>ROUND(AV94, 2)</f>
        <v>0</v>
      </c>
      <c r="AL29" s="195"/>
      <c r="AM29" s="195"/>
      <c r="AN29" s="195"/>
      <c r="AO29" s="195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</row>
    <row r="30" spans="2:71" s="2" customFormat="1" ht="14.45" customHeight="1">
      <c r="B30" s="32"/>
      <c r="F30" s="33" t="s">
        <v>36</v>
      </c>
      <c r="L30" s="199">
        <v>0.23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2"/>
    </row>
    <row r="31" spans="2:71" s="2" customFormat="1" ht="14.45" hidden="1" customHeight="1">
      <c r="B31" s="32"/>
      <c r="F31" s="25" t="s">
        <v>37</v>
      </c>
      <c r="L31" s="199">
        <v>0.23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2"/>
    </row>
    <row r="32" spans="2:71" s="2" customFormat="1" ht="14.45" hidden="1" customHeight="1">
      <c r="B32" s="32"/>
      <c r="F32" s="25" t="s">
        <v>38</v>
      </c>
      <c r="L32" s="199">
        <v>0.23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2"/>
    </row>
    <row r="33" spans="2:52" s="2" customFormat="1" ht="14.45" hidden="1" customHeight="1">
      <c r="B33" s="32"/>
      <c r="F33" s="33" t="s">
        <v>39</v>
      </c>
      <c r="L33" s="196">
        <v>0</v>
      </c>
      <c r="M33" s="195"/>
      <c r="N33" s="195"/>
      <c r="O33" s="195"/>
      <c r="P33" s="195"/>
      <c r="Q33" s="34"/>
      <c r="R33" s="34"/>
      <c r="S33" s="34"/>
      <c r="T33" s="34"/>
      <c r="U33" s="34"/>
      <c r="V33" s="34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4"/>
      <c r="AG33" s="34"/>
      <c r="AH33" s="34"/>
      <c r="AI33" s="34"/>
      <c r="AJ33" s="34"/>
      <c r="AK33" s="194">
        <v>0</v>
      </c>
      <c r="AL33" s="195"/>
      <c r="AM33" s="195"/>
      <c r="AN33" s="195"/>
      <c r="AO33" s="195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</row>
    <row r="34" spans="2:52" s="1" customFormat="1" ht="6.95" customHeight="1">
      <c r="B34" s="28"/>
      <c r="AR34" s="28"/>
    </row>
    <row r="35" spans="2:52" s="1" customFormat="1" ht="26" customHeight="1">
      <c r="B35" s="28"/>
      <c r="C35" s="36"/>
      <c r="D35" s="37" t="s">
        <v>40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41</v>
      </c>
      <c r="U35" s="38"/>
      <c r="V35" s="38"/>
      <c r="W35" s="38"/>
      <c r="X35" s="200" t="s">
        <v>42</v>
      </c>
      <c r="Y35" s="201"/>
      <c r="Z35" s="201"/>
      <c r="AA35" s="201"/>
      <c r="AB35" s="201"/>
      <c r="AC35" s="38"/>
      <c r="AD35" s="38"/>
      <c r="AE35" s="38"/>
      <c r="AF35" s="38"/>
      <c r="AG35" s="38"/>
      <c r="AH35" s="38"/>
      <c r="AI35" s="38"/>
      <c r="AJ35" s="38"/>
      <c r="AK35" s="202">
        <f>SUM(AK26:AK33)</f>
        <v>0</v>
      </c>
      <c r="AL35" s="201"/>
      <c r="AM35" s="201"/>
      <c r="AN35" s="201"/>
      <c r="AO35" s="203"/>
      <c r="AP35" s="36"/>
      <c r="AQ35" s="36"/>
      <c r="AR35" s="28"/>
    </row>
    <row r="36" spans="2:52" s="1" customFormat="1" ht="6.95" customHeight="1">
      <c r="B36" s="28"/>
      <c r="AR36" s="28"/>
    </row>
    <row r="37" spans="2:52" s="1" customFormat="1" ht="14.45" customHeight="1">
      <c r="B37" s="28"/>
      <c r="AR37" s="28"/>
    </row>
    <row r="38" spans="2:52" ht="14.45" customHeight="1">
      <c r="B38" s="19"/>
      <c r="AR38" s="19"/>
    </row>
    <row r="39" spans="2:52" ht="14.45" customHeight="1">
      <c r="B39" s="19"/>
      <c r="AR39" s="19"/>
    </row>
    <row r="40" spans="2:52" ht="14.45" customHeight="1">
      <c r="B40" s="19"/>
      <c r="AR40" s="19"/>
    </row>
    <row r="41" spans="2:52" ht="14.45" customHeight="1">
      <c r="B41" s="19"/>
      <c r="AR41" s="19"/>
    </row>
    <row r="42" spans="2:52" ht="14.45" customHeight="1">
      <c r="B42" s="19"/>
      <c r="AR42" s="19"/>
    </row>
    <row r="43" spans="2:52" ht="14.45" customHeight="1">
      <c r="B43" s="19"/>
      <c r="AR43" s="19"/>
    </row>
    <row r="44" spans="2:52" ht="14.45" customHeight="1">
      <c r="B44" s="19"/>
      <c r="AR44" s="19"/>
    </row>
    <row r="45" spans="2:52" ht="14.45" customHeight="1">
      <c r="B45" s="19"/>
      <c r="AR45" s="19"/>
    </row>
    <row r="46" spans="2:52" ht="14.45" customHeight="1">
      <c r="B46" s="19"/>
      <c r="AR46" s="19"/>
    </row>
    <row r="47" spans="2:52" ht="14.45" customHeight="1">
      <c r="B47" s="19"/>
      <c r="AR47" s="19"/>
    </row>
    <row r="48" spans="2:52" ht="14.45" customHeight="1">
      <c r="B48" s="19"/>
      <c r="AR48" s="19"/>
    </row>
    <row r="49" spans="2:44" s="1" customFormat="1" ht="14.45" customHeight="1">
      <c r="B49" s="28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42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45</v>
      </c>
      <c r="AI60" s="30"/>
      <c r="AJ60" s="30"/>
      <c r="AK60" s="30"/>
      <c r="AL60" s="30"/>
      <c r="AM60" s="42" t="s">
        <v>46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15">
      <c r="B64" s="28"/>
      <c r="D64" s="40" t="s">
        <v>47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48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42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45</v>
      </c>
      <c r="AI75" s="30"/>
      <c r="AJ75" s="30"/>
      <c r="AK75" s="30"/>
      <c r="AL75" s="30"/>
      <c r="AM75" s="42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20" t="s">
        <v>49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5" t="s">
        <v>11</v>
      </c>
      <c r="L84" s="3" t="str">
        <f>K5</f>
        <v>SO01</v>
      </c>
      <c r="AR84" s="47"/>
    </row>
    <row r="85" spans="1:91" s="4" customFormat="1" ht="36.950000000000003" customHeight="1">
      <c r="B85" s="48"/>
      <c r="C85" s="49" t="s">
        <v>13</v>
      </c>
      <c r="L85" s="222" t="str">
        <f>K6</f>
        <v>Výkrm č.1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17</v>
      </c>
      <c r="L87" s="50" t="str">
        <f>IF(K8="","",K8)</f>
        <v xml:space="preserve"> </v>
      </c>
      <c r="AI87" s="25" t="s">
        <v>19</v>
      </c>
      <c r="AM87" s="204">
        <f>IF(AN8= "","",AN8)</f>
        <v>45688</v>
      </c>
      <c r="AN87" s="20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20</v>
      </c>
      <c r="L89" s="3" t="str">
        <f>IF(E11= "","",E11)</f>
        <v>Chomat  F.U. s.r.o.</v>
      </c>
      <c r="AI89" s="25" t="s">
        <v>25</v>
      </c>
      <c r="AM89" s="205" t="str">
        <f>IF(E17="","",E17)</f>
        <v>Ing. Peter Antal</v>
      </c>
      <c r="AN89" s="206"/>
      <c r="AO89" s="206"/>
      <c r="AP89" s="206"/>
      <c r="AR89" s="28"/>
      <c r="AS89" s="207" t="s">
        <v>50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5" t="s">
        <v>24</v>
      </c>
      <c r="L90" s="3" t="str">
        <f>IF(E14="","",E14)</f>
        <v xml:space="preserve"> </v>
      </c>
      <c r="AI90" s="25" t="s">
        <v>28</v>
      </c>
      <c r="AM90" s="205" t="str">
        <f>IF(E20="","",E20)</f>
        <v xml:space="preserve"> </v>
      </c>
      <c r="AN90" s="206"/>
      <c r="AO90" s="206"/>
      <c r="AP90" s="206"/>
      <c r="AR90" s="28"/>
      <c r="AS90" s="209"/>
      <c r="AT90" s="210"/>
      <c r="BD90" s="55"/>
    </row>
    <row r="91" spans="1:91" s="1" customFormat="1" ht="10.8" customHeight="1">
      <c r="B91" s="28"/>
      <c r="AR91" s="28"/>
      <c r="AS91" s="209"/>
      <c r="AT91" s="210"/>
      <c r="BD91" s="55"/>
    </row>
    <row r="92" spans="1:91" s="1" customFormat="1" ht="29.25" customHeight="1">
      <c r="B92" s="28"/>
      <c r="C92" s="217" t="s">
        <v>51</v>
      </c>
      <c r="D92" s="218"/>
      <c r="E92" s="218"/>
      <c r="F92" s="218"/>
      <c r="G92" s="218"/>
      <c r="H92" s="56"/>
      <c r="I92" s="219" t="s">
        <v>52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53</v>
      </c>
      <c r="AH92" s="218"/>
      <c r="AI92" s="218"/>
      <c r="AJ92" s="218"/>
      <c r="AK92" s="218"/>
      <c r="AL92" s="218"/>
      <c r="AM92" s="218"/>
      <c r="AN92" s="219" t="s">
        <v>54</v>
      </c>
      <c r="AO92" s="218"/>
      <c r="AP92" s="221"/>
      <c r="AQ92" s="57" t="s">
        <v>55</v>
      </c>
      <c r="AR92" s="28"/>
      <c r="AS92" s="58" t="s">
        <v>56</v>
      </c>
      <c r="AT92" s="59" t="s">
        <v>57</v>
      </c>
      <c r="AU92" s="59" t="s">
        <v>58</v>
      </c>
      <c r="AV92" s="59" t="s">
        <v>59</v>
      </c>
      <c r="AW92" s="59" t="s">
        <v>60</v>
      </c>
      <c r="AX92" s="59" t="s">
        <v>61</v>
      </c>
      <c r="AY92" s="59" t="s">
        <v>62</v>
      </c>
      <c r="AZ92" s="59" t="s">
        <v>63</v>
      </c>
      <c r="BA92" s="59" t="s">
        <v>64</v>
      </c>
      <c r="BB92" s="59" t="s">
        <v>65</v>
      </c>
      <c r="BC92" s="59" t="s">
        <v>66</v>
      </c>
      <c r="BD92" s="60" t="s">
        <v>67</v>
      </c>
    </row>
    <row r="93" spans="1:91" s="1" customFormat="1" ht="10.8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5">
        <f>ROUND(SUM(AG95:AG96),2)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4002.9468999999999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6" customFormat="1" ht="16.5" customHeight="1">
      <c r="A95" s="73" t="s">
        <v>74</v>
      </c>
      <c r="B95" s="74"/>
      <c r="C95" s="75"/>
      <c r="D95" s="214" t="s">
        <v>75</v>
      </c>
      <c r="E95" s="214"/>
      <c r="F95" s="214"/>
      <c r="G95" s="214"/>
      <c r="H95" s="214"/>
      <c r="I95" s="76"/>
      <c r="J95" s="214" t="s">
        <v>76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'SO-01-1 - Stavebé úpravy ...'!J30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77" t="s">
        <v>77</v>
      </c>
      <c r="AR95" s="74"/>
      <c r="AS95" s="78">
        <v>0</v>
      </c>
      <c r="AT95" s="79">
        <f>ROUND(SUM(AV95:AW95),2)</f>
        <v>0</v>
      </c>
      <c r="AU95" s="80">
        <f>'SO-01-1 - Stavebé úpravy ...'!P131</f>
        <v>4002.9469022400003</v>
      </c>
      <c r="AV95" s="79">
        <f>'SO-01-1 - Stavebé úpravy ...'!J33</f>
        <v>0</v>
      </c>
      <c r="AW95" s="79">
        <f>'SO-01-1 - Stavebé úpravy ...'!J34</f>
        <v>0</v>
      </c>
      <c r="AX95" s="79">
        <f>'SO-01-1 - Stavebé úpravy ...'!J35</f>
        <v>0</v>
      </c>
      <c r="AY95" s="79">
        <f>'SO-01-1 - Stavebé úpravy ...'!J36</f>
        <v>0</v>
      </c>
      <c r="AZ95" s="79">
        <f>'SO-01-1 - Stavebé úpravy ...'!F33</f>
        <v>0</v>
      </c>
      <c r="BA95" s="79">
        <f>'SO-01-1 - Stavebé úpravy ...'!F34</f>
        <v>0</v>
      </c>
      <c r="BB95" s="79">
        <f>'SO-01-1 - Stavebé úpravy ...'!F35</f>
        <v>0</v>
      </c>
      <c r="BC95" s="79">
        <f>'SO-01-1 - Stavebé úpravy ...'!F36</f>
        <v>0</v>
      </c>
      <c r="BD95" s="81">
        <f>'SO-01-1 - Stavebé úpravy 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70</v>
      </c>
    </row>
    <row r="96" spans="1:91" s="6" customFormat="1" ht="16.5" customHeight="1">
      <c r="A96" s="73" t="s">
        <v>74</v>
      </c>
      <c r="B96" s="74"/>
      <c r="C96" s="75"/>
      <c r="D96" s="214" t="s">
        <v>80</v>
      </c>
      <c r="E96" s="214"/>
      <c r="F96" s="214"/>
      <c r="G96" s="214"/>
      <c r="H96" s="214"/>
      <c r="I96" s="76"/>
      <c r="J96" s="214" t="s">
        <v>81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2">
        <f>'SO-01-2 - Technológia  vý...'!J30</f>
        <v>0</v>
      </c>
      <c r="AH96" s="213"/>
      <c r="AI96" s="213"/>
      <c r="AJ96" s="213"/>
      <c r="AK96" s="213"/>
      <c r="AL96" s="213"/>
      <c r="AM96" s="213"/>
      <c r="AN96" s="212">
        <f>SUM(AG96,AT96)</f>
        <v>0</v>
      </c>
      <c r="AO96" s="213"/>
      <c r="AP96" s="213"/>
      <c r="AQ96" s="77" t="s">
        <v>77</v>
      </c>
      <c r="AR96" s="74"/>
      <c r="AS96" s="83">
        <v>0</v>
      </c>
      <c r="AT96" s="84">
        <f>ROUND(SUM(AV96:AW96),2)</f>
        <v>0</v>
      </c>
      <c r="AU96" s="85">
        <f>'SO-01-2 - Technológia  vý...'!P129</f>
        <v>0</v>
      </c>
      <c r="AV96" s="84">
        <f>'SO-01-2 - Technológia  vý...'!J33</f>
        <v>0</v>
      </c>
      <c r="AW96" s="84">
        <f>'SO-01-2 - Technológia  vý...'!J34</f>
        <v>0</v>
      </c>
      <c r="AX96" s="84">
        <f>'SO-01-2 - Technológia  vý...'!J35</f>
        <v>0</v>
      </c>
      <c r="AY96" s="84">
        <f>'SO-01-2 - Technológia  vý...'!J36</f>
        <v>0</v>
      </c>
      <c r="AZ96" s="84">
        <f>'SO-01-2 - Technológia  vý...'!F33</f>
        <v>0</v>
      </c>
      <c r="BA96" s="84">
        <f>'SO-01-2 - Technológia  vý...'!F34</f>
        <v>0</v>
      </c>
      <c r="BB96" s="84">
        <f>'SO-01-2 - Technológia  vý...'!F35</f>
        <v>0</v>
      </c>
      <c r="BC96" s="84">
        <f>'SO-01-2 - Technológia  vý...'!F36</f>
        <v>0</v>
      </c>
      <c r="BD96" s="86">
        <f>'SO-01-2 - Technológia  vý...'!F37</f>
        <v>0</v>
      </c>
      <c r="BT96" s="82" t="s">
        <v>78</v>
      </c>
      <c r="BV96" s="82" t="s">
        <v>72</v>
      </c>
      <c r="BW96" s="82" t="s">
        <v>82</v>
      </c>
      <c r="BX96" s="82" t="s">
        <v>4</v>
      </c>
      <c r="CL96" s="82" t="s">
        <v>1</v>
      </c>
      <c r="CM96" s="82" t="s">
        <v>70</v>
      </c>
    </row>
    <row r="97" spans="2:44" s="1" customFormat="1" ht="30" customHeight="1">
      <c r="B97" s="28"/>
      <c r="AR97" s="28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8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SO-01-1 - Stavebé úpravy ...'!C2" display="/" xr:uid="{00000000-0004-0000-0000-000000000000}"/>
    <hyperlink ref="A96" location="'SO-01-2 - Technológia  vý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5"/>
  <sheetViews>
    <sheetView showGridLines="0" topLeftCell="A317" workbookViewId="0">
      <selection activeCell="W8" sqref="W8"/>
    </sheetView>
  </sheetViews>
  <sheetFormatPr defaultRowHeight="10.15"/>
  <cols>
    <col min="1" max="1" width="8.25" customWidth="1"/>
    <col min="2" max="2" width="1.1640625" customWidth="1"/>
    <col min="3" max="3" width="4.1640625" customWidth="1"/>
    <col min="4" max="4" width="4.25" customWidth="1"/>
    <col min="5" max="5" width="17.1640625" customWidth="1"/>
    <col min="6" max="6" width="50.83203125" customWidth="1"/>
    <col min="7" max="7" width="7.4140625" customWidth="1"/>
    <col min="8" max="8" width="14" customWidth="1"/>
    <col min="9" max="9" width="15.83203125" customWidth="1"/>
    <col min="10" max="10" width="22.25" customWidth="1"/>
    <col min="11" max="11" width="22.25" hidden="1" customWidth="1"/>
    <col min="12" max="12" width="9.25" customWidth="1"/>
    <col min="13" max="13" width="10.83203125" hidden="1" customWidth="1"/>
    <col min="14" max="14" width="9.25" hidden="1"/>
    <col min="15" max="20" width="14.16406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6.950000000000003" customHeight="1">
      <c r="L2" s="211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79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5" customHeight="1">
      <c r="B4" s="19"/>
      <c r="D4" s="20" t="s">
        <v>83</v>
      </c>
      <c r="L4" s="19"/>
      <c r="M4" s="87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25" t="str">
        <f>'Rekapitulácia stavby'!K6</f>
        <v>Výkrm č.1</v>
      </c>
      <c r="F7" s="226"/>
      <c r="G7" s="226"/>
      <c r="H7" s="226"/>
      <c r="L7" s="19"/>
    </row>
    <row r="8" spans="2:46" s="1" customFormat="1" ht="12" customHeight="1">
      <c r="B8" s="28"/>
      <c r="D8" s="25" t="s">
        <v>84</v>
      </c>
      <c r="L8" s="28"/>
    </row>
    <row r="9" spans="2:46" s="1" customFormat="1" ht="16.5" customHeight="1">
      <c r="B9" s="28"/>
      <c r="E9" s="222" t="s">
        <v>85</v>
      </c>
      <c r="F9" s="224"/>
      <c r="G9" s="224"/>
      <c r="H9" s="22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51">
        <f>'Rekapitulácia stavby'!AN8</f>
        <v>45688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'Rekapitulácia stavby'!AN13</f>
        <v/>
      </c>
      <c r="L17" s="28"/>
    </row>
    <row r="18" spans="2:12" s="1" customFormat="1" ht="18" customHeight="1">
      <c r="B18" s="28"/>
      <c r="E18" s="187" t="str">
        <f>'Rekapitulácia stavby'!E14</f>
        <v xml:space="preserve"> </v>
      </c>
      <c r="F18" s="187"/>
      <c r="G18" s="187"/>
      <c r="H18" s="187"/>
      <c r="I18" s="25" t="s">
        <v>23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26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21</v>
      </c>
      <c r="J23" s="23" t="s">
        <v>1</v>
      </c>
      <c r="L23" s="28"/>
    </row>
    <row r="24" spans="2:12" s="1" customFormat="1" ht="18" customHeight="1">
      <c r="B24" s="28"/>
      <c r="E24" s="23" t="s">
        <v>86</v>
      </c>
      <c r="I24" s="25" t="s">
        <v>23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8"/>
      <c r="E27" s="190" t="s">
        <v>1</v>
      </c>
      <c r="F27" s="190"/>
      <c r="G27" s="190"/>
      <c r="H27" s="190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30</v>
      </c>
      <c r="J30" s="65">
        <f>ROUND(J131,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5" customHeight="1">
      <c r="B33" s="28"/>
      <c r="D33" s="54" t="s">
        <v>34</v>
      </c>
      <c r="E33" s="33" t="s">
        <v>35</v>
      </c>
      <c r="F33" s="90">
        <f>ROUND((SUM(BE131:BE314)),  2)</f>
        <v>0</v>
      </c>
      <c r="G33" s="91"/>
      <c r="H33" s="91"/>
      <c r="I33" s="92">
        <v>0.23</v>
      </c>
      <c r="J33" s="90">
        <f>ROUND(((SUM(BE131:BE314))*I33),  2)</f>
        <v>0</v>
      </c>
      <c r="L33" s="28"/>
    </row>
    <row r="34" spans="2:12" s="1" customFormat="1" ht="14.45" customHeight="1">
      <c r="B34" s="28"/>
      <c r="E34" s="33" t="s">
        <v>36</v>
      </c>
      <c r="F34" s="93">
        <f>ROUND((SUM(BF131:BF314)),  2)</f>
        <v>0</v>
      </c>
      <c r="I34" s="94">
        <v>0.23</v>
      </c>
      <c r="J34" s="93">
        <f>ROUND(((SUM(BF131:BF314))*I34),  2)</f>
        <v>0</v>
      </c>
      <c r="L34" s="28"/>
    </row>
    <row r="35" spans="2:12" s="1" customFormat="1" ht="14.45" hidden="1" customHeight="1">
      <c r="B35" s="28"/>
      <c r="E35" s="25" t="s">
        <v>37</v>
      </c>
      <c r="F35" s="93">
        <f>ROUND((SUM(BG131:BG314)),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38</v>
      </c>
      <c r="F36" s="93">
        <f>ROUND((SUM(BH131:BH314)),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39</v>
      </c>
      <c r="F37" s="90">
        <f>ROUND((SUM(BI131:BI314)),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6"/>
      <c r="F39" s="56"/>
      <c r="G39" s="97" t="s">
        <v>41</v>
      </c>
      <c r="H39" s="98" t="s">
        <v>42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15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13</v>
      </c>
      <c r="L84" s="28"/>
    </row>
    <row r="85" spans="2:47" s="1" customFormat="1" ht="16.5" customHeight="1">
      <c r="B85" s="28"/>
      <c r="E85" s="225" t="str">
        <f>E7</f>
        <v>Výkrm č.1</v>
      </c>
      <c r="F85" s="226"/>
      <c r="G85" s="226"/>
      <c r="H85" s="226"/>
      <c r="L85" s="28"/>
    </row>
    <row r="86" spans="2:47" s="1" customFormat="1" ht="12" customHeight="1">
      <c r="B86" s="28"/>
      <c r="C86" s="25" t="s">
        <v>84</v>
      </c>
      <c r="L86" s="28"/>
    </row>
    <row r="87" spans="2:47" s="1" customFormat="1" ht="16.5" customHeight="1">
      <c r="B87" s="28"/>
      <c r="E87" s="222" t="str">
        <f>E9</f>
        <v>SO-01-1 - Stavebé úpravy výkrm č.1</v>
      </c>
      <c r="F87" s="224"/>
      <c r="G87" s="224"/>
      <c r="H87" s="22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51">
        <f>IF(J12="","",J12)</f>
        <v>45688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20</v>
      </c>
      <c r="F91" s="23" t="str">
        <f>E15</f>
        <v>Chomat  F.U. s.r.o.</v>
      </c>
      <c r="I91" s="25" t="s">
        <v>25</v>
      </c>
      <c r="J91" s="26" t="str">
        <f>E21</f>
        <v>Ing. Peter Antal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28</v>
      </c>
      <c r="J92" s="26" t="str">
        <f>E24</f>
        <v>Ing. peter Antal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5" t="s">
        <v>90</v>
      </c>
      <c r="J96" s="65">
        <f>J131</f>
        <v>0</v>
      </c>
      <c r="L96" s="28"/>
      <c r="AU96" s="16" t="s">
        <v>91</v>
      </c>
    </row>
    <row r="97" spans="2:12" s="8" customFormat="1" ht="24.95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2:12" s="9" customFormat="1" ht="20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J133</f>
        <v>0</v>
      </c>
      <c r="L98" s="110"/>
    </row>
    <row r="99" spans="2:12" s="9" customFormat="1" ht="20" customHeight="1">
      <c r="B99" s="110"/>
      <c r="D99" s="111" t="s">
        <v>94</v>
      </c>
      <c r="E99" s="112"/>
      <c r="F99" s="112"/>
      <c r="G99" s="112"/>
      <c r="H99" s="112"/>
      <c r="I99" s="112"/>
      <c r="J99" s="113">
        <f>J140</f>
        <v>0</v>
      </c>
      <c r="L99" s="110"/>
    </row>
    <row r="100" spans="2:12" s="9" customFormat="1" ht="20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J145</f>
        <v>0</v>
      </c>
      <c r="L100" s="110"/>
    </row>
    <row r="101" spans="2:12" s="9" customFormat="1" ht="20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J173</f>
        <v>0</v>
      </c>
      <c r="L101" s="110"/>
    </row>
    <row r="102" spans="2:12" s="9" customFormat="1" ht="20" customHeight="1">
      <c r="B102" s="110"/>
      <c r="D102" s="111" t="s">
        <v>97</v>
      </c>
      <c r="E102" s="112"/>
      <c r="F102" s="112"/>
      <c r="G102" s="112"/>
      <c r="H102" s="112"/>
      <c r="I102" s="112"/>
      <c r="J102" s="113">
        <f>J192</f>
        <v>0</v>
      </c>
      <c r="L102" s="110"/>
    </row>
    <row r="103" spans="2:12" s="9" customFormat="1" ht="20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J215</f>
        <v>0</v>
      </c>
      <c r="L103" s="110"/>
    </row>
    <row r="104" spans="2:12" s="9" customFormat="1" ht="20" customHeight="1">
      <c r="B104" s="110"/>
      <c r="D104" s="111" t="s">
        <v>99</v>
      </c>
      <c r="E104" s="112"/>
      <c r="F104" s="112"/>
      <c r="G104" s="112"/>
      <c r="H104" s="112"/>
      <c r="I104" s="112"/>
      <c r="J104" s="113">
        <f>J237</f>
        <v>0</v>
      </c>
      <c r="L104" s="110"/>
    </row>
    <row r="105" spans="2:12" s="8" customFormat="1" ht="24.95" customHeight="1">
      <c r="B105" s="106"/>
      <c r="D105" s="107" t="s">
        <v>100</v>
      </c>
      <c r="E105" s="108"/>
      <c r="F105" s="108"/>
      <c r="G105" s="108"/>
      <c r="H105" s="108"/>
      <c r="I105" s="108"/>
      <c r="J105" s="109">
        <f>J239</f>
        <v>0</v>
      </c>
      <c r="L105" s="106"/>
    </row>
    <row r="106" spans="2:12" s="9" customFormat="1" ht="20" customHeight="1">
      <c r="B106" s="110"/>
      <c r="D106" s="111" t="s">
        <v>101</v>
      </c>
      <c r="E106" s="112"/>
      <c r="F106" s="112"/>
      <c r="G106" s="112"/>
      <c r="H106" s="112"/>
      <c r="I106" s="112"/>
      <c r="J106" s="113">
        <f>J240</f>
        <v>0</v>
      </c>
      <c r="L106" s="110"/>
    </row>
    <row r="107" spans="2:12" s="9" customFormat="1" ht="20" customHeight="1">
      <c r="B107" s="110"/>
      <c r="D107" s="111" t="s">
        <v>102</v>
      </c>
      <c r="E107" s="112"/>
      <c r="F107" s="112"/>
      <c r="G107" s="112"/>
      <c r="H107" s="112"/>
      <c r="I107" s="112"/>
      <c r="J107" s="113">
        <f>J249</f>
        <v>0</v>
      </c>
      <c r="L107" s="110"/>
    </row>
    <row r="108" spans="2:12" s="9" customFormat="1" ht="20" customHeight="1">
      <c r="B108" s="110"/>
      <c r="D108" s="111" t="s">
        <v>103</v>
      </c>
      <c r="E108" s="112"/>
      <c r="F108" s="112"/>
      <c r="G108" s="112"/>
      <c r="H108" s="112"/>
      <c r="I108" s="112"/>
      <c r="J108" s="113">
        <f>J263</f>
        <v>0</v>
      </c>
      <c r="L108" s="110"/>
    </row>
    <row r="109" spans="2:12" s="9" customFormat="1" ht="20" customHeight="1">
      <c r="B109" s="110"/>
      <c r="D109" s="111" t="s">
        <v>104</v>
      </c>
      <c r="E109" s="112"/>
      <c r="F109" s="112"/>
      <c r="G109" s="112"/>
      <c r="H109" s="112"/>
      <c r="I109" s="112"/>
      <c r="J109" s="113">
        <f>J282</f>
        <v>0</v>
      </c>
      <c r="L109" s="110"/>
    </row>
    <row r="110" spans="2:12" s="9" customFormat="1" ht="20" customHeight="1">
      <c r="B110" s="110"/>
      <c r="D110" s="111" t="s">
        <v>105</v>
      </c>
      <c r="E110" s="112"/>
      <c r="F110" s="112"/>
      <c r="G110" s="112"/>
      <c r="H110" s="112"/>
      <c r="I110" s="112"/>
      <c r="J110" s="113">
        <f>J294</f>
        <v>0</v>
      </c>
      <c r="L110" s="110"/>
    </row>
    <row r="111" spans="2:12" s="9" customFormat="1" ht="20" customHeight="1">
      <c r="B111" s="110"/>
      <c r="D111" s="111" t="s">
        <v>106</v>
      </c>
      <c r="E111" s="112"/>
      <c r="F111" s="112"/>
      <c r="G111" s="112"/>
      <c r="H111" s="112"/>
      <c r="I111" s="112"/>
      <c r="J111" s="113">
        <f>J304</f>
        <v>0</v>
      </c>
      <c r="L111" s="110"/>
    </row>
    <row r="112" spans="2:12" s="1" customFormat="1" ht="21.75" customHeight="1">
      <c r="B112" s="28"/>
      <c r="L112" s="28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20" t="s">
        <v>107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5" t="s">
        <v>13</v>
      </c>
      <c r="L120" s="28"/>
    </row>
    <row r="121" spans="2:12" s="1" customFormat="1" ht="16.5" customHeight="1">
      <c r="B121" s="28"/>
      <c r="E121" s="225" t="str">
        <f>E7</f>
        <v>Výkrm č.1</v>
      </c>
      <c r="F121" s="226"/>
      <c r="G121" s="226"/>
      <c r="H121" s="226"/>
      <c r="L121" s="28"/>
    </row>
    <row r="122" spans="2:12" s="1" customFormat="1" ht="12" customHeight="1">
      <c r="B122" s="28"/>
      <c r="C122" s="25" t="s">
        <v>84</v>
      </c>
      <c r="L122" s="28"/>
    </row>
    <row r="123" spans="2:12" s="1" customFormat="1" ht="16.5" customHeight="1">
      <c r="B123" s="28"/>
      <c r="E123" s="222" t="str">
        <f>E9</f>
        <v>SO-01-1 - Stavebé úpravy výkrm č.1</v>
      </c>
      <c r="F123" s="224"/>
      <c r="G123" s="224"/>
      <c r="H123" s="224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5" t="s">
        <v>17</v>
      </c>
      <c r="F125" s="23" t="str">
        <f>F12</f>
        <v xml:space="preserve"> </v>
      </c>
      <c r="I125" s="25" t="s">
        <v>19</v>
      </c>
      <c r="J125" s="51">
        <f>IF(J12="","",J12)</f>
        <v>45688</v>
      </c>
      <c r="L125" s="28"/>
    </row>
    <row r="126" spans="2:12" s="1" customFormat="1" ht="6.95" customHeight="1">
      <c r="B126" s="28"/>
      <c r="L126" s="28"/>
    </row>
    <row r="127" spans="2:12" s="1" customFormat="1" ht="15.2" customHeight="1">
      <c r="B127" s="28"/>
      <c r="C127" s="25" t="s">
        <v>20</v>
      </c>
      <c r="F127" s="23" t="str">
        <f>E15</f>
        <v>Chomat  F.U. s.r.o.</v>
      </c>
      <c r="I127" s="25" t="s">
        <v>25</v>
      </c>
      <c r="J127" s="26" t="str">
        <f>E21</f>
        <v>Ing. Peter Antal</v>
      </c>
      <c r="L127" s="28"/>
    </row>
    <row r="128" spans="2:12" s="1" customFormat="1" ht="15.2" customHeight="1">
      <c r="B128" s="28"/>
      <c r="C128" s="25" t="s">
        <v>24</v>
      </c>
      <c r="F128" s="23" t="str">
        <f>IF(E18="","",E18)</f>
        <v xml:space="preserve"> </v>
      </c>
      <c r="I128" s="25" t="s">
        <v>28</v>
      </c>
      <c r="J128" s="26" t="str">
        <f>E24</f>
        <v>Ing. peter Antal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4"/>
      <c r="C130" s="115" t="s">
        <v>108</v>
      </c>
      <c r="D130" s="116" t="s">
        <v>55</v>
      </c>
      <c r="E130" s="116" t="s">
        <v>51</v>
      </c>
      <c r="F130" s="116" t="s">
        <v>52</v>
      </c>
      <c r="G130" s="116" t="s">
        <v>109</v>
      </c>
      <c r="H130" s="116" t="s">
        <v>110</v>
      </c>
      <c r="I130" s="116" t="s">
        <v>111</v>
      </c>
      <c r="J130" s="117" t="s">
        <v>89</v>
      </c>
      <c r="K130" s="118" t="s">
        <v>112</v>
      </c>
      <c r="L130" s="114"/>
      <c r="M130" s="58" t="s">
        <v>1</v>
      </c>
      <c r="N130" s="59" t="s">
        <v>34</v>
      </c>
      <c r="O130" s="59" t="s">
        <v>113</v>
      </c>
      <c r="P130" s="59" t="s">
        <v>114</v>
      </c>
      <c r="Q130" s="59" t="s">
        <v>115</v>
      </c>
      <c r="R130" s="59" t="s">
        <v>116</v>
      </c>
      <c r="S130" s="59" t="s">
        <v>117</v>
      </c>
      <c r="T130" s="60" t="s">
        <v>118</v>
      </c>
    </row>
    <row r="131" spans="2:65" s="1" customFormat="1" ht="22.8" customHeight="1">
      <c r="B131" s="28"/>
      <c r="C131" s="63" t="s">
        <v>90</v>
      </c>
      <c r="J131" s="119">
        <f>BK131</f>
        <v>0</v>
      </c>
      <c r="L131" s="28"/>
      <c r="M131" s="61"/>
      <c r="N131" s="52"/>
      <c r="O131" s="52"/>
      <c r="P131" s="120">
        <f>P132+P239</f>
        <v>4002.9469022400003</v>
      </c>
      <c r="Q131" s="52"/>
      <c r="R131" s="120">
        <f>R132+R239</f>
        <v>188.48368995999999</v>
      </c>
      <c r="S131" s="52"/>
      <c r="T131" s="121">
        <f>T132+T239</f>
        <v>145.89599999999999</v>
      </c>
      <c r="AT131" s="16" t="s">
        <v>69</v>
      </c>
      <c r="AU131" s="16" t="s">
        <v>91</v>
      </c>
      <c r="BK131" s="122">
        <f>BK132+BK239</f>
        <v>0</v>
      </c>
    </row>
    <row r="132" spans="2:65" s="11" customFormat="1" ht="26" customHeight="1">
      <c r="B132" s="123"/>
      <c r="D132" s="124" t="s">
        <v>69</v>
      </c>
      <c r="E132" s="125" t="s">
        <v>119</v>
      </c>
      <c r="F132" s="125" t="s">
        <v>120</v>
      </c>
      <c r="J132" s="126">
        <f>BK132</f>
        <v>0</v>
      </c>
      <c r="L132" s="123"/>
      <c r="M132" s="127"/>
      <c r="P132" s="128">
        <f>P133+P140+P145+P173+P192+P215+P237</f>
        <v>2258.0924122400002</v>
      </c>
      <c r="R132" s="128">
        <f>R133+R140+R145+R173+R192+R215+R237</f>
        <v>169.42074918</v>
      </c>
      <c r="T132" s="129">
        <f>T133+T140+T145+T173+T192+T215+T237</f>
        <v>135.57599999999999</v>
      </c>
      <c r="AR132" s="124" t="s">
        <v>78</v>
      </c>
      <c r="AT132" s="130" t="s">
        <v>69</v>
      </c>
      <c r="AU132" s="130" t="s">
        <v>70</v>
      </c>
      <c r="AY132" s="124" t="s">
        <v>121</v>
      </c>
      <c r="BK132" s="131">
        <f>BK133+BK140+BK145+BK173+BK192+BK215+BK237</f>
        <v>0</v>
      </c>
    </row>
    <row r="133" spans="2:65" s="11" customFormat="1" ht="22.8" customHeight="1">
      <c r="B133" s="123"/>
      <c r="D133" s="124" t="s">
        <v>69</v>
      </c>
      <c r="E133" s="132" t="s">
        <v>78</v>
      </c>
      <c r="F133" s="132" t="s">
        <v>122</v>
      </c>
      <c r="J133" s="133">
        <f>BK133</f>
        <v>0</v>
      </c>
      <c r="L133" s="123"/>
      <c r="M133" s="127"/>
      <c r="P133" s="128">
        <f>SUM(P134:P139)</f>
        <v>349.77825000000001</v>
      </c>
      <c r="R133" s="128">
        <f>SUM(R134:R139)</f>
        <v>0</v>
      </c>
      <c r="T133" s="129">
        <f>SUM(T134:T139)</f>
        <v>0</v>
      </c>
      <c r="AR133" s="124" t="s">
        <v>78</v>
      </c>
      <c r="AT133" s="130" t="s">
        <v>69</v>
      </c>
      <c r="AU133" s="130" t="s">
        <v>78</v>
      </c>
      <c r="AY133" s="124" t="s">
        <v>121</v>
      </c>
      <c r="BK133" s="131">
        <f>SUM(BK134:BK139)</f>
        <v>0</v>
      </c>
    </row>
    <row r="134" spans="2:65" s="1" customFormat="1" ht="33" customHeight="1">
      <c r="B134" s="134"/>
      <c r="C134" s="135" t="s">
        <v>78</v>
      </c>
      <c r="D134" s="135" t="s">
        <v>123</v>
      </c>
      <c r="E134" s="136" t="s">
        <v>124</v>
      </c>
      <c r="F134" s="137" t="s">
        <v>125</v>
      </c>
      <c r="G134" s="138" t="s">
        <v>126</v>
      </c>
      <c r="H134" s="139">
        <v>51.75</v>
      </c>
      <c r="I134" s="140"/>
      <c r="J134" s="140">
        <f>ROUND(I134*H134,2)</f>
        <v>0</v>
      </c>
      <c r="K134" s="141"/>
      <c r="L134" s="28"/>
      <c r="M134" s="142" t="s">
        <v>1</v>
      </c>
      <c r="N134" s="143" t="s">
        <v>36</v>
      </c>
      <c r="O134" s="144">
        <v>6.7320000000000002</v>
      </c>
      <c r="P134" s="144">
        <f>O134*H134</f>
        <v>348.38100000000003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127</v>
      </c>
      <c r="AT134" s="146" t="s">
        <v>123</v>
      </c>
      <c r="AU134" s="146" t="s">
        <v>128</v>
      </c>
      <c r="AY134" s="16" t="s">
        <v>121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6" t="s">
        <v>128</v>
      </c>
      <c r="BK134" s="147">
        <f>ROUND(I134*H134,2)</f>
        <v>0</v>
      </c>
      <c r="BL134" s="16" t="s">
        <v>127</v>
      </c>
      <c r="BM134" s="146" t="s">
        <v>129</v>
      </c>
    </row>
    <row r="135" spans="2:65" s="12" customFormat="1">
      <c r="B135" s="148"/>
      <c r="D135" s="149" t="s">
        <v>130</v>
      </c>
      <c r="E135" s="150" t="s">
        <v>1</v>
      </c>
      <c r="F135" s="151" t="s">
        <v>131</v>
      </c>
      <c r="H135" s="152">
        <v>51.75</v>
      </c>
      <c r="L135" s="148"/>
      <c r="M135" s="153"/>
      <c r="T135" s="154"/>
      <c r="AT135" s="150" t="s">
        <v>130</v>
      </c>
      <c r="AU135" s="150" t="s">
        <v>128</v>
      </c>
      <c r="AV135" s="12" t="s">
        <v>128</v>
      </c>
      <c r="AW135" s="12" t="s">
        <v>27</v>
      </c>
      <c r="AX135" s="12" t="s">
        <v>70</v>
      </c>
      <c r="AY135" s="150" t="s">
        <v>121</v>
      </c>
    </row>
    <row r="136" spans="2:65" s="13" customFormat="1">
      <c r="B136" s="155"/>
      <c r="D136" s="149" t="s">
        <v>130</v>
      </c>
      <c r="E136" s="156" t="s">
        <v>1</v>
      </c>
      <c r="F136" s="157" t="s">
        <v>132</v>
      </c>
      <c r="H136" s="158">
        <v>51.75</v>
      </c>
      <c r="L136" s="155"/>
      <c r="M136" s="159"/>
      <c r="T136" s="160"/>
      <c r="AT136" s="156" t="s">
        <v>130</v>
      </c>
      <c r="AU136" s="156" t="s">
        <v>128</v>
      </c>
      <c r="AV136" s="13" t="s">
        <v>127</v>
      </c>
      <c r="AW136" s="13" t="s">
        <v>27</v>
      </c>
      <c r="AX136" s="13" t="s">
        <v>78</v>
      </c>
      <c r="AY136" s="156" t="s">
        <v>121</v>
      </c>
    </row>
    <row r="137" spans="2:65" s="1" customFormat="1" ht="33" customHeight="1">
      <c r="B137" s="134"/>
      <c r="C137" s="135" t="s">
        <v>128</v>
      </c>
      <c r="D137" s="135" t="s">
        <v>123</v>
      </c>
      <c r="E137" s="136" t="s">
        <v>133</v>
      </c>
      <c r="F137" s="137" t="s">
        <v>134</v>
      </c>
      <c r="G137" s="138" t="s">
        <v>126</v>
      </c>
      <c r="H137" s="139">
        <v>51.75</v>
      </c>
      <c r="I137" s="140"/>
      <c r="J137" s="140">
        <f>ROUND(I137*H137,2)</f>
        <v>0</v>
      </c>
      <c r="K137" s="141"/>
      <c r="L137" s="28"/>
      <c r="M137" s="142" t="s">
        <v>1</v>
      </c>
      <c r="N137" s="143" t="s">
        <v>36</v>
      </c>
      <c r="O137" s="144">
        <v>2.7E-2</v>
      </c>
      <c r="P137" s="144">
        <f>O137*H137</f>
        <v>1.3972499999999999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127</v>
      </c>
      <c r="AT137" s="146" t="s">
        <v>123</v>
      </c>
      <c r="AU137" s="146" t="s">
        <v>128</v>
      </c>
      <c r="AY137" s="16" t="s">
        <v>121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6" t="s">
        <v>128</v>
      </c>
      <c r="BK137" s="147">
        <f>ROUND(I137*H137,2)</f>
        <v>0</v>
      </c>
      <c r="BL137" s="16" t="s">
        <v>127</v>
      </c>
      <c r="BM137" s="146" t="s">
        <v>135</v>
      </c>
    </row>
    <row r="138" spans="2:65" s="12" customFormat="1">
      <c r="B138" s="148"/>
      <c r="D138" s="149" t="s">
        <v>130</v>
      </c>
      <c r="E138" s="150" t="s">
        <v>1</v>
      </c>
      <c r="F138" s="151" t="s">
        <v>131</v>
      </c>
      <c r="H138" s="152">
        <v>51.75</v>
      </c>
      <c r="L138" s="148"/>
      <c r="M138" s="153"/>
      <c r="T138" s="154"/>
      <c r="AT138" s="150" t="s">
        <v>130</v>
      </c>
      <c r="AU138" s="150" t="s">
        <v>128</v>
      </c>
      <c r="AV138" s="12" t="s">
        <v>128</v>
      </c>
      <c r="AW138" s="12" t="s">
        <v>27</v>
      </c>
      <c r="AX138" s="12" t="s">
        <v>70</v>
      </c>
      <c r="AY138" s="150" t="s">
        <v>121</v>
      </c>
    </row>
    <row r="139" spans="2:65" s="13" customFormat="1">
      <c r="B139" s="155"/>
      <c r="D139" s="149" t="s">
        <v>130</v>
      </c>
      <c r="E139" s="156" t="s">
        <v>1</v>
      </c>
      <c r="F139" s="157" t="s">
        <v>132</v>
      </c>
      <c r="H139" s="158">
        <v>51.75</v>
      </c>
      <c r="L139" s="155"/>
      <c r="M139" s="159"/>
      <c r="T139" s="160"/>
      <c r="AT139" s="156" t="s">
        <v>130</v>
      </c>
      <c r="AU139" s="156" t="s">
        <v>128</v>
      </c>
      <c r="AV139" s="13" t="s">
        <v>127</v>
      </c>
      <c r="AW139" s="13" t="s">
        <v>27</v>
      </c>
      <c r="AX139" s="13" t="s">
        <v>78</v>
      </c>
      <c r="AY139" s="156" t="s">
        <v>121</v>
      </c>
    </row>
    <row r="140" spans="2:65" s="11" customFormat="1" ht="22.8" customHeight="1">
      <c r="B140" s="123"/>
      <c r="D140" s="124" t="s">
        <v>69</v>
      </c>
      <c r="E140" s="132" t="s">
        <v>128</v>
      </c>
      <c r="F140" s="132" t="s">
        <v>136</v>
      </c>
      <c r="J140" s="133">
        <f>BK140</f>
        <v>0</v>
      </c>
      <c r="L140" s="123"/>
      <c r="M140" s="127"/>
      <c r="P140" s="128">
        <f>SUM(P141:P144)</f>
        <v>2.1070000000000002</v>
      </c>
      <c r="R140" s="128">
        <f>SUM(R141:R144)</f>
        <v>0</v>
      </c>
      <c r="T140" s="129">
        <f>SUM(T141:T144)</f>
        <v>0</v>
      </c>
      <c r="AR140" s="124" t="s">
        <v>78</v>
      </c>
      <c r="AT140" s="130" t="s">
        <v>69</v>
      </c>
      <c r="AU140" s="130" t="s">
        <v>78</v>
      </c>
      <c r="AY140" s="124" t="s">
        <v>121</v>
      </c>
      <c r="BK140" s="131">
        <f>SUM(BK141:BK144)</f>
        <v>0</v>
      </c>
    </row>
    <row r="141" spans="2:65" s="1" customFormat="1" ht="33" customHeight="1">
      <c r="B141" s="134"/>
      <c r="C141" s="135" t="s">
        <v>137</v>
      </c>
      <c r="D141" s="135" t="s">
        <v>123</v>
      </c>
      <c r="E141" s="136" t="s">
        <v>138</v>
      </c>
      <c r="F141" s="137" t="s">
        <v>139</v>
      </c>
      <c r="G141" s="138" t="s">
        <v>140</v>
      </c>
      <c r="H141" s="139">
        <v>526.75</v>
      </c>
      <c r="I141" s="140"/>
      <c r="J141" s="140">
        <f>ROUND(I141*H141,2)</f>
        <v>0</v>
      </c>
      <c r="K141" s="141"/>
      <c r="L141" s="28"/>
      <c r="M141" s="142" t="s">
        <v>1</v>
      </c>
      <c r="N141" s="143" t="s">
        <v>36</v>
      </c>
      <c r="O141" s="144">
        <v>4.0000000000000001E-3</v>
      </c>
      <c r="P141" s="144">
        <f>O141*H141</f>
        <v>2.1070000000000002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127</v>
      </c>
      <c r="AT141" s="146" t="s">
        <v>123</v>
      </c>
      <c r="AU141" s="146" t="s">
        <v>128</v>
      </c>
      <c r="AY141" s="16" t="s">
        <v>121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6" t="s">
        <v>128</v>
      </c>
      <c r="BK141" s="147">
        <f>ROUND(I141*H141,2)</f>
        <v>0</v>
      </c>
      <c r="BL141" s="16" t="s">
        <v>127</v>
      </c>
      <c r="BM141" s="146" t="s">
        <v>141</v>
      </c>
    </row>
    <row r="142" spans="2:65" s="12" customFormat="1">
      <c r="B142" s="148"/>
      <c r="D142" s="149" t="s">
        <v>130</v>
      </c>
      <c r="E142" s="150" t="s">
        <v>1</v>
      </c>
      <c r="F142" s="151" t="s">
        <v>142</v>
      </c>
      <c r="H142" s="152">
        <v>36.75</v>
      </c>
      <c r="L142" s="148"/>
      <c r="M142" s="153"/>
      <c r="T142" s="154"/>
      <c r="AT142" s="150" t="s">
        <v>130</v>
      </c>
      <c r="AU142" s="150" t="s">
        <v>128</v>
      </c>
      <c r="AV142" s="12" t="s">
        <v>128</v>
      </c>
      <c r="AW142" s="12" t="s">
        <v>27</v>
      </c>
      <c r="AX142" s="12" t="s">
        <v>70</v>
      </c>
      <c r="AY142" s="150" t="s">
        <v>121</v>
      </c>
    </row>
    <row r="143" spans="2:65" s="12" customFormat="1">
      <c r="B143" s="148"/>
      <c r="D143" s="149" t="s">
        <v>130</v>
      </c>
      <c r="E143" s="150" t="s">
        <v>1</v>
      </c>
      <c r="F143" s="151" t="s">
        <v>143</v>
      </c>
      <c r="H143" s="152">
        <v>490</v>
      </c>
      <c r="L143" s="148"/>
      <c r="M143" s="153"/>
      <c r="T143" s="154"/>
      <c r="AT143" s="150" t="s">
        <v>130</v>
      </c>
      <c r="AU143" s="150" t="s">
        <v>128</v>
      </c>
      <c r="AV143" s="12" t="s">
        <v>128</v>
      </c>
      <c r="AW143" s="12" t="s">
        <v>27</v>
      </c>
      <c r="AX143" s="12" t="s">
        <v>70</v>
      </c>
      <c r="AY143" s="150" t="s">
        <v>121</v>
      </c>
    </row>
    <row r="144" spans="2:65" s="13" customFormat="1">
      <c r="B144" s="155"/>
      <c r="D144" s="149" t="s">
        <v>130</v>
      </c>
      <c r="E144" s="156" t="s">
        <v>1</v>
      </c>
      <c r="F144" s="157" t="s">
        <v>132</v>
      </c>
      <c r="H144" s="158">
        <v>526.75</v>
      </c>
      <c r="L144" s="155"/>
      <c r="M144" s="159"/>
      <c r="T144" s="160"/>
      <c r="AT144" s="156" t="s">
        <v>130</v>
      </c>
      <c r="AU144" s="156" t="s">
        <v>128</v>
      </c>
      <c r="AV144" s="13" t="s">
        <v>127</v>
      </c>
      <c r="AW144" s="13" t="s">
        <v>27</v>
      </c>
      <c r="AX144" s="13" t="s">
        <v>78</v>
      </c>
      <c r="AY144" s="156" t="s">
        <v>121</v>
      </c>
    </row>
    <row r="145" spans="2:65" s="11" customFormat="1" ht="22.8" customHeight="1">
      <c r="B145" s="123"/>
      <c r="D145" s="124" t="s">
        <v>69</v>
      </c>
      <c r="E145" s="132" t="s">
        <v>137</v>
      </c>
      <c r="F145" s="132" t="s">
        <v>144</v>
      </c>
      <c r="J145" s="133">
        <f>BK145</f>
        <v>0</v>
      </c>
      <c r="L145" s="123"/>
      <c r="M145" s="127"/>
      <c r="P145" s="128">
        <f>SUM(P146:P172)</f>
        <v>117.56709624000001</v>
      </c>
      <c r="R145" s="128">
        <f>SUM(R146:R172)</f>
        <v>46.09971118</v>
      </c>
      <c r="T145" s="129">
        <f>SUM(T146:T172)</f>
        <v>0</v>
      </c>
      <c r="AR145" s="124" t="s">
        <v>78</v>
      </c>
      <c r="AT145" s="130" t="s">
        <v>69</v>
      </c>
      <c r="AU145" s="130" t="s">
        <v>78</v>
      </c>
      <c r="AY145" s="124" t="s">
        <v>121</v>
      </c>
      <c r="BK145" s="131">
        <f>SUM(BK146:BK172)</f>
        <v>0</v>
      </c>
    </row>
    <row r="146" spans="2:65" s="1" customFormat="1" ht="24.2" customHeight="1">
      <c r="B146" s="134"/>
      <c r="C146" s="135" t="s">
        <v>127</v>
      </c>
      <c r="D146" s="135" t="s">
        <v>123</v>
      </c>
      <c r="E146" s="136" t="s">
        <v>145</v>
      </c>
      <c r="F146" s="137" t="s">
        <v>146</v>
      </c>
      <c r="G146" s="138" t="s">
        <v>126</v>
      </c>
      <c r="H146" s="139">
        <v>11.18</v>
      </c>
      <c r="I146" s="140"/>
      <c r="J146" s="140">
        <f>ROUND(I146*H146,2)</f>
        <v>0</v>
      </c>
      <c r="K146" s="141"/>
      <c r="L146" s="28"/>
      <c r="M146" s="142" t="s">
        <v>1</v>
      </c>
      <c r="N146" s="143" t="s">
        <v>36</v>
      </c>
      <c r="O146" s="144">
        <v>3.5750000000000002</v>
      </c>
      <c r="P146" s="144">
        <f>O146*H146</f>
        <v>39.968499999999999</v>
      </c>
      <c r="Q146" s="144">
        <v>2.2261899999999999</v>
      </c>
      <c r="R146" s="144">
        <f>Q146*H146</f>
        <v>24.888804199999999</v>
      </c>
      <c r="S146" s="144">
        <v>0</v>
      </c>
      <c r="T146" s="145">
        <f>S146*H146</f>
        <v>0</v>
      </c>
      <c r="AR146" s="146" t="s">
        <v>127</v>
      </c>
      <c r="AT146" s="146" t="s">
        <v>123</v>
      </c>
      <c r="AU146" s="146" t="s">
        <v>128</v>
      </c>
      <c r="AY146" s="16" t="s">
        <v>121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6" t="s">
        <v>128</v>
      </c>
      <c r="BK146" s="147">
        <f>ROUND(I146*H146,2)</f>
        <v>0</v>
      </c>
      <c r="BL146" s="16" t="s">
        <v>127</v>
      </c>
      <c r="BM146" s="146" t="s">
        <v>147</v>
      </c>
    </row>
    <row r="147" spans="2:65" s="12" customFormat="1">
      <c r="B147" s="148"/>
      <c r="D147" s="149" t="s">
        <v>130</v>
      </c>
      <c r="E147" s="150" t="s">
        <v>1</v>
      </c>
      <c r="F147" s="151" t="s">
        <v>148</v>
      </c>
      <c r="H147" s="152">
        <v>11.18</v>
      </c>
      <c r="L147" s="148"/>
      <c r="M147" s="153"/>
      <c r="T147" s="154"/>
      <c r="AT147" s="150" t="s">
        <v>130</v>
      </c>
      <c r="AU147" s="150" t="s">
        <v>128</v>
      </c>
      <c r="AV147" s="12" t="s">
        <v>128</v>
      </c>
      <c r="AW147" s="12" t="s">
        <v>27</v>
      </c>
      <c r="AX147" s="12" t="s">
        <v>70</v>
      </c>
      <c r="AY147" s="150" t="s">
        <v>121</v>
      </c>
    </row>
    <row r="148" spans="2:65" s="13" customFormat="1">
      <c r="B148" s="155"/>
      <c r="D148" s="149" t="s">
        <v>130</v>
      </c>
      <c r="E148" s="156" t="s">
        <v>1</v>
      </c>
      <c r="F148" s="157" t="s">
        <v>132</v>
      </c>
      <c r="H148" s="158">
        <v>11.18</v>
      </c>
      <c r="L148" s="155"/>
      <c r="M148" s="159"/>
      <c r="T148" s="160"/>
      <c r="AT148" s="156" t="s">
        <v>130</v>
      </c>
      <c r="AU148" s="156" t="s">
        <v>128</v>
      </c>
      <c r="AV148" s="13" t="s">
        <v>127</v>
      </c>
      <c r="AW148" s="13" t="s">
        <v>27</v>
      </c>
      <c r="AX148" s="13" t="s">
        <v>78</v>
      </c>
      <c r="AY148" s="156" t="s">
        <v>121</v>
      </c>
    </row>
    <row r="149" spans="2:65" s="1" customFormat="1" ht="24.2" customHeight="1">
      <c r="B149" s="134"/>
      <c r="C149" s="135" t="s">
        <v>149</v>
      </c>
      <c r="D149" s="135" t="s">
        <v>123</v>
      </c>
      <c r="E149" s="136" t="s">
        <v>150</v>
      </c>
      <c r="F149" s="137" t="s">
        <v>151</v>
      </c>
      <c r="G149" s="138" t="s">
        <v>126</v>
      </c>
      <c r="H149" s="139">
        <v>2.2360000000000002</v>
      </c>
      <c r="I149" s="140"/>
      <c r="J149" s="140">
        <f>ROUND(I149*H149,2)</f>
        <v>0</v>
      </c>
      <c r="K149" s="141"/>
      <c r="L149" s="28"/>
      <c r="M149" s="142" t="s">
        <v>1</v>
      </c>
      <c r="N149" s="143" t="s">
        <v>36</v>
      </c>
      <c r="O149" s="144">
        <v>0.99683999999999995</v>
      </c>
      <c r="P149" s="144">
        <f>O149*H149</f>
        <v>2.2289342400000001</v>
      </c>
      <c r="Q149" s="144">
        <v>2.20099</v>
      </c>
      <c r="R149" s="144">
        <f>Q149*H149</f>
        <v>4.9214136400000008</v>
      </c>
      <c r="S149" s="144">
        <v>0</v>
      </c>
      <c r="T149" s="145">
        <f>S149*H149</f>
        <v>0</v>
      </c>
      <c r="AR149" s="146" t="s">
        <v>127</v>
      </c>
      <c r="AT149" s="146" t="s">
        <v>123</v>
      </c>
      <c r="AU149" s="146" t="s">
        <v>128</v>
      </c>
      <c r="AY149" s="16" t="s">
        <v>121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6" t="s">
        <v>128</v>
      </c>
      <c r="BK149" s="147">
        <f>ROUND(I149*H149,2)</f>
        <v>0</v>
      </c>
      <c r="BL149" s="16" t="s">
        <v>127</v>
      </c>
      <c r="BM149" s="146" t="s">
        <v>152</v>
      </c>
    </row>
    <row r="150" spans="2:65" s="12" customFormat="1">
      <c r="B150" s="148"/>
      <c r="D150" s="149" t="s">
        <v>130</v>
      </c>
      <c r="E150" s="150" t="s">
        <v>1</v>
      </c>
      <c r="F150" s="151" t="s">
        <v>153</v>
      </c>
      <c r="H150" s="152">
        <v>2.2360000000000002</v>
      </c>
      <c r="L150" s="148"/>
      <c r="M150" s="153"/>
      <c r="T150" s="154"/>
      <c r="AT150" s="150" t="s">
        <v>130</v>
      </c>
      <c r="AU150" s="150" t="s">
        <v>128</v>
      </c>
      <c r="AV150" s="12" t="s">
        <v>128</v>
      </c>
      <c r="AW150" s="12" t="s">
        <v>27</v>
      </c>
      <c r="AX150" s="12" t="s">
        <v>70</v>
      </c>
      <c r="AY150" s="150" t="s">
        <v>121</v>
      </c>
    </row>
    <row r="151" spans="2:65" s="13" customFormat="1">
      <c r="B151" s="155"/>
      <c r="D151" s="149" t="s">
        <v>130</v>
      </c>
      <c r="E151" s="156" t="s">
        <v>1</v>
      </c>
      <c r="F151" s="157" t="s">
        <v>132</v>
      </c>
      <c r="H151" s="158">
        <v>2.2360000000000002</v>
      </c>
      <c r="L151" s="155"/>
      <c r="M151" s="159"/>
      <c r="T151" s="160"/>
      <c r="AT151" s="156" t="s">
        <v>130</v>
      </c>
      <c r="AU151" s="156" t="s">
        <v>128</v>
      </c>
      <c r="AV151" s="13" t="s">
        <v>127</v>
      </c>
      <c r="AW151" s="13" t="s">
        <v>27</v>
      </c>
      <c r="AX151" s="13" t="s">
        <v>78</v>
      </c>
      <c r="AY151" s="156" t="s">
        <v>121</v>
      </c>
    </row>
    <row r="152" spans="2:65" s="1" customFormat="1" ht="24.2" customHeight="1">
      <c r="B152" s="134"/>
      <c r="C152" s="135" t="s">
        <v>154</v>
      </c>
      <c r="D152" s="135" t="s">
        <v>123</v>
      </c>
      <c r="E152" s="136" t="s">
        <v>155</v>
      </c>
      <c r="F152" s="137" t="s">
        <v>156</v>
      </c>
      <c r="G152" s="138" t="s">
        <v>140</v>
      </c>
      <c r="H152" s="139">
        <v>44.72</v>
      </c>
      <c r="I152" s="140"/>
      <c r="J152" s="140">
        <f>ROUND(I152*H152,2)</f>
        <v>0</v>
      </c>
      <c r="K152" s="141"/>
      <c r="L152" s="28"/>
      <c r="M152" s="142" t="s">
        <v>1</v>
      </c>
      <c r="N152" s="143" t="s">
        <v>36</v>
      </c>
      <c r="O152" s="144">
        <v>0.45700000000000002</v>
      </c>
      <c r="P152" s="144">
        <f>O152*H152</f>
        <v>20.43704</v>
      </c>
      <c r="Q152" s="144">
        <v>3.3500000000000001E-3</v>
      </c>
      <c r="R152" s="144">
        <f>Q152*H152</f>
        <v>0.149812</v>
      </c>
      <c r="S152" s="144">
        <v>0</v>
      </c>
      <c r="T152" s="145">
        <f>S152*H152</f>
        <v>0</v>
      </c>
      <c r="AR152" s="146" t="s">
        <v>127</v>
      </c>
      <c r="AT152" s="146" t="s">
        <v>123</v>
      </c>
      <c r="AU152" s="146" t="s">
        <v>128</v>
      </c>
      <c r="AY152" s="16" t="s">
        <v>121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6" t="s">
        <v>128</v>
      </c>
      <c r="BK152" s="147">
        <f>ROUND(I152*H152,2)</f>
        <v>0</v>
      </c>
      <c r="BL152" s="16" t="s">
        <v>127</v>
      </c>
      <c r="BM152" s="146" t="s">
        <v>157</v>
      </c>
    </row>
    <row r="153" spans="2:65" s="12" customFormat="1">
      <c r="B153" s="148"/>
      <c r="D153" s="149" t="s">
        <v>130</v>
      </c>
      <c r="E153" s="150" t="s">
        <v>1</v>
      </c>
      <c r="F153" s="151" t="s">
        <v>158</v>
      </c>
      <c r="H153" s="152">
        <v>44.72</v>
      </c>
      <c r="L153" s="148"/>
      <c r="M153" s="153"/>
      <c r="T153" s="154"/>
      <c r="AT153" s="150" t="s">
        <v>130</v>
      </c>
      <c r="AU153" s="150" t="s">
        <v>128</v>
      </c>
      <c r="AV153" s="12" t="s">
        <v>128</v>
      </c>
      <c r="AW153" s="12" t="s">
        <v>27</v>
      </c>
      <c r="AX153" s="12" t="s">
        <v>70</v>
      </c>
      <c r="AY153" s="150" t="s">
        <v>121</v>
      </c>
    </row>
    <row r="154" spans="2:65" s="13" customFormat="1">
      <c r="B154" s="155"/>
      <c r="D154" s="149" t="s">
        <v>130</v>
      </c>
      <c r="E154" s="156" t="s">
        <v>1</v>
      </c>
      <c r="F154" s="157" t="s">
        <v>132</v>
      </c>
      <c r="H154" s="158">
        <v>44.72</v>
      </c>
      <c r="L154" s="155"/>
      <c r="M154" s="159"/>
      <c r="T154" s="160"/>
      <c r="AT154" s="156" t="s">
        <v>130</v>
      </c>
      <c r="AU154" s="156" t="s">
        <v>128</v>
      </c>
      <c r="AV154" s="13" t="s">
        <v>127</v>
      </c>
      <c r="AW154" s="13" t="s">
        <v>27</v>
      </c>
      <c r="AX154" s="13" t="s">
        <v>78</v>
      </c>
      <c r="AY154" s="156" t="s">
        <v>121</v>
      </c>
    </row>
    <row r="155" spans="2:65" s="1" customFormat="1" ht="24.2" customHeight="1">
      <c r="B155" s="134"/>
      <c r="C155" s="135" t="s">
        <v>159</v>
      </c>
      <c r="D155" s="135" t="s">
        <v>123</v>
      </c>
      <c r="E155" s="136" t="s">
        <v>160</v>
      </c>
      <c r="F155" s="137" t="s">
        <v>161</v>
      </c>
      <c r="G155" s="138" t="s">
        <v>140</v>
      </c>
      <c r="H155" s="139">
        <v>44.72</v>
      </c>
      <c r="I155" s="140"/>
      <c r="J155" s="140">
        <f>ROUND(I155*H155,2)</f>
        <v>0</v>
      </c>
      <c r="K155" s="141"/>
      <c r="L155" s="28"/>
      <c r="M155" s="142" t="s">
        <v>1</v>
      </c>
      <c r="N155" s="143" t="s">
        <v>36</v>
      </c>
      <c r="O155" s="144">
        <v>0.33400000000000002</v>
      </c>
      <c r="P155" s="144">
        <f>O155*H155</f>
        <v>14.936480000000001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127</v>
      </c>
      <c r="AT155" s="146" t="s">
        <v>123</v>
      </c>
      <c r="AU155" s="146" t="s">
        <v>128</v>
      </c>
      <c r="AY155" s="16" t="s">
        <v>121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6" t="s">
        <v>128</v>
      </c>
      <c r="BK155" s="147">
        <f>ROUND(I155*H155,2)</f>
        <v>0</v>
      </c>
      <c r="BL155" s="16" t="s">
        <v>127</v>
      </c>
      <c r="BM155" s="146" t="s">
        <v>162</v>
      </c>
    </row>
    <row r="156" spans="2:65" s="12" customFormat="1">
      <c r="B156" s="148"/>
      <c r="D156" s="149" t="s">
        <v>130</v>
      </c>
      <c r="E156" s="150" t="s">
        <v>1</v>
      </c>
      <c r="F156" s="151" t="s">
        <v>158</v>
      </c>
      <c r="H156" s="152">
        <v>44.72</v>
      </c>
      <c r="L156" s="148"/>
      <c r="M156" s="153"/>
      <c r="T156" s="154"/>
      <c r="AT156" s="150" t="s">
        <v>130</v>
      </c>
      <c r="AU156" s="150" t="s">
        <v>128</v>
      </c>
      <c r="AV156" s="12" t="s">
        <v>128</v>
      </c>
      <c r="AW156" s="12" t="s">
        <v>27</v>
      </c>
      <c r="AX156" s="12" t="s">
        <v>70</v>
      </c>
      <c r="AY156" s="150" t="s">
        <v>121</v>
      </c>
    </row>
    <row r="157" spans="2:65" s="13" customFormat="1">
      <c r="B157" s="155"/>
      <c r="D157" s="149" t="s">
        <v>130</v>
      </c>
      <c r="E157" s="156" t="s">
        <v>1</v>
      </c>
      <c r="F157" s="157" t="s">
        <v>132</v>
      </c>
      <c r="H157" s="158">
        <v>44.72</v>
      </c>
      <c r="L157" s="155"/>
      <c r="M157" s="159"/>
      <c r="T157" s="160"/>
      <c r="AT157" s="156" t="s">
        <v>130</v>
      </c>
      <c r="AU157" s="156" t="s">
        <v>128</v>
      </c>
      <c r="AV157" s="13" t="s">
        <v>127</v>
      </c>
      <c r="AW157" s="13" t="s">
        <v>27</v>
      </c>
      <c r="AX157" s="13" t="s">
        <v>78</v>
      </c>
      <c r="AY157" s="156" t="s">
        <v>121</v>
      </c>
    </row>
    <row r="158" spans="2:65" s="1" customFormat="1" ht="24.2" customHeight="1">
      <c r="B158" s="134"/>
      <c r="C158" s="135" t="s">
        <v>163</v>
      </c>
      <c r="D158" s="135" t="s">
        <v>123</v>
      </c>
      <c r="E158" s="136" t="s">
        <v>164</v>
      </c>
      <c r="F158" s="137" t="s">
        <v>165</v>
      </c>
      <c r="G158" s="138" t="s">
        <v>166</v>
      </c>
      <c r="H158" s="139">
        <v>0.503</v>
      </c>
      <c r="I158" s="140"/>
      <c r="J158" s="140">
        <f>ROUND(I158*H158,2)</f>
        <v>0</v>
      </c>
      <c r="K158" s="141"/>
      <c r="L158" s="28"/>
      <c r="M158" s="142" t="s">
        <v>1</v>
      </c>
      <c r="N158" s="143" t="s">
        <v>36</v>
      </c>
      <c r="O158" s="144">
        <v>15.242000000000001</v>
      </c>
      <c r="P158" s="144">
        <f>O158*H158</f>
        <v>7.6667260000000006</v>
      </c>
      <c r="Q158" s="144">
        <v>1.0530600000000001</v>
      </c>
      <c r="R158" s="144">
        <f>Q158*H158</f>
        <v>0.52968918000000009</v>
      </c>
      <c r="S158" s="144">
        <v>0</v>
      </c>
      <c r="T158" s="145">
        <f>S158*H158</f>
        <v>0</v>
      </c>
      <c r="AR158" s="146" t="s">
        <v>127</v>
      </c>
      <c r="AT158" s="146" t="s">
        <v>123</v>
      </c>
      <c r="AU158" s="146" t="s">
        <v>128</v>
      </c>
      <c r="AY158" s="16" t="s">
        <v>121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6" t="s">
        <v>128</v>
      </c>
      <c r="BK158" s="147">
        <f>ROUND(I158*H158,2)</f>
        <v>0</v>
      </c>
      <c r="BL158" s="16" t="s">
        <v>127</v>
      </c>
      <c r="BM158" s="146" t="s">
        <v>167</v>
      </c>
    </row>
    <row r="159" spans="2:65" s="12" customFormat="1">
      <c r="B159" s="148"/>
      <c r="D159" s="149" t="s">
        <v>130</v>
      </c>
      <c r="E159" s="150" t="s">
        <v>1</v>
      </c>
      <c r="F159" s="151" t="s">
        <v>168</v>
      </c>
      <c r="H159" s="152">
        <v>0.503</v>
      </c>
      <c r="L159" s="148"/>
      <c r="M159" s="153"/>
      <c r="T159" s="154"/>
      <c r="AT159" s="150" t="s">
        <v>130</v>
      </c>
      <c r="AU159" s="150" t="s">
        <v>128</v>
      </c>
      <c r="AV159" s="12" t="s">
        <v>128</v>
      </c>
      <c r="AW159" s="12" t="s">
        <v>27</v>
      </c>
      <c r="AX159" s="12" t="s">
        <v>70</v>
      </c>
      <c r="AY159" s="150" t="s">
        <v>121</v>
      </c>
    </row>
    <row r="160" spans="2:65" s="13" customFormat="1">
      <c r="B160" s="155"/>
      <c r="D160" s="149" t="s">
        <v>130</v>
      </c>
      <c r="E160" s="156" t="s">
        <v>1</v>
      </c>
      <c r="F160" s="157" t="s">
        <v>132</v>
      </c>
      <c r="H160" s="158">
        <v>0.503</v>
      </c>
      <c r="L160" s="155"/>
      <c r="M160" s="159"/>
      <c r="T160" s="160"/>
      <c r="AT160" s="156" t="s">
        <v>130</v>
      </c>
      <c r="AU160" s="156" t="s">
        <v>128</v>
      </c>
      <c r="AV160" s="13" t="s">
        <v>127</v>
      </c>
      <c r="AW160" s="13" t="s">
        <v>27</v>
      </c>
      <c r="AX160" s="13" t="s">
        <v>78</v>
      </c>
      <c r="AY160" s="156" t="s">
        <v>121</v>
      </c>
    </row>
    <row r="161" spans="2:65" s="1" customFormat="1" ht="24.2" customHeight="1">
      <c r="B161" s="134"/>
      <c r="C161" s="135" t="s">
        <v>169</v>
      </c>
      <c r="D161" s="135" t="s">
        <v>123</v>
      </c>
      <c r="E161" s="136" t="s">
        <v>170</v>
      </c>
      <c r="F161" s="137" t="s">
        <v>171</v>
      </c>
      <c r="G161" s="138" t="s">
        <v>126</v>
      </c>
      <c r="H161" s="139">
        <v>6.2160000000000002</v>
      </c>
      <c r="I161" s="140"/>
      <c r="J161" s="140">
        <f>ROUND(I161*H161,2)</f>
        <v>0</v>
      </c>
      <c r="K161" s="141"/>
      <c r="L161" s="28"/>
      <c r="M161" s="142" t="s">
        <v>1</v>
      </c>
      <c r="N161" s="143" t="s">
        <v>36</v>
      </c>
      <c r="O161" s="144">
        <v>4.0220000000000002</v>
      </c>
      <c r="P161" s="144">
        <f>O161*H161</f>
        <v>25.000752000000002</v>
      </c>
      <c r="Q161" s="144">
        <v>2.1170900000000001</v>
      </c>
      <c r="R161" s="144">
        <f>Q161*H161</f>
        <v>13.159831440000001</v>
      </c>
      <c r="S161" s="144">
        <v>0</v>
      </c>
      <c r="T161" s="145">
        <f>S161*H161</f>
        <v>0</v>
      </c>
      <c r="AR161" s="146" t="s">
        <v>127</v>
      </c>
      <c r="AT161" s="146" t="s">
        <v>123</v>
      </c>
      <c r="AU161" s="146" t="s">
        <v>128</v>
      </c>
      <c r="AY161" s="16" t="s">
        <v>121</v>
      </c>
      <c r="BE161" s="147">
        <f>IF(N161="základná",J161,0)</f>
        <v>0</v>
      </c>
      <c r="BF161" s="147">
        <f>IF(N161="znížená",J161,0)</f>
        <v>0</v>
      </c>
      <c r="BG161" s="147">
        <f>IF(N161="zákl. prenesená",J161,0)</f>
        <v>0</v>
      </c>
      <c r="BH161" s="147">
        <f>IF(N161="zníž. prenesená",J161,0)</f>
        <v>0</v>
      </c>
      <c r="BI161" s="147">
        <f>IF(N161="nulová",J161,0)</f>
        <v>0</v>
      </c>
      <c r="BJ161" s="16" t="s">
        <v>128</v>
      </c>
      <c r="BK161" s="147">
        <f>ROUND(I161*H161,2)</f>
        <v>0</v>
      </c>
      <c r="BL161" s="16" t="s">
        <v>127</v>
      </c>
      <c r="BM161" s="146" t="s">
        <v>172</v>
      </c>
    </row>
    <row r="162" spans="2:65" s="12" customFormat="1">
      <c r="B162" s="148"/>
      <c r="D162" s="149" t="s">
        <v>130</v>
      </c>
      <c r="E162" s="150" t="s">
        <v>1</v>
      </c>
      <c r="F162" s="151" t="s">
        <v>173</v>
      </c>
      <c r="H162" s="152">
        <v>5.6159999999999997</v>
      </c>
      <c r="L162" s="148"/>
      <c r="M162" s="153"/>
      <c r="T162" s="154"/>
      <c r="AT162" s="150" t="s">
        <v>130</v>
      </c>
      <c r="AU162" s="150" t="s">
        <v>128</v>
      </c>
      <c r="AV162" s="12" t="s">
        <v>128</v>
      </c>
      <c r="AW162" s="12" t="s">
        <v>27</v>
      </c>
      <c r="AX162" s="12" t="s">
        <v>70</v>
      </c>
      <c r="AY162" s="150" t="s">
        <v>121</v>
      </c>
    </row>
    <row r="163" spans="2:65" s="12" customFormat="1">
      <c r="B163" s="148"/>
      <c r="D163" s="149" t="s">
        <v>130</v>
      </c>
      <c r="E163" s="150" t="s">
        <v>1</v>
      </c>
      <c r="F163" s="151" t="s">
        <v>174</v>
      </c>
      <c r="H163" s="152">
        <v>0.2</v>
      </c>
      <c r="L163" s="148"/>
      <c r="M163" s="153"/>
      <c r="T163" s="154"/>
      <c r="AT163" s="150" t="s">
        <v>130</v>
      </c>
      <c r="AU163" s="150" t="s">
        <v>128</v>
      </c>
      <c r="AV163" s="12" t="s">
        <v>128</v>
      </c>
      <c r="AW163" s="12" t="s">
        <v>27</v>
      </c>
      <c r="AX163" s="12" t="s">
        <v>70</v>
      </c>
      <c r="AY163" s="150" t="s">
        <v>121</v>
      </c>
    </row>
    <row r="164" spans="2:65" s="12" customFormat="1">
      <c r="B164" s="148"/>
      <c r="D164" s="149" t="s">
        <v>130</v>
      </c>
      <c r="E164" s="150" t="s">
        <v>1</v>
      </c>
      <c r="F164" s="151" t="s">
        <v>174</v>
      </c>
      <c r="H164" s="152">
        <v>0.2</v>
      </c>
      <c r="L164" s="148"/>
      <c r="M164" s="153"/>
      <c r="T164" s="154"/>
      <c r="AT164" s="150" t="s">
        <v>130</v>
      </c>
      <c r="AU164" s="150" t="s">
        <v>128</v>
      </c>
      <c r="AV164" s="12" t="s">
        <v>128</v>
      </c>
      <c r="AW164" s="12" t="s">
        <v>27</v>
      </c>
      <c r="AX164" s="12" t="s">
        <v>70</v>
      </c>
      <c r="AY164" s="150" t="s">
        <v>121</v>
      </c>
    </row>
    <row r="165" spans="2:65" s="12" customFormat="1">
      <c r="B165" s="148"/>
      <c r="D165" s="149" t="s">
        <v>130</v>
      </c>
      <c r="E165" s="150" t="s">
        <v>1</v>
      </c>
      <c r="F165" s="151" t="s">
        <v>174</v>
      </c>
      <c r="H165" s="152">
        <v>0.2</v>
      </c>
      <c r="L165" s="148"/>
      <c r="M165" s="153"/>
      <c r="T165" s="154"/>
      <c r="AT165" s="150" t="s">
        <v>130</v>
      </c>
      <c r="AU165" s="150" t="s">
        <v>128</v>
      </c>
      <c r="AV165" s="12" t="s">
        <v>128</v>
      </c>
      <c r="AW165" s="12" t="s">
        <v>27</v>
      </c>
      <c r="AX165" s="12" t="s">
        <v>70</v>
      </c>
      <c r="AY165" s="150" t="s">
        <v>121</v>
      </c>
    </row>
    <row r="166" spans="2:65" s="13" customFormat="1">
      <c r="B166" s="155"/>
      <c r="D166" s="149" t="s">
        <v>130</v>
      </c>
      <c r="E166" s="156" t="s">
        <v>1</v>
      </c>
      <c r="F166" s="157" t="s">
        <v>132</v>
      </c>
      <c r="H166" s="158">
        <v>6.2160000000000002</v>
      </c>
      <c r="L166" s="155"/>
      <c r="M166" s="159"/>
      <c r="T166" s="160"/>
      <c r="AT166" s="156" t="s">
        <v>130</v>
      </c>
      <c r="AU166" s="156" t="s">
        <v>128</v>
      </c>
      <c r="AV166" s="13" t="s">
        <v>127</v>
      </c>
      <c r="AW166" s="13" t="s">
        <v>27</v>
      </c>
      <c r="AX166" s="13" t="s">
        <v>78</v>
      </c>
      <c r="AY166" s="156" t="s">
        <v>121</v>
      </c>
    </row>
    <row r="167" spans="2:65" s="1" customFormat="1" ht="24.2" customHeight="1">
      <c r="B167" s="134"/>
      <c r="C167" s="135" t="s">
        <v>175</v>
      </c>
      <c r="D167" s="135" t="s">
        <v>123</v>
      </c>
      <c r="E167" s="136" t="s">
        <v>176</v>
      </c>
      <c r="F167" s="137" t="s">
        <v>177</v>
      </c>
      <c r="G167" s="138" t="s">
        <v>140</v>
      </c>
      <c r="H167" s="139">
        <v>6.2160000000000002</v>
      </c>
      <c r="I167" s="140"/>
      <c r="J167" s="140">
        <f>ROUND(I167*H167,2)</f>
        <v>0</v>
      </c>
      <c r="K167" s="141"/>
      <c r="L167" s="28"/>
      <c r="M167" s="142" t="s">
        <v>1</v>
      </c>
      <c r="N167" s="143" t="s">
        <v>36</v>
      </c>
      <c r="O167" s="144">
        <v>1.179</v>
      </c>
      <c r="P167" s="144">
        <f>O167*H167</f>
        <v>7.3286640000000007</v>
      </c>
      <c r="Q167" s="144">
        <v>0.39417000000000002</v>
      </c>
      <c r="R167" s="144">
        <f>Q167*H167</f>
        <v>2.4501607200000004</v>
      </c>
      <c r="S167" s="144">
        <v>0</v>
      </c>
      <c r="T167" s="145">
        <f>S167*H167</f>
        <v>0</v>
      </c>
      <c r="AR167" s="146" t="s">
        <v>127</v>
      </c>
      <c r="AT167" s="146" t="s">
        <v>123</v>
      </c>
      <c r="AU167" s="146" t="s">
        <v>128</v>
      </c>
      <c r="AY167" s="16" t="s">
        <v>121</v>
      </c>
      <c r="BE167" s="147">
        <f>IF(N167="základná",J167,0)</f>
        <v>0</v>
      </c>
      <c r="BF167" s="147">
        <f>IF(N167="znížená",J167,0)</f>
        <v>0</v>
      </c>
      <c r="BG167" s="147">
        <f>IF(N167="zákl. prenesená",J167,0)</f>
        <v>0</v>
      </c>
      <c r="BH167" s="147">
        <f>IF(N167="zníž. prenesená",J167,0)</f>
        <v>0</v>
      </c>
      <c r="BI167" s="147">
        <f>IF(N167="nulová",J167,0)</f>
        <v>0</v>
      </c>
      <c r="BJ167" s="16" t="s">
        <v>128</v>
      </c>
      <c r="BK167" s="147">
        <f>ROUND(I167*H167,2)</f>
        <v>0</v>
      </c>
      <c r="BL167" s="16" t="s">
        <v>127</v>
      </c>
      <c r="BM167" s="146" t="s">
        <v>178</v>
      </c>
    </row>
    <row r="168" spans="2:65" s="12" customFormat="1">
      <c r="B168" s="148"/>
      <c r="D168" s="149" t="s">
        <v>130</v>
      </c>
      <c r="E168" s="150" t="s">
        <v>1</v>
      </c>
      <c r="F168" s="151" t="s">
        <v>173</v>
      </c>
      <c r="H168" s="152">
        <v>5.6159999999999997</v>
      </c>
      <c r="L168" s="148"/>
      <c r="M168" s="153"/>
      <c r="T168" s="154"/>
      <c r="AT168" s="150" t="s">
        <v>130</v>
      </c>
      <c r="AU168" s="150" t="s">
        <v>128</v>
      </c>
      <c r="AV168" s="12" t="s">
        <v>128</v>
      </c>
      <c r="AW168" s="12" t="s">
        <v>27</v>
      </c>
      <c r="AX168" s="12" t="s">
        <v>70</v>
      </c>
      <c r="AY168" s="150" t="s">
        <v>121</v>
      </c>
    </row>
    <row r="169" spans="2:65" s="12" customFormat="1">
      <c r="B169" s="148"/>
      <c r="D169" s="149" t="s">
        <v>130</v>
      </c>
      <c r="E169" s="150" t="s">
        <v>1</v>
      </c>
      <c r="F169" s="151" t="s">
        <v>174</v>
      </c>
      <c r="H169" s="152">
        <v>0.2</v>
      </c>
      <c r="L169" s="148"/>
      <c r="M169" s="153"/>
      <c r="T169" s="154"/>
      <c r="AT169" s="150" t="s">
        <v>130</v>
      </c>
      <c r="AU169" s="150" t="s">
        <v>128</v>
      </c>
      <c r="AV169" s="12" t="s">
        <v>128</v>
      </c>
      <c r="AW169" s="12" t="s">
        <v>27</v>
      </c>
      <c r="AX169" s="12" t="s">
        <v>70</v>
      </c>
      <c r="AY169" s="150" t="s">
        <v>121</v>
      </c>
    </row>
    <row r="170" spans="2:65" s="12" customFormat="1">
      <c r="B170" s="148"/>
      <c r="D170" s="149" t="s">
        <v>130</v>
      </c>
      <c r="E170" s="150" t="s">
        <v>1</v>
      </c>
      <c r="F170" s="151" t="s">
        <v>174</v>
      </c>
      <c r="H170" s="152">
        <v>0.2</v>
      </c>
      <c r="L170" s="148"/>
      <c r="M170" s="153"/>
      <c r="T170" s="154"/>
      <c r="AT170" s="150" t="s">
        <v>130</v>
      </c>
      <c r="AU170" s="150" t="s">
        <v>128</v>
      </c>
      <c r="AV170" s="12" t="s">
        <v>128</v>
      </c>
      <c r="AW170" s="12" t="s">
        <v>27</v>
      </c>
      <c r="AX170" s="12" t="s">
        <v>70</v>
      </c>
      <c r="AY170" s="150" t="s">
        <v>121</v>
      </c>
    </row>
    <row r="171" spans="2:65" s="12" customFormat="1">
      <c r="B171" s="148"/>
      <c r="D171" s="149" t="s">
        <v>130</v>
      </c>
      <c r="E171" s="150" t="s">
        <v>1</v>
      </c>
      <c r="F171" s="151" t="s">
        <v>174</v>
      </c>
      <c r="H171" s="152">
        <v>0.2</v>
      </c>
      <c r="L171" s="148"/>
      <c r="M171" s="153"/>
      <c r="T171" s="154"/>
      <c r="AT171" s="150" t="s">
        <v>130</v>
      </c>
      <c r="AU171" s="150" t="s">
        <v>128</v>
      </c>
      <c r="AV171" s="12" t="s">
        <v>128</v>
      </c>
      <c r="AW171" s="12" t="s">
        <v>27</v>
      </c>
      <c r="AX171" s="12" t="s">
        <v>70</v>
      </c>
      <c r="AY171" s="150" t="s">
        <v>121</v>
      </c>
    </row>
    <row r="172" spans="2:65" s="13" customFormat="1">
      <c r="B172" s="155"/>
      <c r="D172" s="149" t="s">
        <v>130</v>
      </c>
      <c r="E172" s="156" t="s">
        <v>1</v>
      </c>
      <c r="F172" s="157" t="s">
        <v>132</v>
      </c>
      <c r="H172" s="158">
        <v>6.2160000000000002</v>
      </c>
      <c r="L172" s="155"/>
      <c r="M172" s="159"/>
      <c r="T172" s="160"/>
      <c r="AT172" s="156" t="s">
        <v>130</v>
      </c>
      <c r="AU172" s="156" t="s">
        <v>128</v>
      </c>
      <c r="AV172" s="13" t="s">
        <v>127</v>
      </c>
      <c r="AW172" s="13" t="s">
        <v>27</v>
      </c>
      <c r="AX172" s="13" t="s">
        <v>78</v>
      </c>
      <c r="AY172" s="156" t="s">
        <v>121</v>
      </c>
    </row>
    <row r="173" spans="2:65" s="11" customFormat="1" ht="22.8" customHeight="1">
      <c r="B173" s="123"/>
      <c r="D173" s="124" t="s">
        <v>69</v>
      </c>
      <c r="E173" s="132" t="s">
        <v>159</v>
      </c>
      <c r="F173" s="132" t="s">
        <v>179</v>
      </c>
      <c r="J173" s="133">
        <f>BK173</f>
        <v>0</v>
      </c>
      <c r="L173" s="123"/>
      <c r="M173" s="127"/>
      <c r="P173" s="128">
        <f>SUM(P174:P191)</f>
        <v>358.59640000000002</v>
      </c>
      <c r="R173" s="128">
        <f>SUM(R174:R191)</f>
        <v>120.174322</v>
      </c>
      <c r="T173" s="129">
        <f>SUM(T174:T191)</f>
        <v>0</v>
      </c>
      <c r="AR173" s="124" t="s">
        <v>78</v>
      </c>
      <c r="AT173" s="130" t="s">
        <v>69</v>
      </c>
      <c r="AU173" s="130" t="s">
        <v>78</v>
      </c>
      <c r="AY173" s="124" t="s">
        <v>121</v>
      </c>
      <c r="BK173" s="131">
        <f>SUM(BK174:BK191)</f>
        <v>0</v>
      </c>
    </row>
    <row r="174" spans="2:65" s="1" customFormat="1" ht="24.2" customHeight="1">
      <c r="B174" s="134"/>
      <c r="C174" s="135" t="s">
        <v>180</v>
      </c>
      <c r="D174" s="135" t="s">
        <v>123</v>
      </c>
      <c r="E174" s="136" t="s">
        <v>181</v>
      </c>
      <c r="F174" s="137" t="s">
        <v>182</v>
      </c>
      <c r="G174" s="138" t="s">
        <v>140</v>
      </c>
      <c r="H174" s="139">
        <v>300.2</v>
      </c>
      <c r="I174" s="140"/>
      <c r="J174" s="140">
        <f>ROUND(I174*H174,2)</f>
        <v>0</v>
      </c>
      <c r="K174" s="141"/>
      <c r="L174" s="28"/>
      <c r="M174" s="142" t="s">
        <v>1</v>
      </c>
      <c r="N174" s="143" t="s">
        <v>36</v>
      </c>
      <c r="O174" s="144">
        <v>2.5000000000000001E-2</v>
      </c>
      <c r="P174" s="144">
        <f>O174*H174</f>
        <v>7.5049999999999999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127</v>
      </c>
      <c r="AT174" s="146" t="s">
        <v>123</v>
      </c>
      <c r="AU174" s="146" t="s">
        <v>128</v>
      </c>
      <c r="AY174" s="16" t="s">
        <v>121</v>
      </c>
      <c r="BE174" s="147">
        <f>IF(N174="základná",J174,0)</f>
        <v>0</v>
      </c>
      <c r="BF174" s="147">
        <f>IF(N174="znížená",J174,0)</f>
        <v>0</v>
      </c>
      <c r="BG174" s="147">
        <f>IF(N174="zákl. prenesená",J174,0)</f>
        <v>0</v>
      </c>
      <c r="BH174" s="147">
        <f>IF(N174="zníž. prenesená",J174,0)</f>
        <v>0</v>
      </c>
      <c r="BI174" s="147">
        <f>IF(N174="nulová",J174,0)</f>
        <v>0</v>
      </c>
      <c r="BJ174" s="16" t="s">
        <v>128</v>
      </c>
      <c r="BK174" s="147">
        <f>ROUND(I174*H174,2)</f>
        <v>0</v>
      </c>
      <c r="BL174" s="16" t="s">
        <v>127</v>
      </c>
      <c r="BM174" s="146" t="s">
        <v>183</v>
      </c>
    </row>
    <row r="175" spans="2:65" s="12" customFormat="1">
      <c r="B175" s="148"/>
      <c r="D175" s="149" t="s">
        <v>130</v>
      </c>
      <c r="E175" s="150" t="s">
        <v>1</v>
      </c>
      <c r="F175" s="151" t="s">
        <v>184</v>
      </c>
      <c r="H175" s="152">
        <v>245</v>
      </c>
      <c r="L175" s="148"/>
      <c r="M175" s="153"/>
      <c r="T175" s="154"/>
      <c r="AT175" s="150" t="s">
        <v>130</v>
      </c>
      <c r="AU175" s="150" t="s">
        <v>128</v>
      </c>
      <c r="AV175" s="12" t="s">
        <v>128</v>
      </c>
      <c r="AW175" s="12" t="s">
        <v>27</v>
      </c>
      <c r="AX175" s="12" t="s">
        <v>70</v>
      </c>
      <c r="AY175" s="150" t="s">
        <v>121</v>
      </c>
    </row>
    <row r="176" spans="2:65" s="12" customFormat="1">
      <c r="B176" s="148"/>
      <c r="D176" s="149" t="s">
        <v>130</v>
      </c>
      <c r="E176" s="150" t="s">
        <v>1</v>
      </c>
      <c r="F176" s="151" t="s">
        <v>185</v>
      </c>
      <c r="H176" s="152">
        <v>55.2</v>
      </c>
      <c r="L176" s="148"/>
      <c r="M176" s="153"/>
      <c r="T176" s="154"/>
      <c r="AT176" s="150" t="s">
        <v>130</v>
      </c>
      <c r="AU176" s="150" t="s">
        <v>128</v>
      </c>
      <c r="AV176" s="12" t="s">
        <v>128</v>
      </c>
      <c r="AW176" s="12" t="s">
        <v>27</v>
      </c>
      <c r="AX176" s="12" t="s">
        <v>70</v>
      </c>
      <c r="AY176" s="150" t="s">
        <v>121</v>
      </c>
    </row>
    <row r="177" spans="2:65" s="13" customFormat="1">
      <c r="B177" s="155"/>
      <c r="D177" s="149" t="s">
        <v>130</v>
      </c>
      <c r="E177" s="156" t="s">
        <v>1</v>
      </c>
      <c r="F177" s="157" t="s">
        <v>132</v>
      </c>
      <c r="H177" s="158">
        <v>300.2</v>
      </c>
      <c r="L177" s="155"/>
      <c r="M177" s="159"/>
      <c r="T177" s="160"/>
      <c r="AT177" s="156" t="s">
        <v>130</v>
      </c>
      <c r="AU177" s="156" t="s">
        <v>128</v>
      </c>
      <c r="AV177" s="13" t="s">
        <v>127</v>
      </c>
      <c r="AW177" s="13" t="s">
        <v>27</v>
      </c>
      <c r="AX177" s="13" t="s">
        <v>78</v>
      </c>
      <c r="AY177" s="156" t="s">
        <v>121</v>
      </c>
    </row>
    <row r="178" spans="2:65" s="1" customFormat="1" ht="24.2" customHeight="1">
      <c r="B178" s="134"/>
      <c r="C178" s="135" t="s">
        <v>186</v>
      </c>
      <c r="D178" s="135" t="s">
        <v>123</v>
      </c>
      <c r="E178" s="136" t="s">
        <v>187</v>
      </c>
      <c r="F178" s="137" t="s">
        <v>188</v>
      </c>
      <c r="G178" s="138" t="s">
        <v>140</v>
      </c>
      <c r="H178" s="139">
        <v>300.2</v>
      </c>
      <c r="I178" s="140"/>
      <c r="J178" s="140">
        <f>ROUND(I178*H178,2)</f>
        <v>0</v>
      </c>
      <c r="K178" s="141"/>
      <c r="L178" s="28"/>
      <c r="M178" s="142" t="s">
        <v>1</v>
      </c>
      <c r="N178" s="143" t="s">
        <v>36</v>
      </c>
      <c r="O178" s="144">
        <v>9.1999999999999998E-2</v>
      </c>
      <c r="P178" s="144">
        <f>O178*H178</f>
        <v>27.618399999999998</v>
      </c>
      <c r="Q178" s="144">
        <v>3.5E-4</v>
      </c>
      <c r="R178" s="144">
        <f>Q178*H178</f>
        <v>0.10507</v>
      </c>
      <c r="S178" s="144">
        <v>0</v>
      </c>
      <c r="T178" s="145">
        <f>S178*H178</f>
        <v>0</v>
      </c>
      <c r="AR178" s="146" t="s">
        <v>127</v>
      </c>
      <c r="AT178" s="146" t="s">
        <v>123</v>
      </c>
      <c r="AU178" s="146" t="s">
        <v>128</v>
      </c>
      <c r="AY178" s="16" t="s">
        <v>121</v>
      </c>
      <c r="BE178" s="147">
        <f>IF(N178="základná",J178,0)</f>
        <v>0</v>
      </c>
      <c r="BF178" s="147">
        <f>IF(N178="znížená",J178,0)</f>
        <v>0</v>
      </c>
      <c r="BG178" s="147">
        <f>IF(N178="zákl. prenesená",J178,0)</f>
        <v>0</v>
      </c>
      <c r="BH178" s="147">
        <f>IF(N178="zníž. prenesená",J178,0)</f>
        <v>0</v>
      </c>
      <c r="BI178" s="147">
        <f>IF(N178="nulová",J178,0)</f>
        <v>0</v>
      </c>
      <c r="BJ178" s="16" t="s">
        <v>128</v>
      </c>
      <c r="BK178" s="147">
        <f>ROUND(I178*H178,2)</f>
        <v>0</v>
      </c>
      <c r="BL178" s="16" t="s">
        <v>127</v>
      </c>
      <c r="BM178" s="146" t="s">
        <v>189</v>
      </c>
    </row>
    <row r="179" spans="2:65" s="12" customFormat="1">
      <c r="B179" s="148"/>
      <c r="D179" s="149" t="s">
        <v>130</v>
      </c>
      <c r="E179" s="150" t="s">
        <v>1</v>
      </c>
      <c r="F179" s="151" t="s">
        <v>184</v>
      </c>
      <c r="H179" s="152">
        <v>245</v>
      </c>
      <c r="L179" s="148"/>
      <c r="M179" s="153"/>
      <c r="T179" s="154"/>
      <c r="AT179" s="150" t="s">
        <v>130</v>
      </c>
      <c r="AU179" s="150" t="s">
        <v>128</v>
      </c>
      <c r="AV179" s="12" t="s">
        <v>128</v>
      </c>
      <c r="AW179" s="12" t="s">
        <v>27</v>
      </c>
      <c r="AX179" s="12" t="s">
        <v>70</v>
      </c>
      <c r="AY179" s="150" t="s">
        <v>121</v>
      </c>
    </row>
    <row r="180" spans="2:65" s="12" customFormat="1">
      <c r="B180" s="148"/>
      <c r="D180" s="149" t="s">
        <v>130</v>
      </c>
      <c r="E180" s="150" t="s">
        <v>1</v>
      </c>
      <c r="F180" s="151" t="s">
        <v>185</v>
      </c>
      <c r="H180" s="152">
        <v>55.2</v>
      </c>
      <c r="L180" s="148"/>
      <c r="M180" s="153"/>
      <c r="T180" s="154"/>
      <c r="AT180" s="150" t="s">
        <v>130</v>
      </c>
      <c r="AU180" s="150" t="s">
        <v>128</v>
      </c>
      <c r="AV180" s="12" t="s">
        <v>128</v>
      </c>
      <c r="AW180" s="12" t="s">
        <v>27</v>
      </c>
      <c r="AX180" s="12" t="s">
        <v>70</v>
      </c>
      <c r="AY180" s="150" t="s">
        <v>121</v>
      </c>
    </row>
    <row r="181" spans="2:65" s="13" customFormat="1">
      <c r="B181" s="155"/>
      <c r="D181" s="149" t="s">
        <v>130</v>
      </c>
      <c r="E181" s="156" t="s">
        <v>1</v>
      </c>
      <c r="F181" s="157" t="s">
        <v>132</v>
      </c>
      <c r="H181" s="158">
        <v>300.2</v>
      </c>
      <c r="L181" s="155"/>
      <c r="M181" s="159"/>
      <c r="T181" s="160"/>
      <c r="AT181" s="156" t="s">
        <v>130</v>
      </c>
      <c r="AU181" s="156" t="s">
        <v>128</v>
      </c>
      <c r="AV181" s="13" t="s">
        <v>127</v>
      </c>
      <c r="AW181" s="13" t="s">
        <v>27</v>
      </c>
      <c r="AX181" s="13" t="s">
        <v>78</v>
      </c>
      <c r="AY181" s="156" t="s">
        <v>121</v>
      </c>
    </row>
    <row r="182" spans="2:65" s="1" customFormat="1" ht="21.75" customHeight="1">
      <c r="B182" s="134"/>
      <c r="C182" s="135" t="s">
        <v>190</v>
      </c>
      <c r="D182" s="135" t="s">
        <v>123</v>
      </c>
      <c r="E182" s="136" t="s">
        <v>191</v>
      </c>
      <c r="F182" s="137" t="s">
        <v>192</v>
      </c>
      <c r="G182" s="138" t="s">
        <v>140</v>
      </c>
      <c r="H182" s="139">
        <v>300.2</v>
      </c>
      <c r="I182" s="140"/>
      <c r="J182" s="140">
        <f>ROUND(I182*H182,2)</f>
        <v>0</v>
      </c>
      <c r="K182" s="141"/>
      <c r="L182" s="28"/>
      <c r="M182" s="142" t="s">
        <v>1</v>
      </c>
      <c r="N182" s="143" t="s">
        <v>36</v>
      </c>
      <c r="O182" s="144">
        <v>0.47</v>
      </c>
      <c r="P182" s="144">
        <f>O182*H182</f>
        <v>141.09399999999999</v>
      </c>
      <c r="Q182" s="144">
        <v>2.0480000000000002E-2</v>
      </c>
      <c r="R182" s="144">
        <f>Q182*H182</f>
        <v>6.1480960000000007</v>
      </c>
      <c r="S182" s="144">
        <v>0</v>
      </c>
      <c r="T182" s="145">
        <f>S182*H182</f>
        <v>0</v>
      </c>
      <c r="AR182" s="146" t="s">
        <v>127</v>
      </c>
      <c r="AT182" s="146" t="s">
        <v>123</v>
      </c>
      <c r="AU182" s="146" t="s">
        <v>128</v>
      </c>
      <c r="AY182" s="16" t="s">
        <v>121</v>
      </c>
      <c r="BE182" s="147">
        <f>IF(N182="základná",J182,0)</f>
        <v>0</v>
      </c>
      <c r="BF182" s="147">
        <f>IF(N182="znížená",J182,0)</f>
        <v>0</v>
      </c>
      <c r="BG182" s="147">
        <f>IF(N182="zákl. prenesená",J182,0)</f>
        <v>0</v>
      </c>
      <c r="BH182" s="147">
        <f>IF(N182="zníž. prenesená",J182,0)</f>
        <v>0</v>
      </c>
      <c r="BI182" s="147">
        <f>IF(N182="nulová",J182,0)</f>
        <v>0</v>
      </c>
      <c r="BJ182" s="16" t="s">
        <v>128</v>
      </c>
      <c r="BK182" s="147">
        <f>ROUND(I182*H182,2)</f>
        <v>0</v>
      </c>
      <c r="BL182" s="16" t="s">
        <v>127</v>
      </c>
      <c r="BM182" s="146" t="s">
        <v>193</v>
      </c>
    </row>
    <row r="183" spans="2:65" s="12" customFormat="1">
      <c r="B183" s="148"/>
      <c r="D183" s="149" t="s">
        <v>130</v>
      </c>
      <c r="E183" s="150" t="s">
        <v>1</v>
      </c>
      <c r="F183" s="151" t="s">
        <v>184</v>
      </c>
      <c r="H183" s="152">
        <v>245</v>
      </c>
      <c r="L183" s="148"/>
      <c r="M183" s="153"/>
      <c r="T183" s="154"/>
      <c r="AT183" s="150" t="s">
        <v>130</v>
      </c>
      <c r="AU183" s="150" t="s">
        <v>128</v>
      </c>
      <c r="AV183" s="12" t="s">
        <v>128</v>
      </c>
      <c r="AW183" s="12" t="s">
        <v>27</v>
      </c>
      <c r="AX183" s="12" t="s">
        <v>70</v>
      </c>
      <c r="AY183" s="150" t="s">
        <v>121</v>
      </c>
    </row>
    <row r="184" spans="2:65" s="12" customFormat="1">
      <c r="B184" s="148"/>
      <c r="D184" s="149" t="s">
        <v>130</v>
      </c>
      <c r="E184" s="150" t="s">
        <v>1</v>
      </c>
      <c r="F184" s="151" t="s">
        <v>185</v>
      </c>
      <c r="H184" s="152">
        <v>55.2</v>
      </c>
      <c r="L184" s="148"/>
      <c r="M184" s="153"/>
      <c r="T184" s="154"/>
      <c r="AT184" s="150" t="s">
        <v>130</v>
      </c>
      <c r="AU184" s="150" t="s">
        <v>128</v>
      </c>
      <c r="AV184" s="12" t="s">
        <v>128</v>
      </c>
      <c r="AW184" s="12" t="s">
        <v>27</v>
      </c>
      <c r="AX184" s="12" t="s">
        <v>70</v>
      </c>
      <c r="AY184" s="150" t="s">
        <v>121</v>
      </c>
    </row>
    <row r="185" spans="2:65" s="13" customFormat="1">
      <c r="B185" s="155"/>
      <c r="D185" s="149" t="s">
        <v>130</v>
      </c>
      <c r="E185" s="156" t="s">
        <v>1</v>
      </c>
      <c r="F185" s="157" t="s">
        <v>132</v>
      </c>
      <c r="H185" s="158">
        <v>300.2</v>
      </c>
      <c r="L185" s="155"/>
      <c r="M185" s="159"/>
      <c r="T185" s="160"/>
      <c r="AT185" s="156" t="s">
        <v>130</v>
      </c>
      <c r="AU185" s="156" t="s">
        <v>128</v>
      </c>
      <c r="AV185" s="13" t="s">
        <v>127</v>
      </c>
      <c r="AW185" s="13" t="s">
        <v>27</v>
      </c>
      <c r="AX185" s="13" t="s">
        <v>78</v>
      </c>
      <c r="AY185" s="156" t="s">
        <v>121</v>
      </c>
    </row>
    <row r="186" spans="2:65" s="1" customFormat="1" ht="16.5" customHeight="1">
      <c r="B186" s="134"/>
      <c r="C186" s="135" t="s">
        <v>194</v>
      </c>
      <c r="D186" s="135" t="s">
        <v>123</v>
      </c>
      <c r="E186" s="136" t="s">
        <v>195</v>
      </c>
      <c r="F186" s="137" t="s">
        <v>196</v>
      </c>
      <c r="G186" s="138" t="s">
        <v>140</v>
      </c>
      <c r="H186" s="139">
        <v>300.2</v>
      </c>
      <c r="I186" s="140"/>
      <c r="J186" s="140">
        <f>ROUND(I186*H186,2)</f>
        <v>0</v>
      </c>
      <c r="K186" s="141"/>
      <c r="L186" s="28"/>
      <c r="M186" s="142" t="s">
        <v>1</v>
      </c>
      <c r="N186" s="143" t="s">
        <v>36</v>
      </c>
      <c r="O186" s="144">
        <v>0.19500000000000001</v>
      </c>
      <c r="P186" s="144">
        <f>O186*H186</f>
        <v>58.539000000000001</v>
      </c>
      <c r="Q186" s="144">
        <v>5.8E-4</v>
      </c>
      <c r="R186" s="144">
        <f>Q186*H186</f>
        <v>0.17411599999999999</v>
      </c>
      <c r="S186" s="144">
        <v>0</v>
      </c>
      <c r="T186" s="145">
        <f>S186*H186</f>
        <v>0</v>
      </c>
      <c r="AR186" s="146" t="s">
        <v>127</v>
      </c>
      <c r="AT186" s="146" t="s">
        <v>123</v>
      </c>
      <c r="AU186" s="146" t="s">
        <v>128</v>
      </c>
      <c r="AY186" s="16" t="s">
        <v>121</v>
      </c>
      <c r="BE186" s="147">
        <f>IF(N186="základná",J186,0)</f>
        <v>0</v>
      </c>
      <c r="BF186" s="147">
        <f>IF(N186="znížená",J186,0)</f>
        <v>0</v>
      </c>
      <c r="BG186" s="147">
        <f>IF(N186="zákl. prenesená",J186,0)</f>
        <v>0</v>
      </c>
      <c r="BH186" s="147">
        <f>IF(N186="zníž. prenesená",J186,0)</f>
        <v>0</v>
      </c>
      <c r="BI186" s="147">
        <f>IF(N186="nulová",J186,0)</f>
        <v>0</v>
      </c>
      <c r="BJ186" s="16" t="s">
        <v>128</v>
      </c>
      <c r="BK186" s="147">
        <f>ROUND(I186*H186,2)</f>
        <v>0</v>
      </c>
      <c r="BL186" s="16" t="s">
        <v>127</v>
      </c>
      <c r="BM186" s="146" t="s">
        <v>197</v>
      </c>
    </row>
    <row r="187" spans="2:65" s="12" customFormat="1">
      <c r="B187" s="148"/>
      <c r="D187" s="149" t="s">
        <v>130</v>
      </c>
      <c r="E187" s="150" t="s">
        <v>1</v>
      </c>
      <c r="F187" s="151" t="s">
        <v>184</v>
      </c>
      <c r="H187" s="152">
        <v>245</v>
      </c>
      <c r="L187" s="148"/>
      <c r="M187" s="153"/>
      <c r="T187" s="154"/>
      <c r="AT187" s="150" t="s">
        <v>130</v>
      </c>
      <c r="AU187" s="150" t="s">
        <v>128</v>
      </c>
      <c r="AV187" s="12" t="s">
        <v>128</v>
      </c>
      <c r="AW187" s="12" t="s">
        <v>27</v>
      </c>
      <c r="AX187" s="12" t="s">
        <v>70</v>
      </c>
      <c r="AY187" s="150" t="s">
        <v>121</v>
      </c>
    </row>
    <row r="188" spans="2:65" s="12" customFormat="1">
      <c r="B188" s="148"/>
      <c r="D188" s="149" t="s">
        <v>130</v>
      </c>
      <c r="E188" s="150" t="s">
        <v>1</v>
      </c>
      <c r="F188" s="151" t="s">
        <v>185</v>
      </c>
      <c r="H188" s="152">
        <v>55.2</v>
      </c>
      <c r="L188" s="148"/>
      <c r="M188" s="153"/>
      <c r="T188" s="154"/>
      <c r="AT188" s="150" t="s">
        <v>130</v>
      </c>
      <c r="AU188" s="150" t="s">
        <v>128</v>
      </c>
      <c r="AV188" s="12" t="s">
        <v>128</v>
      </c>
      <c r="AW188" s="12" t="s">
        <v>27</v>
      </c>
      <c r="AX188" s="12" t="s">
        <v>70</v>
      </c>
      <c r="AY188" s="150" t="s">
        <v>121</v>
      </c>
    </row>
    <row r="189" spans="2:65" s="13" customFormat="1">
      <c r="B189" s="155"/>
      <c r="D189" s="149" t="s">
        <v>130</v>
      </c>
      <c r="E189" s="156" t="s">
        <v>1</v>
      </c>
      <c r="F189" s="157" t="s">
        <v>132</v>
      </c>
      <c r="H189" s="158">
        <v>300.2</v>
      </c>
      <c r="L189" s="155"/>
      <c r="M189" s="159"/>
      <c r="T189" s="160"/>
      <c r="AT189" s="156" t="s">
        <v>130</v>
      </c>
      <c r="AU189" s="156" t="s">
        <v>128</v>
      </c>
      <c r="AV189" s="13" t="s">
        <v>127</v>
      </c>
      <c r="AW189" s="13" t="s">
        <v>27</v>
      </c>
      <c r="AX189" s="13" t="s">
        <v>78</v>
      </c>
      <c r="AY189" s="156" t="s">
        <v>121</v>
      </c>
    </row>
    <row r="190" spans="2:65" s="1" customFormat="1" ht="24.2" customHeight="1">
      <c r="B190" s="134"/>
      <c r="C190" s="135" t="s">
        <v>198</v>
      </c>
      <c r="D190" s="135" t="s">
        <v>123</v>
      </c>
      <c r="E190" s="136" t="s">
        <v>199</v>
      </c>
      <c r="F190" s="137" t="s">
        <v>200</v>
      </c>
      <c r="G190" s="138" t="s">
        <v>126</v>
      </c>
      <c r="H190" s="139">
        <v>61.92</v>
      </c>
      <c r="I190" s="140"/>
      <c r="J190" s="140">
        <f>ROUND(I190*H190,2)</f>
        <v>0</v>
      </c>
      <c r="K190" s="141"/>
      <c r="L190" s="28"/>
      <c r="M190" s="142" t="s">
        <v>1</v>
      </c>
      <c r="N190" s="143" t="s">
        <v>36</v>
      </c>
      <c r="O190" s="144">
        <v>2</v>
      </c>
      <c r="P190" s="144">
        <f>O190*H190</f>
        <v>123.84</v>
      </c>
      <c r="Q190" s="144">
        <v>1.837</v>
      </c>
      <c r="R190" s="144">
        <f>Q190*H190</f>
        <v>113.74704</v>
      </c>
      <c r="S190" s="144">
        <v>0</v>
      </c>
      <c r="T190" s="145">
        <f>S190*H190</f>
        <v>0</v>
      </c>
      <c r="AR190" s="146" t="s">
        <v>127</v>
      </c>
      <c r="AT190" s="146" t="s">
        <v>123</v>
      </c>
      <c r="AU190" s="146" t="s">
        <v>128</v>
      </c>
      <c r="AY190" s="16" t="s">
        <v>121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6" t="s">
        <v>128</v>
      </c>
      <c r="BK190" s="147">
        <f>ROUND(I190*H190,2)</f>
        <v>0</v>
      </c>
      <c r="BL190" s="16" t="s">
        <v>127</v>
      </c>
      <c r="BM190" s="146" t="s">
        <v>201</v>
      </c>
    </row>
    <row r="191" spans="2:65" s="12" customFormat="1">
      <c r="B191" s="148"/>
      <c r="D191" s="149" t="s">
        <v>130</v>
      </c>
      <c r="E191" s="150" t="s">
        <v>1</v>
      </c>
      <c r="F191" s="151" t="s">
        <v>202</v>
      </c>
      <c r="H191" s="152">
        <v>61.92</v>
      </c>
      <c r="L191" s="148"/>
      <c r="M191" s="153"/>
      <c r="T191" s="154"/>
      <c r="AT191" s="150" t="s">
        <v>130</v>
      </c>
      <c r="AU191" s="150" t="s">
        <v>128</v>
      </c>
      <c r="AV191" s="12" t="s">
        <v>128</v>
      </c>
      <c r="AW191" s="12" t="s">
        <v>27</v>
      </c>
      <c r="AX191" s="12" t="s">
        <v>78</v>
      </c>
      <c r="AY191" s="150" t="s">
        <v>121</v>
      </c>
    </row>
    <row r="192" spans="2:65" s="11" customFormat="1" ht="22.8" customHeight="1">
      <c r="B192" s="123"/>
      <c r="D192" s="124" t="s">
        <v>69</v>
      </c>
      <c r="E192" s="132" t="s">
        <v>169</v>
      </c>
      <c r="F192" s="132" t="s">
        <v>203</v>
      </c>
      <c r="J192" s="133">
        <f>BK192</f>
        <v>0</v>
      </c>
      <c r="L192" s="123"/>
      <c r="M192" s="127"/>
      <c r="P192" s="128">
        <f>SUM(P193:P214)</f>
        <v>23.920999999999999</v>
      </c>
      <c r="R192" s="128">
        <f>SUM(R193:R214)</f>
        <v>2.2878999999999996</v>
      </c>
      <c r="T192" s="129">
        <f>SUM(T193:T214)</f>
        <v>0</v>
      </c>
      <c r="AR192" s="124" t="s">
        <v>78</v>
      </c>
      <c r="AT192" s="130" t="s">
        <v>69</v>
      </c>
      <c r="AU192" s="130" t="s">
        <v>78</v>
      </c>
      <c r="AY192" s="124" t="s">
        <v>121</v>
      </c>
      <c r="BK192" s="131">
        <f>SUM(BK193:BK214)</f>
        <v>0</v>
      </c>
    </row>
    <row r="193" spans="2:65" s="1" customFormat="1" ht="24.2" customHeight="1">
      <c r="B193" s="134"/>
      <c r="C193" s="135" t="s">
        <v>204</v>
      </c>
      <c r="D193" s="135" t="s">
        <v>123</v>
      </c>
      <c r="E193" s="136" t="s">
        <v>205</v>
      </c>
      <c r="F193" s="137" t="s">
        <v>206</v>
      </c>
      <c r="G193" s="138" t="s">
        <v>207</v>
      </c>
      <c r="H193" s="139">
        <v>102</v>
      </c>
      <c r="I193" s="140"/>
      <c r="J193" s="140">
        <f>ROUND(I193*H193,2)</f>
        <v>0</v>
      </c>
      <c r="K193" s="141"/>
      <c r="L193" s="28"/>
      <c r="M193" s="142" t="s">
        <v>1</v>
      </c>
      <c r="N193" s="143" t="s">
        <v>36</v>
      </c>
      <c r="O193" s="144">
        <v>4.7E-2</v>
      </c>
      <c r="P193" s="144">
        <f>O193*H193</f>
        <v>4.7939999999999996</v>
      </c>
      <c r="Q193" s="144">
        <v>1.0000000000000001E-5</v>
      </c>
      <c r="R193" s="144">
        <f>Q193*H193</f>
        <v>1.0200000000000001E-3</v>
      </c>
      <c r="S193" s="144">
        <v>0</v>
      </c>
      <c r="T193" s="145">
        <f>S193*H193</f>
        <v>0</v>
      </c>
      <c r="AR193" s="146" t="s">
        <v>127</v>
      </c>
      <c r="AT193" s="146" t="s">
        <v>123</v>
      </c>
      <c r="AU193" s="146" t="s">
        <v>128</v>
      </c>
      <c r="AY193" s="16" t="s">
        <v>121</v>
      </c>
      <c r="BE193" s="147">
        <f>IF(N193="základná",J193,0)</f>
        <v>0</v>
      </c>
      <c r="BF193" s="147">
        <f>IF(N193="znížená",J193,0)</f>
        <v>0</v>
      </c>
      <c r="BG193" s="147">
        <f>IF(N193="zákl. prenesená",J193,0)</f>
        <v>0</v>
      </c>
      <c r="BH193" s="147">
        <f>IF(N193="zníž. prenesená",J193,0)</f>
        <v>0</v>
      </c>
      <c r="BI193" s="147">
        <f>IF(N193="nulová",J193,0)</f>
        <v>0</v>
      </c>
      <c r="BJ193" s="16" t="s">
        <v>128</v>
      </c>
      <c r="BK193" s="147">
        <f>ROUND(I193*H193,2)</f>
        <v>0</v>
      </c>
      <c r="BL193" s="16" t="s">
        <v>127</v>
      </c>
      <c r="BM193" s="146" t="s">
        <v>208</v>
      </c>
    </row>
    <row r="194" spans="2:65" s="12" customFormat="1">
      <c r="B194" s="148"/>
      <c r="D194" s="149" t="s">
        <v>130</v>
      </c>
      <c r="E194" s="150" t="s">
        <v>1</v>
      </c>
      <c r="F194" s="151" t="s">
        <v>209</v>
      </c>
      <c r="H194" s="152">
        <v>102</v>
      </c>
      <c r="L194" s="148"/>
      <c r="M194" s="153"/>
      <c r="T194" s="154"/>
      <c r="AT194" s="150" t="s">
        <v>130</v>
      </c>
      <c r="AU194" s="150" t="s">
        <v>128</v>
      </c>
      <c r="AV194" s="12" t="s">
        <v>128</v>
      </c>
      <c r="AW194" s="12" t="s">
        <v>27</v>
      </c>
      <c r="AX194" s="12" t="s">
        <v>78</v>
      </c>
      <c r="AY194" s="150" t="s">
        <v>121</v>
      </c>
    </row>
    <row r="195" spans="2:65" s="1" customFormat="1" ht="33" customHeight="1">
      <c r="B195" s="134"/>
      <c r="C195" s="161" t="s">
        <v>210</v>
      </c>
      <c r="D195" s="161" t="s">
        <v>211</v>
      </c>
      <c r="E195" s="162" t="s">
        <v>212</v>
      </c>
      <c r="F195" s="163" t="s">
        <v>213</v>
      </c>
      <c r="G195" s="164" t="s">
        <v>214</v>
      </c>
      <c r="H195" s="165">
        <v>102</v>
      </c>
      <c r="I195" s="166"/>
      <c r="J195" s="166">
        <f>ROUND(I195*H195,2)</f>
        <v>0</v>
      </c>
      <c r="K195" s="167"/>
      <c r="L195" s="168"/>
      <c r="M195" s="169" t="s">
        <v>1</v>
      </c>
      <c r="N195" s="170" t="s">
        <v>36</v>
      </c>
      <c r="O195" s="144">
        <v>0</v>
      </c>
      <c r="P195" s="144">
        <f>O195*H195</f>
        <v>0</v>
      </c>
      <c r="Q195" s="144">
        <v>2.1090000000000001E-2</v>
      </c>
      <c r="R195" s="144">
        <f>Q195*H195</f>
        <v>2.1511800000000001</v>
      </c>
      <c r="S195" s="144">
        <v>0</v>
      </c>
      <c r="T195" s="145">
        <f>S195*H195</f>
        <v>0</v>
      </c>
      <c r="AR195" s="146" t="s">
        <v>169</v>
      </c>
      <c r="AT195" s="146" t="s">
        <v>211</v>
      </c>
      <c r="AU195" s="146" t="s">
        <v>128</v>
      </c>
      <c r="AY195" s="16" t="s">
        <v>121</v>
      </c>
      <c r="BE195" s="147">
        <f>IF(N195="základná",J195,0)</f>
        <v>0</v>
      </c>
      <c r="BF195" s="147">
        <f>IF(N195="znížená",J195,0)</f>
        <v>0</v>
      </c>
      <c r="BG195" s="147">
        <f>IF(N195="zákl. prenesená",J195,0)</f>
        <v>0</v>
      </c>
      <c r="BH195" s="147">
        <f>IF(N195="zníž. prenesená",J195,0)</f>
        <v>0</v>
      </c>
      <c r="BI195" s="147">
        <f>IF(N195="nulová",J195,0)</f>
        <v>0</v>
      </c>
      <c r="BJ195" s="16" t="s">
        <v>128</v>
      </c>
      <c r="BK195" s="147">
        <f>ROUND(I195*H195,2)</f>
        <v>0</v>
      </c>
      <c r="BL195" s="16" t="s">
        <v>127</v>
      </c>
      <c r="BM195" s="146" t="s">
        <v>215</v>
      </c>
    </row>
    <row r="196" spans="2:65" s="1" customFormat="1" ht="16.5" customHeight="1">
      <c r="B196" s="134"/>
      <c r="C196" s="135" t="s">
        <v>216</v>
      </c>
      <c r="D196" s="135" t="s">
        <v>123</v>
      </c>
      <c r="E196" s="136" t="s">
        <v>217</v>
      </c>
      <c r="F196" s="137" t="s">
        <v>218</v>
      </c>
      <c r="G196" s="138" t="s">
        <v>214</v>
      </c>
      <c r="H196" s="139">
        <v>33</v>
      </c>
      <c r="I196" s="140"/>
      <c r="J196" s="140">
        <f>ROUND(I196*H196,2)</f>
        <v>0</v>
      </c>
      <c r="K196" s="141"/>
      <c r="L196" s="28"/>
      <c r="M196" s="142" t="s">
        <v>1</v>
      </c>
      <c r="N196" s="143" t="s">
        <v>36</v>
      </c>
      <c r="O196" s="144">
        <v>0.255</v>
      </c>
      <c r="P196" s="144">
        <f>O196*H196</f>
        <v>8.4150000000000009</v>
      </c>
      <c r="Q196" s="144">
        <v>6.9999999999999994E-5</v>
      </c>
      <c r="R196" s="144">
        <f>Q196*H196</f>
        <v>2.31E-3</v>
      </c>
      <c r="S196" s="144">
        <v>0</v>
      </c>
      <c r="T196" s="145">
        <f>S196*H196</f>
        <v>0</v>
      </c>
      <c r="AR196" s="146" t="s">
        <v>127</v>
      </c>
      <c r="AT196" s="146" t="s">
        <v>123</v>
      </c>
      <c r="AU196" s="146" t="s">
        <v>128</v>
      </c>
      <c r="AY196" s="16" t="s">
        <v>121</v>
      </c>
      <c r="BE196" s="147">
        <f>IF(N196="základná",J196,0)</f>
        <v>0</v>
      </c>
      <c r="BF196" s="147">
        <f>IF(N196="znížená",J196,0)</f>
        <v>0</v>
      </c>
      <c r="BG196" s="147">
        <f>IF(N196="zákl. prenesená",J196,0)</f>
        <v>0</v>
      </c>
      <c r="BH196" s="147">
        <f>IF(N196="zníž. prenesená",J196,0)</f>
        <v>0</v>
      </c>
      <c r="BI196" s="147">
        <f>IF(N196="nulová",J196,0)</f>
        <v>0</v>
      </c>
      <c r="BJ196" s="16" t="s">
        <v>128</v>
      </c>
      <c r="BK196" s="147">
        <f>ROUND(I196*H196,2)</f>
        <v>0</v>
      </c>
      <c r="BL196" s="16" t="s">
        <v>127</v>
      </c>
      <c r="BM196" s="146" t="s">
        <v>219</v>
      </c>
    </row>
    <row r="197" spans="2:65" s="12" customFormat="1">
      <c r="B197" s="148"/>
      <c r="D197" s="149" t="s">
        <v>130</v>
      </c>
      <c r="E197" s="150" t="s">
        <v>1</v>
      </c>
      <c r="F197" s="151" t="s">
        <v>220</v>
      </c>
      <c r="H197" s="152">
        <v>24</v>
      </c>
      <c r="L197" s="148"/>
      <c r="M197" s="153"/>
      <c r="T197" s="154"/>
      <c r="AT197" s="150" t="s">
        <v>130</v>
      </c>
      <c r="AU197" s="150" t="s">
        <v>128</v>
      </c>
      <c r="AV197" s="12" t="s">
        <v>128</v>
      </c>
      <c r="AW197" s="12" t="s">
        <v>27</v>
      </c>
      <c r="AX197" s="12" t="s">
        <v>70</v>
      </c>
      <c r="AY197" s="150" t="s">
        <v>121</v>
      </c>
    </row>
    <row r="198" spans="2:65" s="12" customFormat="1">
      <c r="B198" s="148"/>
      <c r="D198" s="149" t="s">
        <v>130</v>
      </c>
      <c r="E198" s="150" t="s">
        <v>1</v>
      </c>
      <c r="F198" s="151" t="s">
        <v>127</v>
      </c>
      <c r="H198" s="152">
        <v>4</v>
      </c>
      <c r="L198" s="148"/>
      <c r="M198" s="153"/>
      <c r="T198" s="154"/>
      <c r="AT198" s="150" t="s">
        <v>130</v>
      </c>
      <c r="AU198" s="150" t="s">
        <v>128</v>
      </c>
      <c r="AV198" s="12" t="s">
        <v>128</v>
      </c>
      <c r="AW198" s="12" t="s">
        <v>27</v>
      </c>
      <c r="AX198" s="12" t="s">
        <v>70</v>
      </c>
      <c r="AY198" s="150" t="s">
        <v>121</v>
      </c>
    </row>
    <row r="199" spans="2:65" s="12" customFormat="1">
      <c r="B199" s="148"/>
      <c r="D199" s="149" t="s">
        <v>130</v>
      </c>
      <c r="E199" s="150" t="s">
        <v>1</v>
      </c>
      <c r="F199" s="151" t="s">
        <v>154</v>
      </c>
      <c r="H199" s="152">
        <v>5</v>
      </c>
      <c r="L199" s="148"/>
      <c r="M199" s="153"/>
      <c r="T199" s="154"/>
      <c r="AT199" s="150" t="s">
        <v>130</v>
      </c>
      <c r="AU199" s="150" t="s">
        <v>128</v>
      </c>
      <c r="AV199" s="12" t="s">
        <v>128</v>
      </c>
      <c r="AW199" s="12" t="s">
        <v>27</v>
      </c>
      <c r="AX199" s="12" t="s">
        <v>70</v>
      </c>
      <c r="AY199" s="150" t="s">
        <v>121</v>
      </c>
    </row>
    <row r="200" spans="2:65" s="13" customFormat="1">
      <c r="B200" s="155"/>
      <c r="D200" s="149" t="s">
        <v>130</v>
      </c>
      <c r="E200" s="156" t="s">
        <v>1</v>
      </c>
      <c r="F200" s="157" t="s">
        <v>132</v>
      </c>
      <c r="H200" s="158">
        <v>33</v>
      </c>
      <c r="L200" s="155"/>
      <c r="M200" s="159"/>
      <c r="T200" s="160"/>
      <c r="AT200" s="156" t="s">
        <v>130</v>
      </c>
      <c r="AU200" s="156" t="s">
        <v>128</v>
      </c>
      <c r="AV200" s="13" t="s">
        <v>127</v>
      </c>
      <c r="AW200" s="13" t="s">
        <v>27</v>
      </c>
      <c r="AX200" s="13" t="s">
        <v>78</v>
      </c>
      <c r="AY200" s="156" t="s">
        <v>121</v>
      </c>
    </row>
    <row r="201" spans="2:65" s="1" customFormat="1" ht="24.2" customHeight="1">
      <c r="B201" s="134"/>
      <c r="C201" s="161" t="s">
        <v>221</v>
      </c>
      <c r="D201" s="161" t="s">
        <v>211</v>
      </c>
      <c r="E201" s="162" t="s">
        <v>222</v>
      </c>
      <c r="F201" s="163" t="s">
        <v>223</v>
      </c>
      <c r="G201" s="164" t="s">
        <v>214</v>
      </c>
      <c r="H201" s="165">
        <v>9</v>
      </c>
      <c r="I201" s="166"/>
      <c r="J201" s="166">
        <f>ROUND(I201*H201,2)</f>
        <v>0</v>
      </c>
      <c r="K201" s="167"/>
      <c r="L201" s="168"/>
      <c r="M201" s="169" t="s">
        <v>1</v>
      </c>
      <c r="N201" s="170" t="s">
        <v>36</v>
      </c>
      <c r="O201" s="144">
        <v>0</v>
      </c>
      <c r="P201" s="144">
        <f>O201*H201</f>
        <v>0</v>
      </c>
      <c r="Q201" s="144">
        <v>1.6999999999999999E-3</v>
      </c>
      <c r="R201" s="144">
        <f>Q201*H201</f>
        <v>1.5299999999999999E-2</v>
      </c>
      <c r="S201" s="144">
        <v>0</v>
      </c>
      <c r="T201" s="145">
        <f>S201*H201</f>
        <v>0</v>
      </c>
      <c r="AR201" s="146" t="s">
        <v>169</v>
      </c>
      <c r="AT201" s="146" t="s">
        <v>211</v>
      </c>
      <c r="AU201" s="146" t="s">
        <v>128</v>
      </c>
      <c r="AY201" s="16" t="s">
        <v>121</v>
      </c>
      <c r="BE201" s="147">
        <f>IF(N201="základná",J201,0)</f>
        <v>0</v>
      </c>
      <c r="BF201" s="147">
        <f>IF(N201="znížená",J201,0)</f>
        <v>0</v>
      </c>
      <c r="BG201" s="147">
        <f>IF(N201="zákl. prenesená",J201,0)</f>
        <v>0</v>
      </c>
      <c r="BH201" s="147">
        <f>IF(N201="zníž. prenesená",J201,0)</f>
        <v>0</v>
      </c>
      <c r="BI201" s="147">
        <f>IF(N201="nulová",J201,0)</f>
        <v>0</v>
      </c>
      <c r="BJ201" s="16" t="s">
        <v>128</v>
      </c>
      <c r="BK201" s="147">
        <f>ROUND(I201*H201,2)</f>
        <v>0</v>
      </c>
      <c r="BL201" s="16" t="s">
        <v>127</v>
      </c>
      <c r="BM201" s="146" t="s">
        <v>224</v>
      </c>
    </row>
    <row r="202" spans="2:65" s="12" customFormat="1">
      <c r="B202" s="148"/>
      <c r="D202" s="149" t="s">
        <v>130</v>
      </c>
      <c r="E202" s="150" t="s">
        <v>1</v>
      </c>
      <c r="F202" s="151" t="s">
        <v>127</v>
      </c>
      <c r="H202" s="152">
        <v>4</v>
      </c>
      <c r="L202" s="148"/>
      <c r="M202" s="153"/>
      <c r="T202" s="154"/>
      <c r="AT202" s="150" t="s">
        <v>130</v>
      </c>
      <c r="AU202" s="150" t="s">
        <v>128</v>
      </c>
      <c r="AV202" s="12" t="s">
        <v>128</v>
      </c>
      <c r="AW202" s="12" t="s">
        <v>27</v>
      </c>
      <c r="AX202" s="12" t="s">
        <v>70</v>
      </c>
      <c r="AY202" s="150" t="s">
        <v>121</v>
      </c>
    </row>
    <row r="203" spans="2:65" s="12" customFormat="1">
      <c r="B203" s="148"/>
      <c r="D203" s="149" t="s">
        <v>130</v>
      </c>
      <c r="E203" s="150" t="s">
        <v>1</v>
      </c>
      <c r="F203" s="151" t="s">
        <v>154</v>
      </c>
      <c r="H203" s="152">
        <v>5</v>
      </c>
      <c r="L203" s="148"/>
      <c r="M203" s="153"/>
      <c r="T203" s="154"/>
      <c r="AT203" s="150" t="s">
        <v>130</v>
      </c>
      <c r="AU203" s="150" t="s">
        <v>128</v>
      </c>
      <c r="AV203" s="12" t="s">
        <v>128</v>
      </c>
      <c r="AW203" s="12" t="s">
        <v>27</v>
      </c>
      <c r="AX203" s="12" t="s">
        <v>70</v>
      </c>
      <c r="AY203" s="150" t="s">
        <v>121</v>
      </c>
    </row>
    <row r="204" spans="2:65" s="13" customFormat="1">
      <c r="B204" s="155"/>
      <c r="D204" s="149" t="s">
        <v>130</v>
      </c>
      <c r="E204" s="156" t="s">
        <v>1</v>
      </c>
      <c r="F204" s="157" t="s">
        <v>132</v>
      </c>
      <c r="H204" s="158">
        <v>9</v>
      </c>
      <c r="L204" s="155"/>
      <c r="M204" s="159"/>
      <c r="T204" s="160"/>
      <c r="AT204" s="156" t="s">
        <v>130</v>
      </c>
      <c r="AU204" s="156" t="s">
        <v>128</v>
      </c>
      <c r="AV204" s="13" t="s">
        <v>127</v>
      </c>
      <c r="AW204" s="13" t="s">
        <v>27</v>
      </c>
      <c r="AX204" s="13" t="s">
        <v>78</v>
      </c>
      <c r="AY204" s="156" t="s">
        <v>121</v>
      </c>
    </row>
    <row r="205" spans="2:65" s="1" customFormat="1" ht="24.2" customHeight="1">
      <c r="B205" s="134"/>
      <c r="C205" s="161" t="s">
        <v>225</v>
      </c>
      <c r="D205" s="161" t="s">
        <v>211</v>
      </c>
      <c r="E205" s="162" t="s">
        <v>226</v>
      </c>
      <c r="F205" s="163" t="s">
        <v>227</v>
      </c>
      <c r="G205" s="164" t="s">
        <v>214</v>
      </c>
      <c r="H205" s="165">
        <v>24</v>
      </c>
      <c r="I205" s="166"/>
      <c r="J205" s="166">
        <f>ROUND(I205*H205,2)</f>
        <v>0</v>
      </c>
      <c r="K205" s="167"/>
      <c r="L205" s="168"/>
      <c r="M205" s="169" t="s">
        <v>1</v>
      </c>
      <c r="N205" s="170" t="s">
        <v>36</v>
      </c>
      <c r="O205" s="144">
        <v>0</v>
      </c>
      <c r="P205" s="144">
        <f>O205*H205</f>
        <v>0</v>
      </c>
      <c r="Q205" s="144">
        <v>1.3799999999999999E-3</v>
      </c>
      <c r="R205" s="144">
        <f>Q205*H205</f>
        <v>3.3119999999999997E-2</v>
      </c>
      <c r="S205" s="144">
        <v>0</v>
      </c>
      <c r="T205" s="145">
        <f>S205*H205</f>
        <v>0</v>
      </c>
      <c r="AR205" s="146" t="s">
        <v>169</v>
      </c>
      <c r="AT205" s="146" t="s">
        <v>211</v>
      </c>
      <c r="AU205" s="146" t="s">
        <v>128</v>
      </c>
      <c r="AY205" s="16" t="s">
        <v>121</v>
      </c>
      <c r="BE205" s="147">
        <f>IF(N205="základná",J205,0)</f>
        <v>0</v>
      </c>
      <c r="BF205" s="147">
        <f>IF(N205="znížená",J205,0)</f>
        <v>0</v>
      </c>
      <c r="BG205" s="147">
        <f>IF(N205="zákl. prenesená",J205,0)</f>
        <v>0</v>
      </c>
      <c r="BH205" s="147">
        <f>IF(N205="zníž. prenesená",J205,0)</f>
        <v>0</v>
      </c>
      <c r="BI205" s="147">
        <f>IF(N205="nulová",J205,0)</f>
        <v>0</v>
      </c>
      <c r="BJ205" s="16" t="s">
        <v>128</v>
      </c>
      <c r="BK205" s="147">
        <f>ROUND(I205*H205,2)</f>
        <v>0</v>
      </c>
      <c r="BL205" s="16" t="s">
        <v>127</v>
      </c>
      <c r="BM205" s="146" t="s">
        <v>228</v>
      </c>
    </row>
    <row r="206" spans="2:65" s="12" customFormat="1">
      <c r="B206" s="148"/>
      <c r="D206" s="149" t="s">
        <v>130</v>
      </c>
      <c r="E206" s="150" t="s">
        <v>1</v>
      </c>
      <c r="F206" s="151" t="s">
        <v>229</v>
      </c>
      <c r="H206" s="152">
        <v>24</v>
      </c>
      <c r="L206" s="148"/>
      <c r="M206" s="153"/>
      <c r="T206" s="154"/>
      <c r="AT206" s="150" t="s">
        <v>130</v>
      </c>
      <c r="AU206" s="150" t="s">
        <v>128</v>
      </c>
      <c r="AV206" s="12" t="s">
        <v>128</v>
      </c>
      <c r="AW206" s="12" t="s">
        <v>27</v>
      </c>
      <c r="AX206" s="12" t="s">
        <v>78</v>
      </c>
      <c r="AY206" s="150" t="s">
        <v>121</v>
      </c>
    </row>
    <row r="207" spans="2:65" s="1" customFormat="1" ht="24.2" customHeight="1">
      <c r="B207" s="134"/>
      <c r="C207" s="161" t="s">
        <v>230</v>
      </c>
      <c r="D207" s="161" t="s">
        <v>211</v>
      </c>
      <c r="E207" s="162" t="s">
        <v>231</v>
      </c>
      <c r="F207" s="163" t="s">
        <v>232</v>
      </c>
      <c r="G207" s="164" t="s">
        <v>214</v>
      </c>
      <c r="H207" s="165">
        <v>24</v>
      </c>
      <c r="I207" s="166"/>
      <c r="J207" s="166">
        <f>ROUND(I207*H207,2)</f>
        <v>0</v>
      </c>
      <c r="K207" s="167"/>
      <c r="L207" s="168"/>
      <c r="M207" s="169" t="s">
        <v>1</v>
      </c>
      <c r="N207" s="170" t="s">
        <v>36</v>
      </c>
      <c r="O207" s="144">
        <v>0</v>
      </c>
      <c r="P207" s="144">
        <f>O207*H207</f>
        <v>0</v>
      </c>
      <c r="Q207" s="144">
        <v>8.0000000000000004E-4</v>
      </c>
      <c r="R207" s="144">
        <f>Q207*H207</f>
        <v>1.9200000000000002E-2</v>
      </c>
      <c r="S207" s="144">
        <v>0</v>
      </c>
      <c r="T207" s="145">
        <f>S207*H207</f>
        <v>0</v>
      </c>
      <c r="AR207" s="146" t="s">
        <v>169</v>
      </c>
      <c r="AT207" s="146" t="s">
        <v>211</v>
      </c>
      <c r="AU207" s="146" t="s">
        <v>128</v>
      </c>
      <c r="AY207" s="16" t="s">
        <v>121</v>
      </c>
      <c r="BE207" s="147">
        <f>IF(N207="základná",J207,0)</f>
        <v>0</v>
      </c>
      <c r="BF207" s="147">
        <f>IF(N207="znížená",J207,0)</f>
        <v>0</v>
      </c>
      <c r="BG207" s="147">
        <f>IF(N207="zákl. prenesená",J207,0)</f>
        <v>0</v>
      </c>
      <c r="BH207" s="147">
        <f>IF(N207="zníž. prenesená",J207,0)</f>
        <v>0</v>
      </c>
      <c r="BI207" s="147">
        <f>IF(N207="nulová",J207,0)</f>
        <v>0</v>
      </c>
      <c r="BJ207" s="16" t="s">
        <v>128</v>
      </c>
      <c r="BK207" s="147">
        <f>ROUND(I207*H207,2)</f>
        <v>0</v>
      </c>
      <c r="BL207" s="16" t="s">
        <v>127</v>
      </c>
      <c r="BM207" s="146" t="s">
        <v>233</v>
      </c>
    </row>
    <row r="208" spans="2:65" s="12" customFormat="1">
      <c r="B208" s="148"/>
      <c r="D208" s="149" t="s">
        <v>130</v>
      </c>
      <c r="E208" s="150" t="s">
        <v>1</v>
      </c>
      <c r="F208" s="151" t="s">
        <v>229</v>
      </c>
      <c r="H208" s="152">
        <v>24</v>
      </c>
      <c r="L208" s="148"/>
      <c r="M208" s="153"/>
      <c r="T208" s="154"/>
      <c r="AT208" s="150" t="s">
        <v>130</v>
      </c>
      <c r="AU208" s="150" t="s">
        <v>128</v>
      </c>
      <c r="AV208" s="12" t="s">
        <v>128</v>
      </c>
      <c r="AW208" s="12" t="s">
        <v>27</v>
      </c>
      <c r="AX208" s="12" t="s">
        <v>78</v>
      </c>
      <c r="AY208" s="150" t="s">
        <v>121</v>
      </c>
    </row>
    <row r="209" spans="2:65" s="1" customFormat="1" ht="24.2" customHeight="1">
      <c r="B209" s="134"/>
      <c r="C209" s="161" t="s">
        <v>234</v>
      </c>
      <c r="D209" s="161" t="s">
        <v>211</v>
      </c>
      <c r="E209" s="162" t="s">
        <v>235</v>
      </c>
      <c r="F209" s="163" t="s">
        <v>236</v>
      </c>
      <c r="G209" s="164" t="s">
        <v>214</v>
      </c>
      <c r="H209" s="165">
        <v>9</v>
      </c>
      <c r="I209" s="166"/>
      <c r="J209" s="166">
        <f>ROUND(I209*H209,2)</f>
        <v>0</v>
      </c>
      <c r="K209" s="167"/>
      <c r="L209" s="168"/>
      <c r="M209" s="169" t="s">
        <v>1</v>
      </c>
      <c r="N209" s="170" t="s">
        <v>36</v>
      </c>
      <c r="O209" s="144">
        <v>0</v>
      </c>
      <c r="P209" s="144">
        <f>O209*H209</f>
        <v>0</v>
      </c>
      <c r="Q209" s="144">
        <v>3.65E-3</v>
      </c>
      <c r="R209" s="144">
        <f>Q209*H209</f>
        <v>3.2849999999999997E-2</v>
      </c>
      <c r="S209" s="144">
        <v>0</v>
      </c>
      <c r="T209" s="145">
        <f>S209*H209</f>
        <v>0</v>
      </c>
      <c r="AR209" s="146" t="s">
        <v>169</v>
      </c>
      <c r="AT209" s="146" t="s">
        <v>211</v>
      </c>
      <c r="AU209" s="146" t="s">
        <v>128</v>
      </c>
      <c r="AY209" s="16" t="s">
        <v>121</v>
      </c>
      <c r="BE209" s="147">
        <f>IF(N209="základná",J209,0)</f>
        <v>0</v>
      </c>
      <c r="BF209" s="147">
        <f>IF(N209="znížená",J209,0)</f>
        <v>0</v>
      </c>
      <c r="BG209" s="147">
        <f>IF(N209="zákl. prenesená",J209,0)</f>
        <v>0</v>
      </c>
      <c r="BH209" s="147">
        <f>IF(N209="zníž. prenesená",J209,0)</f>
        <v>0</v>
      </c>
      <c r="BI209" s="147">
        <f>IF(N209="nulová",J209,0)</f>
        <v>0</v>
      </c>
      <c r="BJ209" s="16" t="s">
        <v>128</v>
      </c>
      <c r="BK209" s="147">
        <f>ROUND(I209*H209,2)</f>
        <v>0</v>
      </c>
      <c r="BL209" s="16" t="s">
        <v>127</v>
      </c>
      <c r="BM209" s="146" t="s">
        <v>237</v>
      </c>
    </row>
    <row r="210" spans="2:65" s="12" customFormat="1">
      <c r="B210" s="148"/>
      <c r="D210" s="149" t="s">
        <v>130</v>
      </c>
      <c r="E210" s="150" t="s">
        <v>1</v>
      </c>
      <c r="F210" s="151" t="s">
        <v>175</v>
      </c>
      <c r="H210" s="152">
        <v>9</v>
      </c>
      <c r="L210" s="148"/>
      <c r="M210" s="153"/>
      <c r="T210" s="154"/>
      <c r="AT210" s="150" t="s">
        <v>130</v>
      </c>
      <c r="AU210" s="150" t="s">
        <v>128</v>
      </c>
      <c r="AV210" s="12" t="s">
        <v>128</v>
      </c>
      <c r="AW210" s="12" t="s">
        <v>27</v>
      </c>
      <c r="AX210" s="12" t="s">
        <v>78</v>
      </c>
      <c r="AY210" s="150" t="s">
        <v>121</v>
      </c>
    </row>
    <row r="211" spans="2:65" s="1" customFormat="1" ht="16.5" customHeight="1">
      <c r="B211" s="134"/>
      <c r="C211" s="135" t="s">
        <v>238</v>
      </c>
      <c r="D211" s="135" t="s">
        <v>123</v>
      </c>
      <c r="E211" s="136" t="s">
        <v>239</v>
      </c>
      <c r="F211" s="137" t="s">
        <v>240</v>
      </c>
      <c r="G211" s="138" t="s">
        <v>214</v>
      </c>
      <c r="H211" s="139">
        <v>24</v>
      </c>
      <c r="I211" s="140"/>
      <c r="J211" s="140">
        <f>ROUND(I211*H211,2)</f>
        <v>0</v>
      </c>
      <c r="K211" s="141"/>
      <c r="L211" s="28"/>
      <c r="M211" s="142" t="s">
        <v>1</v>
      </c>
      <c r="N211" s="143" t="s">
        <v>36</v>
      </c>
      <c r="O211" s="144">
        <v>0.255</v>
      </c>
      <c r="P211" s="144">
        <f>O211*H211</f>
        <v>6.12</v>
      </c>
      <c r="Q211" s="144">
        <v>6.9999999999999994E-5</v>
      </c>
      <c r="R211" s="144">
        <f>Q211*H211</f>
        <v>1.6799999999999999E-3</v>
      </c>
      <c r="S211" s="144">
        <v>0</v>
      </c>
      <c r="T211" s="145">
        <f>S211*H211</f>
        <v>0</v>
      </c>
      <c r="AR211" s="146" t="s">
        <v>127</v>
      </c>
      <c r="AT211" s="146" t="s">
        <v>123</v>
      </c>
      <c r="AU211" s="146" t="s">
        <v>128</v>
      </c>
      <c r="AY211" s="16" t="s">
        <v>121</v>
      </c>
      <c r="BE211" s="147">
        <f>IF(N211="základná",J211,0)</f>
        <v>0</v>
      </c>
      <c r="BF211" s="147">
        <f>IF(N211="znížená",J211,0)</f>
        <v>0</v>
      </c>
      <c r="BG211" s="147">
        <f>IF(N211="zákl. prenesená",J211,0)</f>
        <v>0</v>
      </c>
      <c r="BH211" s="147">
        <f>IF(N211="zníž. prenesená",J211,0)</f>
        <v>0</v>
      </c>
      <c r="BI211" s="147">
        <f>IF(N211="nulová",J211,0)</f>
        <v>0</v>
      </c>
      <c r="BJ211" s="16" t="s">
        <v>128</v>
      </c>
      <c r="BK211" s="147">
        <f>ROUND(I211*H211,2)</f>
        <v>0</v>
      </c>
      <c r="BL211" s="16" t="s">
        <v>127</v>
      </c>
      <c r="BM211" s="146" t="s">
        <v>241</v>
      </c>
    </row>
    <row r="212" spans="2:65" s="12" customFormat="1">
      <c r="B212" s="148"/>
      <c r="D212" s="149" t="s">
        <v>130</v>
      </c>
      <c r="E212" s="150" t="s">
        <v>1</v>
      </c>
      <c r="F212" s="151" t="s">
        <v>229</v>
      </c>
      <c r="H212" s="152">
        <v>24</v>
      </c>
      <c r="L212" s="148"/>
      <c r="M212" s="153"/>
      <c r="T212" s="154"/>
      <c r="AT212" s="150" t="s">
        <v>130</v>
      </c>
      <c r="AU212" s="150" t="s">
        <v>128</v>
      </c>
      <c r="AV212" s="12" t="s">
        <v>128</v>
      </c>
      <c r="AW212" s="12" t="s">
        <v>27</v>
      </c>
      <c r="AX212" s="12" t="s">
        <v>78</v>
      </c>
      <c r="AY212" s="150" t="s">
        <v>121</v>
      </c>
    </row>
    <row r="213" spans="2:65" s="1" customFormat="1" ht="24.2" customHeight="1">
      <c r="B213" s="134"/>
      <c r="C213" s="161" t="s">
        <v>7</v>
      </c>
      <c r="D213" s="161" t="s">
        <v>211</v>
      </c>
      <c r="E213" s="162" t="s">
        <v>242</v>
      </c>
      <c r="F213" s="163" t="s">
        <v>243</v>
      </c>
      <c r="G213" s="164" t="s">
        <v>214</v>
      </c>
      <c r="H213" s="165">
        <v>24</v>
      </c>
      <c r="I213" s="166"/>
      <c r="J213" s="166">
        <f>ROUND(I213*H213,2)</f>
        <v>0</v>
      </c>
      <c r="K213" s="167"/>
      <c r="L213" s="168"/>
      <c r="M213" s="169" t="s">
        <v>1</v>
      </c>
      <c r="N213" s="170" t="s">
        <v>36</v>
      </c>
      <c r="O213" s="144">
        <v>0</v>
      </c>
      <c r="P213" s="144">
        <f>O213*H213</f>
        <v>0</v>
      </c>
      <c r="Q213" s="144">
        <v>1.2999999999999999E-3</v>
      </c>
      <c r="R213" s="144">
        <f>Q213*H213</f>
        <v>3.1199999999999999E-2</v>
      </c>
      <c r="S213" s="144">
        <v>0</v>
      </c>
      <c r="T213" s="145">
        <f>S213*H213</f>
        <v>0</v>
      </c>
      <c r="AR213" s="146" t="s">
        <v>169</v>
      </c>
      <c r="AT213" s="146" t="s">
        <v>211</v>
      </c>
      <c r="AU213" s="146" t="s">
        <v>128</v>
      </c>
      <c r="AY213" s="16" t="s">
        <v>121</v>
      </c>
      <c r="BE213" s="147">
        <f>IF(N213="základná",J213,0)</f>
        <v>0</v>
      </c>
      <c r="BF213" s="147">
        <f>IF(N213="znížená",J213,0)</f>
        <v>0</v>
      </c>
      <c r="BG213" s="147">
        <f>IF(N213="zákl. prenesená",J213,0)</f>
        <v>0</v>
      </c>
      <c r="BH213" s="147">
        <f>IF(N213="zníž. prenesená",J213,0)</f>
        <v>0</v>
      </c>
      <c r="BI213" s="147">
        <f>IF(N213="nulová",J213,0)</f>
        <v>0</v>
      </c>
      <c r="BJ213" s="16" t="s">
        <v>128</v>
      </c>
      <c r="BK213" s="147">
        <f>ROUND(I213*H213,2)</f>
        <v>0</v>
      </c>
      <c r="BL213" s="16" t="s">
        <v>127</v>
      </c>
      <c r="BM213" s="146" t="s">
        <v>244</v>
      </c>
    </row>
    <row r="214" spans="2:65" s="1" customFormat="1" ht="24.2" customHeight="1">
      <c r="B214" s="134"/>
      <c r="C214" s="135" t="s">
        <v>229</v>
      </c>
      <c r="D214" s="135" t="s">
        <v>123</v>
      </c>
      <c r="E214" s="136" t="s">
        <v>245</v>
      </c>
      <c r="F214" s="137" t="s">
        <v>246</v>
      </c>
      <c r="G214" s="138" t="s">
        <v>214</v>
      </c>
      <c r="H214" s="139">
        <v>2</v>
      </c>
      <c r="I214" s="140"/>
      <c r="J214" s="140">
        <f>ROUND(I214*H214,2)</f>
        <v>0</v>
      </c>
      <c r="K214" s="141"/>
      <c r="L214" s="28"/>
      <c r="M214" s="142" t="s">
        <v>1</v>
      </c>
      <c r="N214" s="143" t="s">
        <v>36</v>
      </c>
      <c r="O214" s="144">
        <v>2.2959999999999998</v>
      </c>
      <c r="P214" s="144">
        <f>O214*H214</f>
        <v>4.5919999999999996</v>
      </c>
      <c r="Q214" s="144">
        <v>2.0000000000000002E-5</v>
      </c>
      <c r="R214" s="144">
        <f>Q214*H214</f>
        <v>4.0000000000000003E-5</v>
      </c>
      <c r="S214" s="144">
        <v>0</v>
      </c>
      <c r="T214" s="145">
        <f>S214*H214</f>
        <v>0</v>
      </c>
      <c r="AR214" s="146" t="s">
        <v>127</v>
      </c>
      <c r="AT214" s="146" t="s">
        <v>123</v>
      </c>
      <c r="AU214" s="146" t="s">
        <v>128</v>
      </c>
      <c r="AY214" s="16" t="s">
        <v>121</v>
      </c>
      <c r="BE214" s="147">
        <f>IF(N214="základná",J214,0)</f>
        <v>0</v>
      </c>
      <c r="BF214" s="147">
        <f>IF(N214="znížená",J214,0)</f>
        <v>0</v>
      </c>
      <c r="BG214" s="147">
        <f>IF(N214="zákl. prenesená",J214,0)</f>
        <v>0</v>
      </c>
      <c r="BH214" s="147">
        <f>IF(N214="zníž. prenesená",J214,0)</f>
        <v>0</v>
      </c>
      <c r="BI214" s="147">
        <f>IF(N214="nulová",J214,0)</f>
        <v>0</v>
      </c>
      <c r="BJ214" s="16" t="s">
        <v>128</v>
      </c>
      <c r="BK214" s="147">
        <f>ROUND(I214*H214,2)</f>
        <v>0</v>
      </c>
      <c r="BL214" s="16" t="s">
        <v>127</v>
      </c>
      <c r="BM214" s="146" t="s">
        <v>247</v>
      </c>
    </row>
    <row r="215" spans="2:65" s="11" customFormat="1" ht="22.8" customHeight="1">
      <c r="B215" s="123"/>
      <c r="D215" s="124" t="s">
        <v>69</v>
      </c>
      <c r="E215" s="132" t="s">
        <v>175</v>
      </c>
      <c r="F215" s="132" t="s">
        <v>248</v>
      </c>
      <c r="J215" s="133">
        <f>BK215</f>
        <v>0</v>
      </c>
      <c r="L215" s="123"/>
      <c r="M215" s="127"/>
      <c r="P215" s="128">
        <f>SUM(P216:P236)</f>
        <v>1253.982608</v>
      </c>
      <c r="R215" s="128">
        <f>SUM(R216:R236)</f>
        <v>0.85881600000000002</v>
      </c>
      <c r="T215" s="129">
        <f>SUM(T216:T236)</f>
        <v>135.57599999999999</v>
      </c>
      <c r="AR215" s="124" t="s">
        <v>78</v>
      </c>
      <c r="AT215" s="130" t="s">
        <v>69</v>
      </c>
      <c r="AU215" s="130" t="s">
        <v>78</v>
      </c>
      <c r="AY215" s="124" t="s">
        <v>121</v>
      </c>
      <c r="BK215" s="131">
        <f>SUM(BK216:BK236)</f>
        <v>0</v>
      </c>
    </row>
    <row r="216" spans="2:65" s="1" customFormat="1" ht="24.2" customHeight="1">
      <c r="B216" s="134"/>
      <c r="C216" s="135" t="s">
        <v>249</v>
      </c>
      <c r="D216" s="135" t="s">
        <v>123</v>
      </c>
      <c r="E216" s="136" t="s">
        <v>250</v>
      </c>
      <c r="F216" s="137" t="s">
        <v>251</v>
      </c>
      <c r="G216" s="138" t="s">
        <v>140</v>
      </c>
      <c r="H216" s="139">
        <v>412.8</v>
      </c>
      <c r="I216" s="140"/>
      <c r="J216" s="140">
        <f>ROUND(I216*H216,2)</f>
        <v>0</v>
      </c>
      <c r="K216" s="141"/>
      <c r="L216" s="28"/>
      <c r="M216" s="142" t="s">
        <v>1</v>
      </c>
      <c r="N216" s="143" t="s">
        <v>36</v>
      </c>
      <c r="O216" s="144">
        <v>0.13800000000000001</v>
      </c>
      <c r="P216" s="144">
        <f>O216*H216</f>
        <v>56.966400000000007</v>
      </c>
      <c r="Q216" s="144">
        <v>1.92E-3</v>
      </c>
      <c r="R216" s="144">
        <f>Q216*H216</f>
        <v>0.79257600000000006</v>
      </c>
      <c r="S216" s="144">
        <v>0</v>
      </c>
      <c r="T216" s="145">
        <f>S216*H216</f>
        <v>0</v>
      </c>
      <c r="AR216" s="146" t="s">
        <v>127</v>
      </c>
      <c r="AT216" s="146" t="s">
        <v>123</v>
      </c>
      <c r="AU216" s="146" t="s">
        <v>128</v>
      </c>
      <c r="AY216" s="16" t="s">
        <v>121</v>
      </c>
      <c r="BE216" s="147">
        <f>IF(N216="základná",J216,0)</f>
        <v>0</v>
      </c>
      <c r="BF216" s="147">
        <f>IF(N216="znížená",J216,0)</f>
        <v>0</v>
      </c>
      <c r="BG216" s="147">
        <f>IF(N216="zákl. prenesená",J216,0)</f>
        <v>0</v>
      </c>
      <c r="BH216" s="147">
        <f>IF(N216="zníž. prenesená",J216,0)</f>
        <v>0</v>
      </c>
      <c r="BI216" s="147">
        <f>IF(N216="nulová",J216,0)</f>
        <v>0</v>
      </c>
      <c r="BJ216" s="16" t="s">
        <v>128</v>
      </c>
      <c r="BK216" s="147">
        <f>ROUND(I216*H216,2)</f>
        <v>0</v>
      </c>
      <c r="BL216" s="16" t="s">
        <v>127</v>
      </c>
      <c r="BM216" s="146" t="s">
        <v>252</v>
      </c>
    </row>
    <row r="217" spans="2:65" s="12" customFormat="1">
      <c r="B217" s="148"/>
      <c r="D217" s="149" t="s">
        <v>130</v>
      </c>
      <c r="E217" s="150" t="s">
        <v>1</v>
      </c>
      <c r="F217" s="151" t="s">
        <v>253</v>
      </c>
      <c r="H217" s="152">
        <v>412.8</v>
      </c>
      <c r="L217" s="148"/>
      <c r="M217" s="153"/>
      <c r="T217" s="154"/>
      <c r="AT217" s="150" t="s">
        <v>130</v>
      </c>
      <c r="AU217" s="150" t="s">
        <v>128</v>
      </c>
      <c r="AV217" s="12" t="s">
        <v>128</v>
      </c>
      <c r="AW217" s="12" t="s">
        <v>27</v>
      </c>
      <c r="AX217" s="12" t="s">
        <v>78</v>
      </c>
      <c r="AY217" s="150" t="s">
        <v>121</v>
      </c>
    </row>
    <row r="218" spans="2:65" s="1" customFormat="1" ht="37.799999999999997" customHeight="1">
      <c r="B218" s="134"/>
      <c r="C218" s="135" t="s">
        <v>254</v>
      </c>
      <c r="D218" s="135" t="s">
        <v>123</v>
      </c>
      <c r="E218" s="136" t="s">
        <v>255</v>
      </c>
      <c r="F218" s="137" t="s">
        <v>256</v>
      </c>
      <c r="G218" s="138" t="s">
        <v>140</v>
      </c>
      <c r="H218" s="139">
        <v>1651.2</v>
      </c>
      <c r="I218" s="140"/>
      <c r="J218" s="140">
        <f>ROUND(I218*H218,2)</f>
        <v>0</v>
      </c>
      <c r="K218" s="141"/>
      <c r="L218" s="28"/>
      <c r="M218" s="142" t="s">
        <v>1</v>
      </c>
      <c r="N218" s="143" t="s">
        <v>36</v>
      </c>
      <c r="O218" s="144">
        <v>6.0000000000000001E-3</v>
      </c>
      <c r="P218" s="144">
        <f>O218*H218</f>
        <v>9.9072000000000013</v>
      </c>
      <c r="Q218" s="144">
        <v>0</v>
      </c>
      <c r="R218" s="144">
        <f>Q218*H218</f>
        <v>0</v>
      </c>
      <c r="S218" s="144">
        <v>0</v>
      </c>
      <c r="T218" s="145">
        <f>S218*H218</f>
        <v>0</v>
      </c>
      <c r="AR218" s="146" t="s">
        <v>127</v>
      </c>
      <c r="AT218" s="146" t="s">
        <v>123</v>
      </c>
      <c r="AU218" s="146" t="s">
        <v>128</v>
      </c>
      <c r="AY218" s="16" t="s">
        <v>121</v>
      </c>
      <c r="BE218" s="147">
        <f>IF(N218="základná",J218,0)</f>
        <v>0</v>
      </c>
      <c r="BF218" s="147">
        <f>IF(N218="znížená",J218,0)</f>
        <v>0</v>
      </c>
      <c r="BG218" s="147">
        <f>IF(N218="zákl. prenesená",J218,0)</f>
        <v>0</v>
      </c>
      <c r="BH218" s="147">
        <f>IF(N218="zníž. prenesená",J218,0)</f>
        <v>0</v>
      </c>
      <c r="BI218" s="147">
        <f>IF(N218="nulová",J218,0)</f>
        <v>0</v>
      </c>
      <c r="BJ218" s="16" t="s">
        <v>128</v>
      </c>
      <c r="BK218" s="147">
        <f>ROUND(I218*H218,2)</f>
        <v>0</v>
      </c>
      <c r="BL218" s="16" t="s">
        <v>127</v>
      </c>
      <c r="BM218" s="146" t="s">
        <v>257</v>
      </c>
    </row>
    <row r="219" spans="2:65" s="12" customFormat="1">
      <c r="B219" s="148"/>
      <c r="D219" s="149" t="s">
        <v>130</v>
      </c>
      <c r="E219" s="150" t="s">
        <v>1</v>
      </c>
      <c r="F219" s="151" t="s">
        <v>258</v>
      </c>
      <c r="H219" s="152">
        <v>1651.2</v>
      </c>
      <c r="L219" s="148"/>
      <c r="M219" s="153"/>
      <c r="T219" s="154"/>
      <c r="AT219" s="150" t="s">
        <v>130</v>
      </c>
      <c r="AU219" s="150" t="s">
        <v>128</v>
      </c>
      <c r="AV219" s="12" t="s">
        <v>128</v>
      </c>
      <c r="AW219" s="12" t="s">
        <v>27</v>
      </c>
      <c r="AX219" s="12" t="s">
        <v>78</v>
      </c>
      <c r="AY219" s="150" t="s">
        <v>121</v>
      </c>
    </row>
    <row r="220" spans="2:65" s="1" customFormat="1" ht="16.5" customHeight="1">
      <c r="B220" s="134"/>
      <c r="C220" s="135" t="s">
        <v>259</v>
      </c>
      <c r="D220" s="135" t="s">
        <v>123</v>
      </c>
      <c r="E220" s="136" t="s">
        <v>260</v>
      </c>
      <c r="F220" s="137" t="s">
        <v>261</v>
      </c>
      <c r="G220" s="138" t="s">
        <v>140</v>
      </c>
      <c r="H220" s="139">
        <v>1324.8</v>
      </c>
      <c r="I220" s="140"/>
      <c r="J220" s="140">
        <f>ROUND(I220*H220,2)</f>
        <v>0</v>
      </c>
      <c r="K220" s="141"/>
      <c r="L220" s="28"/>
      <c r="M220" s="142" t="s">
        <v>1</v>
      </c>
      <c r="N220" s="143" t="s">
        <v>36</v>
      </c>
      <c r="O220" s="144">
        <v>0.32400000000000001</v>
      </c>
      <c r="P220" s="144">
        <f>O220*H220</f>
        <v>429.23520000000002</v>
      </c>
      <c r="Q220" s="144">
        <v>5.0000000000000002E-5</v>
      </c>
      <c r="R220" s="144">
        <f>Q220*H220</f>
        <v>6.6240000000000007E-2</v>
      </c>
      <c r="S220" s="144">
        <v>0</v>
      </c>
      <c r="T220" s="145">
        <f>S220*H220</f>
        <v>0</v>
      </c>
      <c r="AR220" s="146" t="s">
        <v>127</v>
      </c>
      <c r="AT220" s="146" t="s">
        <v>123</v>
      </c>
      <c r="AU220" s="146" t="s">
        <v>128</v>
      </c>
      <c r="AY220" s="16" t="s">
        <v>121</v>
      </c>
      <c r="BE220" s="147">
        <f>IF(N220="základná",J220,0)</f>
        <v>0</v>
      </c>
      <c r="BF220" s="147">
        <f>IF(N220="znížená",J220,0)</f>
        <v>0</v>
      </c>
      <c r="BG220" s="147">
        <f>IF(N220="zákl. prenesená",J220,0)</f>
        <v>0</v>
      </c>
      <c r="BH220" s="147">
        <f>IF(N220="zníž. prenesená",J220,0)</f>
        <v>0</v>
      </c>
      <c r="BI220" s="147">
        <f>IF(N220="nulová",J220,0)</f>
        <v>0</v>
      </c>
      <c r="BJ220" s="16" t="s">
        <v>128</v>
      </c>
      <c r="BK220" s="147">
        <f>ROUND(I220*H220,2)</f>
        <v>0</v>
      </c>
      <c r="BL220" s="16" t="s">
        <v>127</v>
      </c>
      <c r="BM220" s="146" t="s">
        <v>262</v>
      </c>
    </row>
    <row r="221" spans="2:65" s="12" customFormat="1">
      <c r="B221" s="148"/>
      <c r="D221" s="149" t="s">
        <v>130</v>
      </c>
      <c r="E221" s="150" t="s">
        <v>1</v>
      </c>
      <c r="F221" s="151" t="s">
        <v>263</v>
      </c>
      <c r="H221" s="152">
        <v>1324.8</v>
      </c>
      <c r="L221" s="148"/>
      <c r="M221" s="153"/>
      <c r="T221" s="154"/>
      <c r="AT221" s="150" t="s">
        <v>130</v>
      </c>
      <c r="AU221" s="150" t="s">
        <v>128</v>
      </c>
      <c r="AV221" s="12" t="s">
        <v>128</v>
      </c>
      <c r="AW221" s="12" t="s">
        <v>27</v>
      </c>
      <c r="AX221" s="12" t="s">
        <v>78</v>
      </c>
      <c r="AY221" s="150" t="s">
        <v>121</v>
      </c>
    </row>
    <row r="222" spans="2:65" s="1" customFormat="1" ht="33" customHeight="1">
      <c r="B222" s="134"/>
      <c r="C222" s="135" t="s">
        <v>264</v>
      </c>
      <c r="D222" s="135" t="s">
        <v>123</v>
      </c>
      <c r="E222" s="136" t="s">
        <v>265</v>
      </c>
      <c r="F222" s="137" t="s">
        <v>266</v>
      </c>
      <c r="G222" s="138" t="s">
        <v>126</v>
      </c>
      <c r="H222" s="139">
        <v>18.899999999999999</v>
      </c>
      <c r="I222" s="140"/>
      <c r="J222" s="140">
        <f>ROUND(I222*H222,2)</f>
        <v>0</v>
      </c>
      <c r="K222" s="141"/>
      <c r="L222" s="28"/>
      <c r="M222" s="142" t="s">
        <v>1</v>
      </c>
      <c r="N222" s="143" t="s">
        <v>36</v>
      </c>
      <c r="O222" s="144">
        <v>12.606</v>
      </c>
      <c r="P222" s="144">
        <f>O222*H222</f>
        <v>238.25339999999997</v>
      </c>
      <c r="Q222" s="144">
        <v>0</v>
      </c>
      <c r="R222" s="144">
        <f>Q222*H222</f>
        <v>0</v>
      </c>
      <c r="S222" s="144">
        <v>2.4</v>
      </c>
      <c r="T222" s="145">
        <f>S222*H222</f>
        <v>45.359999999999992</v>
      </c>
      <c r="AR222" s="146" t="s">
        <v>127</v>
      </c>
      <c r="AT222" s="146" t="s">
        <v>123</v>
      </c>
      <c r="AU222" s="146" t="s">
        <v>128</v>
      </c>
      <c r="AY222" s="16" t="s">
        <v>121</v>
      </c>
      <c r="BE222" s="147">
        <f>IF(N222="základná",J222,0)</f>
        <v>0</v>
      </c>
      <c r="BF222" s="147">
        <f>IF(N222="znížená",J222,0)</f>
        <v>0</v>
      </c>
      <c r="BG222" s="147">
        <f>IF(N222="zákl. prenesená",J222,0)</f>
        <v>0</v>
      </c>
      <c r="BH222" s="147">
        <f>IF(N222="zníž. prenesená",J222,0)</f>
        <v>0</v>
      </c>
      <c r="BI222" s="147">
        <f>IF(N222="nulová",J222,0)</f>
        <v>0</v>
      </c>
      <c r="BJ222" s="16" t="s">
        <v>128</v>
      </c>
      <c r="BK222" s="147">
        <f>ROUND(I222*H222,2)</f>
        <v>0</v>
      </c>
      <c r="BL222" s="16" t="s">
        <v>127</v>
      </c>
      <c r="BM222" s="146" t="s">
        <v>267</v>
      </c>
    </row>
    <row r="223" spans="2:65" s="12" customFormat="1">
      <c r="B223" s="148"/>
      <c r="D223" s="149" t="s">
        <v>130</v>
      </c>
      <c r="E223" s="150" t="s">
        <v>1</v>
      </c>
      <c r="F223" s="151" t="s">
        <v>268</v>
      </c>
      <c r="H223" s="152">
        <v>18.899999999999999</v>
      </c>
      <c r="L223" s="148"/>
      <c r="M223" s="153"/>
      <c r="T223" s="154"/>
      <c r="AT223" s="150" t="s">
        <v>130</v>
      </c>
      <c r="AU223" s="150" t="s">
        <v>128</v>
      </c>
      <c r="AV223" s="12" t="s">
        <v>128</v>
      </c>
      <c r="AW223" s="12" t="s">
        <v>27</v>
      </c>
      <c r="AX223" s="12" t="s">
        <v>78</v>
      </c>
      <c r="AY223" s="150" t="s">
        <v>121</v>
      </c>
    </row>
    <row r="224" spans="2:65" s="1" customFormat="1" ht="37.799999999999997" customHeight="1">
      <c r="B224" s="134"/>
      <c r="C224" s="135" t="s">
        <v>269</v>
      </c>
      <c r="D224" s="135" t="s">
        <v>123</v>
      </c>
      <c r="E224" s="136" t="s">
        <v>270</v>
      </c>
      <c r="F224" s="137" t="s">
        <v>271</v>
      </c>
      <c r="G224" s="138" t="s">
        <v>126</v>
      </c>
      <c r="H224" s="139">
        <v>40.6</v>
      </c>
      <c r="I224" s="140"/>
      <c r="J224" s="140">
        <f>ROUND(I224*H224,2)</f>
        <v>0</v>
      </c>
      <c r="K224" s="141"/>
      <c r="L224" s="28"/>
      <c r="M224" s="142" t="s">
        <v>1</v>
      </c>
      <c r="N224" s="143" t="s">
        <v>36</v>
      </c>
      <c r="O224" s="144">
        <v>6.6260000000000003</v>
      </c>
      <c r="P224" s="144">
        <f>O224*H224</f>
        <v>269.01560000000001</v>
      </c>
      <c r="Q224" s="144">
        <v>0</v>
      </c>
      <c r="R224" s="144">
        <f>Q224*H224</f>
        <v>0</v>
      </c>
      <c r="S224" s="144">
        <v>2.2000000000000002</v>
      </c>
      <c r="T224" s="145">
        <f>S224*H224</f>
        <v>89.320000000000007</v>
      </c>
      <c r="AR224" s="146" t="s">
        <v>127</v>
      </c>
      <c r="AT224" s="146" t="s">
        <v>123</v>
      </c>
      <c r="AU224" s="146" t="s">
        <v>128</v>
      </c>
      <c r="AY224" s="16" t="s">
        <v>121</v>
      </c>
      <c r="BE224" s="147">
        <f>IF(N224="základná",J224,0)</f>
        <v>0</v>
      </c>
      <c r="BF224" s="147">
        <f>IF(N224="znížená",J224,0)</f>
        <v>0</v>
      </c>
      <c r="BG224" s="147">
        <f>IF(N224="zákl. prenesená",J224,0)</f>
        <v>0</v>
      </c>
      <c r="BH224" s="147">
        <f>IF(N224="zníž. prenesená",J224,0)</f>
        <v>0</v>
      </c>
      <c r="BI224" s="147">
        <f>IF(N224="nulová",J224,0)</f>
        <v>0</v>
      </c>
      <c r="BJ224" s="16" t="s">
        <v>128</v>
      </c>
      <c r="BK224" s="147">
        <f>ROUND(I224*H224,2)</f>
        <v>0</v>
      </c>
      <c r="BL224" s="16" t="s">
        <v>127</v>
      </c>
      <c r="BM224" s="146" t="s">
        <v>272</v>
      </c>
    </row>
    <row r="225" spans="2:65" s="12" customFormat="1">
      <c r="B225" s="148"/>
      <c r="D225" s="149" t="s">
        <v>130</v>
      </c>
      <c r="E225" s="150" t="s">
        <v>1</v>
      </c>
      <c r="F225" s="151" t="s">
        <v>273</v>
      </c>
      <c r="H225" s="152">
        <v>30</v>
      </c>
      <c r="L225" s="148"/>
      <c r="M225" s="153"/>
      <c r="T225" s="154"/>
      <c r="AT225" s="150" t="s">
        <v>130</v>
      </c>
      <c r="AU225" s="150" t="s">
        <v>128</v>
      </c>
      <c r="AV225" s="12" t="s">
        <v>128</v>
      </c>
      <c r="AW225" s="12" t="s">
        <v>27</v>
      </c>
      <c r="AX225" s="12" t="s">
        <v>70</v>
      </c>
      <c r="AY225" s="150" t="s">
        <v>121</v>
      </c>
    </row>
    <row r="226" spans="2:65" s="12" customFormat="1">
      <c r="B226" s="148"/>
      <c r="D226" s="149" t="s">
        <v>130</v>
      </c>
      <c r="E226" s="150" t="s">
        <v>1</v>
      </c>
      <c r="F226" s="151" t="s">
        <v>274</v>
      </c>
      <c r="H226" s="152">
        <v>9.6</v>
      </c>
      <c r="L226" s="148"/>
      <c r="M226" s="153"/>
      <c r="T226" s="154"/>
      <c r="AT226" s="150" t="s">
        <v>130</v>
      </c>
      <c r="AU226" s="150" t="s">
        <v>128</v>
      </c>
      <c r="AV226" s="12" t="s">
        <v>128</v>
      </c>
      <c r="AW226" s="12" t="s">
        <v>27</v>
      </c>
      <c r="AX226" s="12" t="s">
        <v>70</v>
      </c>
      <c r="AY226" s="150" t="s">
        <v>121</v>
      </c>
    </row>
    <row r="227" spans="2:65" s="12" customFormat="1">
      <c r="B227" s="148"/>
      <c r="D227" s="149" t="s">
        <v>130</v>
      </c>
      <c r="E227" s="150" t="s">
        <v>1</v>
      </c>
      <c r="F227" s="151" t="s">
        <v>275</v>
      </c>
      <c r="H227" s="152">
        <v>1</v>
      </c>
      <c r="L227" s="148"/>
      <c r="M227" s="153"/>
      <c r="T227" s="154"/>
      <c r="AT227" s="150" t="s">
        <v>130</v>
      </c>
      <c r="AU227" s="150" t="s">
        <v>128</v>
      </c>
      <c r="AV227" s="12" t="s">
        <v>128</v>
      </c>
      <c r="AW227" s="12" t="s">
        <v>27</v>
      </c>
      <c r="AX227" s="12" t="s">
        <v>70</v>
      </c>
      <c r="AY227" s="150" t="s">
        <v>121</v>
      </c>
    </row>
    <row r="228" spans="2:65" s="13" customFormat="1">
      <c r="B228" s="155"/>
      <c r="D228" s="149" t="s">
        <v>130</v>
      </c>
      <c r="E228" s="156" t="s">
        <v>1</v>
      </c>
      <c r="F228" s="157" t="s">
        <v>132</v>
      </c>
      <c r="H228" s="158">
        <v>40.6</v>
      </c>
      <c r="L228" s="155"/>
      <c r="M228" s="159"/>
      <c r="T228" s="160"/>
      <c r="AT228" s="156" t="s">
        <v>130</v>
      </c>
      <c r="AU228" s="156" t="s">
        <v>128</v>
      </c>
      <c r="AV228" s="13" t="s">
        <v>127</v>
      </c>
      <c r="AW228" s="13" t="s">
        <v>27</v>
      </c>
      <c r="AX228" s="13" t="s">
        <v>78</v>
      </c>
      <c r="AY228" s="156" t="s">
        <v>121</v>
      </c>
    </row>
    <row r="229" spans="2:65" s="1" customFormat="1" ht="33" customHeight="1">
      <c r="B229" s="134"/>
      <c r="C229" s="135" t="s">
        <v>276</v>
      </c>
      <c r="D229" s="135" t="s">
        <v>123</v>
      </c>
      <c r="E229" s="136" t="s">
        <v>277</v>
      </c>
      <c r="F229" s="137" t="s">
        <v>278</v>
      </c>
      <c r="G229" s="138" t="s">
        <v>126</v>
      </c>
      <c r="H229" s="139">
        <v>40.6</v>
      </c>
      <c r="I229" s="140"/>
      <c r="J229" s="140">
        <f>ROUND(I229*H229,2)</f>
        <v>0</v>
      </c>
      <c r="K229" s="141"/>
      <c r="L229" s="28"/>
      <c r="M229" s="142" t="s">
        <v>1</v>
      </c>
      <c r="N229" s="143" t="s">
        <v>36</v>
      </c>
      <c r="O229" s="144">
        <v>3.5049999999999999</v>
      </c>
      <c r="P229" s="144">
        <f>O229*H229</f>
        <v>142.303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127</v>
      </c>
      <c r="AT229" s="146" t="s">
        <v>123</v>
      </c>
      <c r="AU229" s="146" t="s">
        <v>128</v>
      </c>
      <c r="AY229" s="16" t="s">
        <v>121</v>
      </c>
      <c r="BE229" s="147">
        <f>IF(N229="základná",J229,0)</f>
        <v>0</v>
      </c>
      <c r="BF229" s="147">
        <f>IF(N229="znížená",J229,0)</f>
        <v>0</v>
      </c>
      <c r="BG229" s="147">
        <f>IF(N229="zákl. prenesená",J229,0)</f>
        <v>0</v>
      </c>
      <c r="BH229" s="147">
        <f>IF(N229="zníž. prenesená",J229,0)</f>
        <v>0</v>
      </c>
      <c r="BI229" s="147">
        <f>IF(N229="nulová",J229,0)</f>
        <v>0</v>
      </c>
      <c r="BJ229" s="16" t="s">
        <v>128</v>
      </c>
      <c r="BK229" s="147">
        <f>ROUND(I229*H229,2)</f>
        <v>0</v>
      </c>
      <c r="BL229" s="16" t="s">
        <v>127</v>
      </c>
      <c r="BM229" s="146" t="s">
        <v>279</v>
      </c>
    </row>
    <row r="230" spans="2:65" s="12" customFormat="1">
      <c r="B230" s="148"/>
      <c r="D230" s="149" t="s">
        <v>130</v>
      </c>
      <c r="E230" s="150" t="s">
        <v>1</v>
      </c>
      <c r="F230" s="151" t="s">
        <v>273</v>
      </c>
      <c r="H230" s="152">
        <v>30</v>
      </c>
      <c r="L230" s="148"/>
      <c r="M230" s="153"/>
      <c r="T230" s="154"/>
      <c r="AT230" s="150" t="s">
        <v>130</v>
      </c>
      <c r="AU230" s="150" t="s">
        <v>128</v>
      </c>
      <c r="AV230" s="12" t="s">
        <v>128</v>
      </c>
      <c r="AW230" s="12" t="s">
        <v>27</v>
      </c>
      <c r="AX230" s="12" t="s">
        <v>70</v>
      </c>
      <c r="AY230" s="150" t="s">
        <v>121</v>
      </c>
    </row>
    <row r="231" spans="2:65" s="12" customFormat="1">
      <c r="B231" s="148"/>
      <c r="D231" s="149" t="s">
        <v>130</v>
      </c>
      <c r="E231" s="150" t="s">
        <v>1</v>
      </c>
      <c r="F231" s="151" t="s">
        <v>274</v>
      </c>
      <c r="H231" s="152">
        <v>9.6</v>
      </c>
      <c r="L231" s="148"/>
      <c r="M231" s="153"/>
      <c r="T231" s="154"/>
      <c r="AT231" s="150" t="s">
        <v>130</v>
      </c>
      <c r="AU231" s="150" t="s">
        <v>128</v>
      </c>
      <c r="AV231" s="12" t="s">
        <v>128</v>
      </c>
      <c r="AW231" s="12" t="s">
        <v>27</v>
      </c>
      <c r="AX231" s="12" t="s">
        <v>70</v>
      </c>
      <c r="AY231" s="150" t="s">
        <v>121</v>
      </c>
    </row>
    <row r="232" spans="2:65" s="12" customFormat="1">
      <c r="B232" s="148"/>
      <c r="D232" s="149" t="s">
        <v>130</v>
      </c>
      <c r="E232" s="150" t="s">
        <v>1</v>
      </c>
      <c r="F232" s="151" t="s">
        <v>275</v>
      </c>
      <c r="H232" s="152">
        <v>1</v>
      </c>
      <c r="L232" s="148"/>
      <c r="M232" s="153"/>
      <c r="T232" s="154"/>
      <c r="AT232" s="150" t="s">
        <v>130</v>
      </c>
      <c r="AU232" s="150" t="s">
        <v>128</v>
      </c>
      <c r="AV232" s="12" t="s">
        <v>128</v>
      </c>
      <c r="AW232" s="12" t="s">
        <v>27</v>
      </c>
      <c r="AX232" s="12" t="s">
        <v>70</v>
      </c>
      <c r="AY232" s="150" t="s">
        <v>121</v>
      </c>
    </row>
    <row r="233" spans="2:65" s="13" customFormat="1">
      <c r="B233" s="155"/>
      <c r="D233" s="149" t="s">
        <v>130</v>
      </c>
      <c r="E233" s="156" t="s">
        <v>1</v>
      </c>
      <c r="F233" s="157" t="s">
        <v>132</v>
      </c>
      <c r="H233" s="158">
        <v>40.6</v>
      </c>
      <c r="L233" s="155"/>
      <c r="M233" s="159"/>
      <c r="T233" s="160"/>
      <c r="AT233" s="156" t="s">
        <v>130</v>
      </c>
      <c r="AU233" s="156" t="s">
        <v>128</v>
      </c>
      <c r="AV233" s="13" t="s">
        <v>127</v>
      </c>
      <c r="AW233" s="13" t="s">
        <v>27</v>
      </c>
      <c r="AX233" s="13" t="s">
        <v>78</v>
      </c>
      <c r="AY233" s="156" t="s">
        <v>121</v>
      </c>
    </row>
    <row r="234" spans="2:65" s="1" customFormat="1" ht="21.75" customHeight="1">
      <c r="B234" s="134"/>
      <c r="C234" s="135" t="s">
        <v>280</v>
      </c>
      <c r="D234" s="135" t="s">
        <v>123</v>
      </c>
      <c r="E234" s="136" t="s">
        <v>281</v>
      </c>
      <c r="F234" s="137" t="s">
        <v>282</v>
      </c>
      <c r="G234" s="138" t="s">
        <v>207</v>
      </c>
      <c r="H234" s="139">
        <v>112</v>
      </c>
      <c r="I234" s="140"/>
      <c r="J234" s="140">
        <f>ROUND(I234*H234,2)</f>
        <v>0</v>
      </c>
      <c r="K234" s="141"/>
      <c r="L234" s="28"/>
      <c r="M234" s="142" t="s">
        <v>1</v>
      </c>
      <c r="N234" s="143" t="s">
        <v>36</v>
      </c>
      <c r="O234" s="144">
        <v>0.188</v>
      </c>
      <c r="P234" s="144">
        <f>O234*H234</f>
        <v>21.056000000000001</v>
      </c>
      <c r="Q234" s="144">
        <v>0</v>
      </c>
      <c r="R234" s="144">
        <f>Q234*H234</f>
        <v>0</v>
      </c>
      <c r="S234" s="144">
        <v>8.0000000000000002E-3</v>
      </c>
      <c r="T234" s="145">
        <f>S234*H234</f>
        <v>0.89600000000000002</v>
      </c>
      <c r="AR234" s="146" t="s">
        <v>127</v>
      </c>
      <c r="AT234" s="146" t="s">
        <v>123</v>
      </c>
      <c r="AU234" s="146" t="s">
        <v>128</v>
      </c>
      <c r="AY234" s="16" t="s">
        <v>121</v>
      </c>
      <c r="BE234" s="147">
        <f>IF(N234="základná",J234,0)</f>
        <v>0</v>
      </c>
      <c r="BF234" s="147">
        <f>IF(N234="znížená",J234,0)</f>
        <v>0</v>
      </c>
      <c r="BG234" s="147">
        <f>IF(N234="zákl. prenesená",J234,0)</f>
        <v>0</v>
      </c>
      <c r="BH234" s="147">
        <f>IF(N234="zníž. prenesená",J234,0)</f>
        <v>0</v>
      </c>
      <c r="BI234" s="147">
        <f>IF(N234="nulová",J234,0)</f>
        <v>0</v>
      </c>
      <c r="BJ234" s="16" t="s">
        <v>128</v>
      </c>
      <c r="BK234" s="147">
        <f>ROUND(I234*H234,2)</f>
        <v>0</v>
      </c>
      <c r="BL234" s="16" t="s">
        <v>127</v>
      </c>
      <c r="BM234" s="146" t="s">
        <v>283</v>
      </c>
    </row>
    <row r="235" spans="2:65" s="12" customFormat="1">
      <c r="B235" s="148"/>
      <c r="D235" s="149" t="s">
        <v>130</v>
      </c>
      <c r="E235" s="150" t="s">
        <v>1</v>
      </c>
      <c r="F235" s="151" t="s">
        <v>284</v>
      </c>
      <c r="H235" s="152">
        <v>112</v>
      </c>
      <c r="L235" s="148"/>
      <c r="M235" s="153"/>
      <c r="T235" s="154"/>
      <c r="AT235" s="150" t="s">
        <v>130</v>
      </c>
      <c r="AU235" s="150" t="s">
        <v>128</v>
      </c>
      <c r="AV235" s="12" t="s">
        <v>128</v>
      </c>
      <c r="AW235" s="12" t="s">
        <v>27</v>
      </c>
      <c r="AX235" s="12" t="s">
        <v>78</v>
      </c>
      <c r="AY235" s="150" t="s">
        <v>121</v>
      </c>
    </row>
    <row r="236" spans="2:65" s="1" customFormat="1" ht="21.75" customHeight="1">
      <c r="B236" s="134"/>
      <c r="C236" s="135" t="s">
        <v>285</v>
      </c>
      <c r="D236" s="135" t="s">
        <v>123</v>
      </c>
      <c r="E236" s="136" t="s">
        <v>286</v>
      </c>
      <c r="F236" s="137" t="s">
        <v>287</v>
      </c>
      <c r="G236" s="138" t="s">
        <v>166</v>
      </c>
      <c r="H236" s="139">
        <v>145.89599999999999</v>
      </c>
      <c r="I236" s="140"/>
      <c r="J236" s="140">
        <f>ROUND(I236*H236,2)</f>
        <v>0</v>
      </c>
      <c r="K236" s="141"/>
      <c r="L236" s="28"/>
      <c r="M236" s="142" t="s">
        <v>1</v>
      </c>
      <c r="N236" s="143" t="s">
        <v>36</v>
      </c>
      <c r="O236" s="144">
        <v>0.59799999999999998</v>
      </c>
      <c r="P236" s="144">
        <f>O236*H236</f>
        <v>87.245807999999982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127</v>
      </c>
      <c r="AT236" s="146" t="s">
        <v>123</v>
      </c>
      <c r="AU236" s="146" t="s">
        <v>128</v>
      </c>
      <c r="AY236" s="16" t="s">
        <v>121</v>
      </c>
      <c r="BE236" s="147">
        <f>IF(N236="základná",J236,0)</f>
        <v>0</v>
      </c>
      <c r="BF236" s="147">
        <f>IF(N236="znížená",J236,0)</f>
        <v>0</v>
      </c>
      <c r="BG236" s="147">
        <f>IF(N236="zákl. prenesená",J236,0)</f>
        <v>0</v>
      </c>
      <c r="BH236" s="147">
        <f>IF(N236="zníž. prenesená",J236,0)</f>
        <v>0</v>
      </c>
      <c r="BI236" s="147">
        <f>IF(N236="nulová",J236,0)</f>
        <v>0</v>
      </c>
      <c r="BJ236" s="16" t="s">
        <v>128</v>
      </c>
      <c r="BK236" s="147">
        <f>ROUND(I236*H236,2)</f>
        <v>0</v>
      </c>
      <c r="BL236" s="16" t="s">
        <v>127</v>
      </c>
      <c r="BM236" s="146" t="s">
        <v>288</v>
      </c>
    </row>
    <row r="237" spans="2:65" s="11" customFormat="1" ht="22.8" customHeight="1">
      <c r="B237" s="123"/>
      <c r="D237" s="124" t="s">
        <v>69</v>
      </c>
      <c r="E237" s="132" t="s">
        <v>289</v>
      </c>
      <c r="F237" s="132" t="s">
        <v>290</v>
      </c>
      <c r="J237" s="133">
        <f>BK237</f>
        <v>0</v>
      </c>
      <c r="L237" s="123"/>
      <c r="M237" s="127"/>
      <c r="P237" s="128">
        <f>P238</f>
        <v>152.14005800000001</v>
      </c>
      <c r="R237" s="128">
        <f>R238</f>
        <v>0</v>
      </c>
      <c r="T237" s="129">
        <f>T238</f>
        <v>0</v>
      </c>
      <c r="AR237" s="124" t="s">
        <v>78</v>
      </c>
      <c r="AT237" s="130" t="s">
        <v>69</v>
      </c>
      <c r="AU237" s="130" t="s">
        <v>78</v>
      </c>
      <c r="AY237" s="124" t="s">
        <v>121</v>
      </c>
      <c r="BK237" s="131">
        <f>BK238</f>
        <v>0</v>
      </c>
    </row>
    <row r="238" spans="2:65" s="1" customFormat="1" ht="24.2" customHeight="1">
      <c r="B238" s="134"/>
      <c r="C238" s="135" t="s">
        <v>291</v>
      </c>
      <c r="D238" s="135" t="s">
        <v>123</v>
      </c>
      <c r="E238" s="136" t="s">
        <v>292</v>
      </c>
      <c r="F238" s="137" t="s">
        <v>293</v>
      </c>
      <c r="G238" s="138" t="s">
        <v>166</v>
      </c>
      <c r="H238" s="139">
        <v>169.42099999999999</v>
      </c>
      <c r="I238" s="140"/>
      <c r="J238" s="140">
        <f>ROUND(I238*H238,2)</f>
        <v>0</v>
      </c>
      <c r="K238" s="141"/>
      <c r="L238" s="28"/>
      <c r="M238" s="142" t="s">
        <v>1</v>
      </c>
      <c r="N238" s="143" t="s">
        <v>36</v>
      </c>
      <c r="O238" s="144">
        <v>0.89800000000000002</v>
      </c>
      <c r="P238" s="144">
        <f>O238*H238</f>
        <v>152.14005800000001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127</v>
      </c>
      <c r="AT238" s="146" t="s">
        <v>123</v>
      </c>
      <c r="AU238" s="146" t="s">
        <v>128</v>
      </c>
      <c r="AY238" s="16" t="s">
        <v>121</v>
      </c>
      <c r="BE238" s="147">
        <f>IF(N238="základná",J238,0)</f>
        <v>0</v>
      </c>
      <c r="BF238" s="147">
        <f>IF(N238="znížená",J238,0)</f>
        <v>0</v>
      </c>
      <c r="BG238" s="147">
        <f>IF(N238="zákl. prenesená",J238,0)</f>
        <v>0</v>
      </c>
      <c r="BH238" s="147">
        <f>IF(N238="zníž. prenesená",J238,0)</f>
        <v>0</v>
      </c>
      <c r="BI238" s="147">
        <f>IF(N238="nulová",J238,0)</f>
        <v>0</v>
      </c>
      <c r="BJ238" s="16" t="s">
        <v>128</v>
      </c>
      <c r="BK238" s="147">
        <f>ROUND(I238*H238,2)</f>
        <v>0</v>
      </c>
      <c r="BL238" s="16" t="s">
        <v>127</v>
      </c>
      <c r="BM238" s="146" t="s">
        <v>294</v>
      </c>
    </row>
    <row r="239" spans="2:65" s="11" customFormat="1" ht="26" customHeight="1">
      <c r="B239" s="123"/>
      <c r="D239" s="124" t="s">
        <v>69</v>
      </c>
      <c r="E239" s="125" t="s">
        <v>295</v>
      </c>
      <c r="F239" s="125" t="s">
        <v>296</v>
      </c>
      <c r="J239" s="126">
        <f>BK239</f>
        <v>0</v>
      </c>
      <c r="L239" s="123"/>
      <c r="M239" s="127"/>
      <c r="P239" s="128">
        <f>P240+P249+P263+P282+P294+P304</f>
        <v>1744.8544900000002</v>
      </c>
      <c r="R239" s="128">
        <f>R240+R249+R263+R282+R294+R304</f>
        <v>19.062940780000002</v>
      </c>
      <c r="T239" s="129">
        <f>T240+T249+T263+T282+T294+T304</f>
        <v>10.32</v>
      </c>
      <c r="AR239" s="124" t="s">
        <v>128</v>
      </c>
      <c r="AT239" s="130" t="s">
        <v>69</v>
      </c>
      <c r="AU239" s="130" t="s">
        <v>70</v>
      </c>
      <c r="AY239" s="124" t="s">
        <v>121</v>
      </c>
      <c r="BK239" s="131">
        <f>BK240+BK249+BK263+BK282+BK294+BK304</f>
        <v>0</v>
      </c>
    </row>
    <row r="240" spans="2:65" s="11" customFormat="1" ht="22.8" customHeight="1">
      <c r="B240" s="123"/>
      <c r="D240" s="124" t="s">
        <v>69</v>
      </c>
      <c r="E240" s="132" t="s">
        <v>297</v>
      </c>
      <c r="F240" s="132" t="s">
        <v>298</v>
      </c>
      <c r="J240" s="133">
        <f>BK240</f>
        <v>0</v>
      </c>
      <c r="L240" s="123"/>
      <c r="M240" s="127"/>
      <c r="P240" s="128">
        <f>SUM(P241:P248)</f>
        <v>150.40512000000001</v>
      </c>
      <c r="R240" s="128">
        <f>SUM(R241:R248)</f>
        <v>1.42829568</v>
      </c>
      <c r="T240" s="129">
        <f>SUM(T241:T248)</f>
        <v>0</v>
      </c>
      <c r="AR240" s="124" t="s">
        <v>128</v>
      </c>
      <c r="AT240" s="130" t="s">
        <v>69</v>
      </c>
      <c r="AU240" s="130" t="s">
        <v>78</v>
      </c>
      <c r="AY240" s="124" t="s">
        <v>121</v>
      </c>
      <c r="BK240" s="131">
        <f>SUM(BK241:BK248)</f>
        <v>0</v>
      </c>
    </row>
    <row r="241" spans="2:65" s="1" customFormat="1" ht="37.799999999999997" customHeight="1">
      <c r="B241" s="134"/>
      <c r="C241" s="135" t="s">
        <v>299</v>
      </c>
      <c r="D241" s="135" t="s">
        <v>123</v>
      </c>
      <c r="E241" s="136" t="s">
        <v>300</v>
      </c>
      <c r="F241" s="137" t="s">
        <v>301</v>
      </c>
      <c r="G241" s="138" t="s">
        <v>140</v>
      </c>
      <c r="H241" s="139">
        <v>552.96</v>
      </c>
      <c r="I241" s="140"/>
      <c r="J241" s="140">
        <f>ROUND(I241*H241,2)</f>
        <v>0</v>
      </c>
      <c r="K241" s="141"/>
      <c r="L241" s="28"/>
      <c r="M241" s="142" t="s">
        <v>1</v>
      </c>
      <c r="N241" s="143" t="s">
        <v>36</v>
      </c>
      <c r="O241" s="144">
        <v>0.16300000000000001</v>
      </c>
      <c r="P241" s="144">
        <f>O241*H241</f>
        <v>90.132480000000015</v>
      </c>
      <c r="Q241" s="144">
        <v>3.0000000000000001E-5</v>
      </c>
      <c r="R241" s="144">
        <f>Q241*H241</f>
        <v>1.6588800000000001E-2</v>
      </c>
      <c r="S241" s="144">
        <v>0</v>
      </c>
      <c r="T241" s="145">
        <f>S241*H241</f>
        <v>0</v>
      </c>
      <c r="AR241" s="146" t="s">
        <v>210</v>
      </c>
      <c r="AT241" s="146" t="s">
        <v>123</v>
      </c>
      <c r="AU241" s="146" t="s">
        <v>128</v>
      </c>
      <c r="AY241" s="16" t="s">
        <v>121</v>
      </c>
      <c r="BE241" s="147">
        <f>IF(N241="základná",J241,0)</f>
        <v>0</v>
      </c>
      <c r="BF241" s="147">
        <f>IF(N241="znížená",J241,0)</f>
        <v>0</v>
      </c>
      <c r="BG241" s="147">
        <f>IF(N241="zákl. prenesená",J241,0)</f>
        <v>0</v>
      </c>
      <c r="BH241" s="147">
        <f>IF(N241="zníž. prenesená",J241,0)</f>
        <v>0</v>
      </c>
      <c r="BI241" s="147">
        <f>IF(N241="nulová",J241,0)</f>
        <v>0</v>
      </c>
      <c r="BJ241" s="16" t="s">
        <v>128</v>
      </c>
      <c r="BK241" s="147">
        <f>ROUND(I241*H241,2)</f>
        <v>0</v>
      </c>
      <c r="BL241" s="16" t="s">
        <v>210</v>
      </c>
      <c r="BM241" s="146" t="s">
        <v>302</v>
      </c>
    </row>
    <row r="242" spans="2:65" s="12" customFormat="1">
      <c r="B242" s="148"/>
      <c r="D242" s="149" t="s">
        <v>130</v>
      </c>
      <c r="E242" s="150" t="s">
        <v>1</v>
      </c>
      <c r="F242" s="151" t="s">
        <v>303</v>
      </c>
      <c r="H242" s="152">
        <v>552.96</v>
      </c>
      <c r="L242" s="148"/>
      <c r="M242" s="153"/>
      <c r="T242" s="154"/>
      <c r="AT242" s="150" t="s">
        <v>130</v>
      </c>
      <c r="AU242" s="150" t="s">
        <v>128</v>
      </c>
      <c r="AV242" s="12" t="s">
        <v>128</v>
      </c>
      <c r="AW242" s="12" t="s">
        <v>27</v>
      </c>
      <c r="AX242" s="12" t="s">
        <v>78</v>
      </c>
      <c r="AY242" s="150" t="s">
        <v>121</v>
      </c>
    </row>
    <row r="243" spans="2:65" s="1" customFormat="1" ht="16.5" customHeight="1">
      <c r="B243" s="134"/>
      <c r="C243" s="161" t="s">
        <v>304</v>
      </c>
      <c r="D243" s="161" t="s">
        <v>211</v>
      </c>
      <c r="E243" s="162" t="s">
        <v>305</v>
      </c>
      <c r="F243" s="163" t="s">
        <v>306</v>
      </c>
      <c r="G243" s="164" t="s">
        <v>140</v>
      </c>
      <c r="H243" s="165">
        <v>635.904</v>
      </c>
      <c r="I243" s="166"/>
      <c r="J243" s="166">
        <f>ROUND(I243*H243,2)</f>
        <v>0</v>
      </c>
      <c r="K243" s="167"/>
      <c r="L243" s="168"/>
      <c r="M243" s="169" t="s">
        <v>1</v>
      </c>
      <c r="N243" s="170" t="s">
        <v>36</v>
      </c>
      <c r="O243" s="144">
        <v>0</v>
      </c>
      <c r="P243" s="144">
        <f>O243*H243</f>
        <v>0</v>
      </c>
      <c r="Q243" s="144">
        <v>1.92E-3</v>
      </c>
      <c r="R243" s="144">
        <f>Q243*H243</f>
        <v>1.22093568</v>
      </c>
      <c r="S243" s="144">
        <v>0</v>
      </c>
      <c r="T243" s="145">
        <f>S243*H243</f>
        <v>0</v>
      </c>
      <c r="AR243" s="146" t="s">
        <v>280</v>
      </c>
      <c r="AT243" s="146" t="s">
        <v>211</v>
      </c>
      <c r="AU243" s="146" t="s">
        <v>128</v>
      </c>
      <c r="AY243" s="16" t="s">
        <v>121</v>
      </c>
      <c r="BE243" s="147">
        <f>IF(N243="základná",J243,0)</f>
        <v>0</v>
      </c>
      <c r="BF243" s="147">
        <f>IF(N243="znížená",J243,0)</f>
        <v>0</v>
      </c>
      <c r="BG243" s="147">
        <f>IF(N243="zákl. prenesená",J243,0)</f>
        <v>0</v>
      </c>
      <c r="BH243" s="147">
        <f>IF(N243="zníž. prenesená",J243,0)</f>
        <v>0</v>
      </c>
      <c r="BI243" s="147">
        <f>IF(N243="nulová",J243,0)</f>
        <v>0</v>
      </c>
      <c r="BJ243" s="16" t="s">
        <v>128</v>
      </c>
      <c r="BK243" s="147">
        <f>ROUND(I243*H243,2)</f>
        <v>0</v>
      </c>
      <c r="BL243" s="16" t="s">
        <v>210</v>
      </c>
      <c r="BM243" s="146" t="s">
        <v>307</v>
      </c>
    </row>
    <row r="244" spans="2:65" s="12" customFormat="1">
      <c r="B244" s="148"/>
      <c r="D244" s="149" t="s">
        <v>130</v>
      </c>
      <c r="F244" s="151" t="s">
        <v>308</v>
      </c>
      <c r="H244" s="152">
        <v>635.904</v>
      </c>
      <c r="L244" s="148"/>
      <c r="M244" s="153"/>
      <c r="T244" s="154"/>
      <c r="AT244" s="150" t="s">
        <v>130</v>
      </c>
      <c r="AU244" s="150" t="s">
        <v>128</v>
      </c>
      <c r="AV244" s="12" t="s">
        <v>128</v>
      </c>
      <c r="AW244" s="12" t="s">
        <v>3</v>
      </c>
      <c r="AX244" s="12" t="s">
        <v>78</v>
      </c>
      <c r="AY244" s="150" t="s">
        <v>121</v>
      </c>
    </row>
    <row r="245" spans="2:65" s="1" customFormat="1" ht="37.799999999999997" customHeight="1">
      <c r="B245" s="134"/>
      <c r="C245" s="135" t="s">
        <v>309</v>
      </c>
      <c r="D245" s="135" t="s">
        <v>123</v>
      </c>
      <c r="E245" s="136" t="s">
        <v>310</v>
      </c>
      <c r="F245" s="137" t="s">
        <v>311</v>
      </c>
      <c r="G245" s="138" t="s">
        <v>140</v>
      </c>
      <c r="H245" s="139">
        <v>552.96</v>
      </c>
      <c r="I245" s="140"/>
      <c r="J245" s="140">
        <f>ROUND(I245*H245,2)</f>
        <v>0</v>
      </c>
      <c r="K245" s="141"/>
      <c r="L245" s="28"/>
      <c r="M245" s="142" t="s">
        <v>1</v>
      </c>
      <c r="N245" s="143" t="s">
        <v>36</v>
      </c>
      <c r="O245" s="144">
        <v>0.109</v>
      </c>
      <c r="P245" s="144">
        <f>O245*H245</f>
        <v>60.272640000000003</v>
      </c>
      <c r="Q245" s="144">
        <v>0</v>
      </c>
      <c r="R245" s="144">
        <f>Q245*H245</f>
        <v>0</v>
      </c>
      <c r="S245" s="144">
        <v>0</v>
      </c>
      <c r="T245" s="145">
        <f>S245*H245</f>
        <v>0</v>
      </c>
      <c r="AR245" s="146" t="s">
        <v>210</v>
      </c>
      <c r="AT245" s="146" t="s">
        <v>123</v>
      </c>
      <c r="AU245" s="146" t="s">
        <v>128</v>
      </c>
      <c r="AY245" s="16" t="s">
        <v>121</v>
      </c>
      <c r="BE245" s="147">
        <f>IF(N245="základná",J245,0)</f>
        <v>0</v>
      </c>
      <c r="BF245" s="147">
        <f>IF(N245="znížená",J245,0)</f>
        <v>0</v>
      </c>
      <c r="BG245" s="147">
        <f>IF(N245="zákl. prenesená",J245,0)</f>
        <v>0</v>
      </c>
      <c r="BH245" s="147">
        <f>IF(N245="zníž. prenesená",J245,0)</f>
        <v>0</v>
      </c>
      <c r="BI245" s="147">
        <f>IF(N245="nulová",J245,0)</f>
        <v>0</v>
      </c>
      <c r="BJ245" s="16" t="s">
        <v>128</v>
      </c>
      <c r="BK245" s="147">
        <f>ROUND(I245*H245,2)</f>
        <v>0</v>
      </c>
      <c r="BL245" s="16" t="s">
        <v>210</v>
      </c>
      <c r="BM245" s="146" t="s">
        <v>312</v>
      </c>
    </row>
    <row r="246" spans="2:65" s="12" customFormat="1">
      <c r="B246" s="148"/>
      <c r="D246" s="149" t="s">
        <v>130</v>
      </c>
      <c r="E246" s="150" t="s">
        <v>1</v>
      </c>
      <c r="F246" s="151" t="s">
        <v>303</v>
      </c>
      <c r="H246" s="152">
        <v>552.96</v>
      </c>
      <c r="L246" s="148"/>
      <c r="M246" s="153"/>
      <c r="T246" s="154"/>
      <c r="AT246" s="150" t="s">
        <v>130</v>
      </c>
      <c r="AU246" s="150" t="s">
        <v>128</v>
      </c>
      <c r="AV246" s="12" t="s">
        <v>128</v>
      </c>
      <c r="AW246" s="12" t="s">
        <v>27</v>
      </c>
      <c r="AX246" s="12" t="s">
        <v>78</v>
      </c>
      <c r="AY246" s="150" t="s">
        <v>121</v>
      </c>
    </row>
    <row r="247" spans="2:65" s="1" customFormat="1" ht="24.2" customHeight="1">
      <c r="B247" s="134"/>
      <c r="C247" s="161" t="s">
        <v>313</v>
      </c>
      <c r="D247" s="161" t="s">
        <v>211</v>
      </c>
      <c r="E247" s="162" t="s">
        <v>314</v>
      </c>
      <c r="F247" s="163" t="s">
        <v>315</v>
      </c>
      <c r="G247" s="164" t="s">
        <v>140</v>
      </c>
      <c r="H247" s="165">
        <v>635.904</v>
      </c>
      <c r="I247" s="166"/>
      <c r="J247" s="166">
        <f>ROUND(I247*H247,2)</f>
        <v>0</v>
      </c>
      <c r="K247" s="167"/>
      <c r="L247" s="168"/>
      <c r="M247" s="169" t="s">
        <v>1</v>
      </c>
      <c r="N247" s="170" t="s">
        <v>36</v>
      </c>
      <c r="O247" s="144">
        <v>0</v>
      </c>
      <c r="P247" s="144">
        <f>O247*H247</f>
        <v>0</v>
      </c>
      <c r="Q247" s="144">
        <v>2.9999999999999997E-4</v>
      </c>
      <c r="R247" s="144">
        <f>Q247*H247</f>
        <v>0.19077119999999997</v>
      </c>
      <c r="S247" s="144">
        <v>0</v>
      </c>
      <c r="T247" s="145">
        <f>S247*H247</f>
        <v>0</v>
      </c>
      <c r="AR247" s="146" t="s">
        <v>280</v>
      </c>
      <c r="AT247" s="146" t="s">
        <v>211</v>
      </c>
      <c r="AU247" s="146" t="s">
        <v>128</v>
      </c>
      <c r="AY247" s="16" t="s">
        <v>121</v>
      </c>
      <c r="BE247" s="147">
        <f>IF(N247="základná",J247,0)</f>
        <v>0</v>
      </c>
      <c r="BF247" s="147">
        <f>IF(N247="znížená",J247,0)</f>
        <v>0</v>
      </c>
      <c r="BG247" s="147">
        <f>IF(N247="zákl. prenesená",J247,0)</f>
        <v>0</v>
      </c>
      <c r="BH247" s="147">
        <f>IF(N247="zníž. prenesená",J247,0)</f>
        <v>0</v>
      </c>
      <c r="BI247" s="147">
        <f>IF(N247="nulová",J247,0)</f>
        <v>0</v>
      </c>
      <c r="BJ247" s="16" t="s">
        <v>128</v>
      </c>
      <c r="BK247" s="147">
        <f>ROUND(I247*H247,2)</f>
        <v>0</v>
      </c>
      <c r="BL247" s="16" t="s">
        <v>210</v>
      </c>
      <c r="BM247" s="146" t="s">
        <v>316</v>
      </c>
    </row>
    <row r="248" spans="2:65" s="12" customFormat="1">
      <c r="B248" s="148"/>
      <c r="D248" s="149" t="s">
        <v>130</v>
      </c>
      <c r="F248" s="151" t="s">
        <v>308</v>
      </c>
      <c r="H248" s="152">
        <v>635.904</v>
      </c>
      <c r="L248" s="148"/>
      <c r="M248" s="153"/>
      <c r="T248" s="154"/>
      <c r="AT248" s="150" t="s">
        <v>130</v>
      </c>
      <c r="AU248" s="150" t="s">
        <v>128</v>
      </c>
      <c r="AV248" s="12" t="s">
        <v>128</v>
      </c>
      <c r="AW248" s="12" t="s">
        <v>3</v>
      </c>
      <c r="AX248" s="12" t="s">
        <v>78</v>
      </c>
      <c r="AY248" s="150" t="s">
        <v>121</v>
      </c>
    </row>
    <row r="249" spans="2:65" s="11" customFormat="1" ht="22.8" customHeight="1">
      <c r="B249" s="123"/>
      <c r="D249" s="124" t="s">
        <v>69</v>
      </c>
      <c r="E249" s="132" t="s">
        <v>317</v>
      </c>
      <c r="F249" s="132" t="s">
        <v>318</v>
      </c>
      <c r="J249" s="133">
        <f>BK249</f>
        <v>0</v>
      </c>
      <c r="L249" s="123"/>
      <c r="M249" s="127"/>
      <c r="P249" s="128">
        <f>SUM(P250:P262)</f>
        <v>323.67665000000005</v>
      </c>
      <c r="R249" s="128">
        <f>SUM(R250:R262)</f>
        <v>2.35832</v>
      </c>
      <c r="T249" s="129">
        <f>SUM(T250:T262)</f>
        <v>0</v>
      </c>
      <c r="AR249" s="124" t="s">
        <v>128</v>
      </c>
      <c r="AT249" s="130" t="s">
        <v>69</v>
      </c>
      <c r="AU249" s="130" t="s">
        <v>78</v>
      </c>
      <c r="AY249" s="124" t="s">
        <v>121</v>
      </c>
      <c r="BK249" s="131">
        <f>SUM(BK250:BK262)</f>
        <v>0</v>
      </c>
    </row>
    <row r="250" spans="2:65" s="1" customFormat="1" ht="24.2" customHeight="1">
      <c r="B250" s="134"/>
      <c r="C250" s="135" t="s">
        <v>319</v>
      </c>
      <c r="D250" s="135" t="s">
        <v>123</v>
      </c>
      <c r="E250" s="136" t="s">
        <v>320</v>
      </c>
      <c r="F250" s="137" t="s">
        <v>321</v>
      </c>
      <c r="G250" s="138" t="s">
        <v>207</v>
      </c>
      <c r="H250" s="139">
        <v>516</v>
      </c>
      <c r="I250" s="140"/>
      <c r="J250" s="140">
        <f>ROUND(I250*H250,2)</f>
        <v>0</v>
      </c>
      <c r="K250" s="141"/>
      <c r="L250" s="28"/>
      <c r="M250" s="142" t="s">
        <v>1</v>
      </c>
      <c r="N250" s="143" t="s">
        <v>36</v>
      </c>
      <c r="O250" s="144">
        <v>0.56000000000000005</v>
      </c>
      <c r="P250" s="144">
        <f>O250*H250</f>
        <v>288.96000000000004</v>
      </c>
      <c r="Q250" s="144">
        <v>0</v>
      </c>
      <c r="R250" s="144">
        <f>Q250*H250</f>
        <v>0</v>
      </c>
      <c r="S250" s="144">
        <v>0</v>
      </c>
      <c r="T250" s="145">
        <f>S250*H250</f>
        <v>0</v>
      </c>
      <c r="AR250" s="146" t="s">
        <v>210</v>
      </c>
      <c r="AT250" s="146" t="s">
        <v>123</v>
      </c>
      <c r="AU250" s="146" t="s">
        <v>128</v>
      </c>
      <c r="AY250" s="16" t="s">
        <v>121</v>
      </c>
      <c r="BE250" s="147">
        <f>IF(N250="základná",J250,0)</f>
        <v>0</v>
      </c>
      <c r="BF250" s="147">
        <f>IF(N250="znížená",J250,0)</f>
        <v>0</v>
      </c>
      <c r="BG250" s="147">
        <f>IF(N250="zákl. prenesená",J250,0)</f>
        <v>0</v>
      </c>
      <c r="BH250" s="147">
        <f>IF(N250="zníž. prenesená",J250,0)</f>
        <v>0</v>
      </c>
      <c r="BI250" s="147">
        <f>IF(N250="nulová",J250,0)</f>
        <v>0</v>
      </c>
      <c r="BJ250" s="16" t="s">
        <v>128</v>
      </c>
      <c r="BK250" s="147">
        <f>ROUND(I250*H250,2)</f>
        <v>0</v>
      </c>
      <c r="BL250" s="16" t="s">
        <v>210</v>
      </c>
      <c r="BM250" s="146" t="s">
        <v>322</v>
      </c>
    </row>
    <row r="251" spans="2:65" s="12" customFormat="1">
      <c r="B251" s="148"/>
      <c r="D251" s="149" t="s">
        <v>130</v>
      </c>
      <c r="E251" s="150" t="s">
        <v>1</v>
      </c>
      <c r="F251" s="151" t="s">
        <v>323</v>
      </c>
      <c r="H251" s="152">
        <v>516</v>
      </c>
      <c r="L251" s="148"/>
      <c r="M251" s="153"/>
      <c r="T251" s="154"/>
      <c r="AT251" s="150" t="s">
        <v>130</v>
      </c>
      <c r="AU251" s="150" t="s">
        <v>128</v>
      </c>
      <c r="AV251" s="12" t="s">
        <v>128</v>
      </c>
      <c r="AW251" s="12" t="s">
        <v>27</v>
      </c>
      <c r="AX251" s="12" t="s">
        <v>78</v>
      </c>
      <c r="AY251" s="150" t="s">
        <v>121</v>
      </c>
    </row>
    <row r="252" spans="2:65" s="1" customFormat="1" ht="44.25" customHeight="1">
      <c r="B252" s="134"/>
      <c r="C252" s="161" t="s">
        <v>324</v>
      </c>
      <c r="D252" s="161" t="s">
        <v>211</v>
      </c>
      <c r="E252" s="162" t="s">
        <v>325</v>
      </c>
      <c r="F252" s="163" t="s">
        <v>326</v>
      </c>
      <c r="G252" s="164" t="s">
        <v>207</v>
      </c>
      <c r="H252" s="165">
        <v>516</v>
      </c>
      <c r="I252" s="166"/>
      <c r="J252" s="166">
        <f>ROUND(I252*H252,2)</f>
        <v>0</v>
      </c>
      <c r="K252" s="167"/>
      <c r="L252" s="168"/>
      <c r="M252" s="169" t="s">
        <v>1</v>
      </c>
      <c r="N252" s="170" t="s">
        <v>36</v>
      </c>
      <c r="O252" s="144">
        <v>0</v>
      </c>
      <c r="P252" s="144">
        <f>O252*H252</f>
        <v>0</v>
      </c>
      <c r="Q252" s="144">
        <v>3.5200000000000001E-3</v>
      </c>
      <c r="R252" s="144">
        <f>Q252*H252</f>
        <v>1.8163200000000002</v>
      </c>
      <c r="S252" s="144">
        <v>0</v>
      </c>
      <c r="T252" s="145">
        <f>S252*H252</f>
        <v>0</v>
      </c>
      <c r="AR252" s="146" t="s">
        <v>280</v>
      </c>
      <c r="AT252" s="146" t="s">
        <v>211</v>
      </c>
      <c r="AU252" s="146" t="s">
        <v>128</v>
      </c>
      <c r="AY252" s="16" t="s">
        <v>121</v>
      </c>
      <c r="BE252" s="147">
        <f>IF(N252="základná",J252,0)</f>
        <v>0</v>
      </c>
      <c r="BF252" s="147">
        <f>IF(N252="znížená",J252,0)</f>
        <v>0</v>
      </c>
      <c r="BG252" s="147">
        <f>IF(N252="zákl. prenesená",J252,0)</f>
        <v>0</v>
      </c>
      <c r="BH252" s="147">
        <f>IF(N252="zníž. prenesená",J252,0)</f>
        <v>0</v>
      </c>
      <c r="BI252" s="147">
        <f>IF(N252="nulová",J252,0)</f>
        <v>0</v>
      </c>
      <c r="BJ252" s="16" t="s">
        <v>128</v>
      </c>
      <c r="BK252" s="147">
        <f>ROUND(I252*H252,2)</f>
        <v>0</v>
      </c>
      <c r="BL252" s="16" t="s">
        <v>210</v>
      </c>
      <c r="BM252" s="146" t="s">
        <v>327</v>
      </c>
    </row>
    <row r="253" spans="2:65" s="12" customFormat="1">
      <c r="B253" s="148"/>
      <c r="D253" s="149" t="s">
        <v>130</v>
      </c>
      <c r="E253" s="150" t="s">
        <v>1</v>
      </c>
      <c r="F253" s="151" t="s">
        <v>323</v>
      </c>
      <c r="H253" s="152">
        <v>516</v>
      </c>
      <c r="L253" s="148"/>
      <c r="M253" s="153"/>
      <c r="T253" s="154"/>
      <c r="AT253" s="150" t="s">
        <v>130</v>
      </c>
      <c r="AU253" s="150" t="s">
        <v>128</v>
      </c>
      <c r="AV253" s="12" t="s">
        <v>128</v>
      </c>
      <c r="AW253" s="12" t="s">
        <v>27</v>
      </c>
      <c r="AX253" s="12" t="s">
        <v>78</v>
      </c>
      <c r="AY253" s="150" t="s">
        <v>121</v>
      </c>
    </row>
    <row r="254" spans="2:65" s="1" customFormat="1" ht="16.5" customHeight="1">
      <c r="B254" s="134"/>
      <c r="C254" s="135" t="s">
        <v>328</v>
      </c>
      <c r="D254" s="135" t="s">
        <v>123</v>
      </c>
      <c r="E254" s="136" t="s">
        <v>329</v>
      </c>
      <c r="F254" s="137" t="s">
        <v>330</v>
      </c>
      <c r="G254" s="138" t="s">
        <v>207</v>
      </c>
      <c r="H254" s="139">
        <v>694.33299999999997</v>
      </c>
      <c r="I254" s="140"/>
      <c r="J254" s="140">
        <f>ROUND(I254*H254,2)</f>
        <v>0</v>
      </c>
      <c r="K254" s="141"/>
      <c r="L254" s="28"/>
      <c r="M254" s="142" t="s">
        <v>1</v>
      </c>
      <c r="N254" s="143" t="s">
        <v>36</v>
      </c>
      <c r="O254" s="144">
        <v>0.05</v>
      </c>
      <c r="P254" s="144">
        <f>O254*H254</f>
        <v>34.716650000000001</v>
      </c>
      <c r="Q254" s="144">
        <v>0</v>
      </c>
      <c r="R254" s="144">
        <f>Q254*H254</f>
        <v>0</v>
      </c>
      <c r="S254" s="144">
        <v>0</v>
      </c>
      <c r="T254" s="145">
        <f>S254*H254</f>
        <v>0</v>
      </c>
      <c r="AR254" s="146" t="s">
        <v>210</v>
      </c>
      <c r="AT254" s="146" t="s">
        <v>123</v>
      </c>
      <c r="AU254" s="146" t="s">
        <v>128</v>
      </c>
      <c r="AY254" s="16" t="s">
        <v>121</v>
      </c>
      <c r="BE254" s="147">
        <f>IF(N254="základná",J254,0)</f>
        <v>0</v>
      </c>
      <c r="BF254" s="147">
        <f>IF(N254="znížená",J254,0)</f>
        <v>0</v>
      </c>
      <c r="BG254" s="147">
        <f>IF(N254="zákl. prenesená",J254,0)</f>
        <v>0</v>
      </c>
      <c r="BH254" s="147">
        <f>IF(N254="zníž. prenesená",J254,0)</f>
        <v>0</v>
      </c>
      <c r="BI254" s="147">
        <f>IF(N254="nulová",J254,0)</f>
        <v>0</v>
      </c>
      <c r="BJ254" s="16" t="s">
        <v>128</v>
      </c>
      <c r="BK254" s="147">
        <f>ROUND(I254*H254,2)</f>
        <v>0</v>
      </c>
      <c r="BL254" s="16" t="s">
        <v>210</v>
      </c>
      <c r="BM254" s="146" t="s">
        <v>331</v>
      </c>
    </row>
    <row r="255" spans="2:65" s="12" customFormat="1">
      <c r="B255" s="148"/>
      <c r="D255" s="149" t="s">
        <v>130</v>
      </c>
      <c r="E255" s="150" t="s">
        <v>1</v>
      </c>
      <c r="F255" s="151" t="s">
        <v>332</v>
      </c>
      <c r="H255" s="152">
        <v>358.33300000000003</v>
      </c>
      <c r="L255" s="148"/>
      <c r="M255" s="153"/>
      <c r="T255" s="154"/>
      <c r="AT255" s="150" t="s">
        <v>130</v>
      </c>
      <c r="AU255" s="150" t="s">
        <v>128</v>
      </c>
      <c r="AV255" s="12" t="s">
        <v>128</v>
      </c>
      <c r="AW255" s="12" t="s">
        <v>27</v>
      </c>
      <c r="AX255" s="12" t="s">
        <v>70</v>
      </c>
      <c r="AY255" s="150" t="s">
        <v>121</v>
      </c>
    </row>
    <row r="256" spans="2:65" s="12" customFormat="1">
      <c r="B256" s="148"/>
      <c r="D256" s="149" t="s">
        <v>130</v>
      </c>
      <c r="E256" s="150" t="s">
        <v>1</v>
      </c>
      <c r="F256" s="151" t="s">
        <v>333</v>
      </c>
      <c r="H256" s="152">
        <v>336</v>
      </c>
      <c r="L256" s="148"/>
      <c r="M256" s="153"/>
      <c r="T256" s="154"/>
      <c r="AT256" s="150" t="s">
        <v>130</v>
      </c>
      <c r="AU256" s="150" t="s">
        <v>128</v>
      </c>
      <c r="AV256" s="12" t="s">
        <v>128</v>
      </c>
      <c r="AW256" s="12" t="s">
        <v>27</v>
      </c>
      <c r="AX256" s="12" t="s">
        <v>70</v>
      </c>
      <c r="AY256" s="150" t="s">
        <v>121</v>
      </c>
    </row>
    <row r="257" spans="2:65" s="13" customFormat="1">
      <c r="B257" s="155"/>
      <c r="D257" s="149" t="s">
        <v>130</v>
      </c>
      <c r="E257" s="156" t="s">
        <v>1</v>
      </c>
      <c r="F257" s="157" t="s">
        <v>132</v>
      </c>
      <c r="H257" s="158">
        <v>694.33300000000008</v>
      </c>
      <c r="L257" s="155"/>
      <c r="M257" s="159"/>
      <c r="T257" s="160"/>
      <c r="AT257" s="156" t="s">
        <v>130</v>
      </c>
      <c r="AU257" s="156" t="s">
        <v>128</v>
      </c>
      <c r="AV257" s="13" t="s">
        <v>127</v>
      </c>
      <c r="AW257" s="13" t="s">
        <v>27</v>
      </c>
      <c r="AX257" s="13" t="s">
        <v>78</v>
      </c>
      <c r="AY257" s="156" t="s">
        <v>121</v>
      </c>
    </row>
    <row r="258" spans="2:65" s="1" customFormat="1" ht="37.799999999999997" customHeight="1">
      <c r="B258" s="134"/>
      <c r="C258" s="161" t="s">
        <v>334</v>
      </c>
      <c r="D258" s="161" t="s">
        <v>211</v>
      </c>
      <c r="E258" s="162" t="s">
        <v>335</v>
      </c>
      <c r="F258" s="163" t="s">
        <v>336</v>
      </c>
      <c r="G258" s="164" t="s">
        <v>126</v>
      </c>
      <c r="H258" s="165">
        <v>1.0840000000000001</v>
      </c>
      <c r="I258" s="166"/>
      <c r="J258" s="166">
        <f>ROUND(I258*H258,2)</f>
        <v>0</v>
      </c>
      <c r="K258" s="167"/>
      <c r="L258" s="168"/>
      <c r="M258" s="169" t="s">
        <v>1</v>
      </c>
      <c r="N258" s="170" t="s">
        <v>36</v>
      </c>
      <c r="O258" s="144">
        <v>0</v>
      </c>
      <c r="P258" s="144">
        <f>O258*H258</f>
        <v>0</v>
      </c>
      <c r="Q258" s="144">
        <v>0.5</v>
      </c>
      <c r="R258" s="144">
        <f>Q258*H258</f>
        <v>0.54200000000000004</v>
      </c>
      <c r="S258" s="144">
        <v>0</v>
      </c>
      <c r="T258" s="145">
        <f>S258*H258</f>
        <v>0</v>
      </c>
      <c r="AR258" s="146" t="s">
        <v>280</v>
      </c>
      <c r="AT258" s="146" t="s">
        <v>211</v>
      </c>
      <c r="AU258" s="146" t="s">
        <v>128</v>
      </c>
      <c r="AY258" s="16" t="s">
        <v>121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6" t="s">
        <v>128</v>
      </c>
      <c r="BK258" s="147">
        <f>ROUND(I258*H258,2)</f>
        <v>0</v>
      </c>
      <c r="BL258" s="16" t="s">
        <v>210</v>
      </c>
      <c r="BM258" s="146" t="s">
        <v>337</v>
      </c>
    </row>
    <row r="259" spans="2:65" s="12" customFormat="1">
      <c r="B259" s="148"/>
      <c r="D259" s="149" t="s">
        <v>130</v>
      </c>
      <c r="E259" s="150" t="s">
        <v>1</v>
      </c>
      <c r="F259" s="151" t="s">
        <v>338</v>
      </c>
      <c r="H259" s="152">
        <v>0.53800000000000003</v>
      </c>
      <c r="L259" s="148"/>
      <c r="M259" s="153"/>
      <c r="T259" s="154"/>
      <c r="AT259" s="150" t="s">
        <v>130</v>
      </c>
      <c r="AU259" s="150" t="s">
        <v>128</v>
      </c>
      <c r="AV259" s="12" t="s">
        <v>128</v>
      </c>
      <c r="AW259" s="12" t="s">
        <v>27</v>
      </c>
      <c r="AX259" s="12" t="s">
        <v>70</v>
      </c>
      <c r="AY259" s="150" t="s">
        <v>121</v>
      </c>
    </row>
    <row r="260" spans="2:65" s="12" customFormat="1">
      <c r="B260" s="148"/>
      <c r="D260" s="149" t="s">
        <v>130</v>
      </c>
      <c r="E260" s="150" t="s">
        <v>1</v>
      </c>
      <c r="F260" s="151" t="s">
        <v>339</v>
      </c>
      <c r="H260" s="152">
        <v>0.504</v>
      </c>
      <c r="L260" s="148"/>
      <c r="M260" s="153"/>
      <c r="T260" s="154"/>
      <c r="AT260" s="150" t="s">
        <v>130</v>
      </c>
      <c r="AU260" s="150" t="s">
        <v>128</v>
      </c>
      <c r="AV260" s="12" t="s">
        <v>128</v>
      </c>
      <c r="AW260" s="12" t="s">
        <v>27</v>
      </c>
      <c r="AX260" s="12" t="s">
        <v>70</v>
      </c>
      <c r="AY260" s="150" t="s">
        <v>121</v>
      </c>
    </row>
    <row r="261" spans="2:65" s="13" customFormat="1">
      <c r="B261" s="155"/>
      <c r="D261" s="149" t="s">
        <v>130</v>
      </c>
      <c r="E261" s="156" t="s">
        <v>1</v>
      </c>
      <c r="F261" s="157" t="s">
        <v>132</v>
      </c>
      <c r="H261" s="158">
        <v>1.042</v>
      </c>
      <c r="L261" s="155"/>
      <c r="M261" s="159"/>
      <c r="T261" s="160"/>
      <c r="AT261" s="156" t="s">
        <v>130</v>
      </c>
      <c r="AU261" s="156" t="s">
        <v>128</v>
      </c>
      <c r="AV261" s="13" t="s">
        <v>127</v>
      </c>
      <c r="AW261" s="13" t="s">
        <v>27</v>
      </c>
      <c r="AX261" s="13" t="s">
        <v>78</v>
      </c>
      <c r="AY261" s="156" t="s">
        <v>121</v>
      </c>
    </row>
    <row r="262" spans="2:65" s="12" customFormat="1">
      <c r="B262" s="148"/>
      <c r="D262" s="149" t="s">
        <v>130</v>
      </c>
      <c r="F262" s="151" t="s">
        <v>340</v>
      </c>
      <c r="H262" s="152">
        <v>1.0840000000000001</v>
      </c>
      <c r="L262" s="148"/>
      <c r="M262" s="153"/>
      <c r="T262" s="154"/>
      <c r="AT262" s="150" t="s">
        <v>130</v>
      </c>
      <c r="AU262" s="150" t="s">
        <v>128</v>
      </c>
      <c r="AV262" s="12" t="s">
        <v>128</v>
      </c>
      <c r="AW262" s="12" t="s">
        <v>3</v>
      </c>
      <c r="AX262" s="12" t="s">
        <v>78</v>
      </c>
      <c r="AY262" s="150" t="s">
        <v>121</v>
      </c>
    </row>
    <row r="263" spans="2:65" s="11" customFormat="1" ht="22.8" customHeight="1">
      <c r="B263" s="123"/>
      <c r="D263" s="124" t="s">
        <v>69</v>
      </c>
      <c r="E263" s="132" t="s">
        <v>341</v>
      </c>
      <c r="F263" s="132" t="s">
        <v>342</v>
      </c>
      <c r="J263" s="133">
        <f>BK263</f>
        <v>0</v>
      </c>
      <c r="L263" s="123"/>
      <c r="M263" s="127"/>
      <c r="P263" s="128">
        <f>SUM(P264:P281)</f>
        <v>119.94672</v>
      </c>
      <c r="R263" s="128">
        <f>SUM(R264:R281)</f>
        <v>2.1095952000000002</v>
      </c>
      <c r="T263" s="129">
        <f>SUM(T264:T281)</f>
        <v>0</v>
      </c>
      <c r="AR263" s="124" t="s">
        <v>128</v>
      </c>
      <c r="AT263" s="130" t="s">
        <v>69</v>
      </c>
      <c r="AU263" s="130" t="s">
        <v>78</v>
      </c>
      <c r="AY263" s="124" t="s">
        <v>121</v>
      </c>
      <c r="BK263" s="131">
        <f>SUM(BK264:BK281)</f>
        <v>0</v>
      </c>
    </row>
    <row r="264" spans="2:65" s="1" customFormat="1" ht="24.2" customHeight="1">
      <c r="B264" s="134"/>
      <c r="C264" s="135" t="s">
        <v>343</v>
      </c>
      <c r="D264" s="135" t="s">
        <v>123</v>
      </c>
      <c r="E264" s="136" t="s">
        <v>344</v>
      </c>
      <c r="F264" s="137" t="s">
        <v>345</v>
      </c>
      <c r="G264" s="138" t="s">
        <v>140</v>
      </c>
      <c r="H264" s="139">
        <v>135.84</v>
      </c>
      <c r="I264" s="140"/>
      <c r="J264" s="140">
        <f>ROUND(I264*H264,2)</f>
        <v>0</v>
      </c>
      <c r="K264" s="141"/>
      <c r="L264" s="28"/>
      <c r="M264" s="142" t="s">
        <v>1</v>
      </c>
      <c r="N264" s="143" t="s">
        <v>36</v>
      </c>
      <c r="O264" s="144">
        <v>0.63300000000000001</v>
      </c>
      <c r="P264" s="144">
        <f>O264*H264</f>
        <v>85.986720000000005</v>
      </c>
      <c r="Q264" s="144">
        <v>3.63E-3</v>
      </c>
      <c r="R264" s="144">
        <f>Q264*H264</f>
        <v>0.49309920000000002</v>
      </c>
      <c r="S264" s="144">
        <v>0</v>
      </c>
      <c r="T264" s="145">
        <f>S264*H264</f>
        <v>0</v>
      </c>
      <c r="AR264" s="146" t="s">
        <v>210</v>
      </c>
      <c r="AT264" s="146" t="s">
        <v>123</v>
      </c>
      <c r="AU264" s="146" t="s">
        <v>128</v>
      </c>
      <c r="AY264" s="16" t="s">
        <v>121</v>
      </c>
      <c r="BE264" s="147">
        <f>IF(N264="základná",J264,0)</f>
        <v>0</v>
      </c>
      <c r="BF264" s="147">
        <f>IF(N264="znížená",J264,0)</f>
        <v>0</v>
      </c>
      <c r="BG264" s="147">
        <f>IF(N264="zákl. prenesená",J264,0)</f>
        <v>0</v>
      </c>
      <c r="BH264" s="147">
        <f>IF(N264="zníž. prenesená",J264,0)</f>
        <v>0</v>
      </c>
      <c r="BI264" s="147">
        <f>IF(N264="nulová",J264,0)</f>
        <v>0</v>
      </c>
      <c r="BJ264" s="16" t="s">
        <v>128</v>
      </c>
      <c r="BK264" s="147">
        <f>ROUND(I264*H264,2)</f>
        <v>0</v>
      </c>
      <c r="BL264" s="16" t="s">
        <v>210</v>
      </c>
      <c r="BM264" s="146" t="s">
        <v>346</v>
      </c>
    </row>
    <row r="265" spans="2:65" s="12" customFormat="1">
      <c r="B265" s="148"/>
      <c r="D265" s="149" t="s">
        <v>130</v>
      </c>
      <c r="E265" s="150" t="s">
        <v>1</v>
      </c>
      <c r="F265" s="151" t="s">
        <v>347</v>
      </c>
      <c r="H265" s="152">
        <v>115.2</v>
      </c>
      <c r="L265" s="148"/>
      <c r="M265" s="153"/>
      <c r="T265" s="154"/>
      <c r="AT265" s="150" t="s">
        <v>130</v>
      </c>
      <c r="AU265" s="150" t="s">
        <v>128</v>
      </c>
      <c r="AV265" s="12" t="s">
        <v>128</v>
      </c>
      <c r="AW265" s="12" t="s">
        <v>27</v>
      </c>
      <c r="AX265" s="12" t="s">
        <v>70</v>
      </c>
      <c r="AY265" s="150" t="s">
        <v>121</v>
      </c>
    </row>
    <row r="266" spans="2:65" s="12" customFormat="1">
      <c r="B266" s="148"/>
      <c r="D266" s="149" t="s">
        <v>130</v>
      </c>
      <c r="E266" s="150" t="s">
        <v>1</v>
      </c>
      <c r="F266" s="151" t="s">
        <v>348</v>
      </c>
      <c r="H266" s="152">
        <v>20.64</v>
      </c>
      <c r="L266" s="148"/>
      <c r="M266" s="153"/>
      <c r="T266" s="154"/>
      <c r="AT266" s="150" t="s">
        <v>130</v>
      </c>
      <c r="AU266" s="150" t="s">
        <v>128</v>
      </c>
      <c r="AV266" s="12" t="s">
        <v>128</v>
      </c>
      <c r="AW266" s="12" t="s">
        <v>27</v>
      </c>
      <c r="AX266" s="12" t="s">
        <v>70</v>
      </c>
      <c r="AY266" s="150" t="s">
        <v>121</v>
      </c>
    </row>
    <row r="267" spans="2:65" s="13" customFormat="1">
      <c r="B267" s="155"/>
      <c r="D267" s="149" t="s">
        <v>130</v>
      </c>
      <c r="E267" s="156" t="s">
        <v>1</v>
      </c>
      <c r="F267" s="157" t="s">
        <v>132</v>
      </c>
      <c r="H267" s="158">
        <v>135.84</v>
      </c>
      <c r="L267" s="155"/>
      <c r="M267" s="159"/>
      <c r="T267" s="160"/>
      <c r="AT267" s="156" t="s">
        <v>130</v>
      </c>
      <c r="AU267" s="156" t="s">
        <v>128</v>
      </c>
      <c r="AV267" s="13" t="s">
        <v>127</v>
      </c>
      <c r="AW267" s="13" t="s">
        <v>27</v>
      </c>
      <c r="AX267" s="13" t="s">
        <v>78</v>
      </c>
      <c r="AY267" s="156" t="s">
        <v>121</v>
      </c>
    </row>
    <row r="268" spans="2:65" s="1" customFormat="1" ht="16.5" customHeight="1">
      <c r="B268" s="134"/>
      <c r="C268" s="161" t="s">
        <v>349</v>
      </c>
      <c r="D268" s="161" t="s">
        <v>211</v>
      </c>
      <c r="E268" s="162" t="s">
        <v>350</v>
      </c>
      <c r="F268" s="163" t="s">
        <v>351</v>
      </c>
      <c r="G268" s="164" t="s">
        <v>140</v>
      </c>
      <c r="H268" s="165">
        <v>163.00800000000001</v>
      </c>
      <c r="I268" s="166"/>
      <c r="J268" s="166">
        <f>ROUND(I268*H268,2)</f>
        <v>0</v>
      </c>
      <c r="K268" s="167"/>
      <c r="L268" s="168"/>
      <c r="M268" s="169" t="s">
        <v>1</v>
      </c>
      <c r="N268" s="170" t="s">
        <v>36</v>
      </c>
      <c r="O268" s="144">
        <v>0</v>
      </c>
      <c r="P268" s="144">
        <f>O268*H268</f>
        <v>0</v>
      </c>
      <c r="Q268" s="144">
        <v>9.4999999999999998E-3</v>
      </c>
      <c r="R268" s="144">
        <f>Q268*H268</f>
        <v>1.548576</v>
      </c>
      <c r="S268" s="144">
        <v>0</v>
      </c>
      <c r="T268" s="145">
        <f>S268*H268</f>
        <v>0</v>
      </c>
      <c r="AR268" s="146" t="s">
        <v>280</v>
      </c>
      <c r="AT268" s="146" t="s">
        <v>211</v>
      </c>
      <c r="AU268" s="146" t="s">
        <v>128</v>
      </c>
      <c r="AY268" s="16" t="s">
        <v>121</v>
      </c>
      <c r="BE268" s="147">
        <f>IF(N268="základná",J268,0)</f>
        <v>0</v>
      </c>
      <c r="BF268" s="147">
        <f>IF(N268="znížená",J268,0)</f>
        <v>0</v>
      </c>
      <c r="BG268" s="147">
        <f>IF(N268="zákl. prenesená",J268,0)</f>
        <v>0</v>
      </c>
      <c r="BH268" s="147">
        <f>IF(N268="zníž. prenesená",J268,0)</f>
        <v>0</v>
      </c>
      <c r="BI268" s="147">
        <f>IF(N268="nulová",J268,0)</f>
        <v>0</v>
      </c>
      <c r="BJ268" s="16" t="s">
        <v>128</v>
      </c>
      <c r="BK268" s="147">
        <f>ROUND(I268*H268,2)</f>
        <v>0</v>
      </c>
      <c r="BL268" s="16" t="s">
        <v>210</v>
      </c>
      <c r="BM268" s="146" t="s">
        <v>352</v>
      </c>
    </row>
    <row r="269" spans="2:65" s="12" customFormat="1">
      <c r="B269" s="148"/>
      <c r="D269" s="149" t="s">
        <v>130</v>
      </c>
      <c r="F269" s="151" t="s">
        <v>353</v>
      </c>
      <c r="H269" s="152">
        <v>163.00800000000001</v>
      </c>
      <c r="L269" s="148"/>
      <c r="M269" s="153"/>
      <c r="T269" s="154"/>
      <c r="AT269" s="150" t="s">
        <v>130</v>
      </c>
      <c r="AU269" s="150" t="s">
        <v>128</v>
      </c>
      <c r="AV269" s="12" t="s">
        <v>128</v>
      </c>
      <c r="AW269" s="12" t="s">
        <v>3</v>
      </c>
      <c r="AX269" s="12" t="s">
        <v>78</v>
      </c>
      <c r="AY269" s="150" t="s">
        <v>121</v>
      </c>
    </row>
    <row r="270" spans="2:65" s="1" customFormat="1" ht="16.5" customHeight="1">
      <c r="B270" s="134"/>
      <c r="C270" s="135" t="s">
        <v>354</v>
      </c>
      <c r="D270" s="135" t="s">
        <v>123</v>
      </c>
      <c r="E270" s="136" t="s">
        <v>355</v>
      </c>
      <c r="F270" s="137" t="s">
        <v>356</v>
      </c>
      <c r="G270" s="138" t="s">
        <v>207</v>
      </c>
      <c r="H270" s="139">
        <v>339.6</v>
      </c>
      <c r="I270" s="140"/>
      <c r="J270" s="140">
        <f>ROUND(I270*H270,2)</f>
        <v>0</v>
      </c>
      <c r="K270" s="141"/>
      <c r="L270" s="28"/>
      <c r="M270" s="142" t="s">
        <v>1</v>
      </c>
      <c r="N270" s="143" t="s">
        <v>36</v>
      </c>
      <c r="O270" s="144">
        <v>0.1</v>
      </c>
      <c r="P270" s="144">
        <f>O270*H270</f>
        <v>33.96</v>
      </c>
      <c r="Q270" s="144">
        <v>5.0000000000000002E-5</v>
      </c>
      <c r="R270" s="144">
        <f>Q270*H270</f>
        <v>1.6980000000000002E-2</v>
      </c>
      <c r="S270" s="144">
        <v>0</v>
      </c>
      <c r="T270" s="145">
        <f>S270*H270</f>
        <v>0</v>
      </c>
      <c r="AR270" s="146" t="s">
        <v>210</v>
      </c>
      <c r="AT270" s="146" t="s">
        <v>123</v>
      </c>
      <c r="AU270" s="146" t="s">
        <v>128</v>
      </c>
      <c r="AY270" s="16" t="s">
        <v>121</v>
      </c>
      <c r="BE270" s="147">
        <f>IF(N270="základná",J270,0)</f>
        <v>0</v>
      </c>
      <c r="BF270" s="147">
        <f>IF(N270="znížená",J270,0)</f>
        <v>0</v>
      </c>
      <c r="BG270" s="147">
        <f>IF(N270="zákl. prenesená",J270,0)</f>
        <v>0</v>
      </c>
      <c r="BH270" s="147">
        <f>IF(N270="zníž. prenesená",J270,0)</f>
        <v>0</v>
      </c>
      <c r="BI270" s="147">
        <f>IF(N270="nulová",J270,0)</f>
        <v>0</v>
      </c>
      <c r="BJ270" s="16" t="s">
        <v>128</v>
      </c>
      <c r="BK270" s="147">
        <f>ROUND(I270*H270,2)</f>
        <v>0</v>
      </c>
      <c r="BL270" s="16" t="s">
        <v>210</v>
      </c>
      <c r="BM270" s="146" t="s">
        <v>357</v>
      </c>
    </row>
    <row r="271" spans="2:65" s="12" customFormat="1">
      <c r="B271" s="148"/>
      <c r="D271" s="149" t="s">
        <v>130</v>
      </c>
      <c r="E271" s="150" t="s">
        <v>1</v>
      </c>
      <c r="F271" s="151" t="s">
        <v>358</v>
      </c>
      <c r="H271" s="152">
        <v>96</v>
      </c>
      <c r="L271" s="148"/>
      <c r="M271" s="153"/>
      <c r="T271" s="154"/>
      <c r="AT271" s="150" t="s">
        <v>130</v>
      </c>
      <c r="AU271" s="150" t="s">
        <v>128</v>
      </c>
      <c r="AV271" s="12" t="s">
        <v>128</v>
      </c>
      <c r="AW271" s="12" t="s">
        <v>27</v>
      </c>
      <c r="AX271" s="12" t="s">
        <v>70</v>
      </c>
      <c r="AY271" s="150" t="s">
        <v>121</v>
      </c>
    </row>
    <row r="272" spans="2:65" s="12" customFormat="1">
      <c r="B272" s="148"/>
      <c r="D272" s="149" t="s">
        <v>130</v>
      </c>
      <c r="E272" s="150" t="s">
        <v>1</v>
      </c>
      <c r="F272" s="151" t="s">
        <v>359</v>
      </c>
      <c r="H272" s="152">
        <v>192</v>
      </c>
      <c r="L272" s="148"/>
      <c r="M272" s="153"/>
      <c r="T272" s="154"/>
      <c r="AT272" s="150" t="s">
        <v>130</v>
      </c>
      <c r="AU272" s="150" t="s">
        <v>128</v>
      </c>
      <c r="AV272" s="12" t="s">
        <v>128</v>
      </c>
      <c r="AW272" s="12" t="s">
        <v>27</v>
      </c>
      <c r="AX272" s="12" t="s">
        <v>70</v>
      </c>
      <c r="AY272" s="150" t="s">
        <v>121</v>
      </c>
    </row>
    <row r="273" spans="2:65" s="12" customFormat="1">
      <c r="B273" s="148"/>
      <c r="D273" s="149" t="s">
        <v>130</v>
      </c>
      <c r="E273" s="150" t="s">
        <v>1</v>
      </c>
      <c r="F273" s="151" t="s">
        <v>360</v>
      </c>
      <c r="H273" s="152">
        <v>17.2</v>
      </c>
      <c r="L273" s="148"/>
      <c r="M273" s="153"/>
      <c r="T273" s="154"/>
      <c r="AT273" s="150" t="s">
        <v>130</v>
      </c>
      <c r="AU273" s="150" t="s">
        <v>128</v>
      </c>
      <c r="AV273" s="12" t="s">
        <v>128</v>
      </c>
      <c r="AW273" s="12" t="s">
        <v>27</v>
      </c>
      <c r="AX273" s="12" t="s">
        <v>70</v>
      </c>
      <c r="AY273" s="150" t="s">
        <v>121</v>
      </c>
    </row>
    <row r="274" spans="2:65" s="12" customFormat="1">
      <c r="B274" s="148"/>
      <c r="D274" s="149" t="s">
        <v>130</v>
      </c>
      <c r="E274" s="150" t="s">
        <v>1</v>
      </c>
      <c r="F274" s="151" t="s">
        <v>361</v>
      </c>
      <c r="H274" s="152">
        <v>34.4</v>
      </c>
      <c r="L274" s="148"/>
      <c r="M274" s="153"/>
      <c r="T274" s="154"/>
      <c r="AT274" s="150" t="s">
        <v>130</v>
      </c>
      <c r="AU274" s="150" t="s">
        <v>128</v>
      </c>
      <c r="AV274" s="12" t="s">
        <v>128</v>
      </c>
      <c r="AW274" s="12" t="s">
        <v>27</v>
      </c>
      <c r="AX274" s="12" t="s">
        <v>70</v>
      </c>
      <c r="AY274" s="150" t="s">
        <v>121</v>
      </c>
    </row>
    <row r="275" spans="2:65" s="13" customFormat="1">
      <c r="B275" s="155"/>
      <c r="D275" s="149" t="s">
        <v>130</v>
      </c>
      <c r="E275" s="156" t="s">
        <v>1</v>
      </c>
      <c r="F275" s="157" t="s">
        <v>132</v>
      </c>
      <c r="H275" s="158">
        <v>339.59999999999997</v>
      </c>
      <c r="L275" s="155"/>
      <c r="M275" s="159"/>
      <c r="T275" s="160"/>
      <c r="AT275" s="156" t="s">
        <v>130</v>
      </c>
      <c r="AU275" s="156" t="s">
        <v>128</v>
      </c>
      <c r="AV275" s="13" t="s">
        <v>127</v>
      </c>
      <c r="AW275" s="13" t="s">
        <v>27</v>
      </c>
      <c r="AX275" s="13" t="s">
        <v>78</v>
      </c>
      <c r="AY275" s="156" t="s">
        <v>121</v>
      </c>
    </row>
    <row r="276" spans="2:65" s="1" customFormat="1" ht="21.75" customHeight="1">
      <c r="B276" s="134"/>
      <c r="C276" s="161" t="s">
        <v>362</v>
      </c>
      <c r="D276" s="161" t="s">
        <v>211</v>
      </c>
      <c r="E276" s="162" t="s">
        <v>363</v>
      </c>
      <c r="F276" s="163" t="s">
        <v>364</v>
      </c>
      <c r="G276" s="164" t="s">
        <v>207</v>
      </c>
      <c r="H276" s="165">
        <v>339.6</v>
      </c>
      <c r="I276" s="166"/>
      <c r="J276" s="166">
        <f>ROUND(I276*H276,2)</f>
        <v>0</v>
      </c>
      <c r="K276" s="167"/>
      <c r="L276" s="168"/>
      <c r="M276" s="169" t="s">
        <v>1</v>
      </c>
      <c r="N276" s="170" t="s">
        <v>36</v>
      </c>
      <c r="O276" s="144">
        <v>0</v>
      </c>
      <c r="P276" s="144">
        <f>O276*H276</f>
        <v>0</v>
      </c>
      <c r="Q276" s="144">
        <v>1.4999999999999999E-4</v>
      </c>
      <c r="R276" s="144">
        <f>Q276*H276</f>
        <v>5.0939999999999999E-2</v>
      </c>
      <c r="S276" s="144">
        <v>0</v>
      </c>
      <c r="T276" s="145">
        <f>S276*H276</f>
        <v>0</v>
      </c>
      <c r="AR276" s="146" t="s">
        <v>280</v>
      </c>
      <c r="AT276" s="146" t="s">
        <v>211</v>
      </c>
      <c r="AU276" s="146" t="s">
        <v>128</v>
      </c>
      <c r="AY276" s="16" t="s">
        <v>121</v>
      </c>
      <c r="BE276" s="147">
        <f>IF(N276="základná",J276,0)</f>
        <v>0</v>
      </c>
      <c r="BF276" s="147">
        <f>IF(N276="znížená",J276,0)</f>
        <v>0</v>
      </c>
      <c r="BG276" s="147">
        <f>IF(N276="zákl. prenesená",J276,0)</f>
        <v>0</v>
      </c>
      <c r="BH276" s="147">
        <f>IF(N276="zníž. prenesená",J276,0)</f>
        <v>0</v>
      </c>
      <c r="BI276" s="147">
        <f>IF(N276="nulová",J276,0)</f>
        <v>0</v>
      </c>
      <c r="BJ276" s="16" t="s">
        <v>128</v>
      </c>
      <c r="BK276" s="147">
        <f>ROUND(I276*H276,2)</f>
        <v>0</v>
      </c>
      <c r="BL276" s="16" t="s">
        <v>210</v>
      </c>
      <c r="BM276" s="146" t="s">
        <v>365</v>
      </c>
    </row>
    <row r="277" spans="2:65" s="12" customFormat="1">
      <c r="B277" s="148"/>
      <c r="D277" s="149" t="s">
        <v>130</v>
      </c>
      <c r="E277" s="150" t="s">
        <v>1</v>
      </c>
      <c r="F277" s="151" t="s">
        <v>358</v>
      </c>
      <c r="H277" s="152">
        <v>96</v>
      </c>
      <c r="L277" s="148"/>
      <c r="M277" s="153"/>
      <c r="T277" s="154"/>
      <c r="AT277" s="150" t="s">
        <v>130</v>
      </c>
      <c r="AU277" s="150" t="s">
        <v>128</v>
      </c>
      <c r="AV277" s="12" t="s">
        <v>128</v>
      </c>
      <c r="AW277" s="12" t="s">
        <v>27</v>
      </c>
      <c r="AX277" s="12" t="s">
        <v>70</v>
      </c>
      <c r="AY277" s="150" t="s">
        <v>121</v>
      </c>
    </row>
    <row r="278" spans="2:65" s="12" customFormat="1">
      <c r="B278" s="148"/>
      <c r="D278" s="149" t="s">
        <v>130</v>
      </c>
      <c r="E278" s="150" t="s">
        <v>1</v>
      </c>
      <c r="F278" s="151" t="s">
        <v>359</v>
      </c>
      <c r="H278" s="152">
        <v>192</v>
      </c>
      <c r="L278" s="148"/>
      <c r="M278" s="153"/>
      <c r="T278" s="154"/>
      <c r="AT278" s="150" t="s">
        <v>130</v>
      </c>
      <c r="AU278" s="150" t="s">
        <v>128</v>
      </c>
      <c r="AV278" s="12" t="s">
        <v>128</v>
      </c>
      <c r="AW278" s="12" t="s">
        <v>27</v>
      </c>
      <c r="AX278" s="12" t="s">
        <v>70</v>
      </c>
      <c r="AY278" s="150" t="s">
        <v>121</v>
      </c>
    </row>
    <row r="279" spans="2:65" s="12" customFormat="1">
      <c r="B279" s="148"/>
      <c r="D279" s="149" t="s">
        <v>130</v>
      </c>
      <c r="E279" s="150" t="s">
        <v>1</v>
      </c>
      <c r="F279" s="151" t="s">
        <v>360</v>
      </c>
      <c r="H279" s="152">
        <v>17.2</v>
      </c>
      <c r="L279" s="148"/>
      <c r="M279" s="153"/>
      <c r="T279" s="154"/>
      <c r="AT279" s="150" t="s">
        <v>130</v>
      </c>
      <c r="AU279" s="150" t="s">
        <v>128</v>
      </c>
      <c r="AV279" s="12" t="s">
        <v>128</v>
      </c>
      <c r="AW279" s="12" t="s">
        <v>27</v>
      </c>
      <c r="AX279" s="12" t="s">
        <v>70</v>
      </c>
      <c r="AY279" s="150" t="s">
        <v>121</v>
      </c>
    </row>
    <row r="280" spans="2:65" s="12" customFormat="1">
      <c r="B280" s="148"/>
      <c r="D280" s="149" t="s">
        <v>130</v>
      </c>
      <c r="E280" s="150" t="s">
        <v>1</v>
      </c>
      <c r="F280" s="151" t="s">
        <v>361</v>
      </c>
      <c r="H280" s="152">
        <v>34.4</v>
      </c>
      <c r="L280" s="148"/>
      <c r="M280" s="153"/>
      <c r="T280" s="154"/>
      <c r="AT280" s="150" t="s">
        <v>130</v>
      </c>
      <c r="AU280" s="150" t="s">
        <v>128</v>
      </c>
      <c r="AV280" s="12" t="s">
        <v>128</v>
      </c>
      <c r="AW280" s="12" t="s">
        <v>27</v>
      </c>
      <c r="AX280" s="12" t="s">
        <v>70</v>
      </c>
      <c r="AY280" s="150" t="s">
        <v>121</v>
      </c>
    </row>
    <row r="281" spans="2:65" s="13" customFormat="1">
      <c r="B281" s="155"/>
      <c r="D281" s="149" t="s">
        <v>130</v>
      </c>
      <c r="E281" s="156" t="s">
        <v>1</v>
      </c>
      <c r="F281" s="157" t="s">
        <v>132</v>
      </c>
      <c r="H281" s="158">
        <v>339.59999999999997</v>
      </c>
      <c r="L281" s="155"/>
      <c r="M281" s="159"/>
      <c r="T281" s="160"/>
      <c r="AT281" s="156" t="s">
        <v>130</v>
      </c>
      <c r="AU281" s="156" t="s">
        <v>128</v>
      </c>
      <c r="AV281" s="13" t="s">
        <v>127</v>
      </c>
      <c r="AW281" s="13" t="s">
        <v>27</v>
      </c>
      <c r="AX281" s="13" t="s">
        <v>78</v>
      </c>
      <c r="AY281" s="156" t="s">
        <v>121</v>
      </c>
    </row>
    <row r="282" spans="2:65" s="11" customFormat="1" ht="22.8" customHeight="1">
      <c r="B282" s="123"/>
      <c r="D282" s="124" t="s">
        <v>69</v>
      </c>
      <c r="E282" s="132" t="s">
        <v>366</v>
      </c>
      <c r="F282" s="132" t="s">
        <v>367</v>
      </c>
      <c r="J282" s="133">
        <f>BK282</f>
        <v>0</v>
      </c>
      <c r="L282" s="123"/>
      <c r="M282" s="127"/>
      <c r="P282" s="128">
        <f>SUM(P283:P293)</f>
        <v>473.35863999999998</v>
      </c>
      <c r="R282" s="128">
        <f>SUM(R283:R293)</f>
        <v>4.2176875000000003</v>
      </c>
      <c r="T282" s="129">
        <f>SUM(T283:T293)</f>
        <v>0</v>
      </c>
      <c r="AR282" s="124" t="s">
        <v>128</v>
      </c>
      <c r="AT282" s="130" t="s">
        <v>69</v>
      </c>
      <c r="AU282" s="130" t="s">
        <v>78</v>
      </c>
      <c r="AY282" s="124" t="s">
        <v>121</v>
      </c>
      <c r="BK282" s="131">
        <f>SUM(BK283:BK293)</f>
        <v>0</v>
      </c>
    </row>
    <row r="283" spans="2:65" s="1" customFormat="1" ht="24.2" customHeight="1">
      <c r="B283" s="134"/>
      <c r="C283" s="135" t="s">
        <v>368</v>
      </c>
      <c r="D283" s="135" t="s">
        <v>123</v>
      </c>
      <c r="E283" s="136" t="s">
        <v>369</v>
      </c>
      <c r="F283" s="137" t="s">
        <v>370</v>
      </c>
      <c r="G283" s="138" t="s">
        <v>140</v>
      </c>
      <c r="H283" s="139">
        <v>560</v>
      </c>
      <c r="I283" s="140"/>
      <c r="J283" s="140">
        <f>ROUND(I283*H283,2)</f>
        <v>0</v>
      </c>
      <c r="K283" s="141"/>
      <c r="L283" s="28"/>
      <c r="M283" s="142" t="s">
        <v>1</v>
      </c>
      <c r="N283" s="143" t="s">
        <v>36</v>
      </c>
      <c r="O283" s="144">
        <v>0.61499999999999999</v>
      </c>
      <c r="P283" s="144">
        <f>O283*H283</f>
        <v>344.4</v>
      </c>
      <c r="Q283" s="144">
        <v>6.3499999999999997E-3</v>
      </c>
      <c r="R283" s="144">
        <f>Q283*H283</f>
        <v>3.556</v>
      </c>
      <c r="S283" s="144">
        <v>0</v>
      </c>
      <c r="T283" s="145">
        <f>S283*H283</f>
        <v>0</v>
      </c>
      <c r="AR283" s="146" t="s">
        <v>210</v>
      </c>
      <c r="AT283" s="146" t="s">
        <v>123</v>
      </c>
      <c r="AU283" s="146" t="s">
        <v>128</v>
      </c>
      <c r="AY283" s="16" t="s">
        <v>121</v>
      </c>
      <c r="BE283" s="147">
        <f>IF(N283="základná",J283,0)</f>
        <v>0</v>
      </c>
      <c r="BF283" s="147">
        <f>IF(N283="znížená",J283,0)</f>
        <v>0</v>
      </c>
      <c r="BG283" s="147">
        <f>IF(N283="zákl. prenesená",J283,0)</f>
        <v>0</v>
      </c>
      <c r="BH283" s="147">
        <f>IF(N283="zníž. prenesená",J283,0)</f>
        <v>0</v>
      </c>
      <c r="BI283" s="147">
        <f>IF(N283="nulová",J283,0)</f>
        <v>0</v>
      </c>
      <c r="BJ283" s="16" t="s">
        <v>128</v>
      </c>
      <c r="BK283" s="147">
        <f>ROUND(I283*H283,2)</f>
        <v>0</v>
      </c>
      <c r="BL283" s="16" t="s">
        <v>210</v>
      </c>
      <c r="BM283" s="146" t="s">
        <v>371</v>
      </c>
    </row>
    <row r="284" spans="2:65" s="12" customFormat="1">
      <c r="B284" s="148"/>
      <c r="D284" s="149" t="s">
        <v>130</v>
      </c>
      <c r="E284" s="150" t="s">
        <v>1</v>
      </c>
      <c r="F284" s="151" t="s">
        <v>372</v>
      </c>
      <c r="H284" s="152">
        <v>560</v>
      </c>
      <c r="L284" s="148"/>
      <c r="M284" s="153"/>
      <c r="T284" s="154"/>
      <c r="AT284" s="150" t="s">
        <v>130</v>
      </c>
      <c r="AU284" s="150" t="s">
        <v>128</v>
      </c>
      <c r="AV284" s="12" t="s">
        <v>128</v>
      </c>
      <c r="AW284" s="12" t="s">
        <v>27</v>
      </c>
      <c r="AX284" s="12" t="s">
        <v>78</v>
      </c>
      <c r="AY284" s="150" t="s">
        <v>121</v>
      </c>
    </row>
    <row r="285" spans="2:65" s="1" customFormat="1" ht="24.2" customHeight="1">
      <c r="B285" s="134"/>
      <c r="C285" s="135" t="s">
        <v>373</v>
      </c>
      <c r="D285" s="135" t="s">
        <v>123</v>
      </c>
      <c r="E285" s="136" t="s">
        <v>374</v>
      </c>
      <c r="F285" s="137" t="s">
        <v>375</v>
      </c>
      <c r="G285" s="138" t="s">
        <v>207</v>
      </c>
      <c r="H285" s="139">
        <v>194.8</v>
      </c>
      <c r="I285" s="140"/>
      <c r="J285" s="140">
        <f>ROUND(I285*H285,2)</f>
        <v>0</v>
      </c>
      <c r="K285" s="141"/>
      <c r="L285" s="28"/>
      <c r="M285" s="142" t="s">
        <v>1</v>
      </c>
      <c r="N285" s="143" t="s">
        <v>36</v>
      </c>
      <c r="O285" s="144">
        <v>0.56499999999999995</v>
      </c>
      <c r="P285" s="144">
        <f>O285*H285</f>
        <v>110.062</v>
      </c>
      <c r="Q285" s="144">
        <v>5.9999999999999995E-4</v>
      </c>
      <c r="R285" s="144">
        <f>Q285*H285</f>
        <v>0.11688</v>
      </c>
      <c r="S285" s="144">
        <v>0</v>
      </c>
      <c r="T285" s="145">
        <f>S285*H285</f>
        <v>0</v>
      </c>
      <c r="AR285" s="146" t="s">
        <v>210</v>
      </c>
      <c r="AT285" s="146" t="s">
        <v>123</v>
      </c>
      <c r="AU285" s="146" t="s">
        <v>128</v>
      </c>
      <c r="AY285" s="16" t="s">
        <v>121</v>
      </c>
      <c r="BE285" s="147">
        <f>IF(N285="základná",J285,0)</f>
        <v>0</v>
      </c>
      <c r="BF285" s="147">
        <f>IF(N285="znížená",J285,0)</f>
        <v>0</v>
      </c>
      <c r="BG285" s="147">
        <f>IF(N285="zákl. prenesená",J285,0)</f>
        <v>0</v>
      </c>
      <c r="BH285" s="147">
        <f>IF(N285="zníž. prenesená",J285,0)</f>
        <v>0</v>
      </c>
      <c r="BI285" s="147">
        <f>IF(N285="nulová",J285,0)</f>
        <v>0</v>
      </c>
      <c r="BJ285" s="16" t="s">
        <v>128</v>
      </c>
      <c r="BK285" s="147">
        <f>ROUND(I285*H285,2)</f>
        <v>0</v>
      </c>
      <c r="BL285" s="16" t="s">
        <v>210</v>
      </c>
      <c r="BM285" s="146" t="s">
        <v>376</v>
      </c>
    </row>
    <row r="286" spans="2:65" s="12" customFormat="1">
      <c r="B286" s="148"/>
      <c r="D286" s="149" t="s">
        <v>130</v>
      </c>
      <c r="E286" s="150" t="s">
        <v>1</v>
      </c>
      <c r="F286" s="151" t="s">
        <v>377</v>
      </c>
      <c r="H286" s="152">
        <v>50</v>
      </c>
      <c r="L286" s="148"/>
      <c r="M286" s="153"/>
      <c r="T286" s="154"/>
      <c r="AT286" s="150" t="s">
        <v>130</v>
      </c>
      <c r="AU286" s="150" t="s">
        <v>128</v>
      </c>
      <c r="AV286" s="12" t="s">
        <v>128</v>
      </c>
      <c r="AW286" s="12" t="s">
        <v>27</v>
      </c>
      <c r="AX286" s="12" t="s">
        <v>70</v>
      </c>
      <c r="AY286" s="150" t="s">
        <v>121</v>
      </c>
    </row>
    <row r="287" spans="2:65" s="12" customFormat="1">
      <c r="B287" s="148"/>
      <c r="D287" s="149" t="s">
        <v>130</v>
      </c>
      <c r="E287" s="150" t="s">
        <v>1</v>
      </c>
      <c r="F287" s="151" t="s">
        <v>378</v>
      </c>
      <c r="H287" s="152">
        <v>22.4</v>
      </c>
      <c r="L287" s="148"/>
      <c r="M287" s="153"/>
      <c r="T287" s="154"/>
      <c r="AT287" s="150" t="s">
        <v>130</v>
      </c>
      <c r="AU287" s="150" t="s">
        <v>128</v>
      </c>
      <c r="AV287" s="12" t="s">
        <v>128</v>
      </c>
      <c r="AW287" s="12" t="s">
        <v>27</v>
      </c>
      <c r="AX287" s="12" t="s">
        <v>70</v>
      </c>
      <c r="AY287" s="150" t="s">
        <v>121</v>
      </c>
    </row>
    <row r="288" spans="2:65" s="12" customFormat="1">
      <c r="B288" s="148"/>
      <c r="D288" s="149" t="s">
        <v>130</v>
      </c>
      <c r="E288" s="150" t="s">
        <v>1</v>
      </c>
      <c r="F288" s="151" t="s">
        <v>379</v>
      </c>
      <c r="H288" s="152">
        <v>100</v>
      </c>
      <c r="L288" s="148"/>
      <c r="M288" s="153"/>
      <c r="T288" s="154"/>
      <c r="AT288" s="150" t="s">
        <v>130</v>
      </c>
      <c r="AU288" s="150" t="s">
        <v>128</v>
      </c>
      <c r="AV288" s="12" t="s">
        <v>128</v>
      </c>
      <c r="AW288" s="12" t="s">
        <v>27</v>
      </c>
      <c r="AX288" s="12" t="s">
        <v>70</v>
      </c>
      <c r="AY288" s="150" t="s">
        <v>121</v>
      </c>
    </row>
    <row r="289" spans="2:65" s="12" customFormat="1">
      <c r="B289" s="148"/>
      <c r="D289" s="149" t="s">
        <v>130</v>
      </c>
      <c r="E289" s="150" t="s">
        <v>1</v>
      </c>
      <c r="F289" s="151" t="s">
        <v>378</v>
      </c>
      <c r="H289" s="152">
        <v>22.4</v>
      </c>
      <c r="L289" s="148"/>
      <c r="M289" s="153"/>
      <c r="T289" s="154"/>
      <c r="AT289" s="150" t="s">
        <v>130</v>
      </c>
      <c r="AU289" s="150" t="s">
        <v>128</v>
      </c>
      <c r="AV289" s="12" t="s">
        <v>128</v>
      </c>
      <c r="AW289" s="12" t="s">
        <v>27</v>
      </c>
      <c r="AX289" s="12" t="s">
        <v>70</v>
      </c>
      <c r="AY289" s="150" t="s">
        <v>121</v>
      </c>
    </row>
    <row r="290" spans="2:65" s="13" customFormat="1">
      <c r="B290" s="155"/>
      <c r="D290" s="149" t="s">
        <v>130</v>
      </c>
      <c r="E290" s="156" t="s">
        <v>1</v>
      </c>
      <c r="F290" s="157" t="s">
        <v>132</v>
      </c>
      <c r="H290" s="158">
        <v>194.8</v>
      </c>
      <c r="L290" s="155"/>
      <c r="M290" s="159"/>
      <c r="T290" s="160"/>
      <c r="AT290" s="156" t="s">
        <v>130</v>
      </c>
      <c r="AU290" s="156" t="s">
        <v>128</v>
      </c>
      <c r="AV290" s="13" t="s">
        <v>127</v>
      </c>
      <c r="AW290" s="13" t="s">
        <v>27</v>
      </c>
      <c r="AX290" s="13" t="s">
        <v>78</v>
      </c>
      <c r="AY290" s="156" t="s">
        <v>121</v>
      </c>
    </row>
    <row r="291" spans="2:65" s="1" customFormat="1" ht="21.75" customHeight="1">
      <c r="B291" s="134"/>
      <c r="C291" s="161" t="s">
        <v>380</v>
      </c>
      <c r="D291" s="161" t="s">
        <v>211</v>
      </c>
      <c r="E291" s="162" t="s">
        <v>381</v>
      </c>
      <c r="F291" s="163" t="s">
        <v>382</v>
      </c>
      <c r="G291" s="164" t="s">
        <v>140</v>
      </c>
      <c r="H291" s="165">
        <v>72.641000000000005</v>
      </c>
      <c r="I291" s="166"/>
      <c r="J291" s="166">
        <f>ROUND(I291*H291,2)</f>
        <v>0</v>
      </c>
      <c r="K291" s="167"/>
      <c r="L291" s="168"/>
      <c r="M291" s="169" t="s">
        <v>1</v>
      </c>
      <c r="N291" s="170" t="s">
        <v>36</v>
      </c>
      <c r="O291" s="144">
        <v>0</v>
      </c>
      <c r="P291" s="144">
        <f>O291*H291</f>
        <v>0</v>
      </c>
      <c r="Q291" s="144">
        <v>7.4999999999999997E-3</v>
      </c>
      <c r="R291" s="144">
        <f>Q291*H291</f>
        <v>0.5448075</v>
      </c>
      <c r="S291" s="144">
        <v>0</v>
      </c>
      <c r="T291" s="145">
        <f>S291*H291</f>
        <v>0</v>
      </c>
      <c r="AR291" s="146" t="s">
        <v>280</v>
      </c>
      <c r="AT291" s="146" t="s">
        <v>211</v>
      </c>
      <c r="AU291" s="146" t="s">
        <v>128</v>
      </c>
      <c r="AY291" s="16" t="s">
        <v>121</v>
      </c>
      <c r="BE291" s="147">
        <f>IF(N291="základná",J291,0)</f>
        <v>0</v>
      </c>
      <c r="BF291" s="147">
        <f>IF(N291="znížená",J291,0)</f>
        <v>0</v>
      </c>
      <c r="BG291" s="147">
        <f>IF(N291="zákl. prenesená",J291,0)</f>
        <v>0</v>
      </c>
      <c r="BH291" s="147">
        <f>IF(N291="zníž. prenesená",J291,0)</f>
        <v>0</v>
      </c>
      <c r="BI291" s="147">
        <f>IF(N291="nulová",J291,0)</f>
        <v>0</v>
      </c>
      <c r="BJ291" s="16" t="s">
        <v>128</v>
      </c>
      <c r="BK291" s="147">
        <f>ROUND(I291*H291,2)</f>
        <v>0</v>
      </c>
      <c r="BL291" s="16" t="s">
        <v>210</v>
      </c>
      <c r="BM291" s="146" t="s">
        <v>383</v>
      </c>
    </row>
    <row r="292" spans="2:65" s="12" customFormat="1">
      <c r="B292" s="148"/>
      <c r="D292" s="149" t="s">
        <v>130</v>
      </c>
      <c r="F292" s="151" t="s">
        <v>384</v>
      </c>
      <c r="H292" s="152">
        <v>72.641000000000005</v>
      </c>
      <c r="L292" s="148"/>
      <c r="M292" s="153"/>
      <c r="T292" s="154"/>
      <c r="AT292" s="150" t="s">
        <v>130</v>
      </c>
      <c r="AU292" s="150" t="s">
        <v>128</v>
      </c>
      <c r="AV292" s="12" t="s">
        <v>128</v>
      </c>
      <c r="AW292" s="12" t="s">
        <v>3</v>
      </c>
      <c r="AX292" s="12" t="s">
        <v>78</v>
      </c>
      <c r="AY292" s="150" t="s">
        <v>121</v>
      </c>
    </row>
    <row r="293" spans="2:65" s="1" customFormat="1" ht="24.2" customHeight="1">
      <c r="B293" s="134"/>
      <c r="C293" s="135" t="s">
        <v>377</v>
      </c>
      <c r="D293" s="135" t="s">
        <v>123</v>
      </c>
      <c r="E293" s="136" t="s">
        <v>385</v>
      </c>
      <c r="F293" s="137" t="s">
        <v>386</v>
      </c>
      <c r="G293" s="138" t="s">
        <v>166</v>
      </c>
      <c r="H293" s="139">
        <v>4.218</v>
      </c>
      <c r="I293" s="140"/>
      <c r="J293" s="140">
        <f>ROUND(I293*H293,2)</f>
        <v>0</v>
      </c>
      <c r="K293" s="141"/>
      <c r="L293" s="28"/>
      <c r="M293" s="142" t="s">
        <v>1</v>
      </c>
      <c r="N293" s="143" t="s">
        <v>36</v>
      </c>
      <c r="O293" s="144">
        <v>4.4800000000000004</v>
      </c>
      <c r="P293" s="144">
        <f>O293*H293</f>
        <v>18.896640000000001</v>
      </c>
      <c r="Q293" s="144">
        <v>0</v>
      </c>
      <c r="R293" s="144">
        <f>Q293*H293</f>
        <v>0</v>
      </c>
      <c r="S293" s="144">
        <v>0</v>
      </c>
      <c r="T293" s="145">
        <f>S293*H293</f>
        <v>0</v>
      </c>
      <c r="AR293" s="146" t="s">
        <v>210</v>
      </c>
      <c r="AT293" s="146" t="s">
        <v>123</v>
      </c>
      <c r="AU293" s="146" t="s">
        <v>128</v>
      </c>
      <c r="AY293" s="16" t="s">
        <v>121</v>
      </c>
      <c r="BE293" s="147">
        <f>IF(N293="základná",J293,0)</f>
        <v>0</v>
      </c>
      <c r="BF293" s="147">
        <f>IF(N293="znížená",J293,0)</f>
        <v>0</v>
      </c>
      <c r="BG293" s="147">
        <f>IF(N293="zákl. prenesená",J293,0)</f>
        <v>0</v>
      </c>
      <c r="BH293" s="147">
        <f>IF(N293="zníž. prenesená",J293,0)</f>
        <v>0</v>
      </c>
      <c r="BI293" s="147">
        <f>IF(N293="nulová",J293,0)</f>
        <v>0</v>
      </c>
      <c r="BJ293" s="16" t="s">
        <v>128</v>
      </c>
      <c r="BK293" s="147">
        <f>ROUND(I293*H293,2)</f>
        <v>0</v>
      </c>
      <c r="BL293" s="16" t="s">
        <v>210</v>
      </c>
      <c r="BM293" s="146" t="s">
        <v>387</v>
      </c>
    </row>
    <row r="294" spans="2:65" s="11" customFormat="1" ht="22.8" customHeight="1">
      <c r="B294" s="123"/>
      <c r="D294" s="124" t="s">
        <v>69</v>
      </c>
      <c r="E294" s="132" t="s">
        <v>388</v>
      </c>
      <c r="F294" s="132" t="s">
        <v>389</v>
      </c>
      <c r="J294" s="133">
        <f>BK294</f>
        <v>0</v>
      </c>
      <c r="L294" s="123"/>
      <c r="M294" s="127"/>
      <c r="P294" s="128">
        <f>SUM(P295:P303)</f>
        <v>262.11144000000002</v>
      </c>
      <c r="R294" s="128">
        <f>SUM(R295:R303)</f>
        <v>2.7356800000000003</v>
      </c>
      <c r="T294" s="129">
        <f>SUM(T295:T303)</f>
        <v>10.32</v>
      </c>
      <c r="AR294" s="124" t="s">
        <v>128</v>
      </c>
      <c r="AT294" s="130" t="s">
        <v>69</v>
      </c>
      <c r="AU294" s="130" t="s">
        <v>78</v>
      </c>
      <c r="AY294" s="124" t="s">
        <v>121</v>
      </c>
      <c r="BK294" s="131">
        <f>SUM(BK295:BK303)</f>
        <v>0</v>
      </c>
    </row>
    <row r="295" spans="2:65" s="1" customFormat="1" ht="24.2" customHeight="1">
      <c r="B295" s="134"/>
      <c r="C295" s="135" t="s">
        <v>390</v>
      </c>
      <c r="D295" s="135" t="s">
        <v>123</v>
      </c>
      <c r="E295" s="136" t="s">
        <v>391</v>
      </c>
      <c r="F295" s="137" t="s">
        <v>392</v>
      </c>
      <c r="G295" s="138" t="s">
        <v>140</v>
      </c>
      <c r="H295" s="139">
        <v>430</v>
      </c>
      <c r="I295" s="140"/>
      <c r="J295" s="140">
        <f>ROUND(I295*H295,2)</f>
        <v>0</v>
      </c>
      <c r="K295" s="141"/>
      <c r="L295" s="28"/>
      <c r="M295" s="142" t="s">
        <v>1</v>
      </c>
      <c r="N295" s="143" t="s">
        <v>36</v>
      </c>
      <c r="O295" s="144">
        <v>0.28399999999999997</v>
      </c>
      <c r="P295" s="144">
        <f>O295*H295</f>
        <v>122.11999999999999</v>
      </c>
      <c r="Q295" s="144">
        <v>0</v>
      </c>
      <c r="R295" s="144">
        <f>Q295*H295</f>
        <v>0</v>
      </c>
      <c r="S295" s="144">
        <v>2.4E-2</v>
      </c>
      <c r="T295" s="145">
        <f>S295*H295</f>
        <v>10.32</v>
      </c>
      <c r="AR295" s="146" t="s">
        <v>210</v>
      </c>
      <c r="AT295" s="146" t="s">
        <v>123</v>
      </c>
      <c r="AU295" s="146" t="s">
        <v>128</v>
      </c>
      <c r="AY295" s="16" t="s">
        <v>121</v>
      </c>
      <c r="BE295" s="147">
        <f>IF(N295="základná",J295,0)</f>
        <v>0</v>
      </c>
      <c r="BF295" s="147">
        <f>IF(N295="znížená",J295,0)</f>
        <v>0</v>
      </c>
      <c r="BG295" s="147">
        <f>IF(N295="zákl. prenesená",J295,0)</f>
        <v>0</v>
      </c>
      <c r="BH295" s="147">
        <f>IF(N295="zníž. prenesená",J295,0)</f>
        <v>0</v>
      </c>
      <c r="BI295" s="147">
        <f>IF(N295="nulová",J295,0)</f>
        <v>0</v>
      </c>
      <c r="BJ295" s="16" t="s">
        <v>128</v>
      </c>
      <c r="BK295" s="147">
        <f>ROUND(I295*H295,2)</f>
        <v>0</v>
      </c>
      <c r="BL295" s="16" t="s">
        <v>210</v>
      </c>
      <c r="BM295" s="146" t="s">
        <v>393</v>
      </c>
    </row>
    <row r="296" spans="2:65" s="12" customFormat="1">
      <c r="B296" s="148"/>
      <c r="D296" s="149" t="s">
        <v>130</v>
      </c>
      <c r="E296" s="150" t="s">
        <v>1</v>
      </c>
      <c r="F296" s="151" t="s">
        <v>394</v>
      </c>
      <c r="H296" s="152">
        <v>430</v>
      </c>
      <c r="L296" s="148"/>
      <c r="M296" s="153"/>
      <c r="T296" s="154"/>
      <c r="AT296" s="150" t="s">
        <v>130</v>
      </c>
      <c r="AU296" s="150" t="s">
        <v>128</v>
      </c>
      <c r="AV296" s="12" t="s">
        <v>128</v>
      </c>
      <c r="AW296" s="12" t="s">
        <v>27</v>
      </c>
      <c r="AX296" s="12" t="s">
        <v>78</v>
      </c>
      <c r="AY296" s="150" t="s">
        <v>121</v>
      </c>
    </row>
    <row r="297" spans="2:65" s="1" customFormat="1" ht="16.5" customHeight="1">
      <c r="B297" s="134"/>
      <c r="C297" s="135" t="s">
        <v>395</v>
      </c>
      <c r="D297" s="135" t="s">
        <v>123</v>
      </c>
      <c r="E297" s="136" t="s">
        <v>396</v>
      </c>
      <c r="F297" s="137" t="s">
        <v>397</v>
      </c>
      <c r="G297" s="138" t="s">
        <v>207</v>
      </c>
      <c r="H297" s="139">
        <v>24</v>
      </c>
      <c r="I297" s="140"/>
      <c r="J297" s="140">
        <f>ROUND(I297*H297,2)</f>
        <v>0</v>
      </c>
      <c r="K297" s="141"/>
      <c r="L297" s="28"/>
      <c r="M297" s="142" t="s">
        <v>1</v>
      </c>
      <c r="N297" s="143" t="s">
        <v>36</v>
      </c>
      <c r="O297" s="144">
        <v>0.28081</v>
      </c>
      <c r="P297" s="144">
        <f>O297*H297</f>
        <v>6.7394400000000001</v>
      </c>
      <c r="Q297" s="144">
        <v>4.2000000000000002E-4</v>
      </c>
      <c r="R297" s="144">
        <f>Q297*H297</f>
        <v>1.008E-2</v>
      </c>
      <c r="S297" s="144">
        <v>0</v>
      </c>
      <c r="T297" s="145">
        <f>S297*H297</f>
        <v>0</v>
      </c>
      <c r="AR297" s="146" t="s">
        <v>210</v>
      </c>
      <c r="AT297" s="146" t="s">
        <v>123</v>
      </c>
      <c r="AU297" s="146" t="s">
        <v>128</v>
      </c>
      <c r="AY297" s="16" t="s">
        <v>121</v>
      </c>
      <c r="BE297" s="147">
        <f>IF(N297="základná",J297,0)</f>
        <v>0</v>
      </c>
      <c r="BF297" s="147">
        <f>IF(N297="znížená",J297,0)</f>
        <v>0</v>
      </c>
      <c r="BG297" s="147">
        <f>IF(N297="zákl. prenesená",J297,0)</f>
        <v>0</v>
      </c>
      <c r="BH297" s="147">
        <f>IF(N297="zníž. prenesená",J297,0)</f>
        <v>0</v>
      </c>
      <c r="BI297" s="147">
        <f>IF(N297="nulová",J297,0)</f>
        <v>0</v>
      </c>
      <c r="BJ297" s="16" t="s">
        <v>128</v>
      </c>
      <c r="BK297" s="147">
        <f>ROUND(I297*H297,2)</f>
        <v>0</v>
      </c>
      <c r="BL297" s="16" t="s">
        <v>210</v>
      </c>
      <c r="BM297" s="146" t="s">
        <v>398</v>
      </c>
    </row>
    <row r="298" spans="2:65" s="12" customFormat="1">
      <c r="B298" s="148"/>
      <c r="D298" s="149" t="s">
        <v>130</v>
      </c>
      <c r="E298" s="150" t="s">
        <v>1</v>
      </c>
      <c r="F298" s="151" t="s">
        <v>399</v>
      </c>
      <c r="H298" s="152">
        <v>24</v>
      </c>
      <c r="L298" s="148"/>
      <c r="M298" s="153"/>
      <c r="T298" s="154"/>
      <c r="AT298" s="150" t="s">
        <v>130</v>
      </c>
      <c r="AU298" s="150" t="s">
        <v>128</v>
      </c>
      <c r="AV298" s="12" t="s">
        <v>128</v>
      </c>
      <c r="AW298" s="12" t="s">
        <v>27</v>
      </c>
      <c r="AX298" s="12" t="s">
        <v>78</v>
      </c>
      <c r="AY298" s="150" t="s">
        <v>121</v>
      </c>
    </row>
    <row r="299" spans="2:65" s="1" customFormat="1" ht="16.5" customHeight="1">
      <c r="B299" s="134"/>
      <c r="C299" s="161" t="s">
        <v>400</v>
      </c>
      <c r="D299" s="161" t="s">
        <v>211</v>
      </c>
      <c r="E299" s="162" t="s">
        <v>401</v>
      </c>
      <c r="F299" s="163" t="s">
        <v>402</v>
      </c>
      <c r="G299" s="164" t="s">
        <v>214</v>
      </c>
      <c r="H299" s="165">
        <v>4</v>
      </c>
      <c r="I299" s="166"/>
      <c r="J299" s="166">
        <f>ROUND(I299*H299,2)</f>
        <v>0</v>
      </c>
      <c r="K299" s="167"/>
      <c r="L299" s="168"/>
      <c r="M299" s="169" t="s">
        <v>1</v>
      </c>
      <c r="N299" s="170" t="s">
        <v>36</v>
      </c>
      <c r="O299" s="144">
        <v>0</v>
      </c>
      <c r="P299" s="144">
        <f>O299*H299</f>
        <v>0</v>
      </c>
      <c r="Q299" s="144">
        <v>0.33</v>
      </c>
      <c r="R299" s="144">
        <f>Q299*H299</f>
        <v>1.32</v>
      </c>
      <c r="S299" s="144">
        <v>0</v>
      </c>
      <c r="T299" s="145">
        <f>S299*H299</f>
        <v>0</v>
      </c>
      <c r="AR299" s="146" t="s">
        <v>280</v>
      </c>
      <c r="AT299" s="146" t="s">
        <v>211</v>
      </c>
      <c r="AU299" s="146" t="s">
        <v>128</v>
      </c>
      <c r="AY299" s="16" t="s">
        <v>121</v>
      </c>
      <c r="BE299" s="147">
        <f>IF(N299="základná",J299,0)</f>
        <v>0</v>
      </c>
      <c r="BF299" s="147">
        <f>IF(N299="znížená",J299,0)</f>
        <v>0</v>
      </c>
      <c r="BG299" s="147">
        <f>IF(N299="zákl. prenesená",J299,0)</f>
        <v>0</v>
      </c>
      <c r="BH299" s="147">
        <f>IF(N299="zníž. prenesená",J299,0)</f>
        <v>0</v>
      </c>
      <c r="BI299" s="147">
        <f>IF(N299="nulová",J299,0)</f>
        <v>0</v>
      </c>
      <c r="BJ299" s="16" t="s">
        <v>128</v>
      </c>
      <c r="BK299" s="147">
        <f>ROUND(I299*H299,2)</f>
        <v>0</v>
      </c>
      <c r="BL299" s="16" t="s">
        <v>210</v>
      </c>
      <c r="BM299" s="146" t="s">
        <v>403</v>
      </c>
    </row>
    <row r="300" spans="2:65" s="1" customFormat="1" ht="37.799999999999997" customHeight="1">
      <c r="B300" s="134"/>
      <c r="C300" s="135" t="s">
        <v>404</v>
      </c>
      <c r="D300" s="135" t="s">
        <v>123</v>
      </c>
      <c r="E300" s="136" t="s">
        <v>405</v>
      </c>
      <c r="F300" s="137" t="s">
        <v>406</v>
      </c>
      <c r="G300" s="138" t="s">
        <v>214</v>
      </c>
      <c r="H300" s="139">
        <v>28</v>
      </c>
      <c r="I300" s="140"/>
      <c r="J300" s="140">
        <f>ROUND(I300*H300,2)</f>
        <v>0</v>
      </c>
      <c r="K300" s="141"/>
      <c r="L300" s="28"/>
      <c r="M300" s="142" t="s">
        <v>1</v>
      </c>
      <c r="N300" s="143" t="s">
        <v>36</v>
      </c>
      <c r="O300" s="144">
        <v>4.7590000000000003</v>
      </c>
      <c r="P300" s="144">
        <f>O300*H300</f>
        <v>133.25200000000001</v>
      </c>
      <c r="Q300" s="144">
        <v>6.9999999999999994E-5</v>
      </c>
      <c r="R300" s="144">
        <f>Q300*H300</f>
        <v>1.9599999999999999E-3</v>
      </c>
      <c r="S300" s="144">
        <v>0</v>
      </c>
      <c r="T300" s="145">
        <f>S300*H300</f>
        <v>0</v>
      </c>
      <c r="AR300" s="146" t="s">
        <v>210</v>
      </c>
      <c r="AT300" s="146" t="s">
        <v>123</v>
      </c>
      <c r="AU300" s="146" t="s">
        <v>128</v>
      </c>
      <c r="AY300" s="16" t="s">
        <v>121</v>
      </c>
      <c r="BE300" s="147">
        <f>IF(N300="základná",J300,0)</f>
        <v>0</v>
      </c>
      <c r="BF300" s="147">
        <f>IF(N300="znížená",J300,0)</f>
        <v>0</v>
      </c>
      <c r="BG300" s="147">
        <f>IF(N300="zákl. prenesená",J300,0)</f>
        <v>0</v>
      </c>
      <c r="BH300" s="147">
        <f>IF(N300="zníž. prenesená",J300,0)</f>
        <v>0</v>
      </c>
      <c r="BI300" s="147">
        <f>IF(N300="nulová",J300,0)</f>
        <v>0</v>
      </c>
      <c r="BJ300" s="16" t="s">
        <v>128</v>
      </c>
      <c r="BK300" s="147">
        <f>ROUND(I300*H300,2)</f>
        <v>0</v>
      </c>
      <c r="BL300" s="16" t="s">
        <v>210</v>
      </c>
      <c r="BM300" s="146" t="s">
        <v>407</v>
      </c>
    </row>
    <row r="301" spans="2:65" s="12" customFormat="1">
      <c r="B301" s="148"/>
      <c r="D301" s="149" t="s">
        <v>130</v>
      </c>
      <c r="E301" s="150" t="s">
        <v>1</v>
      </c>
      <c r="F301" s="151" t="s">
        <v>408</v>
      </c>
      <c r="H301" s="152">
        <v>28</v>
      </c>
      <c r="L301" s="148"/>
      <c r="M301" s="153"/>
      <c r="T301" s="154"/>
      <c r="AT301" s="150" t="s">
        <v>130</v>
      </c>
      <c r="AU301" s="150" t="s">
        <v>128</v>
      </c>
      <c r="AV301" s="12" t="s">
        <v>128</v>
      </c>
      <c r="AW301" s="12" t="s">
        <v>27</v>
      </c>
      <c r="AX301" s="12" t="s">
        <v>78</v>
      </c>
      <c r="AY301" s="150" t="s">
        <v>121</v>
      </c>
    </row>
    <row r="302" spans="2:65" s="1" customFormat="1" ht="24.2" customHeight="1">
      <c r="B302" s="134"/>
      <c r="C302" s="161" t="s">
        <v>409</v>
      </c>
      <c r="D302" s="161" t="s">
        <v>211</v>
      </c>
      <c r="E302" s="162" t="s">
        <v>410</v>
      </c>
      <c r="F302" s="163" t="s">
        <v>411</v>
      </c>
      <c r="G302" s="164" t="s">
        <v>214</v>
      </c>
      <c r="H302" s="165">
        <v>28</v>
      </c>
      <c r="I302" s="166"/>
      <c r="J302" s="166">
        <f>ROUND(I302*H302,2)</f>
        <v>0</v>
      </c>
      <c r="K302" s="167"/>
      <c r="L302" s="168"/>
      <c r="M302" s="169" t="s">
        <v>1</v>
      </c>
      <c r="N302" s="170" t="s">
        <v>36</v>
      </c>
      <c r="O302" s="144">
        <v>0</v>
      </c>
      <c r="P302" s="144">
        <f>O302*H302</f>
        <v>0</v>
      </c>
      <c r="Q302" s="144">
        <v>5.0130000000000001E-2</v>
      </c>
      <c r="R302" s="144">
        <f>Q302*H302</f>
        <v>1.40364</v>
      </c>
      <c r="S302" s="144">
        <v>0</v>
      </c>
      <c r="T302" s="145">
        <f>S302*H302</f>
        <v>0</v>
      </c>
      <c r="AR302" s="146" t="s">
        <v>280</v>
      </c>
      <c r="AT302" s="146" t="s">
        <v>211</v>
      </c>
      <c r="AU302" s="146" t="s">
        <v>128</v>
      </c>
      <c r="AY302" s="16" t="s">
        <v>121</v>
      </c>
      <c r="BE302" s="147">
        <f>IF(N302="základná",J302,0)</f>
        <v>0</v>
      </c>
      <c r="BF302" s="147">
        <f>IF(N302="znížená",J302,0)</f>
        <v>0</v>
      </c>
      <c r="BG302" s="147">
        <f>IF(N302="zákl. prenesená",J302,0)</f>
        <v>0</v>
      </c>
      <c r="BH302" s="147">
        <f>IF(N302="zníž. prenesená",J302,0)</f>
        <v>0</v>
      </c>
      <c r="BI302" s="147">
        <f>IF(N302="nulová",J302,0)</f>
        <v>0</v>
      </c>
      <c r="BJ302" s="16" t="s">
        <v>128</v>
      </c>
      <c r="BK302" s="147">
        <f>ROUND(I302*H302,2)</f>
        <v>0</v>
      </c>
      <c r="BL302" s="16" t="s">
        <v>210</v>
      </c>
      <c r="BM302" s="146" t="s">
        <v>412</v>
      </c>
    </row>
    <row r="303" spans="2:65" s="12" customFormat="1">
      <c r="B303" s="148"/>
      <c r="D303" s="149" t="s">
        <v>130</v>
      </c>
      <c r="E303" s="150" t="s">
        <v>1</v>
      </c>
      <c r="F303" s="151" t="s">
        <v>408</v>
      </c>
      <c r="H303" s="152">
        <v>28</v>
      </c>
      <c r="L303" s="148"/>
      <c r="M303" s="153"/>
      <c r="T303" s="154"/>
      <c r="AT303" s="150" t="s">
        <v>130</v>
      </c>
      <c r="AU303" s="150" t="s">
        <v>128</v>
      </c>
      <c r="AV303" s="12" t="s">
        <v>128</v>
      </c>
      <c r="AW303" s="12" t="s">
        <v>27</v>
      </c>
      <c r="AX303" s="12" t="s">
        <v>78</v>
      </c>
      <c r="AY303" s="150" t="s">
        <v>121</v>
      </c>
    </row>
    <row r="304" spans="2:65" s="11" customFormat="1" ht="22.8" customHeight="1">
      <c r="B304" s="123"/>
      <c r="D304" s="124" t="s">
        <v>69</v>
      </c>
      <c r="E304" s="132" t="s">
        <v>413</v>
      </c>
      <c r="F304" s="132" t="s">
        <v>414</v>
      </c>
      <c r="J304" s="133">
        <f>BK304</f>
        <v>0</v>
      </c>
      <c r="L304" s="123"/>
      <c r="M304" s="127"/>
      <c r="P304" s="128">
        <f>SUM(P305:P314)</f>
        <v>415.35591999999997</v>
      </c>
      <c r="R304" s="128">
        <f>SUM(R305:R314)</f>
        <v>6.2133624000000012</v>
      </c>
      <c r="T304" s="129">
        <f>SUM(T305:T314)</f>
        <v>0</v>
      </c>
      <c r="AR304" s="124" t="s">
        <v>128</v>
      </c>
      <c r="AT304" s="130" t="s">
        <v>69</v>
      </c>
      <c r="AU304" s="130" t="s">
        <v>78</v>
      </c>
      <c r="AY304" s="124" t="s">
        <v>121</v>
      </c>
      <c r="BK304" s="131">
        <f>SUM(BK305:BK314)</f>
        <v>0</v>
      </c>
    </row>
    <row r="305" spans="2:65" s="1" customFormat="1" ht="33" customHeight="1">
      <c r="B305" s="134"/>
      <c r="C305" s="135" t="s">
        <v>415</v>
      </c>
      <c r="D305" s="135" t="s">
        <v>123</v>
      </c>
      <c r="E305" s="136" t="s">
        <v>416</v>
      </c>
      <c r="F305" s="137" t="s">
        <v>417</v>
      </c>
      <c r="G305" s="138" t="s">
        <v>140</v>
      </c>
      <c r="H305" s="139">
        <v>565.88</v>
      </c>
      <c r="I305" s="140"/>
      <c r="J305" s="140">
        <f>ROUND(I305*H305,2)</f>
        <v>0</v>
      </c>
      <c r="K305" s="141"/>
      <c r="L305" s="28"/>
      <c r="M305" s="142" t="s">
        <v>1</v>
      </c>
      <c r="N305" s="143" t="s">
        <v>36</v>
      </c>
      <c r="O305" s="144">
        <v>0.73399999999999999</v>
      </c>
      <c r="P305" s="144">
        <f>O305*H305</f>
        <v>415.35591999999997</v>
      </c>
      <c r="Q305" s="144">
        <v>4.0000000000000002E-4</v>
      </c>
      <c r="R305" s="144">
        <f>Q305*H305</f>
        <v>0.226352</v>
      </c>
      <c r="S305" s="144">
        <v>0</v>
      </c>
      <c r="T305" s="145">
        <f>S305*H305</f>
        <v>0</v>
      </c>
      <c r="AR305" s="146" t="s">
        <v>210</v>
      </c>
      <c r="AT305" s="146" t="s">
        <v>123</v>
      </c>
      <c r="AU305" s="146" t="s">
        <v>128</v>
      </c>
      <c r="AY305" s="16" t="s">
        <v>121</v>
      </c>
      <c r="BE305" s="147">
        <f>IF(N305="základná",J305,0)</f>
        <v>0</v>
      </c>
      <c r="BF305" s="147">
        <f>IF(N305="znížená",J305,0)</f>
        <v>0</v>
      </c>
      <c r="BG305" s="147">
        <f>IF(N305="zákl. prenesená",J305,0)</f>
        <v>0</v>
      </c>
      <c r="BH305" s="147">
        <f>IF(N305="zníž. prenesená",J305,0)</f>
        <v>0</v>
      </c>
      <c r="BI305" s="147">
        <f>IF(N305="nulová",J305,0)</f>
        <v>0</v>
      </c>
      <c r="BJ305" s="16" t="s">
        <v>128</v>
      </c>
      <c r="BK305" s="147">
        <f>ROUND(I305*H305,2)</f>
        <v>0</v>
      </c>
      <c r="BL305" s="16" t="s">
        <v>210</v>
      </c>
      <c r="BM305" s="146" t="s">
        <v>418</v>
      </c>
    </row>
    <row r="306" spans="2:65" s="12" customFormat="1">
      <c r="B306" s="148"/>
      <c r="D306" s="149" t="s">
        <v>130</v>
      </c>
      <c r="E306" s="150" t="s">
        <v>1</v>
      </c>
      <c r="F306" s="151" t="s">
        <v>419</v>
      </c>
      <c r="H306" s="152">
        <v>421.4</v>
      </c>
      <c r="L306" s="148"/>
      <c r="M306" s="153"/>
      <c r="T306" s="154"/>
      <c r="AT306" s="150" t="s">
        <v>130</v>
      </c>
      <c r="AU306" s="150" t="s">
        <v>128</v>
      </c>
      <c r="AV306" s="12" t="s">
        <v>128</v>
      </c>
      <c r="AW306" s="12" t="s">
        <v>27</v>
      </c>
      <c r="AX306" s="12" t="s">
        <v>70</v>
      </c>
      <c r="AY306" s="150" t="s">
        <v>121</v>
      </c>
    </row>
    <row r="307" spans="2:65" s="12" customFormat="1">
      <c r="B307" s="148"/>
      <c r="D307" s="149" t="s">
        <v>130</v>
      </c>
      <c r="E307" s="150" t="s">
        <v>1</v>
      </c>
      <c r="F307" s="151" t="s">
        <v>420</v>
      </c>
      <c r="H307" s="152">
        <v>123.84</v>
      </c>
      <c r="L307" s="148"/>
      <c r="M307" s="153"/>
      <c r="T307" s="154"/>
      <c r="AT307" s="150" t="s">
        <v>130</v>
      </c>
      <c r="AU307" s="150" t="s">
        <v>128</v>
      </c>
      <c r="AV307" s="12" t="s">
        <v>128</v>
      </c>
      <c r="AW307" s="12" t="s">
        <v>27</v>
      </c>
      <c r="AX307" s="12" t="s">
        <v>70</v>
      </c>
      <c r="AY307" s="150" t="s">
        <v>121</v>
      </c>
    </row>
    <row r="308" spans="2:65" s="12" customFormat="1">
      <c r="B308" s="148"/>
      <c r="D308" s="149" t="s">
        <v>130</v>
      </c>
      <c r="E308" s="150" t="s">
        <v>1</v>
      </c>
      <c r="F308" s="151" t="s">
        <v>421</v>
      </c>
      <c r="H308" s="152">
        <v>20.64</v>
      </c>
      <c r="L308" s="148"/>
      <c r="M308" s="153"/>
      <c r="T308" s="154"/>
      <c r="AT308" s="150" t="s">
        <v>130</v>
      </c>
      <c r="AU308" s="150" t="s">
        <v>128</v>
      </c>
      <c r="AV308" s="12" t="s">
        <v>128</v>
      </c>
      <c r="AW308" s="12" t="s">
        <v>27</v>
      </c>
      <c r="AX308" s="12" t="s">
        <v>70</v>
      </c>
      <c r="AY308" s="150" t="s">
        <v>121</v>
      </c>
    </row>
    <row r="309" spans="2:65" s="13" customFormat="1">
      <c r="B309" s="155"/>
      <c r="D309" s="149" t="s">
        <v>130</v>
      </c>
      <c r="E309" s="156" t="s">
        <v>1</v>
      </c>
      <c r="F309" s="157" t="s">
        <v>132</v>
      </c>
      <c r="H309" s="158">
        <v>565.88</v>
      </c>
      <c r="L309" s="155"/>
      <c r="M309" s="159"/>
      <c r="T309" s="160"/>
      <c r="AT309" s="156" t="s">
        <v>130</v>
      </c>
      <c r="AU309" s="156" t="s">
        <v>128</v>
      </c>
      <c r="AV309" s="13" t="s">
        <v>127</v>
      </c>
      <c r="AW309" s="13" t="s">
        <v>27</v>
      </c>
      <c r="AX309" s="13" t="s">
        <v>78</v>
      </c>
      <c r="AY309" s="156" t="s">
        <v>121</v>
      </c>
    </row>
    <row r="310" spans="2:65" s="1" customFormat="1" ht="37.799999999999997" customHeight="1">
      <c r="B310" s="134"/>
      <c r="C310" s="161" t="s">
        <v>422</v>
      </c>
      <c r="D310" s="161" t="s">
        <v>211</v>
      </c>
      <c r="E310" s="162" t="s">
        <v>423</v>
      </c>
      <c r="F310" s="163" t="s">
        <v>424</v>
      </c>
      <c r="G310" s="164" t="s">
        <v>140</v>
      </c>
      <c r="H310" s="165">
        <v>565.88</v>
      </c>
      <c r="I310" s="166"/>
      <c r="J310" s="166">
        <f>ROUND(I310*H310,2)</f>
        <v>0</v>
      </c>
      <c r="K310" s="167"/>
      <c r="L310" s="168"/>
      <c r="M310" s="169" t="s">
        <v>1</v>
      </c>
      <c r="N310" s="170" t="s">
        <v>36</v>
      </c>
      <c r="O310" s="144">
        <v>0</v>
      </c>
      <c r="P310" s="144">
        <f>O310*H310</f>
        <v>0</v>
      </c>
      <c r="Q310" s="144">
        <v>1.0580000000000001E-2</v>
      </c>
      <c r="R310" s="144">
        <f>Q310*H310</f>
        <v>5.9870104000000008</v>
      </c>
      <c r="S310" s="144">
        <v>0</v>
      </c>
      <c r="T310" s="145">
        <f>S310*H310</f>
        <v>0</v>
      </c>
      <c r="AR310" s="146" t="s">
        <v>280</v>
      </c>
      <c r="AT310" s="146" t="s">
        <v>211</v>
      </c>
      <c r="AU310" s="146" t="s">
        <v>128</v>
      </c>
      <c r="AY310" s="16" t="s">
        <v>121</v>
      </c>
      <c r="BE310" s="147">
        <f>IF(N310="základná",J310,0)</f>
        <v>0</v>
      </c>
      <c r="BF310" s="147">
        <f>IF(N310="znížená",J310,0)</f>
        <v>0</v>
      </c>
      <c r="BG310" s="147">
        <f>IF(N310="zákl. prenesená",J310,0)</f>
        <v>0</v>
      </c>
      <c r="BH310" s="147">
        <f>IF(N310="zníž. prenesená",J310,0)</f>
        <v>0</v>
      </c>
      <c r="BI310" s="147">
        <f>IF(N310="nulová",J310,0)</f>
        <v>0</v>
      </c>
      <c r="BJ310" s="16" t="s">
        <v>128</v>
      </c>
      <c r="BK310" s="147">
        <f>ROUND(I310*H310,2)</f>
        <v>0</v>
      </c>
      <c r="BL310" s="16" t="s">
        <v>210</v>
      </c>
      <c r="BM310" s="146" t="s">
        <v>425</v>
      </c>
    </row>
    <row r="311" spans="2:65" s="12" customFormat="1">
      <c r="B311" s="148"/>
      <c r="D311" s="149" t="s">
        <v>130</v>
      </c>
      <c r="E311" s="150" t="s">
        <v>1</v>
      </c>
      <c r="F311" s="151" t="s">
        <v>419</v>
      </c>
      <c r="H311" s="152">
        <v>421.4</v>
      </c>
      <c r="L311" s="148"/>
      <c r="M311" s="153"/>
      <c r="T311" s="154"/>
      <c r="AT311" s="150" t="s">
        <v>130</v>
      </c>
      <c r="AU311" s="150" t="s">
        <v>128</v>
      </c>
      <c r="AV311" s="12" t="s">
        <v>128</v>
      </c>
      <c r="AW311" s="12" t="s">
        <v>27</v>
      </c>
      <c r="AX311" s="12" t="s">
        <v>70</v>
      </c>
      <c r="AY311" s="150" t="s">
        <v>121</v>
      </c>
    </row>
    <row r="312" spans="2:65" s="12" customFormat="1">
      <c r="B312" s="148"/>
      <c r="D312" s="149" t="s">
        <v>130</v>
      </c>
      <c r="E312" s="150" t="s">
        <v>1</v>
      </c>
      <c r="F312" s="151" t="s">
        <v>420</v>
      </c>
      <c r="H312" s="152">
        <v>123.84</v>
      </c>
      <c r="L312" s="148"/>
      <c r="M312" s="153"/>
      <c r="T312" s="154"/>
      <c r="AT312" s="150" t="s">
        <v>130</v>
      </c>
      <c r="AU312" s="150" t="s">
        <v>128</v>
      </c>
      <c r="AV312" s="12" t="s">
        <v>128</v>
      </c>
      <c r="AW312" s="12" t="s">
        <v>27</v>
      </c>
      <c r="AX312" s="12" t="s">
        <v>70</v>
      </c>
      <c r="AY312" s="150" t="s">
        <v>121</v>
      </c>
    </row>
    <row r="313" spans="2:65" s="12" customFormat="1">
      <c r="B313" s="148"/>
      <c r="D313" s="149" t="s">
        <v>130</v>
      </c>
      <c r="E313" s="150" t="s">
        <v>1</v>
      </c>
      <c r="F313" s="151" t="s">
        <v>421</v>
      </c>
      <c r="H313" s="152">
        <v>20.64</v>
      </c>
      <c r="L313" s="148"/>
      <c r="M313" s="153"/>
      <c r="T313" s="154"/>
      <c r="AT313" s="150" t="s">
        <v>130</v>
      </c>
      <c r="AU313" s="150" t="s">
        <v>128</v>
      </c>
      <c r="AV313" s="12" t="s">
        <v>128</v>
      </c>
      <c r="AW313" s="12" t="s">
        <v>27</v>
      </c>
      <c r="AX313" s="12" t="s">
        <v>70</v>
      </c>
      <c r="AY313" s="150" t="s">
        <v>121</v>
      </c>
    </row>
    <row r="314" spans="2:65" s="13" customFormat="1">
      <c r="B314" s="155"/>
      <c r="D314" s="149" t="s">
        <v>130</v>
      </c>
      <c r="E314" s="156" t="s">
        <v>1</v>
      </c>
      <c r="F314" s="157" t="s">
        <v>132</v>
      </c>
      <c r="H314" s="158">
        <v>565.88</v>
      </c>
      <c r="L314" s="155"/>
      <c r="M314" s="171"/>
      <c r="N314" s="172"/>
      <c r="O314" s="172"/>
      <c r="P314" s="172"/>
      <c r="Q314" s="172"/>
      <c r="R314" s="172"/>
      <c r="S314" s="172"/>
      <c r="T314" s="173"/>
      <c r="AT314" s="156" t="s">
        <v>130</v>
      </c>
      <c r="AU314" s="156" t="s">
        <v>128</v>
      </c>
      <c r="AV314" s="13" t="s">
        <v>127</v>
      </c>
      <c r="AW314" s="13" t="s">
        <v>27</v>
      </c>
      <c r="AX314" s="13" t="s">
        <v>78</v>
      </c>
      <c r="AY314" s="156" t="s">
        <v>121</v>
      </c>
    </row>
    <row r="315" spans="2:65" s="1" customFormat="1" ht="6.95" customHeight="1">
      <c r="B315" s="43"/>
      <c r="C315" s="44"/>
      <c r="D315" s="44"/>
      <c r="E315" s="44"/>
      <c r="F315" s="44"/>
      <c r="G315" s="44"/>
      <c r="H315" s="44"/>
      <c r="I315" s="44"/>
      <c r="J315" s="44"/>
      <c r="K315" s="44"/>
      <c r="L315" s="28"/>
    </row>
  </sheetData>
  <autoFilter ref="C130:K314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1"/>
  <sheetViews>
    <sheetView showGridLines="0" topLeftCell="A157" workbookViewId="0">
      <selection activeCell="I170" sqref="I170"/>
    </sheetView>
  </sheetViews>
  <sheetFormatPr defaultRowHeight="10.15"/>
  <cols>
    <col min="1" max="1" width="8.25" customWidth="1"/>
    <col min="2" max="2" width="1.1640625" customWidth="1"/>
    <col min="3" max="3" width="4.1640625" customWidth="1"/>
    <col min="4" max="4" width="4.25" customWidth="1"/>
    <col min="5" max="5" width="17.1640625" customWidth="1"/>
    <col min="6" max="6" width="50.83203125" customWidth="1"/>
    <col min="7" max="7" width="7.4140625" customWidth="1"/>
    <col min="8" max="8" width="14" customWidth="1"/>
    <col min="9" max="9" width="15.83203125" customWidth="1"/>
    <col min="10" max="10" width="22.25" customWidth="1"/>
    <col min="11" max="11" width="22.25" hidden="1" customWidth="1"/>
    <col min="12" max="12" width="9.25" customWidth="1"/>
    <col min="13" max="13" width="10.83203125" hidden="1" customWidth="1"/>
    <col min="14" max="14" width="9.25" hidden="1"/>
    <col min="15" max="20" width="14.16406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6.950000000000003" customHeight="1">
      <c r="L2" s="211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5" customHeight="1">
      <c r="B4" s="19"/>
      <c r="D4" s="20" t="s">
        <v>83</v>
      </c>
      <c r="L4" s="19"/>
      <c r="M4" s="87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25" t="str">
        <f>'Rekapitulácia stavby'!K6</f>
        <v>Výkrm č.1</v>
      </c>
      <c r="F7" s="226"/>
      <c r="G7" s="226"/>
      <c r="H7" s="226"/>
      <c r="L7" s="19"/>
    </row>
    <row r="8" spans="2:46" s="1" customFormat="1" ht="12" customHeight="1">
      <c r="B8" s="28"/>
      <c r="D8" s="25" t="s">
        <v>84</v>
      </c>
      <c r="L8" s="28"/>
    </row>
    <row r="9" spans="2:46" s="1" customFormat="1" ht="16.5" customHeight="1">
      <c r="B9" s="28"/>
      <c r="E9" s="222" t="s">
        <v>426</v>
      </c>
      <c r="F9" s="224"/>
      <c r="G9" s="224"/>
      <c r="H9" s="22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15</v>
      </c>
      <c r="F11" s="23" t="s">
        <v>1</v>
      </c>
      <c r="I11" s="25" t="s">
        <v>16</v>
      </c>
      <c r="J11" s="23" t="s">
        <v>1</v>
      </c>
      <c r="L11" s="28"/>
    </row>
    <row r="12" spans="2:46" s="1" customFormat="1" ht="12" customHeight="1">
      <c r="B12" s="28"/>
      <c r="D12" s="25" t="s">
        <v>17</v>
      </c>
      <c r="F12" s="23" t="s">
        <v>18</v>
      </c>
      <c r="I12" s="25" t="s">
        <v>19</v>
      </c>
      <c r="J12" s="51">
        <f>'Rekapitulácia stavby'!AN8</f>
        <v>45688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'Rekapitulácia stavby'!AN13</f>
        <v/>
      </c>
      <c r="L17" s="28"/>
    </row>
    <row r="18" spans="2:12" s="1" customFormat="1" ht="18" customHeight="1">
      <c r="B18" s="28"/>
      <c r="E18" s="187" t="str">
        <f>'Rekapitulácia stavby'!E14</f>
        <v xml:space="preserve"> </v>
      </c>
      <c r="F18" s="187"/>
      <c r="G18" s="187"/>
      <c r="H18" s="187"/>
      <c r="I18" s="25" t="s">
        <v>23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26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21</v>
      </c>
      <c r="J23" s="23" t="s">
        <v>1</v>
      </c>
      <c r="L23" s="28"/>
    </row>
    <row r="24" spans="2:12" s="1" customFormat="1" ht="18" customHeight="1">
      <c r="B24" s="28"/>
      <c r="E24" s="23" t="s">
        <v>86</v>
      </c>
      <c r="I24" s="25" t="s">
        <v>23</v>
      </c>
      <c r="J24" s="23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8"/>
      <c r="E27" s="190" t="s">
        <v>1</v>
      </c>
      <c r="F27" s="190"/>
      <c r="G27" s="190"/>
      <c r="H27" s="190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30</v>
      </c>
      <c r="J30" s="65">
        <f>ROUND(J129,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5" customHeight="1">
      <c r="B33" s="28"/>
      <c r="D33" s="54" t="s">
        <v>34</v>
      </c>
      <c r="E33" s="33" t="s">
        <v>35</v>
      </c>
      <c r="F33" s="90">
        <f>ROUND((SUM(BE129:BE170)),  2)</f>
        <v>0</v>
      </c>
      <c r="G33" s="91"/>
      <c r="H33" s="91"/>
      <c r="I33" s="92">
        <v>0.23</v>
      </c>
      <c r="J33" s="90">
        <f>ROUND(((SUM(BE129:BE170))*I33),  2)</f>
        <v>0</v>
      </c>
      <c r="L33" s="28"/>
    </row>
    <row r="34" spans="2:12" s="1" customFormat="1" ht="14.45" customHeight="1">
      <c r="B34" s="28"/>
      <c r="E34" s="33" t="s">
        <v>36</v>
      </c>
      <c r="F34" s="93">
        <f>ROUND((SUM(BF129:BF170)),  2)</f>
        <v>0</v>
      </c>
      <c r="I34" s="94">
        <v>0.23</v>
      </c>
      <c r="J34" s="93">
        <f>ROUND(((SUM(BF129:BF170))*I34),  2)</f>
        <v>0</v>
      </c>
      <c r="L34" s="28"/>
    </row>
    <row r="35" spans="2:12" s="1" customFormat="1" ht="14.45" hidden="1" customHeight="1">
      <c r="B35" s="28"/>
      <c r="E35" s="25" t="s">
        <v>37</v>
      </c>
      <c r="F35" s="93">
        <f>ROUND((SUM(BG129:BG170)),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38</v>
      </c>
      <c r="F36" s="93">
        <f>ROUND((SUM(BH129:BH170)),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39</v>
      </c>
      <c r="F37" s="90">
        <f>ROUND((SUM(BI129:BI170)),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6"/>
      <c r="F39" s="56"/>
      <c r="G39" s="97" t="s">
        <v>41</v>
      </c>
      <c r="H39" s="98" t="s">
        <v>42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15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13</v>
      </c>
      <c r="L84" s="28"/>
    </row>
    <row r="85" spans="2:47" s="1" customFormat="1" ht="16.5" customHeight="1">
      <c r="B85" s="28"/>
      <c r="E85" s="225" t="str">
        <f>E7</f>
        <v>Výkrm č.1</v>
      </c>
      <c r="F85" s="226"/>
      <c r="G85" s="226"/>
      <c r="H85" s="226"/>
      <c r="L85" s="28"/>
    </row>
    <row r="86" spans="2:47" s="1" customFormat="1" ht="12" customHeight="1">
      <c r="B86" s="28"/>
      <c r="C86" s="25" t="s">
        <v>84</v>
      </c>
      <c r="L86" s="28"/>
    </row>
    <row r="87" spans="2:47" s="1" customFormat="1" ht="16.5" customHeight="1">
      <c r="B87" s="28"/>
      <c r="E87" s="222" t="str">
        <f>E9</f>
        <v>SO-01-2 - Technológia  výkrm č.1</v>
      </c>
      <c r="F87" s="224"/>
      <c r="G87" s="224"/>
      <c r="H87" s="22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17</v>
      </c>
      <c r="F89" s="23" t="str">
        <f>F12</f>
        <v xml:space="preserve"> </v>
      </c>
      <c r="I89" s="25" t="s">
        <v>19</v>
      </c>
      <c r="J89" s="51">
        <f>IF(J12="","",J12)</f>
        <v>45688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20</v>
      </c>
      <c r="F91" s="23" t="str">
        <f>E15</f>
        <v>Chomat  F.U. s.r.o.</v>
      </c>
      <c r="I91" s="25" t="s">
        <v>25</v>
      </c>
      <c r="J91" s="26" t="str">
        <f>E21</f>
        <v>Ing. Peter Antal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28</v>
      </c>
      <c r="J92" s="26" t="str">
        <f>E24</f>
        <v>Ing. peter Antal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8" customHeight="1">
      <c r="B96" s="28"/>
      <c r="C96" s="105" t="s">
        <v>90</v>
      </c>
      <c r="J96" s="65">
        <f>J129</f>
        <v>0</v>
      </c>
      <c r="L96" s="28"/>
      <c r="AU96" s="16" t="s">
        <v>91</v>
      </c>
    </row>
    <row r="97" spans="2:12" s="8" customFormat="1" ht="24.95" customHeight="1">
      <c r="B97" s="106"/>
      <c r="D97" s="107" t="s">
        <v>427</v>
      </c>
      <c r="E97" s="108"/>
      <c r="F97" s="108"/>
      <c r="G97" s="108"/>
      <c r="H97" s="108"/>
      <c r="I97" s="108"/>
      <c r="J97" s="109">
        <f>J130</f>
        <v>0</v>
      </c>
      <c r="L97" s="106"/>
    </row>
    <row r="98" spans="2:12" s="9" customFormat="1" ht="20" customHeight="1">
      <c r="B98" s="110"/>
      <c r="D98" s="111" t="s">
        <v>428</v>
      </c>
      <c r="E98" s="112"/>
      <c r="F98" s="112"/>
      <c r="G98" s="112"/>
      <c r="H98" s="112"/>
      <c r="I98" s="112"/>
      <c r="J98" s="113">
        <f>J131</f>
        <v>0</v>
      </c>
      <c r="L98" s="110"/>
    </row>
    <row r="99" spans="2:12" s="9" customFormat="1" ht="20" customHeight="1">
      <c r="B99" s="110"/>
      <c r="D99" s="111" t="s">
        <v>429</v>
      </c>
      <c r="E99" s="112"/>
      <c r="F99" s="112"/>
      <c r="G99" s="112"/>
      <c r="H99" s="112"/>
      <c r="I99" s="112"/>
      <c r="J99" s="113">
        <f>J135</f>
        <v>0</v>
      </c>
      <c r="L99" s="110"/>
    </row>
    <row r="100" spans="2:12" s="9" customFormat="1" ht="14.85" customHeight="1">
      <c r="B100" s="110"/>
      <c r="D100" s="111" t="s">
        <v>430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9" customFormat="1" ht="14.85" customHeight="1">
      <c r="B101" s="110"/>
      <c r="D101" s="111" t="s">
        <v>431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12" s="9" customFormat="1" ht="14.85" customHeight="1">
      <c r="B102" s="110"/>
      <c r="D102" s="111" t="s">
        <v>432</v>
      </c>
      <c r="E102" s="112"/>
      <c r="F102" s="112"/>
      <c r="G102" s="112"/>
      <c r="H102" s="112"/>
      <c r="I102" s="112"/>
      <c r="J102" s="113">
        <f>J146</f>
        <v>0</v>
      </c>
      <c r="L102" s="110"/>
    </row>
    <row r="103" spans="2:12" s="9" customFormat="1" ht="20" customHeight="1">
      <c r="B103" s="110"/>
      <c r="D103" s="111" t="s">
        <v>433</v>
      </c>
      <c r="E103" s="112"/>
      <c r="F103" s="112"/>
      <c r="G103" s="112"/>
      <c r="H103" s="112"/>
      <c r="I103" s="112"/>
      <c r="J103" s="113">
        <f>J150</f>
        <v>0</v>
      </c>
      <c r="L103" s="110"/>
    </row>
    <row r="104" spans="2:12" s="9" customFormat="1" ht="14.85" customHeight="1">
      <c r="B104" s="110"/>
      <c r="D104" s="111" t="s">
        <v>434</v>
      </c>
      <c r="E104" s="112"/>
      <c r="F104" s="112"/>
      <c r="G104" s="112"/>
      <c r="H104" s="112"/>
      <c r="I104" s="112"/>
      <c r="J104" s="113">
        <f>J151</f>
        <v>0</v>
      </c>
      <c r="L104" s="110"/>
    </row>
    <row r="105" spans="2:12" s="9" customFormat="1" ht="21.75" customHeight="1">
      <c r="B105" s="110"/>
      <c r="D105" s="111" t="s">
        <v>435</v>
      </c>
      <c r="E105" s="112"/>
      <c r="F105" s="112"/>
      <c r="G105" s="112"/>
      <c r="H105" s="112"/>
      <c r="I105" s="112"/>
      <c r="J105" s="113">
        <f>J158</f>
        <v>0</v>
      </c>
      <c r="L105" s="110"/>
    </row>
    <row r="106" spans="2:12" s="9" customFormat="1" ht="20" customHeight="1">
      <c r="B106" s="110"/>
      <c r="D106" s="111" t="s">
        <v>436</v>
      </c>
      <c r="E106" s="112"/>
      <c r="F106" s="112"/>
      <c r="G106" s="112"/>
      <c r="H106" s="112"/>
      <c r="I106" s="112"/>
      <c r="J106" s="113">
        <f>J160</f>
        <v>0</v>
      </c>
      <c r="L106" s="110"/>
    </row>
    <row r="107" spans="2:12" s="9" customFormat="1" ht="14.85" customHeight="1">
      <c r="B107" s="110"/>
      <c r="D107" s="111" t="s">
        <v>437</v>
      </c>
      <c r="E107" s="112"/>
      <c r="F107" s="112"/>
      <c r="G107" s="112"/>
      <c r="H107" s="112"/>
      <c r="I107" s="112"/>
      <c r="J107" s="113">
        <f>J161</f>
        <v>0</v>
      </c>
      <c r="L107" s="110"/>
    </row>
    <row r="108" spans="2:12" s="9" customFormat="1" ht="14.85" customHeight="1">
      <c r="B108" s="110"/>
      <c r="D108" s="111" t="s">
        <v>438</v>
      </c>
      <c r="E108" s="112"/>
      <c r="F108" s="112"/>
      <c r="G108" s="112"/>
      <c r="H108" s="112"/>
      <c r="I108" s="112"/>
      <c r="J108" s="113">
        <f>J166</f>
        <v>0</v>
      </c>
      <c r="L108" s="110"/>
    </row>
    <row r="109" spans="2:12" s="9" customFormat="1" ht="20" customHeight="1">
      <c r="B109" s="110"/>
      <c r="D109" s="111" t="s">
        <v>439</v>
      </c>
      <c r="E109" s="112"/>
      <c r="F109" s="112"/>
      <c r="G109" s="112"/>
      <c r="H109" s="112"/>
      <c r="I109" s="112"/>
      <c r="J109" s="113">
        <f>J169</f>
        <v>0</v>
      </c>
      <c r="L109" s="110"/>
    </row>
    <row r="110" spans="2:12" s="1" customFormat="1" ht="21.75" customHeight="1">
      <c r="B110" s="28"/>
      <c r="L110" s="28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20" s="1" customFormat="1" ht="24.95" customHeight="1">
      <c r="B116" s="28"/>
      <c r="C116" s="20" t="s">
        <v>107</v>
      </c>
      <c r="L116" s="28"/>
    </row>
    <row r="117" spans="2:20" s="1" customFormat="1" ht="6.95" customHeight="1">
      <c r="B117" s="28"/>
      <c r="L117" s="28"/>
    </row>
    <row r="118" spans="2:20" s="1" customFormat="1" ht="12" customHeight="1">
      <c r="B118" s="28"/>
      <c r="C118" s="25" t="s">
        <v>13</v>
      </c>
      <c r="L118" s="28"/>
    </row>
    <row r="119" spans="2:20" s="1" customFormat="1" ht="16.5" customHeight="1">
      <c r="B119" s="28"/>
      <c r="E119" s="225" t="str">
        <f>E7</f>
        <v>Výkrm č.1</v>
      </c>
      <c r="F119" s="226"/>
      <c r="G119" s="226"/>
      <c r="H119" s="226"/>
      <c r="L119" s="28"/>
    </row>
    <row r="120" spans="2:20" s="1" customFormat="1" ht="12" customHeight="1">
      <c r="B120" s="28"/>
      <c r="C120" s="25" t="s">
        <v>84</v>
      </c>
      <c r="L120" s="28"/>
    </row>
    <row r="121" spans="2:20" s="1" customFormat="1" ht="16.5" customHeight="1">
      <c r="B121" s="28"/>
      <c r="E121" s="222" t="str">
        <f>E9</f>
        <v>SO-01-2 - Technológia  výkrm č.1</v>
      </c>
      <c r="F121" s="224"/>
      <c r="G121" s="224"/>
      <c r="H121" s="224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5" t="s">
        <v>17</v>
      </c>
      <c r="F123" s="23" t="str">
        <f>F12</f>
        <v xml:space="preserve"> </v>
      </c>
      <c r="I123" s="25" t="s">
        <v>19</v>
      </c>
      <c r="J123" s="51">
        <f>IF(J12="","",J12)</f>
        <v>45688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5" t="s">
        <v>20</v>
      </c>
      <c r="F125" s="23" t="str">
        <f>E15</f>
        <v>Chomat  F.U. s.r.o.</v>
      </c>
      <c r="I125" s="25" t="s">
        <v>25</v>
      </c>
      <c r="J125" s="26" t="str">
        <f>E21</f>
        <v>Ing. Peter Antal</v>
      </c>
      <c r="L125" s="28"/>
    </row>
    <row r="126" spans="2:20" s="1" customFormat="1" ht="15.2" customHeight="1">
      <c r="B126" s="28"/>
      <c r="C126" s="25" t="s">
        <v>24</v>
      </c>
      <c r="F126" s="23" t="str">
        <f>IF(E18="","",E18)</f>
        <v xml:space="preserve"> </v>
      </c>
      <c r="I126" s="25" t="s">
        <v>28</v>
      </c>
      <c r="J126" s="26" t="str">
        <f>E24</f>
        <v>Ing. peter Antal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4"/>
      <c r="C128" s="115" t="s">
        <v>108</v>
      </c>
      <c r="D128" s="116" t="s">
        <v>55</v>
      </c>
      <c r="E128" s="116" t="s">
        <v>51</v>
      </c>
      <c r="F128" s="116" t="s">
        <v>52</v>
      </c>
      <c r="G128" s="116" t="s">
        <v>109</v>
      </c>
      <c r="H128" s="116" t="s">
        <v>110</v>
      </c>
      <c r="I128" s="116" t="s">
        <v>111</v>
      </c>
      <c r="J128" s="117" t="s">
        <v>89</v>
      </c>
      <c r="K128" s="118" t="s">
        <v>112</v>
      </c>
      <c r="L128" s="114"/>
      <c r="M128" s="58" t="s">
        <v>1</v>
      </c>
      <c r="N128" s="59" t="s">
        <v>34</v>
      </c>
      <c r="O128" s="59" t="s">
        <v>113</v>
      </c>
      <c r="P128" s="59" t="s">
        <v>114</v>
      </c>
      <c r="Q128" s="59" t="s">
        <v>115</v>
      </c>
      <c r="R128" s="59" t="s">
        <v>116</v>
      </c>
      <c r="S128" s="59" t="s">
        <v>117</v>
      </c>
      <c r="T128" s="60" t="s">
        <v>118</v>
      </c>
    </row>
    <row r="129" spans="2:65" s="1" customFormat="1" ht="22.8" customHeight="1">
      <c r="B129" s="28"/>
      <c r="C129" s="63" t="s">
        <v>90</v>
      </c>
      <c r="J129" s="119">
        <f>BK129</f>
        <v>0</v>
      </c>
      <c r="L129" s="28"/>
      <c r="M129" s="61"/>
      <c r="N129" s="52"/>
      <c r="O129" s="52"/>
      <c r="P129" s="120">
        <f>P130</f>
        <v>0</v>
      </c>
      <c r="Q129" s="52"/>
      <c r="R129" s="120">
        <f>R130</f>
        <v>0</v>
      </c>
      <c r="S129" s="52"/>
      <c r="T129" s="121">
        <f>T130</f>
        <v>0</v>
      </c>
      <c r="AT129" s="16" t="s">
        <v>69</v>
      </c>
      <c r="AU129" s="16" t="s">
        <v>91</v>
      </c>
      <c r="BK129" s="122">
        <f>BK130</f>
        <v>0</v>
      </c>
    </row>
    <row r="130" spans="2:65" s="11" customFormat="1" ht="26" customHeight="1">
      <c r="B130" s="123"/>
      <c r="D130" s="124" t="s">
        <v>69</v>
      </c>
      <c r="E130" s="125" t="s">
        <v>440</v>
      </c>
      <c r="F130" s="125" t="s">
        <v>1</v>
      </c>
      <c r="J130" s="126">
        <f>BK130</f>
        <v>0</v>
      </c>
      <c r="L130" s="123"/>
      <c r="M130" s="127"/>
      <c r="P130" s="128">
        <f>P131+P135+P150+P160+P169</f>
        <v>0</v>
      </c>
      <c r="R130" s="128">
        <f>R131+R135+R150+R160+R169</f>
        <v>0</v>
      </c>
      <c r="T130" s="129">
        <f>T131+T135+T150+T160+T169</f>
        <v>0</v>
      </c>
      <c r="AR130" s="124" t="s">
        <v>137</v>
      </c>
      <c r="AT130" s="130" t="s">
        <v>69</v>
      </c>
      <c r="AU130" s="130" t="s">
        <v>70</v>
      </c>
      <c r="AY130" s="124" t="s">
        <v>121</v>
      </c>
      <c r="BK130" s="131">
        <f>BK131+BK135+BK150+BK160+BK169</f>
        <v>0</v>
      </c>
    </row>
    <row r="131" spans="2:65" s="11" customFormat="1" ht="22.8" customHeight="1">
      <c r="B131" s="123"/>
      <c r="D131" s="124" t="s">
        <v>69</v>
      </c>
      <c r="E131" s="132" t="s">
        <v>441</v>
      </c>
      <c r="F131" s="132" t="s">
        <v>442</v>
      </c>
      <c r="J131" s="133">
        <f>BK131</f>
        <v>0</v>
      </c>
      <c r="L131" s="123"/>
      <c r="M131" s="127"/>
      <c r="P131" s="128">
        <f>SUM(P132:P134)</f>
        <v>0</v>
      </c>
      <c r="R131" s="128">
        <f>SUM(R132:R134)</f>
        <v>0</v>
      </c>
      <c r="T131" s="129">
        <f>SUM(T132:T134)</f>
        <v>0</v>
      </c>
      <c r="AR131" s="124" t="s">
        <v>137</v>
      </c>
      <c r="AT131" s="130" t="s">
        <v>69</v>
      </c>
      <c r="AU131" s="130" t="s">
        <v>78</v>
      </c>
      <c r="AY131" s="124" t="s">
        <v>121</v>
      </c>
      <c r="BK131" s="131">
        <f>SUM(BK132:BK134)</f>
        <v>0</v>
      </c>
    </row>
    <row r="132" spans="2:65" s="1" customFormat="1" ht="16.5" customHeight="1">
      <c r="B132" s="134"/>
      <c r="C132" s="135" t="s">
        <v>137</v>
      </c>
      <c r="D132" s="135" t="s">
        <v>123</v>
      </c>
      <c r="E132" s="136" t="s">
        <v>443</v>
      </c>
      <c r="F132" s="137" t="s">
        <v>444</v>
      </c>
      <c r="G132" s="138" t="s">
        <v>140</v>
      </c>
      <c r="H132" s="139">
        <v>412.8</v>
      </c>
      <c r="I132" s="140"/>
      <c r="J132" s="140">
        <f>ROUND(I132*H132,2)</f>
        <v>0</v>
      </c>
      <c r="K132" s="141"/>
      <c r="L132" s="28"/>
      <c r="M132" s="142" t="s">
        <v>1</v>
      </c>
      <c r="N132" s="143" t="s">
        <v>36</v>
      </c>
      <c r="O132" s="144">
        <v>0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445</v>
      </c>
      <c r="AT132" s="146" t="s">
        <v>123</v>
      </c>
      <c r="AU132" s="146" t="s">
        <v>128</v>
      </c>
      <c r="AY132" s="16" t="s">
        <v>121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6" t="s">
        <v>128</v>
      </c>
      <c r="BK132" s="147">
        <f>ROUND(I132*H132,2)</f>
        <v>0</v>
      </c>
      <c r="BL132" s="16" t="s">
        <v>445</v>
      </c>
      <c r="BM132" s="146" t="s">
        <v>446</v>
      </c>
    </row>
    <row r="133" spans="2:65" s="12" customFormat="1">
      <c r="B133" s="148"/>
      <c r="D133" s="149" t="s">
        <v>130</v>
      </c>
      <c r="E133" s="150" t="s">
        <v>1</v>
      </c>
      <c r="F133" s="151" t="s">
        <v>253</v>
      </c>
      <c r="H133" s="152">
        <v>412.8</v>
      </c>
      <c r="L133" s="148"/>
      <c r="M133" s="153"/>
      <c r="T133" s="154"/>
      <c r="AT133" s="150" t="s">
        <v>130</v>
      </c>
      <c r="AU133" s="150" t="s">
        <v>128</v>
      </c>
      <c r="AV133" s="12" t="s">
        <v>128</v>
      </c>
      <c r="AW133" s="12" t="s">
        <v>27</v>
      </c>
      <c r="AX133" s="12" t="s">
        <v>78</v>
      </c>
      <c r="AY133" s="150" t="s">
        <v>121</v>
      </c>
    </row>
    <row r="134" spans="2:65" s="1" customFormat="1" ht="16.5" customHeight="1">
      <c r="B134" s="134"/>
      <c r="C134" s="135" t="s">
        <v>78</v>
      </c>
      <c r="D134" s="135" t="s">
        <v>123</v>
      </c>
      <c r="E134" s="136" t="s">
        <v>447</v>
      </c>
      <c r="F134" s="137" t="s">
        <v>448</v>
      </c>
      <c r="G134" s="138" t="s">
        <v>214</v>
      </c>
      <c r="H134" s="139">
        <v>24</v>
      </c>
      <c r="I134" s="140"/>
      <c r="J134" s="140">
        <f>ROUND(I134*H134,2)</f>
        <v>0</v>
      </c>
      <c r="K134" s="141"/>
      <c r="L134" s="28"/>
      <c r="M134" s="142" t="s">
        <v>1</v>
      </c>
      <c r="N134" s="143" t="s">
        <v>36</v>
      </c>
      <c r="O134" s="144">
        <v>0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445</v>
      </c>
      <c r="AT134" s="146" t="s">
        <v>123</v>
      </c>
      <c r="AU134" s="146" t="s">
        <v>128</v>
      </c>
      <c r="AY134" s="16" t="s">
        <v>121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6" t="s">
        <v>128</v>
      </c>
      <c r="BK134" s="147">
        <f>ROUND(I134*H134,2)</f>
        <v>0</v>
      </c>
      <c r="BL134" s="16" t="s">
        <v>445</v>
      </c>
      <c r="BM134" s="146" t="s">
        <v>449</v>
      </c>
    </row>
    <row r="135" spans="2:65" s="11" customFormat="1" ht="22.8" customHeight="1">
      <c r="B135" s="123"/>
      <c r="D135" s="124" t="s">
        <v>69</v>
      </c>
      <c r="E135" s="132" t="s">
        <v>450</v>
      </c>
      <c r="F135" s="132" t="s">
        <v>451</v>
      </c>
      <c r="J135" s="133">
        <f>BK135</f>
        <v>0</v>
      </c>
      <c r="L135" s="123"/>
      <c r="M135" s="127"/>
      <c r="P135" s="128">
        <f>P136+SUM(P137:P141)+P144+P146</f>
        <v>0</v>
      </c>
      <c r="R135" s="128">
        <f>R136+SUM(R137:R141)+R144+R146</f>
        <v>0</v>
      </c>
      <c r="T135" s="129">
        <f>T136+SUM(T137:T141)+T144+T146</f>
        <v>0</v>
      </c>
      <c r="AR135" s="124" t="s">
        <v>78</v>
      </c>
      <c r="AT135" s="130" t="s">
        <v>69</v>
      </c>
      <c r="AU135" s="130" t="s">
        <v>78</v>
      </c>
      <c r="AY135" s="124" t="s">
        <v>121</v>
      </c>
      <c r="BK135" s="131">
        <f>BK136+SUM(BK137:BK141)+BK144+BK146</f>
        <v>0</v>
      </c>
    </row>
    <row r="136" spans="2:65" s="1" customFormat="1" ht="21.75" customHeight="1">
      <c r="B136" s="134"/>
      <c r="C136" s="135" t="s">
        <v>127</v>
      </c>
      <c r="D136" s="135" t="s">
        <v>123</v>
      </c>
      <c r="E136" s="136" t="s">
        <v>452</v>
      </c>
      <c r="F136" s="137" t="s">
        <v>453</v>
      </c>
      <c r="G136" s="138" t="s">
        <v>454</v>
      </c>
      <c r="H136" s="139">
        <v>293.39999999999998</v>
      </c>
      <c r="I136" s="140"/>
      <c r="J136" s="140">
        <f>ROUND(I136*H136,2)</f>
        <v>0</v>
      </c>
      <c r="K136" s="141"/>
      <c r="L136" s="28"/>
      <c r="M136" s="142" t="s">
        <v>1</v>
      </c>
      <c r="N136" s="143" t="s">
        <v>36</v>
      </c>
      <c r="O136" s="144">
        <v>0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445</v>
      </c>
      <c r="AT136" s="146" t="s">
        <v>123</v>
      </c>
      <c r="AU136" s="146" t="s">
        <v>128</v>
      </c>
      <c r="AY136" s="16" t="s">
        <v>121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6" t="s">
        <v>128</v>
      </c>
      <c r="BK136" s="147">
        <f>ROUND(I136*H136,2)</f>
        <v>0</v>
      </c>
      <c r="BL136" s="16" t="s">
        <v>445</v>
      </c>
      <c r="BM136" s="146" t="s">
        <v>455</v>
      </c>
    </row>
    <row r="137" spans="2:65" s="12" customFormat="1">
      <c r="B137" s="148"/>
      <c r="D137" s="149" t="s">
        <v>130</v>
      </c>
      <c r="E137" s="150" t="s">
        <v>1</v>
      </c>
      <c r="F137" s="151" t="s">
        <v>456</v>
      </c>
      <c r="H137" s="152">
        <v>192</v>
      </c>
      <c r="L137" s="148"/>
      <c r="M137" s="153"/>
      <c r="T137" s="154"/>
      <c r="AT137" s="150" t="s">
        <v>130</v>
      </c>
      <c r="AU137" s="150" t="s">
        <v>128</v>
      </c>
      <c r="AV137" s="12" t="s">
        <v>128</v>
      </c>
      <c r="AW137" s="12" t="s">
        <v>27</v>
      </c>
      <c r="AX137" s="12" t="s">
        <v>70</v>
      </c>
      <c r="AY137" s="150" t="s">
        <v>121</v>
      </c>
    </row>
    <row r="138" spans="2:65" s="12" customFormat="1">
      <c r="B138" s="148"/>
      <c r="D138" s="149" t="s">
        <v>130</v>
      </c>
      <c r="E138" s="150" t="s">
        <v>1</v>
      </c>
      <c r="F138" s="151" t="s">
        <v>457</v>
      </c>
      <c r="H138" s="152">
        <v>101.4</v>
      </c>
      <c r="L138" s="148"/>
      <c r="M138" s="153"/>
      <c r="T138" s="154"/>
      <c r="AT138" s="150" t="s">
        <v>130</v>
      </c>
      <c r="AU138" s="150" t="s">
        <v>128</v>
      </c>
      <c r="AV138" s="12" t="s">
        <v>128</v>
      </c>
      <c r="AW138" s="12" t="s">
        <v>27</v>
      </c>
      <c r="AX138" s="12" t="s">
        <v>70</v>
      </c>
      <c r="AY138" s="150" t="s">
        <v>121</v>
      </c>
    </row>
    <row r="139" spans="2:65" s="13" customFormat="1">
      <c r="B139" s="155"/>
      <c r="D139" s="149" t="s">
        <v>130</v>
      </c>
      <c r="E139" s="156" t="s">
        <v>1</v>
      </c>
      <c r="F139" s="157" t="s">
        <v>132</v>
      </c>
      <c r="H139" s="158">
        <v>293.39999999999998</v>
      </c>
      <c r="L139" s="155"/>
      <c r="M139" s="159"/>
      <c r="T139" s="160"/>
      <c r="AT139" s="156" t="s">
        <v>130</v>
      </c>
      <c r="AU139" s="156" t="s">
        <v>128</v>
      </c>
      <c r="AV139" s="13" t="s">
        <v>127</v>
      </c>
      <c r="AW139" s="13" t="s">
        <v>27</v>
      </c>
      <c r="AX139" s="13" t="s">
        <v>78</v>
      </c>
      <c r="AY139" s="156" t="s">
        <v>121</v>
      </c>
    </row>
    <row r="140" spans="2:65" s="1" customFormat="1" ht="16.5" customHeight="1">
      <c r="B140" s="134"/>
      <c r="C140" s="135" t="s">
        <v>154</v>
      </c>
      <c r="D140" s="135" t="s">
        <v>123</v>
      </c>
      <c r="E140" s="136" t="s">
        <v>458</v>
      </c>
      <c r="F140" s="137" t="s">
        <v>459</v>
      </c>
      <c r="G140" s="138" t="s">
        <v>460</v>
      </c>
      <c r="H140" s="139">
        <v>24</v>
      </c>
      <c r="I140" s="140"/>
      <c r="J140" s="140">
        <f>ROUND(I140*H140,2)</f>
        <v>0</v>
      </c>
      <c r="K140" s="141"/>
      <c r="L140" s="28"/>
      <c r="M140" s="142" t="s">
        <v>1</v>
      </c>
      <c r="N140" s="143" t="s">
        <v>36</v>
      </c>
      <c r="O140" s="144">
        <v>0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445</v>
      </c>
      <c r="AT140" s="146" t="s">
        <v>123</v>
      </c>
      <c r="AU140" s="146" t="s">
        <v>128</v>
      </c>
      <c r="AY140" s="16" t="s">
        <v>121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6" t="s">
        <v>128</v>
      </c>
      <c r="BK140" s="147">
        <f>ROUND(I140*H140,2)</f>
        <v>0</v>
      </c>
      <c r="BL140" s="16" t="s">
        <v>445</v>
      </c>
      <c r="BM140" s="146" t="s">
        <v>461</v>
      </c>
    </row>
    <row r="141" spans="2:65" s="11" customFormat="1" ht="20.85" customHeight="1">
      <c r="B141" s="123"/>
      <c r="D141" s="124" t="s">
        <v>69</v>
      </c>
      <c r="E141" s="132" t="s">
        <v>462</v>
      </c>
      <c r="F141" s="132" t="s">
        <v>463</v>
      </c>
      <c r="J141" s="133">
        <f>BK141</f>
        <v>0</v>
      </c>
      <c r="L141" s="123"/>
      <c r="M141" s="127"/>
      <c r="P141" s="128">
        <f>SUM(P142:P143)</f>
        <v>0</v>
      </c>
      <c r="R141" s="128">
        <f>SUM(R142:R143)</f>
        <v>0</v>
      </c>
      <c r="T141" s="129">
        <f>SUM(T142:T143)</f>
        <v>0</v>
      </c>
      <c r="AR141" s="124" t="s">
        <v>78</v>
      </c>
      <c r="AT141" s="130" t="s">
        <v>69</v>
      </c>
      <c r="AU141" s="130" t="s">
        <v>128</v>
      </c>
      <c r="AY141" s="124" t="s">
        <v>121</v>
      </c>
      <c r="BK141" s="131">
        <f>SUM(BK142:BK143)</f>
        <v>0</v>
      </c>
    </row>
    <row r="142" spans="2:65" s="1" customFormat="1" ht="16.5" customHeight="1">
      <c r="B142" s="134"/>
      <c r="C142" s="135" t="s">
        <v>180</v>
      </c>
      <c r="D142" s="135" t="s">
        <v>123</v>
      </c>
      <c r="E142" s="136" t="s">
        <v>464</v>
      </c>
      <c r="F142" s="137" t="s">
        <v>465</v>
      </c>
      <c r="G142" s="138" t="s">
        <v>214</v>
      </c>
      <c r="H142" s="139">
        <v>2</v>
      </c>
      <c r="I142" s="140"/>
      <c r="J142" s="140">
        <f>ROUND(I142*H142,2)</f>
        <v>0</v>
      </c>
      <c r="K142" s="141"/>
      <c r="L142" s="28"/>
      <c r="M142" s="142" t="s">
        <v>1</v>
      </c>
      <c r="N142" s="143" t="s">
        <v>36</v>
      </c>
      <c r="O142" s="144">
        <v>0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445</v>
      </c>
      <c r="AT142" s="146" t="s">
        <v>123</v>
      </c>
      <c r="AU142" s="146" t="s">
        <v>137</v>
      </c>
      <c r="AY142" s="16" t="s">
        <v>121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6" t="s">
        <v>128</v>
      </c>
      <c r="BK142" s="147">
        <f>ROUND(I142*H142,2)</f>
        <v>0</v>
      </c>
      <c r="BL142" s="16" t="s">
        <v>445</v>
      </c>
      <c r="BM142" s="146" t="s">
        <v>466</v>
      </c>
    </row>
    <row r="143" spans="2:65" s="1" customFormat="1" ht="16.5" customHeight="1">
      <c r="B143" s="134"/>
      <c r="C143" s="135" t="s">
        <v>186</v>
      </c>
      <c r="D143" s="135" t="s">
        <v>123</v>
      </c>
      <c r="E143" s="136" t="s">
        <v>467</v>
      </c>
      <c r="F143" s="137" t="s">
        <v>468</v>
      </c>
      <c r="G143" s="138" t="s">
        <v>214</v>
      </c>
      <c r="H143" s="139">
        <v>2</v>
      </c>
      <c r="I143" s="140"/>
      <c r="J143" s="140">
        <f>ROUND(I143*H143,2)</f>
        <v>0</v>
      </c>
      <c r="K143" s="141"/>
      <c r="L143" s="28"/>
      <c r="M143" s="142" t="s">
        <v>1</v>
      </c>
      <c r="N143" s="143" t="s">
        <v>36</v>
      </c>
      <c r="O143" s="144">
        <v>0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445</v>
      </c>
      <c r="AT143" s="146" t="s">
        <v>123</v>
      </c>
      <c r="AU143" s="146" t="s">
        <v>137</v>
      </c>
      <c r="AY143" s="16" t="s">
        <v>121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6" t="s">
        <v>128</v>
      </c>
      <c r="BK143" s="147">
        <f>ROUND(I143*H143,2)</f>
        <v>0</v>
      </c>
      <c r="BL143" s="16" t="s">
        <v>445</v>
      </c>
      <c r="BM143" s="146" t="s">
        <v>469</v>
      </c>
    </row>
    <row r="144" spans="2:65" s="11" customFormat="1" ht="20.85" customHeight="1">
      <c r="B144" s="123"/>
      <c r="D144" s="124" t="s">
        <v>69</v>
      </c>
      <c r="E144" s="132" t="s">
        <v>470</v>
      </c>
      <c r="F144" s="132" t="s">
        <v>471</v>
      </c>
      <c r="J144" s="133">
        <f>BK144</f>
        <v>0</v>
      </c>
      <c r="L144" s="123"/>
      <c r="M144" s="127"/>
      <c r="P144" s="128">
        <f>P145</f>
        <v>0</v>
      </c>
      <c r="R144" s="128">
        <f>R145</f>
        <v>0</v>
      </c>
      <c r="T144" s="129">
        <f>T145</f>
        <v>0</v>
      </c>
      <c r="AR144" s="124" t="s">
        <v>137</v>
      </c>
      <c r="AT144" s="130" t="s">
        <v>69</v>
      </c>
      <c r="AU144" s="130" t="s">
        <v>128</v>
      </c>
      <c r="AY144" s="124" t="s">
        <v>121</v>
      </c>
      <c r="BK144" s="131">
        <f>BK145</f>
        <v>0</v>
      </c>
    </row>
    <row r="145" spans="2:65" s="1" customFormat="1" ht="16.5" customHeight="1">
      <c r="B145" s="134"/>
      <c r="C145" s="135" t="s">
        <v>159</v>
      </c>
      <c r="D145" s="135" t="s">
        <v>123</v>
      </c>
      <c r="E145" s="136" t="s">
        <v>472</v>
      </c>
      <c r="F145" s="137" t="s">
        <v>473</v>
      </c>
      <c r="G145" s="138" t="s">
        <v>214</v>
      </c>
      <c r="H145" s="139">
        <v>12</v>
      </c>
      <c r="I145" s="140"/>
      <c r="J145" s="140">
        <f>ROUND(I145*H145,2)</f>
        <v>0</v>
      </c>
      <c r="K145" s="141"/>
      <c r="L145" s="28"/>
      <c r="M145" s="142" t="s">
        <v>1</v>
      </c>
      <c r="N145" s="143" t="s">
        <v>36</v>
      </c>
      <c r="O145" s="144">
        <v>0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445</v>
      </c>
      <c r="AT145" s="146" t="s">
        <v>123</v>
      </c>
      <c r="AU145" s="146" t="s">
        <v>137</v>
      </c>
      <c r="AY145" s="16" t="s">
        <v>121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6" t="s">
        <v>128</v>
      </c>
      <c r="BK145" s="147">
        <f>ROUND(I145*H145,2)</f>
        <v>0</v>
      </c>
      <c r="BL145" s="16" t="s">
        <v>445</v>
      </c>
      <c r="BM145" s="146" t="s">
        <v>474</v>
      </c>
    </row>
    <row r="146" spans="2:65" s="11" customFormat="1" ht="20.85" customHeight="1">
      <c r="B146" s="123"/>
      <c r="D146" s="124" t="s">
        <v>69</v>
      </c>
      <c r="E146" s="132" t="s">
        <v>475</v>
      </c>
      <c r="F146" s="132" t="s">
        <v>476</v>
      </c>
      <c r="J146" s="133">
        <f>BK146</f>
        <v>0</v>
      </c>
      <c r="L146" s="123"/>
      <c r="M146" s="127"/>
      <c r="P146" s="128">
        <f>SUM(P147:P149)</f>
        <v>0</v>
      </c>
      <c r="R146" s="128">
        <f>SUM(R147:R149)</f>
        <v>0</v>
      </c>
      <c r="T146" s="129">
        <f>SUM(T147:T149)</f>
        <v>0</v>
      </c>
      <c r="AR146" s="124" t="s">
        <v>137</v>
      </c>
      <c r="AT146" s="130" t="s">
        <v>69</v>
      </c>
      <c r="AU146" s="130" t="s">
        <v>128</v>
      </c>
      <c r="AY146" s="124" t="s">
        <v>121</v>
      </c>
      <c r="BK146" s="131">
        <f>SUM(BK147:BK149)</f>
        <v>0</v>
      </c>
    </row>
    <row r="147" spans="2:65" s="1" customFormat="1" ht="16.5" customHeight="1">
      <c r="B147" s="134"/>
      <c r="C147" s="135" t="s">
        <v>163</v>
      </c>
      <c r="D147" s="135" t="s">
        <v>123</v>
      </c>
      <c r="E147" s="136" t="s">
        <v>477</v>
      </c>
      <c r="F147" s="137" t="s">
        <v>478</v>
      </c>
      <c r="G147" s="138" t="s">
        <v>454</v>
      </c>
      <c r="H147" s="139">
        <v>184</v>
      </c>
      <c r="I147" s="140"/>
      <c r="J147" s="140">
        <f>ROUND(I147*H147,2)</f>
        <v>0</v>
      </c>
      <c r="K147" s="141"/>
      <c r="L147" s="28"/>
      <c r="M147" s="142" t="s">
        <v>1</v>
      </c>
      <c r="N147" s="143" t="s">
        <v>36</v>
      </c>
      <c r="O147" s="144">
        <v>0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445</v>
      </c>
      <c r="AT147" s="146" t="s">
        <v>123</v>
      </c>
      <c r="AU147" s="146" t="s">
        <v>137</v>
      </c>
      <c r="AY147" s="16" t="s">
        <v>121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6" t="s">
        <v>128</v>
      </c>
      <c r="BK147" s="147">
        <f>ROUND(I147*H147,2)</f>
        <v>0</v>
      </c>
      <c r="BL147" s="16" t="s">
        <v>445</v>
      </c>
      <c r="BM147" s="146" t="s">
        <v>479</v>
      </c>
    </row>
    <row r="148" spans="2:65" s="1" customFormat="1" ht="16.5" customHeight="1">
      <c r="B148" s="134"/>
      <c r="C148" s="135" t="s">
        <v>169</v>
      </c>
      <c r="D148" s="135" t="s">
        <v>123</v>
      </c>
      <c r="E148" s="136" t="s">
        <v>480</v>
      </c>
      <c r="F148" s="137" t="s">
        <v>481</v>
      </c>
      <c r="G148" s="138" t="s">
        <v>214</v>
      </c>
      <c r="H148" s="139">
        <v>1</v>
      </c>
      <c r="I148" s="140"/>
      <c r="J148" s="140">
        <f>ROUND(I148*H148,2)</f>
        <v>0</v>
      </c>
      <c r="K148" s="141"/>
      <c r="L148" s="28"/>
      <c r="M148" s="142" t="s">
        <v>1</v>
      </c>
      <c r="N148" s="143" t="s">
        <v>36</v>
      </c>
      <c r="O148" s="144">
        <v>0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445</v>
      </c>
      <c r="AT148" s="146" t="s">
        <v>123</v>
      </c>
      <c r="AU148" s="146" t="s">
        <v>137</v>
      </c>
      <c r="AY148" s="16" t="s">
        <v>121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6" t="s">
        <v>128</v>
      </c>
      <c r="BK148" s="147">
        <f>ROUND(I148*H148,2)</f>
        <v>0</v>
      </c>
      <c r="BL148" s="16" t="s">
        <v>445</v>
      </c>
      <c r="BM148" s="146" t="s">
        <v>482</v>
      </c>
    </row>
    <row r="149" spans="2:65" s="1" customFormat="1" ht="16.5" customHeight="1">
      <c r="B149" s="134"/>
      <c r="C149" s="135" t="s">
        <v>175</v>
      </c>
      <c r="D149" s="135" t="s">
        <v>123</v>
      </c>
      <c r="E149" s="136" t="s">
        <v>483</v>
      </c>
      <c r="F149" s="137" t="s">
        <v>484</v>
      </c>
      <c r="G149" s="138" t="s">
        <v>214</v>
      </c>
      <c r="H149" s="139">
        <v>1</v>
      </c>
      <c r="I149" s="140"/>
      <c r="J149" s="140">
        <f>ROUND(I149*H149,2)</f>
        <v>0</v>
      </c>
      <c r="K149" s="141"/>
      <c r="L149" s="28"/>
      <c r="M149" s="142" t="s">
        <v>1</v>
      </c>
      <c r="N149" s="143" t="s">
        <v>36</v>
      </c>
      <c r="O149" s="144">
        <v>0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445</v>
      </c>
      <c r="AT149" s="146" t="s">
        <v>123</v>
      </c>
      <c r="AU149" s="146" t="s">
        <v>137</v>
      </c>
      <c r="AY149" s="16" t="s">
        <v>121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6" t="s">
        <v>128</v>
      </c>
      <c r="BK149" s="147">
        <f>ROUND(I149*H149,2)</f>
        <v>0</v>
      </c>
      <c r="BL149" s="16" t="s">
        <v>445</v>
      </c>
      <c r="BM149" s="146" t="s">
        <v>485</v>
      </c>
    </row>
    <row r="150" spans="2:65" s="11" customFormat="1" ht="22.8" customHeight="1">
      <c r="B150" s="123"/>
      <c r="D150" s="124" t="s">
        <v>69</v>
      </c>
      <c r="E150" s="132" t="s">
        <v>486</v>
      </c>
      <c r="F150" s="132" t="s">
        <v>487</v>
      </c>
      <c r="J150" s="133">
        <f>BK150</f>
        <v>0</v>
      </c>
      <c r="L150" s="123"/>
      <c r="M150" s="127"/>
      <c r="P150" s="128">
        <f>P151</f>
        <v>0</v>
      </c>
      <c r="R150" s="128">
        <f>R151</f>
        <v>0</v>
      </c>
      <c r="T150" s="129">
        <f>T151</f>
        <v>0</v>
      </c>
      <c r="AR150" s="124" t="s">
        <v>78</v>
      </c>
      <c r="AT150" s="130" t="s">
        <v>69</v>
      </c>
      <c r="AU150" s="130" t="s">
        <v>78</v>
      </c>
      <c r="AY150" s="124" t="s">
        <v>121</v>
      </c>
      <c r="BK150" s="131">
        <f>BK151</f>
        <v>0</v>
      </c>
    </row>
    <row r="151" spans="2:65" s="11" customFormat="1" ht="20.85" customHeight="1">
      <c r="B151" s="123"/>
      <c r="D151" s="124" t="s">
        <v>69</v>
      </c>
      <c r="E151" s="132" t="s">
        <v>488</v>
      </c>
      <c r="F151" s="132" t="s">
        <v>489</v>
      </c>
      <c r="J151" s="133">
        <f>BK151</f>
        <v>0</v>
      </c>
      <c r="L151" s="123"/>
      <c r="M151" s="127"/>
      <c r="P151" s="128">
        <f>P152+SUM(P153:P158)</f>
        <v>0</v>
      </c>
      <c r="R151" s="128">
        <f>R152+SUM(R153:R158)</f>
        <v>0</v>
      </c>
      <c r="T151" s="129">
        <f>T152+SUM(T153:T158)</f>
        <v>0</v>
      </c>
      <c r="AR151" s="124" t="s">
        <v>137</v>
      </c>
      <c r="AT151" s="130" t="s">
        <v>69</v>
      </c>
      <c r="AU151" s="130" t="s">
        <v>128</v>
      </c>
      <c r="AY151" s="124" t="s">
        <v>121</v>
      </c>
      <c r="BK151" s="131">
        <f>BK152+SUM(BK153:BK158)</f>
        <v>0</v>
      </c>
    </row>
    <row r="152" spans="2:65" s="1" customFormat="1" ht="16.5" customHeight="1">
      <c r="B152" s="134"/>
      <c r="C152" s="135" t="s">
        <v>190</v>
      </c>
      <c r="D152" s="135" t="s">
        <v>123</v>
      </c>
      <c r="E152" s="136" t="s">
        <v>490</v>
      </c>
      <c r="F152" s="137" t="s">
        <v>491</v>
      </c>
      <c r="G152" s="138" t="s">
        <v>214</v>
      </c>
      <c r="H152" s="139">
        <v>2</v>
      </c>
      <c r="I152" s="140"/>
      <c r="J152" s="140">
        <f t="shared" ref="J152:J157" si="0">ROUND(I152*H152,2)</f>
        <v>0</v>
      </c>
      <c r="K152" s="141"/>
      <c r="L152" s="28"/>
      <c r="M152" s="142" t="s">
        <v>1</v>
      </c>
      <c r="N152" s="143" t="s">
        <v>36</v>
      </c>
      <c r="O152" s="144">
        <v>0</v>
      </c>
      <c r="P152" s="144">
        <f t="shared" ref="P152:P157" si="1">O152*H152</f>
        <v>0</v>
      </c>
      <c r="Q152" s="144">
        <v>0</v>
      </c>
      <c r="R152" s="144">
        <f t="shared" ref="R152:R157" si="2">Q152*H152</f>
        <v>0</v>
      </c>
      <c r="S152" s="144">
        <v>0</v>
      </c>
      <c r="T152" s="145">
        <f t="shared" ref="T152:T157" si="3">S152*H152</f>
        <v>0</v>
      </c>
      <c r="AR152" s="146" t="s">
        <v>445</v>
      </c>
      <c r="AT152" s="146" t="s">
        <v>123</v>
      </c>
      <c r="AU152" s="146" t="s">
        <v>137</v>
      </c>
      <c r="AY152" s="16" t="s">
        <v>121</v>
      </c>
      <c r="BE152" s="147">
        <f t="shared" ref="BE152:BE157" si="4">IF(N152="základná",J152,0)</f>
        <v>0</v>
      </c>
      <c r="BF152" s="147">
        <f t="shared" ref="BF152:BF157" si="5">IF(N152="znížená",J152,0)</f>
        <v>0</v>
      </c>
      <c r="BG152" s="147">
        <f t="shared" ref="BG152:BG157" si="6">IF(N152="zákl. prenesená",J152,0)</f>
        <v>0</v>
      </c>
      <c r="BH152" s="147">
        <f t="shared" ref="BH152:BH157" si="7">IF(N152="zníž. prenesená",J152,0)</f>
        <v>0</v>
      </c>
      <c r="BI152" s="147">
        <f t="shared" ref="BI152:BI157" si="8">IF(N152="nulová",J152,0)</f>
        <v>0</v>
      </c>
      <c r="BJ152" s="16" t="s">
        <v>128</v>
      </c>
      <c r="BK152" s="147">
        <f t="shared" ref="BK152:BK157" si="9">ROUND(I152*H152,2)</f>
        <v>0</v>
      </c>
      <c r="BL152" s="16" t="s">
        <v>445</v>
      </c>
      <c r="BM152" s="146" t="s">
        <v>492</v>
      </c>
    </row>
    <row r="153" spans="2:65" s="1" customFormat="1" ht="16.5" customHeight="1">
      <c r="B153" s="134"/>
      <c r="C153" s="135" t="s">
        <v>194</v>
      </c>
      <c r="D153" s="135" t="s">
        <v>123</v>
      </c>
      <c r="E153" s="136" t="s">
        <v>493</v>
      </c>
      <c r="F153" s="137" t="s">
        <v>494</v>
      </c>
      <c r="G153" s="138" t="s">
        <v>214</v>
      </c>
      <c r="H153" s="139">
        <v>2</v>
      </c>
      <c r="I153" s="140"/>
      <c r="J153" s="140">
        <f t="shared" si="0"/>
        <v>0</v>
      </c>
      <c r="K153" s="141"/>
      <c r="L153" s="28"/>
      <c r="M153" s="142" t="s">
        <v>1</v>
      </c>
      <c r="N153" s="143" t="s">
        <v>36</v>
      </c>
      <c r="O153" s="144">
        <v>0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445</v>
      </c>
      <c r="AT153" s="146" t="s">
        <v>123</v>
      </c>
      <c r="AU153" s="146" t="s">
        <v>137</v>
      </c>
      <c r="AY153" s="16" t="s">
        <v>121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6" t="s">
        <v>128</v>
      </c>
      <c r="BK153" s="147">
        <f t="shared" si="9"/>
        <v>0</v>
      </c>
      <c r="BL153" s="16" t="s">
        <v>445</v>
      </c>
      <c r="BM153" s="146" t="s">
        <v>495</v>
      </c>
    </row>
    <row r="154" spans="2:65" s="1" customFormat="1" ht="16.5" customHeight="1">
      <c r="B154" s="134"/>
      <c r="C154" s="135" t="s">
        <v>198</v>
      </c>
      <c r="D154" s="135" t="s">
        <v>123</v>
      </c>
      <c r="E154" s="136" t="s">
        <v>496</v>
      </c>
      <c r="F154" s="137" t="s">
        <v>497</v>
      </c>
      <c r="G154" s="138" t="s">
        <v>214</v>
      </c>
      <c r="H154" s="139">
        <v>4</v>
      </c>
      <c r="I154" s="140"/>
      <c r="J154" s="140">
        <f t="shared" si="0"/>
        <v>0</v>
      </c>
      <c r="K154" s="141"/>
      <c r="L154" s="28"/>
      <c r="M154" s="142" t="s">
        <v>1</v>
      </c>
      <c r="N154" s="143" t="s">
        <v>36</v>
      </c>
      <c r="O154" s="144">
        <v>0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445</v>
      </c>
      <c r="AT154" s="146" t="s">
        <v>123</v>
      </c>
      <c r="AU154" s="146" t="s">
        <v>137</v>
      </c>
      <c r="AY154" s="16" t="s">
        <v>121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6" t="s">
        <v>128</v>
      </c>
      <c r="BK154" s="147">
        <f t="shared" si="9"/>
        <v>0</v>
      </c>
      <c r="BL154" s="16" t="s">
        <v>445</v>
      </c>
      <c r="BM154" s="146" t="s">
        <v>498</v>
      </c>
    </row>
    <row r="155" spans="2:65" s="1" customFormat="1" ht="16.5" customHeight="1">
      <c r="B155" s="134"/>
      <c r="C155" s="135" t="s">
        <v>204</v>
      </c>
      <c r="D155" s="135" t="s">
        <v>123</v>
      </c>
      <c r="E155" s="136" t="s">
        <v>499</v>
      </c>
      <c r="F155" s="137" t="s">
        <v>500</v>
      </c>
      <c r="G155" s="138" t="s">
        <v>214</v>
      </c>
      <c r="H155" s="139">
        <v>4</v>
      </c>
      <c r="I155" s="140"/>
      <c r="J155" s="140">
        <f t="shared" si="0"/>
        <v>0</v>
      </c>
      <c r="K155" s="141"/>
      <c r="L155" s="28"/>
      <c r="M155" s="142" t="s">
        <v>1</v>
      </c>
      <c r="N155" s="143" t="s">
        <v>36</v>
      </c>
      <c r="O155" s="144">
        <v>0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445</v>
      </c>
      <c r="AT155" s="146" t="s">
        <v>123</v>
      </c>
      <c r="AU155" s="146" t="s">
        <v>137</v>
      </c>
      <c r="AY155" s="16" t="s">
        <v>121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6" t="s">
        <v>128</v>
      </c>
      <c r="BK155" s="147">
        <f t="shared" si="9"/>
        <v>0</v>
      </c>
      <c r="BL155" s="16" t="s">
        <v>445</v>
      </c>
      <c r="BM155" s="146" t="s">
        <v>501</v>
      </c>
    </row>
    <row r="156" spans="2:65" s="1" customFormat="1" ht="16.5" customHeight="1">
      <c r="B156" s="134"/>
      <c r="C156" s="135" t="s">
        <v>210</v>
      </c>
      <c r="D156" s="135" t="s">
        <v>123</v>
      </c>
      <c r="E156" s="136" t="s">
        <v>502</v>
      </c>
      <c r="F156" s="137" t="s">
        <v>503</v>
      </c>
      <c r="G156" s="138" t="s">
        <v>214</v>
      </c>
      <c r="H156" s="139">
        <v>16</v>
      </c>
      <c r="I156" s="140"/>
      <c r="J156" s="140">
        <f t="shared" si="0"/>
        <v>0</v>
      </c>
      <c r="K156" s="141"/>
      <c r="L156" s="28"/>
      <c r="M156" s="142" t="s">
        <v>1</v>
      </c>
      <c r="N156" s="143" t="s">
        <v>36</v>
      </c>
      <c r="O156" s="144">
        <v>0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445</v>
      </c>
      <c r="AT156" s="146" t="s">
        <v>123</v>
      </c>
      <c r="AU156" s="146" t="s">
        <v>137</v>
      </c>
      <c r="AY156" s="16" t="s">
        <v>121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6" t="s">
        <v>128</v>
      </c>
      <c r="BK156" s="147">
        <f t="shared" si="9"/>
        <v>0</v>
      </c>
      <c r="BL156" s="16" t="s">
        <v>445</v>
      </c>
      <c r="BM156" s="146" t="s">
        <v>504</v>
      </c>
    </row>
    <row r="157" spans="2:65" s="1" customFormat="1" ht="16.5" customHeight="1">
      <c r="B157" s="134"/>
      <c r="C157" s="135" t="s">
        <v>216</v>
      </c>
      <c r="D157" s="135" t="s">
        <v>123</v>
      </c>
      <c r="E157" s="136" t="s">
        <v>505</v>
      </c>
      <c r="F157" s="137" t="s">
        <v>506</v>
      </c>
      <c r="G157" s="138" t="s">
        <v>214</v>
      </c>
      <c r="H157" s="139">
        <v>2</v>
      </c>
      <c r="I157" s="140"/>
      <c r="J157" s="140">
        <f t="shared" si="0"/>
        <v>0</v>
      </c>
      <c r="K157" s="141"/>
      <c r="L157" s="28"/>
      <c r="M157" s="142" t="s">
        <v>1</v>
      </c>
      <c r="N157" s="143" t="s">
        <v>36</v>
      </c>
      <c r="O157" s="144">
        <v>0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445</v>
      </c>
      <c r="AT157" s="146" t="s">
        <v>123</v>
      </c>
      <c r="AU157" s="146" t="s">
        <v>137</v>
      </c>
      <c r="AY157" s="16" t="s">
        <v>121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6" t="s">
        <v>128</v>
      </c>
      <c r="BK157" s="147">
        <f t="shared" si="9"/>
        <v>0</v>
      </c>
      <c r="BL157" s="16" t="s">
        <v>445</v>
      </c>
      <c r="BM157" s="146" t="s">
        <v>507</v>
      </c>
    </row>
    <row r="158" spans="2:65" s="14" customFormat="1" ht="20.85" customHeight="1">
      <c r="B158" s="174"/>
      <c r="D158" s="175" t="s">
        <v>69</v>
      </c>
      <c r="E158" s="175" t="s">
        <v>508</v>
      </c>
      <c r="F158" s="175" t="s">
        <v>509</v>
      </c>
      <c r="J158" s="176">
        <f>BK158</f>
        <v>0</v>
      </c>
      <c r="L158" s="174"/>
      <c r="M158" s="177"/>
      <c r="P158" s="178">
        <f>P159</f>
        <v>0</v>
      </c>
      <c r="R158" s="178">
        <f>R159</f>
        <v>0</v>
      </c>
      <c r="T158" s="179">
        <f>T159</f>
        <v>0</v>
      </c>
      <c r="AR158" s="175" t="s">
        <v>137</v>
      </c>
      <c r="AT158" s="180" t="s">
        <v>69</v>
      </c>
      <c r="AU158" s="180" t="s">
        <v>137</v>
      </c>
      <c r="AY158" s="175" t="s">
        <v>121</v>
      </c>
      <c r="BK158" s="181">
        <f>BK159</f>
        <v>0</v>
      </c>
    </row>
    <row r="159" spans="2:65" s="1" customFormat="1" ht="16.5" customHeight="1">
      <c r="B159" s="134"/>
      <c r="C159" s="135" t="s">
        <v>221</v>
      </c>
      <c r="D159" s="135" t="s">
        <v>123</v>
      </c>
      <c r="E159" s="136" t="s">
        <v>510</v>
      </c>
      <c r="F159" s="137" t="s">
        <v>511</v>
      </c>
      <c r="G159" s="138" t="s">
        <v>214</v>
      </c>
      <c r="H159" s="139">
        <v>2</v>
      </c>
      <c r="I159" s="140"/>
      <c r="J159" s="140">
        <f>ROUND(I159*H159,2)</f>
        <v>0</v>
      </c>
      <c r="K159" s="141"/>
      <c r="L159" s="28"/>
      <c r="M159" s="142" t="s">
        <v>1</v>
      </c>
      <c r="N159" s="143" t="s">
        <v>36</v>
      </c>
      <c r="O159" s="144">
        <v>0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445</v>
      </c>
      <c r="AT159" s="146" t="s">
        <v>123</v>
      </c>
      <c r="AU159" s="146" t="s">
        <v>127</v>
      </c>
      <c r="AY159" s="16" t="s">
        <v>121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6" t="s">
        <v>128</v>
      </c>
      <c r="BK159" s="147">
        <f>ROUND(I159*H159,2)</f>
        <v>0</v>
      </c>
      <c r="BL159" s="16" t="s">
        <v>445</v>
      </c>
      <c r="BM159" s="146" t="s">
        <v>512</v>
      </c>
    </row>
    <row r="160" spans="2:65" s="11" customFormat="1" ht="22.8" customHeight="1">
      <c r="B160" s="123"/>
      <c r="D160" s="124" t="s">
        <v>69</v>
      </c>
      <c r="E160" s="132" t="s">
        <v>513</v>
      </c>
      <c r="F160" s="132" t="s">
        <v>514</v>
      </c>
      <c r="J160" s="133">
        <f>BK160</f>
        <v>0</v>
      </c>
      <c r="L160" s="123"/>
      <c r="M160" s="127"/>
      <c r="P160" s="128">
        <f>P161+P166</f>
        <v>0</v>
      </c>
      <c r="R160" s="128">
        <f>R161+R166</f>
        <v>0</v>
      </c>
      <c r="T160" s="129">
        <f>T161+T166</f>
        <v>0</v>
      </c>
      <c r="AR160" s="124" t="s">
        <v>137</v>
      </c>
      <c r="AT160" s="130" t="s">
        <v>69</v>
      </c>
      <c r="AU160" s="130" t="s">
        <v>78</v>
      </c>
      <c r="AY160" s="124" t="s">
        <v>121</v>
      </c>
      <c r="BK160" s="131">
        <f>BK161+BK166</f>
        <v>0</v>
      </c>
    </row>
    <row r="161" spans="2:65" s="11" customFormat="1" ht="20.85" customHeight="1">
      <c r="B161" s="123"/>
      <c r="D161" s="124" t="s">
        <v>69</v>
      </c>
      <c r="E161" s="132" t="s">
        <v>515</v>
      </c>
      <c r="F161" s="132" t="s">
        <v>516</v>
      </c>
      <c r="J161" s="133">
        <f>BK161</f>
        <v>0</v>
      </c>
      <c r="L161" s="123"/>
      <c r="M161" s="127"/>
      <c r="P161" s="128">
        <f>SUM(P162:P165)</f>
        <v>0</v>
      </c>
      <c r="R161" s="128">
        <f>SUM(R162:R165)</f>
        <v>0</v>
      </c>
      <c r="T161" s="129">
        <f>SUM(T162:T165)</f>
        <v>0</v>
      </c>
      <c r="AR161" s="124" t="s">
        <v>137</v>
      </c>
      <c r="AT161" s="130" t="s">
        <v>69</v>
      </c>
      <c r="AU161" s="130" t="s">
        <v>128</v>
      </c>
      <c r="AY161" s="124" t="s">
        <v>121</v>
      </c>
      <c r="BK161" s="131">
        <f>SUM(BK162:BK165)</f>
        <v>0</v>
      </c>
    </row>
    <row r="162" spans="2:65" s="1" customFormat="1" ht="16.5" customHeight="1">
      <c r="B162" s="134"/>
      <c r="C162" s="135" t="s">
        <v>225</v>
      </c>
      <c r="D162" s="135" t="s">
        <v>123</v>
      </c>
      <c r="E162" s="136" t="s">
        <v>517</v>
      </c>
      <c r="F162" s="137" t="s">
        <v>518</v>
      </c>
      <c r="G162" s="138" t="s">
        <v>214</v>
      </c>
      <c r="H162" s="139">
        <v>13</v>
      </c>
      <c r="I162" s="140"/>
      <c r="J162" s="140">
        <f>ROUND(I162*H162,2)</f>
        <v>0</v>
      </c>
      <c r="K162" s="141"/>
      <c r="L162" s="28"/>
      <c r="M162" s="142" t="s">
        <v>1</v>
      </c>
      <c r="N162" s="143" t="s">
        <v>36</v>
      </c>
      <c r="O162" s="144">
        <v>0</v>
      </c>
      <c r="P162" s="144">
        <f>O162*H162</f>
        <v>0</v>
      </c>
      <c r="Q162" s="144">
        <v>0</v>
      </c>
      <c r="R162" s="144">
        <f>Q162*H162</f>
        <v>0</v>
      </c>
      <c r="S162" s="144">
        <v>0</v>
      </c>
      <c r="T162" s="145">
        <f>S162*H162</f>
        <v>0</v>
      </c>
      <c r="AR162" s="146" t="s">
        <v>445</v>
      </c>
      <c r="AT162" s="146" t="s">
        <v>123</v>
      </c>
      <c r="AU162" s="146" t="s">
        <v>137</v>
      </c>
      <c r="AY162" s="16" t="s">
        <v>121</v>
      </c>
      <c r="BE162" s="147">
        <f>IF(N162="základná",J162,0)</f>
        <v>0</v>
      </c>
      <c r="BF162" s="147">
        <f>IF(N162="znížená",J162,0)</f>
        <v>0</v>
      </c>
      <c r="BG162" s="147">
        <f>IF(N162="zákl. prenesená",J162,0)</f>
        <v>0</v>
      </c>
      <c r="BH162" s="147">
        <f>IF(N162="zníž. prenesená",J162,0)</f>
        <v>0</v>
      </c>
      <c r="BI162" s="147">
        <f>IF(N162="nulová",J162,0)</f>
        <v>0</v>
      </c>
      <c r="BJ162" s="16" t="s">
        <v>128</v>
      </c>
      <c r="BK162" s="147">
        <f>ROUND(I162*H162,2)</f>
        <v>0</v>
      </c>
      <c r="BL162" s="16" t="s">
        <v>445</v>
      </c>
      <c r="BM162" s="146" t="s">
        <v>519</v>
      </c>
    </row>
    <row r="163" spans="2:65" s="1" customFormat="1" ht="16.5" customHeight="1">
      <c r="B163" s="134"/>
      <c r="C163" s="135" t="s">
        <v>230</v>
      </c>
      <c r="D163" s="135" t="s">
        <v>123</v>
      </c>
      <c r="E163" s="136" t="s">
        <v>520</v>
      </c>
      <c r="F163" s="137" t="s">
        <v>521</v>
      </c>
      <c r="G163" s="138" t="s">
        <v>214</v>
      </c>
      <c r="H163" s="139">
        <v>23</v>
      </c>
      <c r="I163" s="140"/>
      <c r="J163" s="140">
        <f>ROUND(I163*H163,2)</f>
        <v>0</v>
      </c>
      <c r="K163" s="141"/>
      <c r="L163" s="28"/>
      <c r="M163" s="142" t="s">
        <v>1</v>
      </c>
      <c r="N163" s="143" t="s">
        <v>36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445</v>
      </c>
      <c r="AT163" s="146" t="s">
        <v>123</v>
      </c>
      <c r="AU163" s="146" t="s">
        <v>137</v>
      </c>
      <c r="AY163" s="16" t="s">
        <v>121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6" t="s">
        <v>128</v>
      </c>
      <c r="BK163" s="147">
        <f>ROUND(I163*H163,2)</f>
        <v>0</v>
      </c>
      <c r="BL163" s="16" t="s">
        <v>445</v>
      </c>
      <c r="BM163" s="146" t="s">
        <v>522</v>
      </c>
    </row>
    <row r="164" spans="2:65" s="1" customFormat="1" ht="16.5" customHeight="1">
      <c r="B164" s="134"/>
      <c r="C164" s="135" t="s">
        <v>234</v>
      </c>
      <c r="D164" s="135" t="s">
        <v>123</v>
      </c>
      <c r="E164" s="136" t="s">
        <v>523</v>
      </c>
      <c r="F164" s="137" t="s">
        <v>524</v>
      </c>
      <c r="G164" s="138" t="s">
        <v>454</v>
      </c>
      <c r="H164" s="139">
        <v>150</v>
      </c>
      <c r="I164" s="140"/>
      <c r="J164" s="140">
        <f>ROUND(I164*H164,2)</f>
        <v>0</v>
      </c>
      <c r="K164" s="141"/>
      <c r="L164" s="28"/>
      <c r="M164" s="142" t="s">
        <v>1</v>
      </c>
      <c r="N164" s="143" t="s">
        <v>36</v>
      </c>
      <c r="O164" s="144">
        <v>0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445</v>
      </c>
      <c r="AT164" s="146" t="s">
        <v>123</v>
      </c>
      <c r="AU164" s="146" t="s">
        <v>137</v>
      </c>
      <c r="AY164" s="16" t="s">
        <v>121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6" t="s">
        <v>128</v>
      </c>
      <c r="BK164" s="147">
        <f>ROUND(I164*H164,2)</f>
        <v>0</v>
      </c>
      <c r="BL164" s="16" t="s">
        <v>445</v>
      </c>
      <c r="BM164" s="146" t="s">
        <v>525</v>
      </c>
    </row>
    <row r="165" spans="2:65" s="1" customFormat="1" ht="16.5" customHeight="1">
      <c r="B165" s="134"/>
      <c r="C165" s="135" t="s">
        <v>238</v>
      </c>
      <c r="D165" s="135" t="s">
        <v>123</v>
      </c>
      <c r="E165" s="136" t="s">
        <v>526</v>
      </c>
      <c r="F165" s="137" t="s">
        <v>527</v>
      </c>
      <c r="G165" s="138" t="s">
        <v>214</v>
      </c>
      <c r="H165" s="139">
        <v>1</v>
      </c>
      <c r="I165" s="140"/>
      <c r="J165" s="140">
        <f>ROUND(I165*H165,2)</f>
        <v>0</v>
      </c>
      <c r="K165" s="141"/>
      <c r="L165" s="28"/>
      <c r="M165" s="142" t="s">
        <v>1</v>
      </c>
      <c r="N165" s="143" t="s">
        <v>36</v>
      </c>
      <c r="O165" s="144">
        <v>0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445</v>
      </c>
      <c r="AT165" s="146" t="s">
        <v>123</v>
      </c>
      <c r="AU165" s="146" t="s">
        <v>137</v>
      </c>
      <c r="AY165" s="16" t="s">
        <v>121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6" t="s">
        <v>128</v>
      </c>
      <c r="BK165" s="147">
        <f>ROUND(I165*H165,2)</f>
        <v>0</v>
      </c>
      <c r="BL165" s="16" t="s">
        <v>445</v>
      </c>
      <c r="BM165" s="146" t="s">
        <v>528</v>
      </c>
    </row>
    <row r="166" spans="2:65" s="11" customFormat="1" ht="20.85" customHeight="1">
      <c r="B166" s="123"/>
      <c r="D166" s="124" t="s">
        <v>69</v>
      </c>
      <c r="E166" s="132" t="s">
        <v>529</v>
      </c>
      <c r="F166" s="132" t="s">
        <v>530</v>
      </c>
      <c r="J166" s="133">
        <f>BK166</f>
        <v>0</v>
      </c>
      <c r="L166" s="123"/>
      <c r="M166" s="127"/>
      <c r="P166" s="128">
        <f>SUM(P167:P168)</f>
        <v>0</v>
      </c>
      <c r="R166" s="128">
        <f>SUM(R167:R168)</f>
        <v>0</v>
      </c>
      <c r="T166" s="129">
        <f>SUM(T167:T168)</f>
        <v>0</v>
      </c>
      <c r="AR166" s="124" t="s">
        <v>137</v>
      </c>
      <c r="AT166" s="130" t="s">
        <v>69</v>
      </c>
      <c r="AU166" s="130" t="s">
        <v>128</v>
      </c>
      <c r="AY166" s="124" t="s">
        <v>121</v>
      </c>
      <c r="BK166" s="131">
        <f>SUM(BK167:BK168)</f>
        <v>0</v>
      </c>
    </row>
    <row r="167" spans="2:65" s="1" customFormat="1" ht="16.5" customHeight="1">
      <c r="B167" s="134"/>
      <c r="C167" s="135" t="s">
        <v>229</v>
      </c>
      <c r="D167" s="135" t="s">
        <v>123</v>
      </c>
      <c r="E167" s="136" t="s">
        <v>531</v>
      </c>
      <c r="F167" s="137" t="s">
        <v>532</v>
      </c>
      <c r="G167" s="138" t="s">
        <v>214</v>
      </c>
      <c r="H167" s="139">
        <v>1</v>
      </c>
      <c r="I167" s="140"/>
      <c r="J167" s="140">
        <f>ROUND(I167*H167,2)</f>
        <v>0</v>
      </c>
      <c r="K167" s="141"/>
      <c r="L167" s="28"/>
      <c r="M167" s="142" t="s">
        <v>1</v>
      </c>
      <c r="N167" s="143" t="s">
        <v>36</v>
      </c>
      <c r="O167" s="144">
        <v>0</v>
      </c>
      <c r="P167" s="144">
        <f>O167*H167</f>
        <v>0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AR167" s="146" t="s">
        <v>445</v>
      </c>
      <c r="AT167" s="146" t="s">
        <v>123</v>
      </c>
      <c r="AU167" s="146" t="s">
        <v>137</v>
      </c>
      <c r="AY167" s="16" t="s">
        <v>121</v>
      </c>
      <c r="BE167" s="147">
        <f>IF(N167="základná",J167,0)</f>
        <v>0</v>
      </c>
      <c r="BF167" s="147">
        <f>IF(N167="znížená",J167,0)</f>
        <v>0</v>
      </c>
      <c r="BG167" s="147">
        <f>IF(N167="zákl. prenesená",J167,0)</f>
        <v>0</v>
      </c>
      <c r="BH167" s="147">
        <f>IF(N167="zníž. prenesená",J167,0)</f>
        <v>0</v>
      </c>
      <c r="BI167" s="147">
        <f>IF(N167="nulová",J167,0)</f>
        <v>0</v>
      </c>
      <c r="BJ167" s="16" t="s">
        <v>128</v>
      </c>
      <c r="BK167" s="147">
        <f>ROUND(I167*H167,2)</f>
        <v>0</v>
      </c>
      <c r="BL167" s="16" t="s">
        <v>445</v>
      </c>
      <c r="BM167" s="146" t="s">
        <v>533</v>
      </c>
    </row>
    <row r="168" spans="2:65" s="1" customFormat="1" ht="16.5" customHeight="1">
      <c r="B168" s="134"/>
      <c r="C168" s="135" t="s">
        <v>7</v>
      </c>
      <c r="D168" s="135" t="s">
        <v>123</v>
      </c>
      <c r="E168" s="136" t="s">
        <v>534</v>
      </c>
      <c r="F168" s="137" t="s">
        <v>535</v>
      </c>
      <c r="G168" s="138" t="s">
        <v>214</v>
      </c>
      <c r="H168" s="139">
        <v>1</v>
      </c>
      <c r="I168" s="140"/>
      <c r="J168" s="140">
        <f>ROUND(I168*H168,2)</f>
        <v>0</v>
      </c>
      <c r="K168" s="141"/>
      <c r="L168" s="28"/>
      <c r="M168" s="142" t="s">
        <v>1</v>
      </c>
      <c r="N168" s="143" t="s">
        <v>36</v>
      </c>
      <c r="O168" s="144">
        <v>0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445</v>
      </c>
      <c r="AT168" s="146" t="s">
        <v>123</v>
      </c>
      <c r="AU168" s="146" t="s">
        <v>137</v>
      </c>
      <c r="AY168" s="16" t="s">
        <v>121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6" t="s">
        <v>128</v>
      </c>
      <c r="BK168" s="147">
        <f>ROUND(I168*H168,2)</f>
        <v>0</v>
      </c>
      <c r="BL168" s="16" t="s">
        <v>445</v>
      </c>
      <c r="BM168" s="146" t="s">
        <v>536</v>
      </c>
    </row>
    <row r="169" spans="2:65" s="11" customFormat="1" ht="22.8" customHeight="1">
      <c r="B169" s="123"/>
      <c r="D169" s="124" t="s">
        <v>69</v>
      </c>
      <c r="E169" s="132" t="s">
        <v>537</v>
      </c>
      <c r="F169" s="132" t="s">
        <v>538</v>
      </c>
      <c r="J169" s="133">
        <f>BK169</f>
        <v>0</v>
      </c>
      <c r="L169" s="123"/>
      <c r="M169" s="127"/>
      <c r="P169" s="128">
        <f>P170</f>
        <v>0</v>
      </c>
      <c r="R169" s="128">
        <f>R170</f>
        <v>0</v>
      </c>
      <c r="T169" s="129">
        <f>T170</f>
        <v>0</v>
      </c>
      <c r="AR169" s="124" t="s">
        <v>78</v>
      </c>
      <c r="AT169" s="130" t="s">
        <v>69</v>
      </c>
      <c r="AU169" s="130" t="s">
        <v>78</v>
      </c>
      <c r="AY169" s="124" t="s">
        <v>121</v>
      </c>
      <c r="BK169" s="131">
        <f>BK170</f>
        <v>0</v>
      </c>
    </row>
    <row r="170" spans="2:65" s="1" customFormat="1" ht="16.5" customHeight="1">
      <c r="B170" s="134"/>
      <c r="C170" s="135" t="s">
        <v>249</v>
      </c>
      <c r="D170" s="135" t="s">
        <v>123</v>
      </c>
      <c r="E170" s="136" t="s">
        <v>539</v>
      </c>
      <c r="F170" s="137" t="s">
        <v>540</v>
      </c>
      <c r="G170" s="138" t="s">
        <v>541</v>
      </c>
      <c r="H170" s="139">
        <v>0.2</v>
      </c>
      <c r="I170" s="140"/>
      <c r="J170" s="140">
        <f>ROUND(I170*H170,2)</f>
        <v>0</v>
      </c>
      <c r="K170" s="141"/>
      <c r="L170" s="28"/>
      <c r="M170" s="182" t="s">
        <v>1</v>
      </c>
      <c r="N170" s="183" t="s">
        <v>36</v>
      </c>
      <c r="O170" s="184">
        <v>0</v>
      </c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AR170" s="146" t="s">
        <v>445</v>
      </c>
      <c r="AT170" s="146" t="s">
        <v>123</v>
      </c>
      <c r="AU170" s="146" t="s">
        <v>128</v>
      </c>
      <c r="AY170" s="16" t="s">
        <v>121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6" t="s">
        <v>128</v>
      </c>
      <c r="BK170" s="147">
        <f>ROUND(I170*H170,2)</f>
        <v>0</v>
      </c>
      <c r="BL170" s="16" t="s">
        <v>445</v>
      </c>
      <c r="BM170" s="146" t="s">
        <v>542</v>
      </c>
    </row>
    <row r="171" spans="2:65" s="1" customFormat="1" ht="6.95" customHeight="1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28"/>
    </row>
  </sheetData>
  <autoFilter ref="C128:K170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SO-01-1 - Stavebé úpravy ...</vt:lpstr>
      <vt:lpstr>SO-01-2 - Technológia  vý...</vt:lpstr>
      <vt:lpstr>'Rekapitulácia stavby'!Názvy_tlače</vt:lpstr>
      <vt:lpstr>'SO-01-1 - Stavebé úpravy ...'!Názvy_tlače</vt:lpstr>
      <vt:lpstr>'SO-01-2 - Technológia  vý...'!Názvy_tlače</vt:lpstr>
      <vt:lpstr>'Rekapitulácia stavby'!Oblasť_tlače</vt:lpstr>
      <vt:lpstr>'SO-01-1 - Stavebé úpravy ...'!Oblasť_tlače</vt:lpstr>
      <vt:lpstr>'SO-01-2 - Technológia  vý...'!Oblasť_tlače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2025-02-24T06:09:30Z</dcterms:created>
  <dcterms:modified xsi:type="dcterms:W3CDTF">2025-03-02T14:45:06Z</dcterms:modified>
</cp:coreProperties>
</file>