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liveuniba-my.sharepoint.com/personal/vysna8_uniba_sk/Documents/Pracovná plocha/Strecha final/"/>
    </mc:Choice>
  </mc:AlternateContent>
  <xr:revisionPtr revIDLastSave="0" documentId="8_{0DBFE452-5680-42CD-8CFA-73F7C14189D8}" xr6:coauthVersionLast="47" xr6:coauthVersionMax="47" xr10:uidLastSave="{00000000-0000-0000-0000-000000000000}"/>
  <bookViews>
    <workbookView xWindow="530" yWindow="0" windowWidth="18370" windowHeight="8840" firstSheet="1" activeTab="1" xr2:uid="{00000000-000D-0000-FFFF-FFFF00000000}"/>
  </bookViews>
  <sheets>
    <sheet name="Rekapitulácia stavby" sheetId="1" state="veryHidden" r:id="rId1"/>
    <sheet name="CNS" sheetId="5" r:id="rId2"/>
    <sheet name="Stavba" sheetId="21" r:id="rId3"/>
    <sheet name="ZTI" sheetId="16" r:id="rId4"/>
    <sheet name="Elektro" sheetId="17" r:id="rId5"/>
  </sheets>
  <definedNames>
    <definedName name="_FilterDatabase" hidden="1">#REF!</definedName>
    <definedName name="_xlnm._FilterDatabase" localSheetId="2" hidden="1">Stavba!$C$139:$K$435</definedName>
    <definedName name="_xlnm._FilterDatabase" hidden="1">#REF!</definedName>
    <definedName name="DTG">#REF!</definedName>
    <definedName name="DU_TOP_ROZP__Seznam">#REF!</definedName>
    <definedName name="Excel_BuiltIn_Print_Area_1">#REF!</definedName>
    <definedName name="fakt1R">#REF!</definedName>
    <definedName name="KOTOLNA_TOS_Seznam">#REF!</definedName>
    <definedName name="Názov_akcie">#REF!</definedName>
    <definedName name="_xlnm.Print_Titles" localSheetId="0">'Rekapitulácia stavby'!$92:$92</definedName>
    <definedName name="_xlnm.Print_Titles" localSheetId="2">Stavba!$139:$139</definedName>
    <definedName name="_xlnm.Print_Area" localSheetId="0">'Rekapitulácia stavby'!$D$4:$AO$76,'Rekapitulácia stavby'!$C$82:$AQ$96</definedName>
    <definedName name="_xlnm.Print_Area" localSheetId="2">Stavba!$C$4:$J$76,Stavba!$C$82:$J$123,Stavba!$C$129:$J$435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6" l="1"/>
  <c r="J35" i="21"/>
  <c r="J36" i="21"/>
  <c r="J37" i="21"/>
  <c r="E85" i="21"/>
  <c r="F87" i="21"/>
  <c r="F89" i="21"/>
  <c r="J89" i="21"/>
  <c r="J90" i="21"/>
  <c r="BE116" i="21"/>
  <c r="BF116" i="21"/>
  <c r="BG116" i="21"/>
  <c r="BH116" i="21"/>
  <c r="BI116" i="21"/>
  <c r="BE117" i="21"/>
  <c r="BF117" i="21"/>
  <c r="BG117" i="21"/>
  <c r="BH117" i="21"/>
  <c r="BI117" i="21"/>
  <c r="BE118" i="21"/>
  <c r="BF118" i="21"/>
  <c r="BG118" i="21"/>
  <c r="BH118" i="21"/>
  <c r="BI118" i="21"/>
  <c r="BE119" i="21"/>
  <c r="BF119" i="21"/>
  <c r="BG119" i="21"/>
  <c r="BH119" i="21"/>
  <c r="BI119" i="21"/>
  <c r="BE120" i="21"/>
  <c r="BF120" i="21"/>
  <c r="BG120" i="21"/>
  <c r="BH120" i="21"/>
  <c r="BI120" i="21"/>
  <c r="BE121" i="21"/>
  <c r="BG121" i="21"/>
  <c r="BH121" i="21"/>
  <c r="BI121" i="21"/>
  <c r="E132" i="21"/>
  <c r="F134" i="21"/>
  <c r="F136" i="21"/>
  <c r="J136" i="21"/>
  <c r="F137" i="21"/>
  <c r="J137" i="21"/>
  <c r="J143" i="21"/>
  <c r="BF143" i="21" s="1"/>
  <c r="P143" i="21"/>
  <c r="P142" i="21" s="1"/>
  <c r="R143" i="21"/>
  <c r="T143" i="21"/>
  <c r="BE143" i="21"/>
  <c r="BG143" i="21"/>
  <c r="BH143" i="21"/>
  <c r="BI143" i="21"/>
  <c r="BK143" i="21"/>
  <c r="J148" i="21"/>
  <c r="BF148" i="21" s="1"/>
  <c r="P148" i="21"/>
  <c r="R148" i="21"/>
  <c r="R142" i="21" s="1"/>
  <c r="T148" i="21"/>
  <c r="T142" i="21" s="1"/>
  <c r="BE148" i="21"/>
  <c r="BG148" i="21"/>
  <c r="BH148" i="21"/>
  <c r="BI148" i="21"/>
  <c r="BK148" i="21"/>
  <c r="J149" i="21"/>
  <c r="BF149" i="21" s="1"/>
  <c r="P149" i="21"/>
  <c r="R149" i="21"/>
  <c r="T149" i="21"/>
  <c r="BE149" i="21"/>
  <c r="BG149" i="21"/>
  <c r="BH149" i="21"/>
  <c r="BI149" i="21"/>
  <c r="BK149" i="21"/>
  <c r="P154" i="21"/>
  <c r="T154" i="21"/>
  <c r="J155" i="21"/>
  <c r="BF155" i="21" s="1"/>
  <c r="P155" i="21"/>
  <c r="R155" i="21"/>
  <c r="R154" i="21" s="1"/>
  <c r="T155" i="21"/>
  <c r="BE155" i="21"/>
  <c r="BG155" i="21"/>
  <c r="BH155" i="21"/>
  <c r="BI155" i="21"/>
  <c r="BK155" i="21"/>
  <c r="BK154" i="21" s="1"/>
  <c r="J154" i="21" s="1"/>
  <c r="J97" i="21" s="1"/>
  <c r="P159" i="21"/>
  <c r="R159" i="21"/>
  <c r="T159" i="21"/>
  <c r="J160" i="21"/>
  <c r="BF160" i="21" s="1"/>
  <c r="P160" i="21"/>
  <c r="R160" i="21"/>
  <c r="T160" i="21"/>
  <c r="BE160" i="21"/>
  <c r="BG160" i="21"/>
  <c r="BH160" i="21"/>
  <c r="BI160" i="21"/>
  <c r="BK160" i="21"/>
  <c r="BK159" i="21" s="1"/>
  <c r="J159" i="21" s="1"/>
  <c r="J98" i="21" s="1"/>
  <c r="J165" i="21"/>
  <c r="BF165" i="21" s="1"/>
  <c r="P165" i="21"/>
  <c r="P164" i="21" s="1"/>
  <c r="R165" i="21"/>
  <c r="T165" i="21"/>
  <c r="BE165" i="21"/>
  <c r="BG165" i="21"/>
  <c r="BH165" i="21"/>
  <c r="BI165" i="21"/>
  <c r="BK165" i="21"/>
  <c r="J169" i="21"/>
  <c r="BF169" i="21" s="1"/>
  <c r="P169" i="21"/>
  <c r="R169" i="21"/>
  <c r="T169" i="21"/>
  <c r="BE169" i="21"/>
  <c r="BG169" i="21"/>
  <c r="BH169" i="21"/>
  <c r="BI169" i="21"/>
  <c r="BK169" i="21"/>
  <c r="J174" i="21"/>
  <c r="P174" i="21"/>
  <c r="R174" i="21"/>
  <c r="T174" i="21"/>
  <c r="BE174" i="21"/>
  <c r="BF174" i="21"/>
  <c r="BG174" i="21"/>
  <c r="BH174" i="21"/>
  <c r="BI174" i="21"/>
  <c r="BK174" i="21"/>
  <c r="J179" i="21"/>
  <c r="BF179" i="21" s="1"/>
  <c r="P179" i="21"/>
  <c r="R179" i="21"/>
  <c r="T179" i="21"/>
  <c r="BE179" i="21"/>
  <c r="BG179" i="21"/>
  <c r="BH179" i="21"/>
  <c r="BI179" i="21"/>
  <c r="BK179" i="21"/>
  <c r="J183" i="21"/>
  <c r="P183" i="21"/>
  <c r="R183" i="21"/>
  <c r="T183" i="21"/>
  <c r="BE183" i="21"/>
  <c r="BF183" i="21"/>
  <c r="BG183" i="21"/>
  <c r="BH183" i="21"/>
  <c r="BI183" i="21"/>
  <c r="BK183" i="21"/>
  <c r="J186" i="21"/>
  <c r="BF186" i="21" s="1"/>
  <c r="P186" i="21"/>
  <c r="R186" i="21"/>
  <c r="T186" i="21"/>
  <c r="BE186" i="21"/>
  <c r="BG186" i="21"/>
  <c r="BH186" i="21"/>
  <c r="BI186" i="21"/>
  <c r="BK186" i="21"/>
  <c r="J189" i="21"/>
  <c r="BF189" i="21" s="1"/>
  <c r="P189" i="21"/>
  <c r="R189" i="21"/>
  <c r="T189" i="21"/>
  <c r="BE189" i="21"/>
  <c r="BG189" i="21"/>
  <c r="BH189" i="21"/>
  <c r="BI189" i="21"/>
  <c r="BK189" i="21"/>
  <c r="J192" i="21"/>
  <c r="P192" i="21"/>
  <c r="R192" i="21"/>
  <c r="T192" i="21"/>
  <c r="BE192" i="21"/>
  <c r="BF192" i="21"/>
  <c r="BG192" i="21"/>
  <c r="BH192" i="21"/>
  <c r="BI192" i="21"/>
  <c r="BK192" i="21"/>
  <c r="J195" i="21"/>
  <c r="BF195" i="21" s="1"/>
  <c r="P195" i="21"/>
  <c r="R195" i="21"/>
  <c r="T195" i="21"/>
  <c r="BE195" i="21"/>
  <c r="BG195" i="21"/>
  <c r="BH195" i="21"/>
  <c r="BI195" i="21"/>
  <c r="BK195" i="21"/>
  <c r="J198" i="21"/>
  <c r="BF198" i="21" s="1"/>
  <c r="P198" i="21"/>
  <c r="R198" i="21"/>
  <c r="T198" i="21"/>
  <c r="BE198" i="21"/>
  <c r="BG198" i="21"/>
  <c r="BH198" i="21"/>
  <c r="BI198" i="21"/>
  <c r="BK198" i="21"/>
  <c r="J199" i="21"/>
  <c r="BF199" i="21" s="1"/>
  <c r="P199" i="21"/>
  <c r="R199" i="21"/>
  <c r="T199" i="21"/>
  <c r="BE199" i="21"/>
  <c r="BG199" i="21"/>
  <c r="BH199" i="21"/>
  <c r="BI199" i="21"/>
  <c r="BK199" i="21"/>
  <c r="J202" i="21"/>
  <c r="BF202" i="21" s="1"/>
  <c r="P202" i="21"/>
  <c r="R202" i="21"/>
  <c r="T202" i="21"/>
  <c r="BE202" i="21"/>
  <c r="BG202" i="21"/>
  <c r="BH202" i="21"/>
  <c r="BI202" i="21"/>
  <c r="BK202" i="21"/>
  <c r="J205" i="21"/>
  <c r="BF205" i="21" s="1"/>
  <c r="P205" i="21"/>
  <c r="R205" i="21"/>
  <c r="T205" i="21"/>
  <c r="BE205" i="21"/>
  <c r="BG205" i="21"/>
  <c r="BH205" i="21"/>
  <c r="BI205" i="21"/>
  <c r="BK205" i="21"/>
  <c r="J209" i="21"/>
  <c r="P209" i="21"/>
  <c r="R209" i="21"/>
  <c r="T209" i="21"/>
  <c r="BE209" i="21"/>
  <c r="BF209" i="21"/>
  <c r="BG209" i="21"/>
  <c r="BH209" i="21"/>
  <c r="BI209" i="21"/>
  <c r="BK209" i="21"/>
  <c r="J212" i="21"/>
  <c r="BF212" i="21" s="1"/>
  <c r="P212" i="21"/>
  <c r="R212" i="21"/>
  <c r="T212" i="21"/>
  <c r="BE212" i="21"/>
  <c r="BG212" i="21"/>
  <c r="BH212" i="21"/>
  <c r="BI212" i="21"/>
  <c r="BK212" i="21"/>
  <c r="J215" i="21"/>
  <c r="BF215" i="21" s="1"/>
  <c r="P215" i="21"/>
  <c r="R215" i="21"/>
  <c r="T215" i="21"/>
  <c r="BE215" i="21"/>
  <c r="BG215" i="21"/>
  <c r="BH215" i="21"/>
  <c r="BI215" i="21"/>
  <c r="BK215" i="21"/>
  <c r="J219" i="21"/>
  <c r="BF219" i="21" s="1"/>
  <c r="P219" i="21"/>
  <c r="R219" i="21"/>
  <c r="T219" i="21"/>
  <c r="BE219" i="21"/>
  <c r="BG219" i="21"/>
  <c r="BH219" i="21"/>
  <c r="BI219" i="21"/>
  <c r="BK219" i="21"/>
  <c r="J223" i="21"/>
  <c r="BF223" i="21" s="1"/>
  <c r="P223" i="21"/>
  <c r="R223" i="21"/>
  <c r="T223" i="21"/>
  <c r="BE223" i="21"/>
  <c r="BG223" i="21"/>
  <c r="BH223" i="21"/>
  <c r="BI223" i="21"/>
  <c r="BK223" i="21"/>
  <c r="J227" i="21"/>
  <c r="BF227" i="21" s="1"/>
  <c r="P227" i="21"/>
  <c r="R227" i="21"/>
  <c r="T227" i="21"/>
  <c r="BE227" i="21"/>
  <c r="BG227" i="21"/>
  <c r="BH227" i="21"/>
  <c r="BI227" i="21"/>
  <c r="BK227" i="21"/>
  <c r="J231" i="21"/>
  <c r="P231" i="21"/>
  <c r="R231" i="21"/>
  <c r="T231" i="21"/>
  <c r="BE231" i="21"/>
  <c r="BF231" i="21"/>
  <c r="BG231" i="21"/>
  <c r="BH231" i="21"/>
  <c r="BI231" i="21"/>
  <c r="BK231" i="21"/>
  <c r="J235" i="21"/>
  <c r="BF235" i="21" s="1"/>
  <c r="P235" i="21"/>
  <c r="R235" i="21"/>
  <c r="T235" i="21"/>
  <c r="BE235" i="21"/>
  <c r="BG235" i="21"/>
  <c r="BH235" i="21"/>
  <c r="BI235" i="21"/>
  <c r="BK235" i="21"/>
  <c r="J241" i="21"/>
  <c r="BF241" i="21" s="1"/>
  <c r="P241" i="21"/>
  <c r="R241" i="21"/>
  <c r="T241" i="21"/>
  <c r="BE241" i="21"/>
  <c r="BG241" i="21"/>
  <c r="BH241" i="21"/>
  <c r="BI241" i="21"/>
  <c r="BK241" i="21"/>
  <c r="J244" i="21"/>
  <c r="BF244" i="21" s="1"/>
  <c r="P244" i="21"/>
  <c r="R244" i="21"/>
  <c r="T244" i="21"/>
  <c r="BE244" i="21"/>
  <c r="BG244" i="21"/>
  <c r="BH244" i="21"/>
  <c r="BI244" i="21"/>
  <c r="BK244" i="21"/>
  <c r="J248" i="21"/>
  <c r="BF248" i="21" s="1"/>
  <c r="P248" i="21"/>
  <c r="R248" i="21"/>
  <c r="T248" i="21"/>
  <c r="BE248" i="21"/>
  <c r="BG248" i="21"/>
  <c r="BH248" i="21"/>
  <c r="BI248" i="21"/>
  <c r="BK248" i="21"/>
  <c r="J249" i="21"/>
  <c r="BF249" i="21" s="1"/>
  <c r="P249" i="21"/>
  <c r="R249" i="21"/>
  <c r="T249" i="21"/>
  <c r="BE249" i="21"/>
  <c r="BG249" i="21"/>
  <c r="BH249" i="21"/>
  <c r="BI249" i="21"/>
  <c r="BK249" i="21"/>
  <c r="J250" i="21"/>
  <c r="BF250" i="21" s="1"/>
  <c r="P250" i="21"/>
  <c r="R250" i="21"/>
  <c r="T250" i="21"/>
  <c r="BE250" i="21"/>
  <c r="BG250" i="21"/>
  <c r="BH250" i="21"/>
  <c r="BI250" i="21"/>
  <c r="BK250" i="21"/>
  <c r="J252" i="21"/>
  <c r="BF252" i="21" s="1"/>
  <c r="P252" i="21"/>
  <c r="R252" i="21"/>
  <c r="T252" i="21"/>
  <c r="BE252" i="21"/>
  <c r="BG252" i="21"/>
  <c r="BH252" i="21"/>
  <c r="BI252" i="21"/>
  <c r="BK252" i="21"/>
  <c r="J253" i="21"/>
  <c r="P253" i="21"/>
  <c r="R253" i="21"/>
  <c r="T253" i="21"/>
  <c r="BE253" i="21"/>
  <c r="BF253" i="21"/>
  <c r="BG253" i="21"/>
  <c r="BH253" i="21"/>
  <c r="BI253" i="21"/>
  <c r="BK253" i="21"/>
  <c r="J255" i="21"/>
  <c r="P255" i="21"/>
  <c r="R255" i="21"/>
  <c r="T255" i="21"/>
  <c r="BE255" i="21"/>
  <c r="BF255" i="21"/>
  <c r="BG255" i="21"/>
  <c r="BH255" i="21"/>
  <c r="BI255" i="21"/>
  <c r="BK255" i="21"/>
  <c r="J257" i="21"/>
  <c r="P257" i="21"/>
  <c r="P256" i="21" s="1"/>
  <c r="R257" i="21"/>
  <c r="R256" i="21" s="1"/>
  <c r="T257" i="21"/>
  <c r="T256" i="21" s="1"/>
  <c r="BE257" i="21"/>
  <c r="BF257" i="21"/>
  <c r="BG257" i="21"/>
  <c r="BH257" i="21"/>
  <c r="BI257" i="21"/>
  <c r="BK257" i="21"/>
  <c r="BK256" i="21" s="1"/>
  <c r="J256" i="21" s="1"/>
  <c r="J101" i="21" s="1"/>
  <c r="J260" i="21"/>
  <c r="P260" i="21"/>
  <c r="R260" i="21"/>
  <c r="T260" i="21"/>
  <c r="BE260" i="21"/>
  <c r="BF260" i="21"/>
  <c r="BG260" i="21"/>
  <c r="BH260" i="21"/>
  <c r="BI260" i="21"/>
  <c r="BK260" i="21"/>
  <c r="J264" i="21"/>
  <c r="BF264" i="21" s="1"/>
  <c r="P264" i="21"/>
  <c r="R264" i="21"/>
  <c r="T264" i="21"/>
  <c r="BE264" i="21"/>
  <c r="BG264" i="21"/>
  <c r="BH264" i="21"/>
  <c r="BI264" i="21"/>
  <c r="BK264" i="21"/>
  <c r="J266" i="21"/>
  <c r="BF266" i="21" s="1"/>
  <c r="P266" i="21"/>
  <c r="R266" i="21"/>
  <c r="T266" i="21"/>
  <c r="BE266" i="21"/>
  <c r="BG266" i="21"/>
  <c r="BH266" i="21"/>
  <c r="BI266" i="21"/>
  <c r="BK266" i="21"/>
  <c r="J269" i="21"/>
  <c r="BF269" i="21" s="1"/>
  <c r="P269" i="21"/>
  <c r="R269" i="21"/>
  <c r="T269" i="21"/>
  <c r="BE269" i="21"/>
  <c r="BG269" i="21"/>
  <c r="BH269" i="21"/>
  <c r="BI269" i="21"/>
  <c r="BK269" i="21"/>
  <c r="J273" i="21"/>
  <c r="P273" i="21"/>
  <c r="R273" i="21"/>
  <c r="T273" i="21"/>
  <c r="BE273" i="21"/>
  <c r="BF273" i="21"/>
  <c r="BG273" i="21"/>
  <c r="BH273" i="21"/>
  <c r="BI273" i="21"/>
  <c r="BK273" i="21"/>
  <c r="J277" i="21"/>
  <c r="BF277" i="21" s="1"/>
  <c r="P277" i="21"/>
  <c r="R277" i="21"/>
  <c r="T277" i="21"/>
  <c r="BE277" i="21"/>
  <c r="BG277" i="21"/>
  <c r="BH277" i="21"/>
  <c r="BI277" i="21"/>
  <c r="BK277" i="21"/>
  <c r="J279" i="21"/>
  <c r="BF279" i="21" s="1"/>
  <c r="P279" i="21"/>
  <c r="R279" i="21"/>
  <c r="T279" i="21"/>
  <c r="BE279" i="21"/>
  <c r="BG279" i="21"/>
  <c r="BH279" i="21"/>
  <c r="BI279" i="21"/>
  <c r="BK279" i="21"/>
  <c r="J283" i="21"/>
  <c r="BF283" i="21" s="1"/>
  <c r="P283" i="21"/>
  <c r="R283" i="21"/>
  <c r="T283" i="21"/>
  <c r="BE283" i="21"/>
  <c r="BG283" i="21"/>
  <c r="BH283" i="21"/>
  <c r="BI283" i="21"/>
  <c r="BK283" i="21"/>
  <c r="J285" i="21"/>
  <c r="BF285" i="21" s="1"/>
  <c r="P285" i="21"/>
  <c r="R285" i="21"/>
  <c r="T285" i="21"/>
  <c r="BE285" i="21"/>
  <c r="BG285" i="21"/>
  <c r="BH285" i="21"/>
  <c r="BI285" i="21"/>
  <c r="BK285" i="21"/>
  <c r="J289" i="21"/>
  <c r="BF289" i="21" s="1"/>
  <c r="P289" i="21"/>
  <c r="R289" i="21"/>
  <c r="T289" i="21"/>
  <c r="BE289" i="21"/>
  <c r="BG289" i="21"/>
  <c r="BH289" i="21"/>
  <c r="BI289" i="21"/>
  <c r="BK289" i="21"/>
  <c r="J291" i="21"/>
  <c r="BF291" i="21" s="1"/>
  <c r="P291" i="21"/>
  <c r="R291" i="21"/>
  <c r="T291" i="21"/>
  <c r="BE291" i="21"/>
  <c r="BG291" i="21"/>
  <c r="BH291" i="21"/>
  <c r="BI291" i="21"/>
  <c r="BK291" i="21"/>
  <c r="J294" i="21"/>
  <c r="BF294" i="21" s="1"/>
  <c r="P294" i="21"/>
  <c r="R294" i="21"/>
  <c r="T294" i="21"/>
  <c r="BE294" i="21"/>
  <c r="BG294" i="21"/>
  <c r="BH294" i="21"/>
  <c r="BI294" i="21"/>
  <c r="BK294" i="21"/>
  <c r="J295" i="21"/>
  <c r="BF295" i="21" s="1"/>
  <c r="P295" i="21"/>
  <c r="R295" i="21"/>
  <c r="T295" i="21"/>
  <c r="BE295" i="21"/>
  <c r="BG295" i="21"/>
  <c r="BH295" i="21"/>
  <c r="BI295" i="21"/>
  <c r="BK295" i="21"/>
  <c r="J298" i="21"/>
  <c r="BF298" i="21" s="1"/>
  <c r="P298" i="21"/>
  <c r="R298" i="21"/>
  <c r="T298" i="21"/>
  <c r="BE298" i="21"/>
  <c r="BG298" i="21"/>
  <c r="BH298" i="21"/>
  <c r="BI298" i="21"/>
  <c r="BK298" i="21"/>
  <c r="J300" i="21"/>
  <c r="P300" i="21"/>
  <c r="R300" i="21"/>
  <c r="T300" i="21"/>
  <c r="BE300" i="21"/>
  <c r="BF300" i="21"/>
  <c r="BG300" i="21"/>
  <c r="BH300" i="21"/>
  <c r="BI300" i="21"/>
  <c r="BK300" i="21"/>
  <c r="J303" i="21"/>
  <c r="BF303" i="21" s="1"/>
  <c r="P303" i="21"/>
  <c r="R303" i="21"/>
  <c r="T303" i="21"/>
  <c r="BE303" i="21"/>
  <c r="BG303" i="21"/>
  <c r="BH303" i="21"/>
  <c r="BI303" i="21"/>
  <c r="BK303" i="21"/>
  <c r="J305" i="21"/>
  <c r="BF305" i="21" s="1"/>
  <c r="P305" i="21"/>
  <c r="R305" i="21"/>
  <c r="T305" i="21"/>
  <c r="BE305" i="21"/>
  <c r="BG305" i="21"/>
  <c r="BH305" i="21"/>
  <c r="BI305" i="21"/>
  <c r="BK305" i="21"/>
  <c r="J310" i="21"/>
  <c r="P310" i="21"/>
  <c r="R310" i="21"/>
  <c r="T310" i="21"/>
  <c r="BE310" i="21"/>
  <c r="BF310" i="21"/>
  <c r="BG310" i="21"/>
  <c r="BH310" i="21"/>
  <c r="BI310" i="21"/>
  <c r="BK310" i="21"/>
  <c r="J314" i="21"/>
  <c r="BF314" i="21" s="1"/>
  <c r="P314" i="21"/>
  <c r="R314" i="21"/>
  <c r="T314" i="21"/>
  <c r="BE314" i="21"/>
  <c r="BG314" i="21"/>
  <c r="BH314" i="21"/>
  <c r="BI314" i="21"/>
  <c r="BK314" i="21"/>
  <c r="J318" i="21"/>
  <c r="BF318" i="21" s="1"/>
  <c r="P318" i="21"/>
  <c r="R318" i="21"/>
  <c r="T318" i="21"/>
  <c r="BE318" i="21"/>
  <c r="BG318" i="21"/>
  <c r="BH318" i="21"/>
  <c r="BI318" i="21"/>
  <c r="BK318" i="21"/>
  <c r="J322" i="21"/>
  <c r="BF322" i="21" s="1"/>
  <c r="P322" i="21"/>
  <c r="R322" i="21"/>
  <c r="T322" i="21"/>
  <c r="BE322" i="21"/>
  <c r="BG322" i="21"/>
  <c r="BH322" i="21"/>
  <c r="BI322" i="21"/>
  <c r="BK322" i="21"/>
  <c r="J328" i="21"/>
  <c r="BF328" i="21" s="1"/>
  <c r="P328" i="21"/>
  <c r="R328" i="21"/>
  <c r="T328" i="21"/>
  <c r="BE328" i="21"/>
  <c r="BG328" i="21"/>
  <c r="BH328" i="21"/>
  <c r="BI328" i="21"/>
  <c r="BK328" i="21"/>
  <c r="J330" i="21"/>
  <c r="BF330" i="21" s="1"/>
  <c r="P330" i="21"/>
  <c r="R330" i="21"/>
  <c r="T330" i="21"/>
  <c r="BE330" i="21"/>
  <c r="BG330" i="21"/>
  <c r="BH330" i="21"/>
  <c r="BI330" i="21"/>
  <c r="BK330" i="21"/>
  <c r="J332" i="21"/>
  <c r="P332" i="21"/>
  <c r="R332" i="21"/>
  <c r="T332" i="21"/>
  <c r="BE332" i="21"/>
  <c r="BF332" i="21"/>
  <c r="BG332" i="21"/>
  <c r="BH332" i="21"/>
  <c r="BI332" i="21"/>
  <c r="BK332" i="21"/>
  <c r="J335" i="21"/>
  <c r="BF335" i="21" s="1"/>
  <c r="P335" i="21"/>
  <c r="R335" i="21"/>
  <c r="T335" i="21"/>
  <c r="BE335" i="21"/>
  <c r="BG335" i="21"/>
  <c r="BH335" i="21"/>
  <c r="BI335" i="21"/>
  <c r="BK335" i="21"/>
  <c r="J336" i="21"/>
  <c r="BF336" i="21" s="1"/>
  <c r="P336" i="21"/>
  <c r="R336" i="21"/>
  <c r="T336" i="21"/>
  <c r="BE336" i="21"/>
  <c r="BG336" i="21"/>
  <c r="BH336" i="21"/>
  <c r="BI336" i="21"/>
  <c r="BK336" i="21"/>
  <c r="J337" i="21"/>
  <c r="P337" i="21"/>
  <c r="R337" i="21"/>
  <c r="T337" i="21"/>
  <c r="BE337" i="21"/>
  <c r="BF337" i="21"/>
  <c r="BG337" i="21"/>
  <c r="BH337" i="21"/>
  <c r="BI337" i="21"/>
  <c r="BK337" i="21"/>
  <c r="J338" i="21"/>
  <c r="BF338" i="21" s="1"/>
  <c r="P338" i="21"/>
  <c r="R338" i="21"/>
  <c r="T338" i="21"/>
  <c r="BE338" i="21"/>
  <c r="BG338" i="21"/>
  <c r="BH338" i="21"/>
  <c r="BI338" i="21"/>
  <c r="BK338" i="21"/>
  <c r="J340" i="21"/>
  <c r="BF340" i="21" s="1"/>
  <c r="P340" i="21"/>
  <c r="R340" i="21"/>
  <c r="T340" i="21"/>
  <c r="BE340" i="21"/>
  <c r="BG340" i="21"/>
  <c r="BH340" i="21"/>
  <c r="BI340" i="21"/>
  <c r="BK340" i="21"/>
  <c r="J343" i="21"/>
  <c r="BF343" i="21" s="1"/>
  <c r="P343" i="21"/>
  <c r="R343" i="21"/>
  <c r="T343" i="21"/>
  <c r="BE343" i="21"/>
  <c r="BG343" i="21"/>
  <c r="BH343" i="21"/>
  <c r="BI343" i="21"/>
  <c r="BK343" i="21"/>
  <c r="J345" i="21"/>
  <c r="BF345" i="21" s="1"/>
  <c r="P345" i="21"/>
  <c r="P339" i="21" s="1"/>
  <c r="R345" i="21"/>
  <c r="T345" i="21"/>
  <c r="BE345" i="21"/>
  <c r="BG345" i="21"/>
  <c r="BH345" i="21"/>
  <c r="BI345" i="21"/>
  <c r="BK345" i="21"/>
  <c r="J348" i="21"/>
  <c r="BF348" i="21" s="1"/>
  <c r="P348" i="21"/>
  <c r="R348" i="21"/>
  <c r="T348" i="21"/>
  <c r="BE348" i="21"/>
  <c r="BG348" i="21"/>
  <c r="BH348" i="21"/>
  <c r="BI348" i="21"/>
  <c r="BK348" i="21"/>
  <c r="J352" i="21"/>
  <c r="BF352" i="21" s="1"/>
  <c r="P352" i="21"/>
  <c r="R352" i="21"/>
  <c r="T352" i="21"/>
  <c r="BE352" i="21"/>
  <c r="BG352" i="21"/>
  <c r="BH352" i="21"/>
  <c r="BI352" i="21"/>
  <c r="BK352" i="21"/>
  <c r="J355" i="21"/>
  <c r="P355" i="21"/>
  <c r="R355" i="21"/>
  <c r="T355" i="21"/>
  <c r="BE355" i="21"/>
  <c r="BF355" i="21"/>
  <c r="BG355" i="21"/>
  <c r="BH355" i="21"/>
  <c r="BI355" i="21"/>
  <c r="BK355" i="21"/>
  <c r="J357" i="21"/>
  <c r="BF357" i="21" s="1"/>
  <c r="P357" i="21"/>
  <c r="R357" i="21"/>
  <c r="T357" i="21"/>
  <c r="BE357" i="21"/>
  <c r="BG357" i="21"/>
  <c r="BH357" i="21"/>
  <c r="BI357" i="21"/>
  <c r="BK357" i="21"/>
  <c r="J364" i="21"/>
  <c r="BF364" i="21" s="1"/>
  <c r="P364" i="21"/>
  <c r="R364" i="21"/>
  <c r="T364" i="21"/>
  <c r="BE364" i="21"/>
  <c r="BG364" i="21"/>
  <c r="BH364" i="21"/>
  <c r="BI364" i="21"/>
  <c r="BK364" i="21"/>
  <c r="BK356" i="21" s="1"/>
  <c r="J356" i="21" s="1"/>
  <c r="J106" i="21" s="1"/>
  <c r="J370" i="21"/>
  <c r="P370" i="21"/>
  <c r="R370" i="21"/>
  <c r="T370" i="21"/>
  <c r="BE370" i="21"/>
  <c r="BF370" i="21"/>
  <c r="BG370" i="21"/>
  <c r="BH370" i="21"/>
  <c r="BI370" i="21"/>
  <c r="BK370" i="21"/>
  <c r="J374" i="21"/>
  <c r="P374" i="21"/>
  <c r="R374" i="21"/>
  <c r="T374" i="21"/>
  <c r="BE374" i="21"/>
  <c r="BF374" i="21"/>
  <c r="BG374" i="21"/>
  <c r="BH374" i="21"/>
  <c r="BI374" i="21"/>
  <c r="BK374" i="21"/>
  <c r="J377" i="21"/>
  <c r="BF377" i="21" s="1"/>
  <c r="P377" i="21"/>
  <c r="R377" i="21"/>
  <c r="T377" i="21"/>
  <c r="BE377" i="21"/>
  <c r="BG377" i="21"/>
  <c r="BH377" i="21"/>
  <c r="BI377" i="21"/>
  <c r="BK377" i="21"/>
  <c r="J379" i="21"/>
  <c r="BF379" i="21" s="1"/>
  <c r="P379" i="21"/>
  <c r="R379" i="21"/>
  <c r="T379" i="21"/>
  <c r="BE379" i="21"/>
  <c r="BG379" i="21"/>
  <c r="BH379" i="21"/>
  <c r="BI379" i="21"/>
  <c r="BK379" i="21"/>
  <c r="J380" i="21"/>
  <c r="BF380" i="21" s="1"/>
  <c r="P380" i="21"/>
  <c r="R380" i="21"/>
  <c r="T380" i="21"/>
  <c r="BE380" i="21"/>
  <c r="BG380" i="21"/>
  <c r="BH380" i="21"/>
  <c r="BI380" i="21"/>
  <c r="BK380" i="21"/>
  <c r="J381" i="21"/>
  <c r="BF381" i="21" s="1"/>
  <c r="P381" i="21"/>
  <c r="R381" i="21"/>
  <c r="T381" i="21"/>
  <c r="BE381" i="21"/>
  <c r="BG381" i="21"/>
  <c r="BH381" i="21"/>
  <c r="BI381" i="21"/>
  <c r="BK381" i="21"/>
  <c r="J384" i="21"/>
  <c r="BF384" i="21" s="1"/>
  <c r="P384" i="21"/>
  <c r="R384" i="21"/>
  <c r="T384" i="21"/>
  <c r="BE384" i="21"/>
  <c r="BG384" i="21"/>
  <c r="BH384" i="21"/>
  <c r="BI384" i="21"/>
  <c r="BK384" i="21"/>
  <c r="J386" i="21"/>
  <c r="BF386" i="21" s="1"/>
  <c r="P386" i="21"/>
  <c r="R386" i="21"/>
  <c r="T386" i="21"/>
  <c r="BE386" i="21"/>
  <c r="BG386" i="21"/>
  <c r="BH386" i="21"/>
  <c r="BI386" i="21"/>
  <c r="BK386" i="21"/>
  <c r="J387" i="21"/>
  <c r="BF387" i="21" s="1"/>
  <c r="P387" i="21"/>
  <c r="R387" i="21"/>
  <c r="R385" i="21" s="1"/>
  <c r="T387" i="21"/>
  <c r="BE387" i="21"/>
  <c r="BG387" i="21"/>
  <c r="BH387" i="21"/>
  <c r="BI387" i="21"/>
  <c r="BK387" i="21"/>
  <c r="J388" i="21"/>
  <c r="P388" i="21"/>
  <c r="R388" i="21"/>
  <c r="T388" i="21"/>
  <c r="BE388" i="21"/>
  <c r="BF388" i="21"/>
  <c r="BG388" i="21"/>
  <c r="BH388" i="21"/>
  <c r="BI388" i="21"/>
  <c r="BK388" i="21"/>
  <c r="J394" i="21"/>
  <c r="BF394" i="21" s="1"/>
  <c r="P394" i="21"/>
  <c r="R394" i="21"/>
  <c r="T394" i="21"/>
  <c r="BE394" i="21"/>
  <c r="BG394" i="21"/>
  <c r="BH394" i="21"/>
  <c r="BI394" i="21"/>
  <c r="BK394" i="21"/>
  <c r="R395" i="21"/>
  <c r="T395" i="21"/>
  <c r="J396" i="21"/>
  <c r="BF396" i="21" s="1"/>
  <c r="P396" i="21"/>
  <c r="P395" i="21" s="1"/>
  <c r="R396" i="21"/>
  <c r="T396" i="21"/>
  <c r="BE396" i="21"/>
  <c r="BG396" i="21"/>
  <c r="BH396" i="21"/>
  <c r="BI396" i="21"/>
  <c r="BK396" i="21"/>
  <c r="BK395" i="21" s="1"/>
  <c r="J395" i="21" s="1"/>
  <c r="J109" i="21" s="1"/>
  <c r="T400" i="21"/>
  <c r="BK400" i="21"/>
  <c r="J400" i="21" s="1"/>
  <c r="J110" i="21" s="1"/>
  <c r="J401" i="21"/>
  <c r="BF401" i="21" s="1"/>
  <c r="P401" i="21"/>
  <c r="P400" i="21" s="1"/>
  <c r="R401" i="21"/>
  <c r="R400" i="21" s="1"/>
  <c r="T401" i="21"/>
  <c r="BE401" i="21"/>
  <c r="BG401" i="21"/>
  <c r="BH401" i="21"/>
  <c r="BI401" i="21"/>
  <c r="BK401" i="21"/>
  <c r="J411" i="21"/>
  <c r="BF411" i="21" s="1"/>
  <c r="P411" i="21"/>
  <c r="R411" i="21"/>
  <c r="R410" i="21" s="1"/>
  <c r="T411" i="21"/>
  <c r="BE411" i="21"/>
  <c r="BG411" i="21"/>
  <c r="BH411" i="21"/>
  <c r="BI411" i="21"/>
  <c r="BK411" i="21"/>
  <c r="BK410" i="21" s="1"/>
  <c r="J410" i="21" s="1"/>
  <c r="J111" i="21" s="1"/>
  <c r="J414" i="21"/>
  <c r="P414" i="21"/>
  <c r="R414" i="21"/>
  <c r="T414" i="21"/>
  <c r="BE414" i="21"/>
  <c r="BF414" i="21"/>
  <c r="BG414" i="21"/>
  <c r="BH414" i="21"/>
  <c r="BI414" i="21"/>
  <c r="BK414" i="21"/>
  <c r="J418" i="21"/>
  <c r="BF418" i="21" s="1"/>
  <c r="P418" i="21"/>
  <c r="P410" i="21" s="1"/>
  <c r="R418" i="21"/>
  <c r="T418" i="21"/>
  <c r="BE418" i="21"/>
  <c r="BG418" i="21"/>
  <c r="BH418" i="21"/>
  <c r="BI418" i="21"/>
  <c r="BK418" i="21"/>
  <c r="J422" i="21"/>
  <c r="BF422" i="21" s="1"/>
  <c r="P422" i="21"/>
  <c r="R422" i="21"/>
  <c r="T422" i="21"/>
  <c r="BE422" i="21"/>
  <c r="BG422" i="21"/>
  <c r="BH422" i="21"/>
  <c r="BI422" i="21"/>
  <c r="BK422" i="21"/>
  <c r="J424" i="21"/>
  <c r="BF424" i="21" s="1"/>
  <c r="P424" i="21"/>
  <c r="R424" i="21"/>
  <c r="T424" i="21"/>
  <c r="BE424" i="21"/>
  <c r="BG424" i="21"/>
  <c r="BH424" i="21"/>
  <c r="BI424" i="21"/>
  <c r="BK424" i="21"/>
  <c r="BE426" i="21"/>
  <c r="BG426" i="21"/>
  <c r="BH426" i="21"/>
  <c r="BI426" i="21"/>
  <c r="BK426" i="21"/>
  <c r="J427" i="21"/>
  <c r="BE427" i="21"/>
  <c r="BF427" i="21"/>
  <c r="BG427" i="21"/>
  <c r="BH427" i="21"/>
  <c r="BI427" i="21"/>
  <c r="BK427" i="21"/>
  <c r="BE428" i="21"/>
  <c r="BG428" i="21"/>
  <c r="BH428" i="21"/>
  <c r="BI428" i="21"/>
  <c r="BK428" i="21"/>
  <c r="J428" i="21" s="1"/>
  <c r="BF428" i="21" s="1"/>
  <c r="BE429" i="21"/>
  <c r="BG429" i="21"/>
  <c r="BH429" i="21"/>
  <c r="BI429" i="21"/>
  <c r="BK429" i="21"/>
  <c r="J429" i="21" s="1"/>
  <c r="BF429" i="21" s="1"/>
  <c r="BE430" i="21"/>
  <c r="BG430" i="21"/>
  <c r="BH430" i="21"/>
  <c r="BI430" i="21"/>
  <c r="BK430" i="21"/>
  <c r="J430" i="21" s="1"/>
  <c r="BF430" i="21" s="1"/>
  <c r="BE431" i="21"/>
  <c r="BG431" i="21"/>
  <c r="BH431" i="21"/>
  <c r="BI431" i="21"/>
  <c r="BK431" i="21"/>
  <c r="J431" i="21" s="1"/>
  <c r="BF431" i="21" s="1"/>
  <c r="BE432" i="21"/>
  <c r="BG432" i="21"/>
  <c r="BH432" i="21"/>
  <c r="BI432" i="21"/>
  <c r="BK432" i="21"/>
  <c r="J432" i="21" s="1"/>
  <c r="BF432" i="21" s="1"/>
  <c r="BE433" i="21"/>
  <c r="BG433" i="21"/>
  <c r="BH433" i="21"/>
  <c r="BI433" i="21"/>
  <c r="BK433" i="21"/>
  <c r="J433" i="21" s="1"/>
  <c r="BF433" i="21" s="1"/>
  <c r="BE434" i="21"/>
  <c r="BG434" i="21"/>
  <c r="BH434" i="21"/>
  <c r="BI434" i="21"/>
  <c r="BK434" i="21"/>
  <c r="J434" i="21" s="1"/>
  <c r="BF434" i="21" s="1"/>
  <c r="BE435" i="21"/>
  <c r="BG435" i="21"/>
  <c r="BH435" i="21"/>
  <c r="BI435" i="21"/>
  <c r="BK435" i="21"/>
  <c r="J435" i="21" s="1"/>
  <c r="BF435" i="21" s="1"/>
  <c r="F33" i="21" l="1"/>
  <c r="T356" i="21"/>
  <c r="T259" i="21"/>
  <c r="P378" i="21"/>
  <c r="R339" i="21"/>
  <c r="BK259" i="21"/>
  <c r="BK258" i="21" s="1"/>
  <c r="J258" i="21" s="1"/>
  <c r="J102" i="21" s="1"/>
  <c r="BK425" i="21"/>
  <c r="J425" i="21" s="1"/>
  <c r="J112" i="21" s="1"/>
  <c r="T410" i="21"/>
  <c r="BK385" i="21"/>
  <c r="J385" i="21" s="1"/>
  <c r="J108" i="21" s="1"/>
  <c r="R378" i="21"/>
  <c r="R178" i="21"/>
  <c r="F35" i="21"/>
  <c r="P178" i="21"/>
  <c r="T339" i="21"/>
  <c r="J426" i="21"/>
  <c r="BF426" i="21" s="1"/>
  <c r="P385" i="21"/>
  <c r="T378" i="21"/>
  <c r="T385" i="21"/>
  <c r="T258" i="21" s="1"/>
  <c r="R356" i="21"/>
  <c r="BK178" i="21"/>
  <c r="J178" i="21" s="1"/>
  <c r="J100" i="21" s="1"/>
  <c r="T164" i="21"/>
  <c r="T141" i="21" s="1"/>
  <c r="T140" i="21" s="1"/>
  <c r="P356" i="21"/>
  <c r="P258" i="21" s="1"/>
  <c r="R164" i="21"/>
  <c r="R141" i="21" s="1"/>
  <c r="BK142" i="21"/>
  <c r="J142" i="21" s="1"/>
  <c r="J96" i="21" s="1"/>
  <c r="BK339" i="21"/>
  <c r="J339" i="21" s="1"/>
  <c r="J105" i="21" s="1"/>
  <c r="P259" i="21"/>
  <c r="R299" i="21"/>
  <c r="P299" i="21"/>
  <c r="R259" i="21"/>
  <c r="F37" i="21"/>
  <c r="BK299" i="21"/>
  <c r="J299" i="21" s="1"/>
  <c r="J104" i="21" s="1"/>
  <c r="BK378" i="21"/>
  <c r="J378" i="21" s="1"/>
  <c r="J107" i="21" s="1"/>
  <c r="T299" i="21"/>
  <c r="T178" i="21"/>
  <c r="BK164" i="21"/>
  <c r="J164" i="21" s="1"/>
  <c r="J99" i="21" s="1"/>
  <c r="F36" i="21"/>
  <c r="P141" i="21"/>
  <c r="R258" i="21"/>
  <c r="J259" i="21"/>
  <c r="J103" i="21" s="1"/>
  <c r="J87" i="21"/>
  <c r="J33" i="21"/>
  <c r="BK141" i="21" l="1"/>
  <c r="BK140" i="21" s="1"/>
  <c r="J140" i="21" s="1"/>
  <c r="J94" i="21" s="1"/>
  <c r="R140" i="21"/>
  <c r="P140" i="21"/>
  <c r="J141" i="21" l="1"/>
  <c r="J95" i="21" s="1"/>
  <c r="J28" i="21"/>
  <c r="J134" i="21" l="1"/>
  <c r="F90" i="21" s="1"/>
  <c r="G8" i="5"/>
  <c r="J121" i="21"/>
  <c r="BF121" i="21" l="1"/>
  <c r="F34" i="21" s="1"/>
  <c r="J115" i="21"/>
  <c r="J29" i="21" l="1"/>
  <c r="J30" i="21" s="1"/>
  <c r="J123" i="21"/>
  <c r="J34" i="21"/>
  <c r="J39" i="21" l="1"/>
  <c r="H37" i="17" l="1"/>
  <c r="F37" i="17"/>
  <c r="H36" i="17"/>
  <c r="F36" i="17"/>
  <c r="H35" i="17"/>
  <c r="F35" i="17"/>
  <c r="H34" i="17"/>
  <c r="F34" i="17"/>
  <c r="F33" i="17"/>
  <c r="H32" i="17"/>
  <c r="H31" i="17"/>
  <c r="F31" i="17"/>
  <c r="H30" i="17"/>
  <c r="F30" i="17"/>
  <c r="H29" i="17"/>
  <c r="F29" i="17"/>
  <c r="H24" i="17"/>
  <c r="F24" i="17"/>
  <c r="H23" i="17"/>
  <c r="F23" i="17"/>
  <c r="H22" i="17"/>
  <c r="F22" i="17"/>
  <c r="H21" i="17"/>
  <c r="F21" i="17"/>
  <c r="F20" i="17"/>
  <c r="H19" i="17"/>
  <c r="F19" i="17"/>
  <c r="H18" i="17"/>
  <c r="F18" i="17"/>
  <c r="F17" i="17"/>
  <c r="F16" i="17"/>
  <c r="H15" i="17"/>
  <c r="F15" i="17"/>
  <c r="H14" i="17"/>
  <c r="F14" i="17"/>
  <c r="H13" i="17"/>
  <c r="F13" i="17"/>
  <c r="F12" i="17"/>
  <c r="F11" i="17"/>
  <c r="H10" i="17"/>
  <c r="H25" i="17" s="1"/>
  <c r="F10" i="17"/>
  <c r="F25" i="17" s="1"/>
  <c r="F32" i="17" s="1"/>
  <c r="G4" i="16"/>
  <c r="G5" i="16"/>
  <c r="G7" i="16"/>
  <c r="G9" i="16"/>
  <c r="G10" i="16"/>
  <c r="G11" i="16"/>
  <c r="G12" i="16"/>
  <c r="G13" i="16"/>
  <c r="G14" i="16"/>
  <c r="G15" i="16"/>
  <c r="G16" i="16"/>
  <c r="G17" i="16"/>
  <c r="G18" i="16"/>
  <c r="G19" i="16"/>
  <c r="G30" i="16"/>
  <c r="G31" i="16"/>
  <c r="G32" i="16"/>
  <c r="G33" i="16"/>
  <c r="G34" i="16"/>
  <c r="G35" i="16"/>
  <c r="G36" i="16"/>
  <c r="G37" i="16"/>
  <c r="G38" i="16"/>
  <c r="E39" i="16"/>
  <c r="G39" i="16"/>
  <c r="G43" i="16"/>
  <c r="G44" i="16"/>
  <c r="G40" i="16" l="1"/>
  <c r="G46" i="16" s="1"/>
  <c r="G22" i="16"/>
  <c r="F38" i="17"/>
  <c r="H33" i="17"/>
  <c r="H38" i="17"/>
  <c r="H40" i="17" s="1"/>
  <c r="F40" i="17"/>
  <c r="G48" i="16" l="1"/>
  <c r="G9" i="5" s="1"/>
  <c r="F41" i="17"/>
  <c r="G24" i="5"/>
  <c r="G15" i="5"/>
  <c r="G10" i="5" l="1"/>
  <c r="H42" i="17"/>
  <c r="F43" i="17" s="1"/>
  <c r="G11" i="5"/>
  <c r="AY95" i="1"/>
  <c r="AX95" i="1"/>
  <c r="L90" i="1"/>
  <c r="AM90" i="1"/>
  <c r="AM89" i="1"/>
  <c r="L89" i="1"/>
  <c r="AM87" i="1"/>
  <c r="L87" i="1"/>
  <c r="L85" i="1"/>
  <c r="L84" i="1"/>
  <c r="AS94" i="1"/>
  <c r="F19" i="5" l="1"/>
  <c r="G19" i="5" s="1"/>
  <c r="F18" i="5"/>
  <c r="G18" i="5" s="1"/>
  <c r="F17" i="5"/>
  <c r="G17" i="5" s="1"/>
  <c r="BB95" i="1"/>
  <c r="AV95" i="1"/>
  <c r="BD95" i="1"/>
  <c r="AZ95" i="1"/>
  <c r="AZ94" i="1" s="1"/>
  <c r="W29" i="1" s="1"/>
  <c r="BC95" i="1"/>
  <c r="BC94" i="1"/>
  <c r="W32" i="1" s="1"/>
  <c r="BD94" i="1"/>
  <c r="W33" i="1" s="1"/>
  <c r="BB94" i="1"/>
  <c r="AX94" i="1" s="1"/>
  <c r="G20" i="5" l="1"/>
  <c r="G27" i="5" s="1"/>
  <c r="AU95" i="1"/>
  <c r="AU94" i="1" s="1"/>
  <c r="AG95" i="1"/>
  <c r="AG94" i="1" s="1"/>
  <c r="AK26" i="1" s="1"/>
  <c r="AW95" i="1"/>
  <c r="AT95" i="1" s="1"/>
  <c r="AY94" i="1"/>
  <c r="AV94" i="1"/>
  <c r="AK29" i="1"/>
  <c r="W31" i="1"/>
  <c r="BA95" i="1"/>
  <c r="BA94" i="1" s="1"/>
  <c r="AW94" i="1" s="1"/>
  <c r="AK30" i="1" s="1"/>
  <c r="F29" i="5" l="1"/>
  <c r="G29" i="5" s="1"/>
  <c r="G31" i="5" s="1"/>
  <c r="AK35" i="1"/>
  <c r="AN95" i="1"/>
  <c r="AT94" i="1"/>
  <c r="W30" i="1"/>
  <c r="AN94" i="1" l="1"/>
</calcChain>
</file>

<file path=xl/sharedStrings.xml><?xml version="1.0" encoding="utf-8"?>
<sst xmlns="http://schemas.openxmlformats.org/spreadsheetml/2006/main" count="3651" uniqueCount="774">
  <si>
    <t>Export Komplet</t>
  </si>
  <si>
    <t/>
  </si>
  <si>
    <t>2.0</t>
  </si>
  <si>
    <t>False</t>
  </si>
  <si>
    <t>{676904ef-11e9-44b0-b343-19add303c46d}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</si>
  <si>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</si>
  <si>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</si>
  <si>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</si>
  <si>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</si>
  <si>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</si>
  <si>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</si>
  <si>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</si>
  <si>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MOKROHAJSKA2</t>
  </si>
  <si>
    <t>Stavba:</t>
  </si>
  <si>
    <t>REKONŠTRUKCIA ŠATNÍ - KUCHYŇA</t>
  </si>
  <si>
    <t>JKSO:</t>
  </si>
  <si>
    <t>KS:</t>
  </si>
  <si>
    <t>Miesto:</t>
  </si>
  <si>
    <t>Bratislava, Mokrohájska1</t>
  </si>
  <si>
    <t>Dátum:</t>
  </si>
  <si>
    <t>17. 2. 2023</t>
  </si>
  <si>
    <t>Objednávateľ:</t>
  </si>
  <si>
    <t>IČO:</t>
  </si>
  <si>
    <t xml:space="preserve">Inštitút pre pracovnú rehabilitáciu občanov </t>
  </si>
  <si>
    <t>IČ DPH:</t>
  </si>
  <si>
    <t>Zhotoviteľ:</t>
  </si>
  <si>
    <t xml:space="preserve"> </t>
  </si>
  <si>
    <t>Projektant:</t>
  </si>
  <si>
    <t xml:space="preserve"> Ing.arch. A. Gürtler</t>
  </si>
  <si>
    <t>True</t>
  </si>
  <si>
    <t>Spracovateľ:</t>
  </si>
  <si>
    <t>Ing. Ľ. Németh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</si>
  <si>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</si>
  <si>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</si>
  <si>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</si>
  <si>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</si>
  <si>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</si>
  <si>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</si>
  <si>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</si>
  <si>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</si>
  <si>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</si>
  <si>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</si>
  <si>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</si>
  <si>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</si>
  <si>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</si>
  <si>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</si>
  <si>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</si>
  <si>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</si>
  <si>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</si>
  <si>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</si>
  <si>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</si>
  <si>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</si>
  <si>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</si>
  <si>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</si>
  <si>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</si>
  <si>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</si>
  <si>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</si>
  <si>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</si>
  <si>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</si>
  <si>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</si>
  <si>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</si>
  <si>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</si>
  <si>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</si>
  <si>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</si>
  <si>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</si>
  <si>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</si>
  <si>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</si>
  <si>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</si>
  <si>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</si>
  <si>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</si>
  <si>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</si>
  <si>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</si>
  <si>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</si>
  <si>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</si>
  <si>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</si>
  <si>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</si>
  <si>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</si>
  <si>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</si>
  <si>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</si>
  <si>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</si>
  <si>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Názov stavby  :</t>
  </si>
  <si>
    <t>Miesto stavby :</t>
  </si>
  <si>
    <t>VM Mlyny UK, Staré Grunty 36, Bratislava</t>
  </si>
  <si>
    <t>CELKOVÉ  NÁKLADY  STAVBY</t>
  </si>
  <si>
    <t>Stavebné objekty</t>
  </si>
  <si>
    <t>Stavebná časť</t>
  </si>
  <si>
    <t>Zdravotechnika</t>
  </si>
  <si>
    <t>Elektroinštalácie</t>
  </si>
  <si>
    <t>CELKOM</t>
  </si>
  <si>
    <t>Vedľajšie rozpočtové náklady</t>
  </si>
  <si>
    <t>z TG -montáže</t>
  </si>
  <si>
    <t>Zariadenie staveniska</t>
  </si>
  <si>
    <t>%</t>
  </si>
  <si>
    <t xml:space="preserve">z </t>
  </si>
  <si>
    <t>zo SO</t>
  </si>
  <si>
    <t>Územná prirážka</t>
  </si>
  <si>
    <t>z</t>
  </si>
  <si>
    <t>Prevádzkové vplyvy</t>
  </si>
  <si>
    <t>Kompletizačná činnosť</t>
  </si>
  <si>
    <t xml:space="preserve">  </t>
  </si>
  <si>
    <t>NÁKLADY  CELKOM  BEZ DPH</t>
  </si>
  <si>
    <t>NÁKLAD VRÁTANE DPH</t>
  </si>
  <si>
    <t>V Bratislave dňa 24.05.2024</t>
  </si>
  <si>
    <t>Investor :</t>
  </si>
  <si>
    <t>Generálny projektant :</t>
  </si>
  <si>
    <t>Spracovateľ :</t>
  </si>
  <si>
    <t>{36d9bf1e-3621-4c2d-9ab3-d44d19344be5}</t>
  </si>
  <si>
    <t>lešenie</t>
  </si>
  <si>
    <t>1456,56</t>
  </si>
  <si>
    <t>2</t>
  </si>
  <si>
    <t>KRYCÍ LIST ROZPOČTU</t>
  </si>
  <si>
    <t>OBNOVA A ZATEPLENIE STREŠNEJ KONŠTRUKCIE BLOK D MLYNY UK</t>
  </si>
  <si>
    <t>Bratislava</t>
  </si>
  <si>
    <t>15. 4. 2024</t>
  </si>
  <si>
    <t>UK v Bratislave, Rektorát</t>
  </si>
  <si>
    <t>Vyplň údaj</t>
  </si>
  <si>
    <t>ERLIS spol. s r.o.</t>
  </si>
  <si>
    <t>Ing. Ľubomír Németh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</si>
  <si>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</si>
  <si>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</si>
  <si>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</si>
  <si>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</si>
  <si>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</si>
  <si>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</si>
  <si>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</si>
  <si>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</si>
  <si>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</si>
  <si>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</si>
  <si>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</si>
  <si>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</si>
  <si>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</si>
  <si>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</si>
  <si>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</si>
  <si>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</si>
  <si>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</si>
  <si>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</si>
  <si>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</si>
  <si>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</si>
  <si>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</si>
  <si>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 xml:space="preserve">    783 - Nátery</t>
  </si>
  <si>
    <t xml:space="preserve">    784 - Maľby</t>
  </si>
  <si>
    <t>OST - Ostatné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</si>
  <si>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</si>
  <si>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</si>
  <si>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</si>
  <si>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</si>
  <si>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</si>
  <si>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</si>
  <si>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</si>
  <si>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</si>
  <si>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</si>
  <si>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</si>
  <si>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</si>
  <si>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</si>
  <si>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</si>
  <si>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</si>
  <si>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</si>
  <si>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</si>
  <si>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</si>
  <si>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</si>
  <si>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</si>
  <si>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</si>
  <si>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</si>
  <si>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</si>
  <si>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</si>
  <si>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</si>
  <si>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</si>
  <si>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</si>
  <si>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</si>
  <si>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</si>
  <si>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</si>
  <si>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</si>
  <si>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</si>
  <si>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</si>
  <si>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-1174176321</t>
  </si>
  <si>
    <t>VV</t>
  </si>
  <si>
    <t>pre bleskozvod</t>
  </si>
  <si>
    <t>85,0*0,3*0,65</t>
  </si>
  <si>
    <t>60,0*0,3*0,8</t>
  </si>
  <si>
    <t>Súčet</t>
  </si>
  <si>
    <t>167101100.S</t>
  </si>
  <si>
    <t>Nakladanie výkopku tr.1-4 ručne</t>
  </si>
  <si>
    <t>986013298</t>
  </si>
  <si>
    <t>3</t>
  </si>
  <si>
    <t>174101001.S</t>
  </si>
  <si>
    <t>Zásyp sypaninou so zhutnením jám, šachiet, rýh, zárezov alebo okolo objektov do 100 m3</t>
  </si>
  <si>
    <t>-1219306093</t>
  </si>
  <si>
    <t>Zvislé a kompletné konštrukcie</t>
  </si>
  <si>
    <t>310238211.S</t>
  </si>
  <si>
    <t>Zamurovanie otvoru s plochou nad 0.25 do 1 m2 v murive nadzákladného tehlami na maltu vápennocementovú</t>
  </si>
  <si>
    <t>-326044990</t>
  </si>
  <si>
    <t>2suterén-po napojení zvodov</t>
  </si>
  <si>
    <t>1,0*0,75*0,45</t>
  </si>
  <si>
    <t>5</t>
  </si>
  <si>
    <t>Komunikácie</t>
  </si>
  <si>
    <t>576131111.S</t>
  </si>
  <si>
    <t>Koberec asfaltový otvorený z kameniva drveného obaleného asfaltom so zhutnením hr. 40 mm</t>
  </si>
  <si>
    <t>m2</t>
  </si>
  <si>
    <t>-491903591</t>
  </si>
  <si>
    <t>85,0*0,3</t>
  </si>
  <si>
    <t>6</t>
  </si>
  <si>
    <t>Úpravy povrchov, podlahy, osadenie</t>
  </si>
  <si>
    <t>612460201.S</t>
  </si>
  <si>
    <t>Vnútorná omietka stien vápenná jadrová (hrubá), hr. 10 mm</t>
  </si>
  <si>
    <t>1262502784</t>
  </si>
  <si>
    <t>2suteren-po napojení zvodov</t>
  </si>
  <si>
    <t>1,0*0,75</t>
  </si>
  <si>
    <t>7</t>
  </si>
  <si>
    <t>631313671.S</t>
  </si>
  <si>
    <t>Mazanina z betónu prostého (m2) hladená dreveným hladidlom, betón tr. C 20/25 hr. 100 mm</t>
  </si>
  <si>
    <t>-1087971300</t>
  </si>
  <si>
    <t>0,6*0,3*5</t>
  </si>
  <si>
    <t>8</t>
  </si>
  <si>
    <t>631501111.S</t>
  </si>
  <si>
    <t>Násyp s utlačením a urovnaním povrchu z kameniva ťaženého hrubého a drobného</t>
  </si>
  <si>
    <t>-1215465225</t>
  </si>
  <si>
    <t>85,0*0,3*0,05</t>
  </si>
  <si>
    <t>9</t>
  </si>
  <si>
    <t>Ostatné konštrukcie a práce-búranie</t>
  </si>
  <si>
    <t>941955004.S</t>
  </si>
  <si>
    <t>Lešenie ľahké pracovné pomocné s výškou lešeňovej podlahy nad 2,50 do 3,5 m</t>
  </si>
  <si>
    <t>965820703</t>
  </si>
  <si>
    <t>pre opravu zvodov</t>
  </si>
  <si>
    <t>2,0*5+2,0*5+2,0</t>
  </si>
  <si>
    <t>10</t>
  </si>
  <si>
    <t>943943221.S</t>
  </si>
  <si>
    <t>Montáž lešenia priestorového ľahkého bez podláh pri zaťaženie do 2 kPa, výšky do 10 m</t>
  </si>
  <si>
    <t>1889460285</t>
  </si>
  <si>
    <t>7,2*28,9*7,0</t>
  </si>
  <si>
    <t>11</t>
  </si>
  <si>
    <t>943943292.S</t>
  </si>
  <si>
    <t>Príplatok za prvý a každý ďalší i začatý mesiac používania lešenia priestorového ľahkého bez podláh výšky do 10 m a nad 10 do 22 m</t>
  </si>
  <si>
    <t>-693120193</t>
  </si>
  <si>
    <t>lešenie*2</t>
  </si>
  <si>
    <t>12</t>
  </si>
  <si>
    <t>943943821.S</t>
  </si>
  <si>
    <t>Demontáž lešenia priestorového ľahkého bez podláh pri zaťažení do 2 kPa, výšky do 10 m</t>
  </si>
  <si>
    <t>611161178</t>
  </si>
  <si>
    <t>13</t>
  </si>
  <si>
    <t>943955031.S</t>
  </si>
  <si>
    <t>Montáž lešeňovej podlahy bez priečnikov výšky do 10 m</t>
  </si>
  <si>
    <t>1796109482</t>
  </si>
  <si>
    <t>7,2*28,9</t>
  </si>
  <si>
    <t>14</t>
  </si>
  <si>
    <t>943955191.S</t>
  </si>
  <si>
    <t>Príplatok za prvý a každý i začatý mesiac použitia lešeňovej podlahy pre všetky výšky do 40 m</t>
  </si>
  <si>
    <t>-1356478994</t>
  </si>
  <si>
    <t>208,8*2</t>
  </si>
  <si>
    <t>15</t>
  </si>
  <si>
    <t>943955821.S</t>
  </si>
  <si>
    <t>Demontáž lešeňovej podlahy s priečnikmi alebo pozdľžnikmi výšky do 10 m</t>
  </si>
  <si>
    <t>820419329</t>
  </si>
  <si>
    <t>16</t>
  </si>
  <si>
    <t>952902110.S</t>
  </si>
  <si>
    <t>Čistenie budov zametaním v miestnostiach, chodbách, na schodišti a na povalách</t>
  </si>
  <si>
    <t>179407542</t>
  </si>
  <si>
    <t>36,975*37,65*2</t>
  </si>
  <si>
    <t>17</t>
  </si>
  <si>
    <t>962032631.S</t>
  </si>
  <si>
    <t>Búranie komínov. muriva z tehál nad strechou na akúkoľvek maltu,  -1,63300t</t>
  </si>
  <si>
    <t>-1342548477</t>
  </si>
  <si>
    <t>0,5*0,5*1,5</t>
  </si>
  <si>
    <t>18</t>
  </si>
  <si>
    <t>962051116.S</t>
  </si>
  <si>
    <t>Búranie priečok alebo vybúranie otvorov plochy nad 4 m2 železobetónových hr. do 150 mm,  -0,32400t</t>
  </si>
  <si>
    <t>1307833898</t>
  </si>
  <si>
    <t>(3,06*0,9+3,06*1,2)*5</t>
  </si>
  <si>
    <t>5,2*2*5</t>
  </si>
  <si>
    <t>19</t>
  </si>
  <si>
    <t>962081131.S</t>
  </si>
  <si>
    <t>Búranie muriva priečok zo sklenených tvárnic, hr. do 100 mm,  -0,05500t</t>
  </si>
  <si>
    <t>379211421</t>
  </si>
  <si>
    <t>3,0*1,38*5</t>
  </si>
  <si>
    <t>964011221.S</t>
  </si>
  <si>
    <t>Vybúranie prekladov železobetónových prefabrikovaných, dľ. do 3 m, do 75 kg/m,  -2,40000t</t>
  </si>
  <si>
    <t>1622439546</t>
  </si>
  <si>
    <t>3,06*3,7*0,1*5</t>
  </si>
  <si>
    <t>21</t>
  </si>
  <si>
    <t>965041441.S</t>
  </si>
  <si>
    <t>Búranie podkladov pod dlažby, liatych dlažieb a mazanín, škvarobetón hr. nad 100 mm, plochy nad 4 m2 -1,60000t</t>
  </si>
  <si>
    <t>-1703262944</t>
  </si>
  <si>
    <t>553,61*0,125</t>
  </si>
  <si>
    <t>788,43*0,125</t>
  </si>
  <si>
    <t>22</t>
  </si>
  <si>
    <t>965042121.S</t>
  </si>
  <si>
    <t>Búranie podkladov pod dlažby, liatych dlažieb a mazanín,betón alebo liaty asfalt hr.do 100 mm, plochy do 1 m2 -2,20000t</t>
  </si>
  <si>
    <t>-1308740412</t>
  </si>
  <si>
    <t>pre bleskozvod - okapové chodníky</t>
  </si>
  <si>
    <t>0,6*0,3*0,1*5</t>
  </si>
  <si>
    <t>23</t>
  </si>
  <si>
    <t>965042241.S</t>
  </si>
  <si>
    <t>Búranie podkladov pod dlažby, liatych dlažieb a mazanín,betón,liaty asfalt hr.nad 100 mm, plochy nad 4 m2 -2,20000t</t>
  </si>
  <si>
    <t>-1855542682</t>
  </si>
  <si>
    <t>85,0*0,3*0,15</t>
  </si>
  <si>
    <t>24</t>
  </si>
  <si>
    <t>965082941.S</t>
  </si>
  <si>
    <t>Odstránenie násypu pod podlahami alebo na strechách, hr.nad 200 mm,  -1,40000t</t>
  </si>
  <si>
    <t>1252648334</t>
  </si>
  <si>
    <t>553,61*0,22</t>
  </si>
  <si>
    <t>788,43*0,02</t>
  </si>
  <si>
    <t>25</t>
  </si>
  <si>
    <t>971033441.S</t>
  </si>
  <si>
    <t>Vybúranie otvoru v murive tehl. plochy do 0,25 m2 hr. do 300 mm,  -0,14600t</t>
  </si>
  <si>
    <t>ks</t>
  </si>
  <si>
    <t>-1765831406</t>
  </si>
  <si>
    <t>prízemie</t>
  </si>
  <si>
    <t>2,0</t>
  </si>
  <si>
    <t>26</t>
  </si>
  <si>
    <t>971033561.S</t>
  </si>
  <si>
    <t>Vybúranie otvorov v murive tehl. plochy do 1 m2 hr. do 600 mm,  -1,87500t</t>
  </si>
  <si>
    <t>-1984029299</t>
  </si>
  <si>
    <t>1suterén</t>
  </si>
  <si>
    <t>0,3*0,5*3,75+0,5*0,5*3,75+0,6*0,45*2,85+0,3*0,4*2,85+0,3*0,3*2,85</t>
  </si>
  <si>
    <t>2suterén</t>
  </si>
  <si>
    <t>0,7*1,0*0,45</t>
  </si>
  <si>
    <t>27</t>
  </si>
  <si>
    <t>971055003.S</t>
  </si>
  <si>
    <t>Rezanie konštrukcií zo železobetónu hr. panelu 100 mm stenovou pílou -0,01200t</t>
  </si>
  <si>
    <t>m</t>
  </si>
  <si>
    <t>-325093562</t>
  </si>
  <si>
    <t>3,06*10*5</t>
  </si>
  <si>
    <t>28</t>
  </si>
  <si>
    <t>971055008.S</t>
  </si>
  <si>
    <t>Rezanie konštrukcií zo železobetónu hr. panelu 150 mm stenovou pílou -0,01800t</t>
  </si>
  <si>
    <t>1845029866</t>
  </si>
  <si>
    <t>85,0*2+0,6*2*5</t>
  </si>
  <si>
    <t>29</t>
  </si>
  <si>
    <t>971055021.S</t>
  </si>
  <si>
    <t>Rezanie konštrukcií zo železobetónu hr. panelu 250 mm stenovou pílou -0,03000t</t>
  </si>
  <si>
    <t>902297708</t>
  </si>
  <si>
    <t>30</t>
  </si>
  <si>
    <t>979081111.S</t>
  </si>
  <si>
    <t>Odvoz sutiny a vybúraných hmôt na skládku do 1 km</t>
  </si>
  <si>
    <t>t</t>
  </si>
  <si>
    <t>-1865681813</t>
  </si>
  <si>
    <t>31</t>
  </si>
  <si>
    <t>979081121.S</t>
  </si>
  <si>
    <t>Odvoz sutiny a vybúraných hmôt na skládku za každý ďalší 1 km</t>
  </si>
  <si>
    <t>-444640665</t>
  </si>
  <si>
    <t>578,019*19 'Prepočítané koeficientom množstva</t>
  </si>
  <si>
    <t>32</t>
  </si>
  <si>
    <t>979082111.S</t>
  </si>
  <si>
    <t>Vnútrostavenisková doprava sutiny a vybúraných hmôt do 10 m</t>
  </si>
  <si>
    <t>1695980141</t>
  </si>
  <si>
    <t>33</t>
  </si>
  <si>
    <t>979082121.S</t>
  </si>
  <si>
    <t>Vnútrostavenisková doprava sutiny a vybúraných hmôt za každých ďalších 5 m</t>
  </si>
  <si>
    <t>-853643393</t>
  </si>
  <si>
    <t>578,019*8 'Prepočítané koeficientom množstva</t>
  </si>
  <si>
    <t>34</t>
  </si>
  <si>
    <t>979089612.S</t>
  </si>
  <si>
    <t>Poplatok za skladovanie - iné odpady zo stavieb a demolácií (17 09), ostatné</t>
  </si>
  <si>
    <t>1009068296</t>
  </si>
  <si>
    <t>99</t>
  </si>
  <si>
    <t>Presun hmôt HSV</t>
  </si>
  <si>
    <t>35</t>
  </si>
  <si>
    <t>999281111.S</t>
  </si>
  <si>
    <t>Presun hmôt pre opravy a údržbu objektov vrátane vonkajších plášťov výšky do 25 m</t>
  </si>
  <si>
    <t>2099522009</t>
  </si>
  <si>
    <t>PSV</t>
  </si>
  <si>
    <t>Práce a dodávky PSV</t>
  </si>
  <si>
    <t>712</t>
  </si>
  <si>
    <t>Povlakové krytiny</t>
  </si>
  <si>
    <t>36</t>
  </si>
  <si>
    <t>712290010.S</t>
  </si>
  <si>
    <t>Zhotovenie parozábrany pre strechy ploché do 10°</t>
  </si>
  <si>
    <t>6664656</t>
  </si>
  <si>
    <t>36,9*36,375</t>
  </si>
  <si>
    <t>(36,9+36,375)*2*0,55</t>
  </si>
  <si>
    <t>37</t>
  </si>
  <si>
    <t>M</t>
  </si>
  <si>
    <t>1329 0000</t>
  </si>
  <si>
    <t>Parozábrana, hr. 3,5 mm, jemný posyp/fólia</t>
  </si>
  <si>
    <t>192930580</t>
  </si>
  <si>
    <t>1422,841*1,15 'Prepočítané koeficientom množstva</t>
  </si>
  <si>
    <t>38</t>
  </si>
  <si>
    <t>712300833.S</t>
  </si>
  <si>
    <t>Odstránenie povlakovej krytiny na strechách plochých 10° trojvrstvovej,  -0,01400t</t>
  </si>
  <si>
    <t>665077455</t>
  </si>
  <si>
    <t>553,61+788,43-9,79*5</t>
  </si>
  <si>
    <t>39</t>
  </si>
  <si>
    <t>712300834.S</t>
  </si>
  <si>
    <t>Odstránenie povlakovej krytiny na strechách plochých do 10° každé ďalšie vrstvy,  -0,00600t</t>
  </si>
  <si>
    <t>1265157406</t>
  </si>
  <si>
    <t>553,61*4</t>
  </si>
  <si>
    <t>(788,43-9,79*5)*4</t>
  </si>
  <si>
    <t>40</t>
  </si>
  <si>
    <t>712311101.S</t>
  </si>
  <si>
    <t>Zhotovenie povlakovej krytiny striech plochých do 10° za studena náterom penetračným</t>
  </si>
  <si>
    <t>1477661600</t>
  </si>
  <si>
    <t>41</t>
  </si>
  <si>
    <t>7504 0015</t>
  </si>
  <si>
    <t>Penetračný náter rýchloschnúci, na báze rozpúšťadiel</t>
  </si>
  <si>
    <t>100 l</t>
  </si>
  <si>
    <t>-2134535007</t>
  </si>
  <si>
    <t>1422,841*0,0025 'Prepočítané koeficientom množstva</t>
  </si>
  <si>
    <t>42</t>
  </si>
  <si>
    <t>712331101.S</t>
  </si>
  <si>
    <t>Zhotovenie povlak. krytiny striech plochých do 10° pásmi na sucho AIP, NAIP alebo tkaniny</t>
  </si>
  <si>
    <t>603390872</t>
  </si>
  <si>
    <t>(37,65*36,975-36,7*36,175)+36,7*36,175</t>
  </si>
  <si>
    <t>(36,7+36,175)*2*(0,45+0,75)/2</t>
  </si>
  <si>
    <t>43</t>
  </si>
  <si>
    <t>17130000</t>
  </si>
  <si>
    <t>Vrchný pás s vlastnosťami redukujúce oxidy dusíka, modifikácia -40 °C/+150 °C, hr. 5,2 mm, farba bielosivá</t>
  </si>
  <si>
    <t>154278137</t>
  </si>
  <si>
    <t>1479,559*1,15 'Prepočítané koeficientom množstva</t>
  </si>
  <si>
    <t>44</t>
  </si>
  <si>
    <t>712331105.S</t>
  </si>
  <si>
    <t>Zhotovenie povlak. krytiny striech plochých do 10° samolepiacim asfaltovým pásom</t>
  </si>
  <si>
    <t>55160029</t>
  </si>
  <si>
    <t>45</t>
  </si>
  <si>
    <t>1606 0000</t>
  </si>
  <si>
    <t>Spodná vrstva hydroizolácie s variabilnou technológiou tvorby spoja, hr. 3 mm, fólia/sťah.</t>
  </si>
  <si>
    <t>1045459061</t>
  </si>
  <si>
    <t>46</t>
  </si>
  <si>
    <t>712991040.S</t>
  </si>
  <si>
    <t>Montáž podkladnej konštrukcie z OSB dosiek na atike šírky 411 - 620 mm pod klampiarske konštrukcie</t>
  </si>
  <si>
    <t>2069837209</t>
  </si>
  <si>
    <t>115,0+38,0</t>
  </si>
  <si>
    <t>47</t>
  </si>
  <si>
    <t>311970001100.S</t>
  </si>
  <si>
    <t>Kotviaci prvok do betónu 6,3x160 mm, oceľový</t>
  </si>
  <si>
    <t>91012250</t>
  </si>
  <si>
    <t>48</t>
  </si>
  <si>
    <t>607260000300.S</t>
  </si>
  <si>
    <t>Doska OSB nebrúsená hr. 18 mm</t>
  </si>
  <si>
    <t>-835684634</t>
  </si>
  <si>
    <t>153,0*0,1</t>
  </si>
  <si>
    <t>49</t>
  </si>
  <si>
    <t>998712203.S</t>
  </si>
  <si>
    <t>Presun hmôt pre izoláciu povlakovej krytiny v objektoch výšky nad 12 do 24 m</t>
  </si>
  <si>
    <t>993802100</t>
  </si>
  <si>
    <t>713</t>
  </si>
  <si>
    <t>Izolácie tepelné</t>
  </si>
  <si>
    <t>50</t>
  </si>
  <si>
    <t>713112111.S</t>
  </si>
  <si>
    <t>Montáž tepelnej izolácie stropov polystyrénom, vrchom kladenou voľne</t>
  </si>
  <si>
    <t>778561307</t>
  </si>
  <si>
    <t>7,2*28,9-9,79*5</t>
  </si>
  <si>
    <t>51</t>
  </si>
  <si>
    <t>283750000700.S</t>
  </si>
  <si>
    <t>Doska XPS hr. 50 mm, zateplenie soklov, suterénov, podláh</t>
  </si>
  <si>
    <t>-1943340781</t>
  </si>
  <si>
    <t>159,13*1,02 'Prepočítané koeficientom množstva</t>
  </si>
  <si>
    <t>52</t>
  </si>
  <si>
    <t>713116440.S</t>
  </si>
  <si>
    <t>Montáž tepelnej izolácie stropov PUR penou hr. 300 mm</t>
  </si>
  <si>
    <t>-1127481613</t>
  </si>
  <si>
    <t>14,73*36,175*2</t>
  </si>
  <si>
    <t>14,73*36,175</t>
  </si>
  <si>
    <t>21,972*36,175</t>
  </si>
  <si>
    <t>53</t>
  </si>
  <si>
    <t>4700 2001</t>
  </si>
  <si>
    <t>Spádové PIR tepelnoizolačné dosky, spád 2 %, obojstranná hliníková krycia vrstva, LAMBDA = 0,022 W/(m.K)</t>
  </si>
  <si>
    <t>-919560979</t>
  </si>
  <si>
    <t>14,73*36,175*(0,03+0,33)/2</t>
  </si>
  <si>
    <t>95,914*1,02 'Prepočítané koeficientom množstva</t>
  </si>
  <si>
    <t>54</t>
  </si>
  <si>
    <t>4519 0200</t>
  </si>
  <si>
    <t>Tepelnoizolačné PIR dosky pre ploché strechy, obojstranná hliníková krycia vrstva, polodrážka, PIR index &gt; 250 reakcia na oheň E, LAMBDA =0,022 W/(m.K), hr. 200mm</t>
  </si>
  <si>
    <t>84647616</t>
  </si>
  <si>
    <t>532,858*1,02 'Prepočítané koeficientom množstva</t>
  </si>
  <si>
    <t>55</t>
  </si>
  <si>
    <t>4519 0240</t>
  </si>
  <si>
    <t>Tepelnoizolačné dosky pre ploché strechy, obojstranná hliníková krycia vrstva, polodrážka, PIR index &gt; 250 reakcia na oheň E, LAMDA =0,022 W/(m.K), hr. 240mm</t>
  </si>
  <si>
    <t>1590772538</t>
  </si>
  <si>
    <t>794,837*1,02 'Prepočítané koeficientom množstva</t>
  </si>
  <si>
    <t>56</t>
  </si>
  <si>
    <t>713144080.S</t>
  </si>
  <si>
    <t>Montáž tepelnej izolácie na atiku z XPS do lepidla</t>
  </si>
  <si>
    <t>-1174642686</t>
  </si>
  <si>
    <t>zvislo</t>
  </si>
  <si>
    <t>(36,7+36,175)*2*0,55</t>
  </si>
  <si>
    <t>vodorovne</t>
  </si>
  <si>
    <t>37,6*37,075-36,7*36,175</t>
  </si>
  <si>
    <t>57</t>
  </si>
  <si>
    <t>283750004245.S</t>
  </si>
  <si>
    <t>Doska PIR s obojstranným nasýteným skleneným vláknom hr. 100 mm</t>
  </si>
  <si>
    <t>-1124860848</t>
  </si>
  <si>
    <t>80,163*1,02 'Prepočítané koeficientom množstva</t>
  </si>
  <si>
    <t>58</t>
  </si>
  <si>
    <t>283750004220.S</t>
  </si>
  <si>
    <t>Doska PIR s obojstranným nasýteným skleneným vláknom hr. 50 mm</t>
  </si>
  <si>
    <t>-1280709490</t>
  </si>
  <si>
    <t>66,398*1,02 'Prepočítané koeficientom množstva</t>
  </si>
  <si>
    <t>59</t>
  </si>
  <si>
    <t>713170120.S</t>
  </si>
  <si>
    <t>Montáž spádového klinu z EPS na balkóny a terasy lepením</t>
  </si>
  <si>
    <t>-1244948465</t>
  </si>
  <si>
    <t>(10,25+4,5+8,33)*3</t>
  </si>
  <si>
    <t>60</t>
  </si>
  <si>
    <t>9610 8140</t>
  </si>
  <si>
    <t>Dvojspádový líniový odvodňovací systém z blokovej PU peny, reakcia na oheň E, pevnosť v tlaku ? 120 kPa, spád v pozdĺžnom smere 1%, spád v priečnom smere 4%, SET1</t>
  </si>
  <si>
    <t>bal.</t>
  </si>
  <si>
    <t>2012868890</t>
  </si>
  <si>
    <t>61</t>
  </si>
  <si>
    <t>9610 8240</t>
  </si>
  <si>
    <t>Dvojspádový líniový odvodňovací systém z blokovej PU peny, reakcia na oheň E, pevnosť v tlaku ? 120 kPa, spád v pozdĺžnom smere 1%, spád v priečnom smere 4%, SET2</t>
  </si>
  <si>
    <t>688942822</t>
  </si>
  <si>
    <t>62</t>
  </si>
  <si>
    <t>9610 8340</t>
  </si>
  <si>
    <t>Dvojspádový líniový odvodňovací systém z blokovej PU peny, reakcia na oheň E, pevnosť v tlaku ? 120 kPa, spád v pozdĺžnom smere 1%, spád v priečnom smere 4%, SET3</t>
  </si>
  <si>
    <t>-402075885</t>
  </si>
  <si>
    <t>63</t>
  </si>
  <si>
    <t>998713203.S</t>
  </si>
  <si>
    <t>Presun hmôt pre izolácie tepelné v objektoch výšky nad 12 m do 24 m</t>
  </si>
  <si>
    <t>-1237968601</t>
  </si>
  <si>
    <t>762</t>
  </si>
  <si>
    <t>Konštrukcie tesárske</t>
  </si>
  <si>
    <t>64</t>
  </si>
  <si>
    <t>762421220.S</t>
  </si>
  <si>
    <t>Montáž obloženia stropov alebo strešných podhľadov doskami tvrdými drevotrieskovými na zraz</t>
  </si>
  <si>
    <t>-724448717</t>
  </si>
  <si>
    <t>115,0*0,4+38,0*0,55</t>
  </si>
  <si>
    <t>65</t>
  </si>
  <si>
    <t>606210000100.R1</t>
  </si>
  <si>
    <t>Preglejka vodovzdorná , šxlxhr 2500x1250x24 mm</t>
  </si>
  <si>
    <t>940556882</t>
  </si>
  <si>
    <t>66,9*1,04 'Prepočítané koeficientom množstva</t>
  </si>
  <si>
    <t>66</t>
  </si>
  <si>
    <t>762421306.S</t>
  </si>
  <si>
    <t>Obloženie stropov alebo strešných podhľadov z dosiek OSB skrutkovaných na zraz hr. dosky 25 mm</t>
  </si>
  <si>
    <t>1793197733</t>
  </si>
  <si>
    <t>(7,2*28,9-9,79*5)*2</t>
  </si>
  <si>
    <t>67</t>
  </si>
  <si>
    <t>762431304.S</t>
  </si>
  <si>
    <t>Obloženie stien z dosiek OSB skrutkovaných na zraz hr. dosky 18 mm</t>
  </si>
  <si>
    <t>779368483</t>
  </si>
  <si>
    <t>pre okná</t>
  </si>
  <si>
    <t>6,0*5,0</t>
  </si>
  <si>
    <t>68</t>
  </si>
  <si>
    <t>762495000.S</t>
  </si>
  <si>
    <t>Spojovacie prostriedky pre olištovanie škár, obloženie stropov, strešných podhľadov a stien - klince, závrtky</t>
  </si>
  <si>
    <t>1700119381</t>
  </si>
  <si>
    <t>66,9+318,26+30,0</t>
  </si>
  <si>
    <t>69</t>
  </si>
  <si>
    <t>998762203.S</t>
  </si>
  <si>
    <t>Presun hmôt pre konštrukcie tesárske v objektoch výšky od 12 do 24 m</t>
  </si>
  <si>
    <t>-2013297877</t>
  </si>
  <si>
    <t>763</t>
  </si>
  <si>
    <t>Konštrukcie - drevostavby</t>
  </si>
  <si>
    <t>70</t>
  </si>
  <si>
    <t>763126611.S</t>
  </si>
  <si>
    <t>Predsadená SDK stena hr. 62.5 mm, na oceľovej konštrukcií CD+UD, jednoducho opláštená doskou protipožiarnou DF12.5 mm,</t>
  </si>
  <si>
    <t>-545187972</t>
  </si>
  <si>
    <t>opláštenie zvodov - prízemie</t>
  </si>
  <si>
    <t>(0,2*7,0*2+0,3*7,0)*5</t>
  </si>
  <si>
    <t>opláštenie zvodov - 1suteren</t>
  </si>
  <si>
    <t>(0,2*3,75*2+0,3*3,75)*2</t>
  </si>
  <si>
    <t>(0,2*2,85*2+0,3*2,85)*3</t>
  </si>
  <si>
    <t>71</t>
  </si>
  <si>
    <t>763129621.S</t>
  </si>
  <si>
    <t>Demontáž dosiek sadrokartónovej predsadenej alebo šachtovej steny, jednoduché opláštenie, -0,01300t</t>
  </si>
  <si>
    <t>671146927</t>
  </si>
  <si>
    <t>kastlík pod stropom - prízemie</t>
  </si>
  <si>
    <t>(0,3*0,5+0,5*0,5*2+0,3*0,5)*5</t>
  </si>
  <si>
    <t>kapotáž zvislého zvodu - prízemie</t>
  </si>
  <si>
    <t>(0,3*7,0+0,2*7,0*2)*4</t>
  </si>
  <si>
    <t>72</t>
  </si>
  <si>
    <t>763134015.S</t>
  </si>
  <si>
    <t>Podhľad SDK, závesná kca CD+UD s profilom UA, doska protipožiarna DF 12,5 mm</t>
  </si>
  <si>
    <t>1155405695</t>
  </si>
  <si>
    <t>kastlíky pod stropom pre zvody - prízemie</t>
  </si>
  <si>
    <t>73</t>
  </si>
  <si>
    <t>763139531.S</t>
  </si>
  <si>
    <t>Demontáž sadrokartónového podhľadu s jednovrstvou nosnou konštrukciou z oceľových profilov, jednoduché opláštenie, -0,02106t</t>
  </si>
  <si>
    <t>-1953245937</t>
  </si>
  <si>
    <t>74</t>
  </si>
  <si>
    <t>998763201.S</t>
  </si>
  <si>
    <t>Presun hmôt pre drevostavby v objektoch výšky do 12 m</t>
  </si>
  <si>
    <t>-699743872</t>
  </si>
  <si>
    <t>764</t>
  </si>
  <si>
    <t>Konštrukcie klampiarske</t>
  </si>
  <si>
    <t>75</t>
  </si>
  <si>
    <t>764333470.S</t>
  </si>
  <si>
    <t>Lemovanie z pozinkovaného farbeného PZf plechu, múrov na plochých strechách r.š. 750 mm + príponky</t>
  </si>
  <si>
    <t>11672231</t>
  </si>
  <si>
    <t>76</t>
  </si>
  <si>
    <t>764333480.S</t>
  </si>
  <si>
    <t>Lemovanie z pozinkovaného farbeného PZf plechu, múrov na plochých strechách r.š. 900 mm+ príponky</t>
  </si>
  <si>
    <t>-1870604248</t>
  </si>
  <si>
    <t>77</t>
  </si>
  <si>
    <t>764334850.S</t>
  </si>
  <si>
    <t>Demontáž lemovania múrov na plochých strechách vrátane krycieho plechu nadmúroviek rš 500 mm,  -0,00320t</t>
  </si>
  <si>
    <t>419967361</t>
  </si>
  <si>
    <t>(37,65+36,975)*2</t>
  </si>
  <si>
    <t>78</t>
  </si>
  <si>
    <t>998764203.S</t>
  </si>
  <si>
    <t>Presun hmôt pre konštrukcie klampiarske v objektoch výšky nad 12 do 24 m</t>
  </si>
  <si>
    <t>229992762</t>
  </si>
  <si>
    <t>767</t>
  </si>
  <si>
    <t>Konštrukcie doplnkové kovové</t>
  </si>
  <si>
    <t>79</t>
  </si>
  <si>
    <t>767833511.S</t>
  </si>
  <si>
    <t>Montáž rebríkov do muriva z kompozitov</t>
  </si>
  <si>
    <t>1229304268</t>
  </si>
  <si>
    <t>80</t>
  </si>
  <si>
    <t>631260001135.S</t>
  </si>
  <si>
    <t xml:space="preserve">Rebrík kompozitný vrátane kotvenia z kompozitných úchytov </t>
  </si>
  <si>
    <t>1097583222</t>
  </si>
  <si>
    <t>81</t>
  </si>
  <si>
    <t>767996801.S</t>
  </si>
  <si>
    <t>Demontáž ostatných doplnkov stavieb s hmotnosťou jednotlivých dielov konštrukcií do 50 kg,  -0,00100t</t>
  </si>
  <si>
    <t>kg</t>
  </si>
  <si>
    <t>655269708</t>
  </si>
  <si>
    <t>tyč, komínová rúra</t>
  </si>
  <si>
    <t>100,0</t>
  </si>
  <si>
    <t>rebrík</t>
  </si>
  <si>
    <t>50,0</t>
  </si>
  <si>
    <t>82</t>
  </si>
  <si>
    <t>998767203.S</t>
  </si>
  <si>
    <t>Presun hmôt pre kovové stavebné doplnkové konštrukcie v objektoch výšky nad 12 do 24 m</t>
  </si>
  <si>
    <t>-447257534</t>
  </si>
  <si>
    <t>783</t>
  </si>
  <si>
    <t>Nátery</t>
  </si>
  <si>
    <t>83</t>
  </si>
  <si>
    <t>783782431.S</t>
  </si>
  <si>
    <t>Nátery tesárskych konštrukcií aplikované striekaním, preventívna impregnácia proti drevokaznému hmyzu a hubám</t>
  </si>
  <si>
    <t>-517310868</t>
  </si>
  <si>
    <t>OSB dosky v atike</t>
  </si>
  <si>
    <t>30,0*2</t>
  </si>
  <si>
    <t>784</t>
  </si>
  <si>
    <t>Maľby</t>
  </si>
  <si>
    <t>84</t>
  </si>
  <si>
    <t>784481020.S</t>
  </si>
  <si>
    <t>Stierka stien na podklad jemnozrnný výšky nad 3,80 m</t>
  </si>
  <si>
    <t>-499901510</t>
  </si>
  <si>
    <t>OST</t>
  </si>
  <si>
    <t>Ostatné</t>
  </si>
  <si>
    <t>85</t>
  </si>
  <si>
    <t>712390982.S</t>
  </si>
  <si>
    <t>Údržba povlakovej krytiny striech plochých do 10° ostatné násypom z hrubého kameniva</t>
  </si>
  <si>
    <t>-1822693053</t>
  </si>
  <si>
    <t>36,7*36,175</t>
  </si>
  <si>
    <t>86</t>
  </si>
  <si>
    <t>583310001500.S</t>
  </si>
  <si>
    <t>Kamenivo ťažené hrubé frakcia 16-22 mm</t>
  </si>
  <si>
    <t>1596524834</t>
  </si>
  <si>
    <t>36,7*36,175*0,03</t>
  </si>
  <si>
    <t>39,829*1,6 'Prepočítané koeficientom množstva</t>
  </si>
  <si>
    <t>87</t>
  </si>
  <si>
    <t>712990040.S</t>
  </si>
  <si>
    <t>Položenie geotextílie vodorovne alebo zvislo na strechy ploché do 10°</t>
  </si>
  <si>
    <t>-849820128</t>
  </si>
  <si>
    <t>88</t>
  </si>
  <si>
    <t>693110004500.S</t>
  </si>
  <si>
    <t>Geotextília polypropylénová netkaná 300 g/m2</t>
  </si>
  <si>
    <t>1134473396</t>
  </si>
  <si>
    <t>89</t>
  </si>
  <si>
    <t>310491303</t>
  </si>
  <si>
    <t>VP</t>
  </si>
  <si>
    <t xml:space="preserve">  Práce naviac</t>
  </si>
  <si>
    <t>PN</t>
  </si>
  <si>
    <t xml:space="preserve">                 721 - KANALIZÁCIA</t>
  </si>
  <si>
    <t>p.č.</t>
  </si>
  <si>
    <t>číslo</t>
  </si>
  <si>
    <t>popis</t>
  </si>
  <si>
    <t>m.j.</t>
  </si>
  <si>
    <t>množ.</t>
  </si>
  <si>
    <t>j.cena €</t>
  </si>
  <si>
    <t>spolu €</t>
  </si>
  <si>
    <t>Demontáž potr.liat.do DN125</t>
  </si>
  <si>
    <t>Demontáž str. vpustov DN125</t>
  </si>
  <si>
    <t>Potrubie  tiché/odhlučnené/ DN125</t>
  </si>
  <si>
    <t>napr.Skolan OSMA a pod.</t>
  </si>
  <si>
    <t>Tepelná izolácia PE DALAP EPS 
 príp. alt.ekvivalent</t>
  </si>
  <si>
    <t>DN 125</t>
  </si>
  <si>
    <t>721IC1</t>
  </si>
  <si>
    <t>Protipožiarne manžety  SKBM DN125  
príp. alt.ekvivalent</t>
  </si>
  <si>
    <t>721IC2</t>
  </si>
  <si>
    <t>Protipožiarny tesniaci tmel Intumex /kan/
 príp. alt.ekvivalent</t>
  </si>
  <si>
    <t>721IC3</t>
  </si>
  <si>
    <t>Vpust strešný TW 125S BIT  príp. alt.ekvivalent</t>
  </si>
  <si>
    <t>721IC4</t>
  </si>
  <si>
    <t>TWOK v100 pre strešný vpust  príp. alt.ekvivalent</t>
  </si>
  <si>
    <t>721IC5</t>
  </si>
  <si>
    <t>TWN v300bit pre steršný vpust  príp. alt.ekvivalent</t>
  </si>
  <si>
    <t>Odvetracia hlavica  DN110 TWOP 110  BIT  príp. alt.ekvivalent</t>
  </si>
  <si>
    <t>721IC6</t>
  </si>
  <si>
    <t>DN110 TWOD 110 BIT pre odv.hlavicu  príp. alt.ekvivalent</t>
  </si>
  <si>
    <t>721IC7</t>
  </si>
  <si>
    <t>TW SAN TES 110 manžeta pre napojenie  príp. alt.ekvivalent</t>
  </si>
  <si>
    <t>Skúška  kan. vodou do DN 125</t>
  </si>
  <si>
    <t>Presun hmôt v obj.  do 12 m</t>
  </si>
  <si>
    <t>Príplatok za zv.presun do 1000m</t>
  </si>
  <si>
    <t>Spolu</t>
  </si>
  <si>
    <t xml:space="preserve">          767 - KOVOVÉ STAVEBNÉ DOPLNKOVÉ KONŠTRUKCIE</t>
  </si>
  <si>
    <t>767IC1</t>
  </si>
  <si>
    <t>Kotevný systém - upevnenie potr. na kotvu HST2 do betónu,
príp. alt.ekvivalent</t>
  </si>
  <si>
    <t>spojka/dut./M10+závit.tyč.+úchyt potrubia s gumou</t>
  </si>
  <si>
    <t>767IC2</t>
  </si>
  <si>
    <t>Upevnenie potr. na kotvu XA1-15  
príp. alt.ekvivalent - je súčasťou dodávky a montáže potrubia potrubia tiché/odhlučnené/ DN125</t>
  </si>
  <si>
    <t>767IC3</t>
  </si>
  <si>
    <t>Upevnenie potr. na kotvu XA3-20  
príp. alt.ekvivalent- je súčasťou dodávky a montáže potrubia potrubia tiché/odhlučnené/ DN125</t>
  </si>
  <si>
    <t>767IC4</t>
  </si>
  <si>
    <t>Upevnenie potr. na kotvu XA5-25  
príp. alt.ekvivalent- je súčasťou dodávky a montáže potrubia potrubia tiché/odhlučnené/ DN125</t>
  </si>
  <si>
    <t>767IC5</t>
  </si>
  <si>
    <t>Upevnenie potr. na kotvu XA6-32  
príp. alt.ekvivalent- je súčasťou dodávky a montáže potrubia potrubia tiché/odhlučnené/ DN125</t>
  </si>
  <si>
    <t>767IC6</t>
  </si>
  <si>
    <t>Upevnenie potr. na kotvu XA7-40  
príp. alt.ekvivalent- je súčasťou dodávky a montáže potrubia potrubia tiché/odhlučnené/ DN125</t>
  </si>
  <si>
    <t>767IC7</t>
  </si>
  <si>
    <t>Upevnenie potr. na kotvu XA9-50  
príp. alt.ekvivalent- je súčasťou dodávky a montáže potrubia potrubia tiché/odhlučnené/ DN125</t>
  </si>
  <si>
    <t>767IC8</t>
  </si>
  <si>
    <t>Upevnenie potr. na kotvu XA10-70  
príp. alt.ekvivalent- je súčasťou dodávky a montáže potrubia potrubia tiché/odhlučnené/ DN125</t>
  </si>
  <si>
    <t>767IC9</t>
  </si>
  <si>
    <t>Upevnenie potr. na kotvu XA11-100  
príp. alt.ekvivalent- je súčasťou dodávky a montáže potrubia potrubia tiché/odhlučnené/ DN125</t>
  </si>
  <si>
    <t>767IC10</t>
  </si>
  <si>
    <t>Upevnenie potr. na kotvu XA12-125  
príp. alt.ekvivalent</t>
  </si>
  <si>
    <t>767IC11</t>
  </si>
  <si>
    <t>Upevnenie potr. na kotvu XA13-150  
príp. alt.ekvivalent- je súčasťou dodávky a montáže potrubia potrubia tiché/odhlučnené/ DN125</t>
  </si>
  <si>
    <t>Kotva expanzná HST2  M 10/100  
príp. alt.ekvivalent</t>
  </si>
  <si>
    <t>Dodávka spolu 1 – 8</t>
  </si>
  <si>
    <t>-</t>
  </si>
  <si>
    <t>Montáž je súčasťou ceny potrubia</t>
  </si>
  <si>
    <t>Presun hmôt v obj.do 12 m</t>
  </si>
  <si>
    <t>Prípl. za zv.pres do1000m</t>
  </si>
  <si>
    <t>€</t>
  </si>
  <si>
    <t>B) SÚPIS MATERIÁLU</t>
  </si>
  <si>
    <t>ORIENTAČNÝ ROZPOČET</t>
  </si>
  <si>
    <t>Objekt: BLESKOZVOD A UZEMNENIE</t>
  </si>
  <si>
    <t>Miesto stavby: VM MLYNY UK, STARÉ GRUNTY 36, BRATISLAVA</t>
  </si>
  <si>
    <t>Časť: Elektroinštalácia</t>
  </si>
  <si>
    <t>Bleskozvod a uzemnenie</t>
  </si>
  <si>
    <t>Popis položky</t>
  </si>
  <si>
    <t>Počet</t>
  </si>
  <si>
    <t>mj</t>
  </si>
  <si>
    <t>JC materiál</t>
  </si>
  <si>
    <t>Materiál</t>
  </si>
  <si>
    <t>JC montáž</t>
  </si>
  <si>
    <t>Montáž</t>
  </si>
  <si>
    <r>
      <t xml:space="preserve">Zúžená zachytávacia tyč </t>
    </r>
    <r>
      <rPr>
        <b/>
        <sz val="8"/>
        <rFont val="Arial"/>
        <family val="2"/>
      </rPr>
      <t>101VL1500</t>
    </r>
    <r>
      <rPr>
        <sz val="8"/>
        <rFont val="Arial"/>
        <family val="2"/>
      </rPr>
      <t xml:space="preserve"> s podstavcom a svorkou </t>
    </r>
    <r>
      <rPr>
        <b/>
        <sz val="8"/>
        <rFont val="Arial"/>
        <family val="2"/>
      </rPr>
      <t>F-FIX-16</t>
    </r>
    <r>
      <rPr>
        <sz val="8"/>
        <rFont val="Arial"/>
        <family val="2"/>
      </rPr>
      <t xml:space="preserve"> - výška 1,5 m (OBO Bettermann príp. alt.ekvivalent)</t>
    </r>
  </si>
  <si>
    <r>
      <t xml:space="preserve">Vysokonapäťový vodič </t>
    </r>
    <r>
      <rPr>
        <b/>
        <sz val="8"/>
        <rFont val="Arial"/>
        <family val="2"/>
      </rPr>
      <t>isCon Basic 45 SW</t>
    </r>
    <r>
      <rPr>
        <sz val="8"/>
        <rFont val="Arial"/>
        <family val="2"/>
      </rPr>
      <t xml:space="preserve"> vrátanie podpier, ekvivalentná vzdialenosť 0,45m pre vzduch a 0,9m pre pevný materiál, H=150kA - zvislé uloženie - čierny (OBO Bettermann príp. alt.ekvivalent)</t>
    </r>
  </si>
  <si>
    <r>
      <t xml:space="preserve">ukončovacia sada k vodiču </t>
    </r>
    <r>
      <rPr>
        <b/>
        <sz val="8"/>
        <rFont val="Arial"/>
        <family val="2"/>
      </rPr>
      <t>isCon Basic 45 SW</t>
    </r>
    <r>
      <rPr>
        <sz val="8"/>
        <rFont val="Arial"/>
        <family val="2"/>
      </rPr>
      <t xml:space="preserve"> vrátane prípojky potenciálov ((OBO Bettermann príp. alt.ekvivalent))</t>
    </r>
  </si>
  <si>
    <t>sada</t>
  </si>
  <si>
    <r>
      <t xml:space="preserve">Svorka univerzálna (spojovacia, krížová, skúšobná) </t>
    </r>
    <r>
      <rPr>
        <b/>
        <sz val="8"/>
        <rFont val="Arial"/>
        <family val="2"/>
      </rPr>
      <t xml:space="preserve">249 B ST, </t>
    </r>
    <r>
      <rPr>
        <sz val="8"/>
        <rFont val="Arial"/>
        <family val="2"/>
      </rPr>
      <t>H=100kA - FT ((OBO Bettermann príp. alt.ekvivalent))</t>
    </r>
  </si>
  <si>
    <t>Skúšobná svorka, uloženie na povrchu,  vrátane číselného štítku, NEREZOVÁ ((OBO Bettermann príp. alt.ekvivalent))</t>
  </si>
  <si>
    <r>
      <t>Svorka pripojovacia</t>
    </r>
    <r>
      <rPr>
        <b/>
        <sz val="8"/>
        <rFont val="Arial"/>
        <family val="2"/>
      </rPr>
      <t xml:space="preserve"> 280 8-10</t>
    </r>
    <r>
      <rPr>
        <sz val="8"/>
        <rFont val="Arial"/>
        <family val="2"/>
      </rPr>
      <t>, FT ((OBO Bettermann príp. alt.ekvivalent))</t>
    </r>
  </si>
  <si>
    <r>
      <t>Dilatačný diel pre vodorovné vodiče</t>
    </r>
    <r>
      <rPr>
        <b/>
        <sz val="8"/>
        <rFont val="Arial"/>
        <family val="2"/>
      </rPr>
      <t xml:space="preserve"> 172 AR</t>
    </r>
    <r>
      <rPr>
        <sz val="8"/>
        <rFont val="Arial"/>
        <family val="2"/>
      </rPr>
      <t xml:space="preserve">, Hliník, </t>
    </r>
    <r>
      <rPr>
        <b/>
        <sz val="8"/>
        <rFont val="Arial"/>
        <family val="2"/>
      </rPr>
      <t>UMIESTNENIE á 20 m, vrátane spojok</t>
    </r>
    <r>
      <rPr>
        <sz val="8"/>
        <rFont val="Arial"/>
        <family val="2"/>
      </rPr>
      <t xml:space="preserve"> ((OBO Bettermann príp. alt.ekvivalent))</t>
    </r>
  </si>
  <si>
    <t>Ochranný uholník OU 2m (FeZn)</t>
  </si>
  <si>
    <r>
      <t xml:space="preserve">vodič </t>
    </r>
    <r>
      <rPr>
        <b/>
        <sz val="8"/>
        <rFont val="Arial"/>
        <family val="2"/>
      </rPr>
      <t>RD 8ALU</t>
    </r>
    <r>
      <rPr>
        <sz val="8"/>
        <rFont val="Arial"/>
        <family val="2"/>
      </rPr>
      <t xml:space="preserve"> vrátane podpier </t>
    </r>
    <r>
      <rPr>
        <b/>
        <sz val="8"/>
        <rFont val="Arial"/>
        <family val="2"/>
      </rPr>
      <t>165 MBG</t>
    </r>
    <r>
      <rPr>
        <sz val="8"/>
        <rFont val="Arial"/>
        <family val="2"/>
      </rPr>
      <t>, vodorovné uloženie ((OBO Bettermann príp. alt.ekvivalent))</t>
    </r>
  </si>
  <si>
    <r>
      <t xml:space="preserve">vodič </t>
    </r>
    <r>
      <rPr>
        <b/>
        <sz val="8"/>
        <rFont val="Arial"/>
        <family val="2"/>
      </rPr>
      <t>RD 8PVC</t>
    </r>
    <r>
      <rPr>
        <sz val="8"/>
        <rFont val="Arial"/>
        <family val="2"/>
      </rPr>
      <t xml:space="preserve"> vrátane podpier, zvislé uloženie </t>
    </r>
    <r>
      <rPr>
        <b/>
        <sz val="8"/>
        <rFont val="Arial"/>
        <family val="2"/>
      </rPr>
      <t>DO ZATEPLENIA</t>
    </r>
    <r>
      <rPr>
        <sz val="8"/>
        <rFont val="Arial"/>
        <family val="2"/>
      </rPr>
      <t xml:space="preserve">  ((OBO Bettermann príp. alt.ekvivalent))</t>
    </r>
  </si>
  <si>
    <r>
      <t xml:space="preserve">Dilatačný diel do uzemnenia </t>
    </r>
    <r>
      <rPr>
        <b/>
        <sz val="8"/>
        <rFont val="Arial"/>
        <family val="2"/>
      </rPr>
      <t xml:space="preserve">1807 DB </t>
    </r>
    <r>
      <rPr>
        <sz val="8"/>
        <rFont val="Arial"/>
        <family val="2"/>
      </rPr>
      <t>vrátane svoriek ((OBO Bettermann príp. alt.ekvivalent))</t>
    </r>
  </si>
  <si>
    <r>
      <t>Svorka spájacia/krížová</t>
    </r>
    <r>
      <rPr>
        <b/>
        <sz val="8"/>
        <rFont val="Arial"/>
        <family val="2"/>
      </rPr>
      <t xml:space="preserve"> 255 A-FL30 FT</t>
    </r>
    <r>
      <rPr>
        <sz val="8"/>
        <rFont val="Arial"/>
        <family val="2"/>
      </rPr>
      <t>, pásik-pásik, FT (OBO Bettermann príp. alt.ekvivalent))</t>
    </r>
  </si>
  <si>
    <r>
      <t>Svorka spájacia/krížová</t>
    </r>
    <r>
      <rPr>
        <b/>
        <sz val="8"/>
        <rFont val="Arial"/>
        <family val="2"/>
      </rPr>
      <t xml:space="preserve"> 253 8x8</t>
    </r>
    <r>
      <rPr>
        <sz val="8"/>
        <rFont val="Arial"/>
        <family val="2"/>
      </rPr>
      <t>, pásik-kruhový vodič, kruhový vodič-kruhový vodič, FT ((OBO Bettermann príp. alt.ekvivalent))</t>
    </r>
  </si>
  <si>
    <r>
      <t>Uzemňovacie vedenie</t>
    </r>
    <r>
      <rPr>
        <b/>
        <sz val="8"/>
        <rFont val="Arial"/>
        <family val="2"/>
      </rPr>
      <t xml:space="preserve"> 5052 DIN 30x3,5, </t>
    </r>
    <r>
      <rPr>
        <sz val="8"/>
        <rFont val="Arial"/>
        <family val="2"/>
      </rPr>
      <t>so zaoblenou hranou, uložené v zemi, rozmer 30x3,5mm, FT ((OBO Bettermann príp. alt.ekvivalent))</t>
    </r>
  </si>
  <si>
    <r>
      <t xml:space="preserve">Vodič </t>
    </r>
    <r>
      <rPr>
        <b/>
        <sz val="8"/>
        <color theme="1"/>
        <rFont val="Arial"/>
        <family val="2"/>
        <charset val="238"/>
      </rPr>
      <t>RD 10PVC</t>
    </r>
    <r>
      <rPr>
        <sz val="8"/>
        <color theme="1"/>
        <rFont val="Arial"/>
        <family val="2"/>
      </rPr>
      <t xml:space="preserve"> s izoláciou určený na vývody uzemnenia zo základov, vývod = 5m ((OBO Bettermann príp. alt.ekvivalent))</t>
    </r>
  </si>
  <si>
    <t xml:space="preserve">Celkom bleskozvod a uzemennie </t>
  </si>
  <si>
    <t>HZS , Ostatné</t>
  </si>
  <si>
    <t>Nepredvídané práce</t>
  </si>
  <si>
    <t>kpl</t>
  </si>
  <si>
    <t xml:space="preserve">Demontáž existujúcej elektroinštalácie (bleskozvod)     </t>
  </si>
  <si>
    <t>Revízia a vypracovanie revíznej správy</t>
  </si>
  <si>
    <r>
      <t xml:space="preserve">Podruž. mat / WAGO-svorky,sádra,klince,štítky, pásky, natlkacie skrut.,.... / </t>
    </r>
    <r>
      <rPr>
        <b/>
        <sz val="8"/>
        <rFont val="Arial"/>
        <family val="2"/>
      </rPr>
      <t xml:space="preserve"> (percentuálny podiel bez rozvádzačov a svietidiel)</t>
    </r>
  </si>
  <si>
    <t>Podiel pridružných výkonov</t>
  </si>
  <si>
    <r>
      <t xml:space="preserve">OBO systém požiarnych prestupov </t>
    </r>
    <r>
      <rPr>
        <b/>
        <sz val="8"/>
        <rFont val="Arial"/>
        <family val="2"/>
      </rPr>
      <t>min E90</t>
    </r>
    <r>
      <rPr>
        <sz val="8"/>
        <rFont val="Arial"/>
        <family val="2"/>
      </rPr>
      <t xml:space="preserve"> (PYROSIT® NG protipožiarna pena, malta PYRMIX®, minerálne bloky PYROPLATE®)
príp.alternatívny systém požiarnych prestupov min E90 </t>
    </r>
  </si>
  <si>
    <t>Doprava (do 20km)</t>
  </si>
  <si>
    <t>Projektová dokumentácia (projekt skutočného vyhotovenia)</t>
  </si>
  <si>
    <t>Výkon autožeriava / vysokozdvižnej plošiny</t>
  </si>
  <si>
    <t>Celkom HSV, ostatné</t>
  </si>
  <si>
    <t>SPOLU</t>
  </si>
  <si>
    <t>Celkom bez DPH</t>
  </si>
  <si>
    <t>DPH 23%</t>
  </si>
  <si>
    <t>Celkom s DPH</t>
  </si>
  <si>
    <t>Poznámky:</t>
  </si>
  <si>
    <t>Presné dĺžky káblov preveriť podľa dispozičných výkresov</t>
  </si>
  <si>
    <t>Súpis neobsahuje prípojky slaboprúdu (telefónna, televízna) - nutné konzultovať s dodávateľmi T-com, UPC</t>
  </si>
  <si>
    <t>Všetky materiálové položky sú vrátane vodorovnej a zvislej dopravy, drobného spojovacieho materálu, odvozu a likvidácie odpadu a všetkých prác súvisiacich s realizovaním danej položky.</t>
  </si>
  <si>
    <t>Zoznam zariadení a prístrojov je spracovaný na základe tejto PD, za konečnú ponuku objednávateľovi zodpovedá dodávateľ ponuky.</t>
  </si>
  <si>
    <t>Ponúkajúci zodpovedá za objemy uvedené vo svojej ponuke.</t>
  </si>
  <si>
    <t>Elektroinštalačná firma je povinná zrealizovať elektrickú inštaláciu podľa súčasne platných STN a podľa platnej požiarnej vyhlášky.</t>
  </si>
  <si>
    <t xml:space="preserve">Tento výkaz výmer je neoddeliteľnou súčasťou projektovej dokumentácie ! 
Dodávateľ, príp. subdodávateľ  predložením ponukovej ceny zároveň potvrdzuje že  príslušné výkazy výmer sú v súlade s textovou a výkresovou časťou projektovej  dokumentácie, ktorá je kompletná, jednoznačná a postačujúca pre realizáciu stavby a  pri jej dodržaní preberá garanciu za úspešnú realizáciu. 
Prípadná požiadavka dokumentáciu doplniť, prípadne upraviť sa môže realizovať len  po písomnom odsúhlasení s investorom, projektantom a technickým dozorom stavby. 
Dodávateľ môže s odôvodnením urobiť vo výkaze výmer ním navrhovanú zmenu  príslušnej položky (materiál, konštrukčné riešenie), ak sa ňou nezníži kvalita a takáto  zmena položky bude pre objednávateľa cenovo výhodnejšia. 
V prípade takejto korektúry ( korigovanej, nadbytočnej alebo doplnenej položky ) budú  tieto vykázané na osobitnom liste s komentárom . </t>
  </si>
  <si>
    <t>OBNOVA A ZATEPLENIE STREŠNEJ KONŠTRUKCIE  BLOK D MLYNY UK
A CENTRUM SLUŽIEB VB-D</t>
  </si>
  <si>
    <t>Akcia: OBNOVA A ZATEPLENIE STREŠNEJ, KONŠTRUKCIE BLOK D MLYNY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</si>
</sst>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%"/>
    <numFmt numFmtId="165" formatCode="dd\.mm\.yyyy"/>
    <numFmt numFmtId="166" formatCode="#,##0.00000"/>
    <numFmt numFmtId="167" formatCode="#,##0.000"/>
    <numFmt numFmtId="168" formatCode="#,##0.00\ [$€-1]"/>
    <numFmt numFmtId="169" formatCode="#,##0.0"/>
    <numFmt numFmtId="170" formatCode="#,##0\ &quot;Sk&quot;"/>
    <numFmt numFmtId="171" formatCode="#,##0.00\ [$€-41B]"/>
    <numFmt numFmtId="172" formatCode="#,##0\ &quot;€&quot;"/>
    <numFmt numFmtId="173" formatCode="#,##0\ [$€-1]"/>
  </numFmts>
  <fonts count="90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9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 CE"/>
      <family val="2"/>
    </font>
    <font>
      <b/>
      <sz val="10"/>
      <name val="Arial"/>
      <family val="2"/>
    </font>
    <font>
      <b/>
      <sz val="10"/>
      <name val="Arial CE"/>
      <family val="2"/>
    </font>
    <font>
      <sz val="11"/>
      <name val="Arial CE"/>
      <family val="2"/>
    </font>
    <font>
      <sz val="11"/>
      <color rgb="FFFF0000"/>
      <name val="Arial CE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2"/>
      <name val="Arial CE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Arial CE"/>
      <family val="2"/>
    </font>
    <font>
      <b/>
      <i/>
      <sz val="14"/>
      <color rgb="FFFF000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4"/>
      <color rgb="FFFF0000"/>
      <name val="Arial CE"/>
      <family val="2"/>
      <charset val="238"/>
    </font>
    <font>
      <b/>
      <sz val="18"/>
      <name val="Arial CE"/>
      <family val="2"/>
      <charset val="238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charset val="1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5700"/>
      <name val="Calibri"/>
      <family val="2"/>
      <charset val="238"/>
    </font>
    <font>
      <b/>
      <i/>
      <sz val="14"/>
      <name val="Arial CE"/>
      <family val="2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9"/>
      <color theme="1"/>
      <name val="Arial CE"/>
      <family val="2"/>
    </font>
    <font>
      <b/>
      <sz val="8"/>
      <color theme="1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969696"/>
      <name val="Arial CE"/>
    </font>
    <font>
      <sz val="12"/>
      <color rgb="FF003366"/>
      <name val="Arial CE"/>
    </font>
    <font>
      <sz val="9"/>
      <name val="Arial CE"/>
    </font>
    <font>
      <sz val="9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3366"/>
      <name val="Arial CE"/>
    </font>
    <font>
      <sz val="10"/>
      <color rgb="FF003366"/>
      <name val="Arial CE"/>
    </font>
    <font>
      <b/>
      <sz val="8"/>
      <name val="Arial CE"/>
    </font>
    <font>
      <sz val="8"/>
      <color rgb="FF960000"/>
      <name val="Arial CE"/>
    </font>
    <font>
      <b/>
      <sz val="12"/>
      <color rgb="FF960000"/>
      <name val="Arial CE"/>
    </font>
    <font>
      <sz val="10"/>
      <name val="Arial CE"/>
    </font>
    <font>
      <sz val="10"/>
      <color rgb="FF969696"/>
      <name val="Arial CE"/>
    </font>
    <font>
      <b/>
      <sz val="11"/>
      <name val="Arial CE"/>
    </font>
    <font>
      <b/>
      <sz val="14"/>
      <name val="Arial CE"/>
    </font>
    <font>
      <b/>
      <sz val="12"/>
      <color rgb="FF800000"/>
      <name val="Arial CE"/>
    </font>
    <font>
      <b/>
      <sz val="10"/>
      <color rgb="FF464646"/>
      <name val="Arial CE"/>
    </font>
    <font>
      <b/>
      <sz val="12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0"/>
      <name val="Arial CE"/>
    </font>
    <font>
      <sz val="10"/>
      <color rgb="FF464646"/>
      <name val="Arial CE"/>
    </font>
    <font>
      <sz val="10"/>
      <color rgb="FF3366FF"/>
      <name val="Arial CE"/>
    </font>
    <font>
      <sz val="8"/>
      <color rgb="FF000000"/>
      <name val="Arial CE"/>
    </font>
    <font>
      <sz val="8"/>
      <color rgb="FF3366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sz val="8"/>
      <color rgb="FF800080"/>
      <name val="Arial CE"/>
    </font>
  </fonts>
  <fills count="13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24" fillId="0" borderId="0" applyNumberFormat="0" applyFill="0" applyBorder="0" applyAlignment="0" applyProtection="0"/>
    <xf numFmtId="0" fontId="26" fillId="0" borderId="0"/>
    <xf numFmtId="0" fontId="41" fillId="0" borderId="0"/>
    <xf numFmtId="0" fontId="42" fillId="0" borderId="0"/>
    <xf numFmtId="0" fontId="47" fillId="0" borderId="0"/>
    <xf numFmtId="0" fontId="26" fillId="0" borderId="0"/>
    <xf numFmtId="0" fontId="25" fillId="0" borderId="0"/>
    <xf numFmtId="0" fontId="49" fillId="0" borderId="0" applyAlignment="0">
      <alignment vertical="top" wrapText="1"/>
      <protection locked="0"/>
    </xf>
    <xf numFmtId="0" fontId="50" fillId="0" borderId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1" fillId="0" borderId="0"/>
    <xf numFmtId="0" fontId="3" fillId="0" borderId="0"/>
  </cellStyleXfs>
  <cellXfs count="4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26" fillId="0" borderId="0" xfId="2"/>
    <xf numFmtId="0" fontId="27" fillId="0" borderId="0" xfId="2" applyFont="1"/>
    <xf numFmtId="4" fontId="28" fillId="0" borderId="0" xfId="2" applyNumberFormat="1" applyFont="1" applyAlignment="1">
      <alignment horizontal="right"/>
    </xf>
    <xf numFmtId="0" fontId="26" fillId="0" borderId="0" xfId="2" applyAlignment="1">
      <alignment vertical="top" wrapText="1"/>
    </xf>
    <xf numFmtId="0" fontId="29" fillId="0" borderId="0" xfId="2" applyFont="1" applyAlignment="1">
      <alignment vertical="center"/>
    </xf>
    <xf numFmtId="0" fontId="29" fillId="0" borderId="0" xfId="2" applyFont="1" applyAlignment="1">
      <alignment vertical="center" wrapText="1"/>
    </xf>
    <xf numFmtId="2" fontId="27" fillId="0" borderId="0" xfId="2" applyNumberFormat="1" applyFont="1"/>
    <xf numFmtId="2" fontId="26" fillId="0" borderId="0" xfId="2" applyNumberFormat="1"/>
    <xf numFmtId="0" fontId="29" fillId="0" borderId="0" xfId="2" applyFont="1"/>
    <xf numFmtId="2" fontId="26" fillId="5" borderId="23" xfId="2" applyNumberFormat="1" applyFill="1" applyBorder="1"/>
    <xf numFmtId="0" fontId="26" fillId="5" borderId="23" xfId="2" applyFill="1" applyBorder="1"/>
    <xf numFmtId="0" fontId="30" fillId="5" borderId="23" xfId="2" applyFont="1" applyFill="1" applyBorder="1"/>
    <xf numFmtId="168" fontId="30" fillId="0" borderId="0" xfId="2" applyNumberFormat="1" applyFont="1"/>
    <xf numFmtId="9" fontId="30" fillId="0" borderId="0" xfId="2" applyNumberFormat="1" applyFont="1"/>
    <xf numFmtId="2" fontId="30" fillId="0" borderId="0" xfId="2" applyNumberFormat="1" applyFont="1"/>
    <xf numFmtId="0" fontId="30" fillId="0" borderId="0" xfId="2" applyFont="1"/>
    <xf numFmtId="2" fontId="26" fillId="6" borderId="24" xfId="2" applyNumberFormat="1" applyFill="1" applyBorder="1"/>
    <xf numFmtId="0" fontId="26" fillId="6" borderId="24" xfId="2" applyFill="1" applyBorder="1"/>
    <xf numFmtId="0" fontId="30" fillId="6" borderId="24" xfId="2" applyFont="1" applyFill="1" applyBorder="1"/>
    <xf numFmtId="4" fontId="23" fillId="0" borderId="0" xfId="2" applyNumberFormat="1" applyFont="1"/>
    <xf numFmtId="2" fontId="31" fillId="0" borderId="0" xfId="2" applyNumberFormat="1" applyFont="1"/>
    <xf numFmtId="0" fontId="31" fillId="0" borderId="0" xfId="2" applyFont="1"/>
    <xf numFmtId="0" fontId="32" fillId="0" borderId="0" xfId="2" applyFont="1"/>
    <xf numFmtId="0" fontId="23" fillId="0" borderId="0" xfId="2" applyFont="1"/>
    <xf numFmtId="0" fontId="23" fillId="0" borderId="25" xfId="2" applyFont="1" applyBorder="1"/>
    <xf numFmtId="4" fontId="28" fillId="0" borderId="26" xfId="2" applyNumberFormat="1" applyFont="1" applyBorder="1" applyAlignment="1">
      <alignment horizontal="right"/>
    </xf>
    <xf numFmtId="4" fontId="28" fillId="0" borderId="26" xfId="2" applyNumberFormat="1" applyFont="1" applyBorder="1"/>
    <xf numFmtId="0" fontId="26" fillId="0" borderId="26" xfId="2" applyBorder="1"/>
    <xf numFmtId="0" fontId="34" fillId="0" borderId="26" xfId="2" applyFont="1" applyBorder="1" applyAlignment="1">
      <alignment horizontal="left"/>
    </xf>
    <xf numFmtId="0" fontId="23" fillId="0" borderId="26" xfId="2" applyFont="1" applyBorder="1" applyAlignment="1">
      <alignment horizontal="center"/>
    </xf>
    <xf numFmtId="0" fontId="34" fillId="0" borderId="26" xfId="2" applyFont="1" applyBorder="1" applyAlignment="1">
      <alignment horizontal="left" wrapText="1" shrinkToFit="1"/>
    </xf>
    <xf numFmtId="2" fontId="26" fillId="0" borderId="0" xfId="2" applyNumberFormat="1" applyAlignment="1">
      <alignment horizontal="right"/>
    </xf>
    <xf numFmtId="2" fontId="28" fillId="0" borderId="0" xfId="2" applyNumberFormat="1" applyFont="1" applyAlignment="1">
      <alignment horizontal="right"/>
    </xf>
    <xf numFmtId="0" fontId="28" fillId="0" borderId="0" xfId="2" applyFont="1" applyAlignment="1">
      <alignment horizontal="right"/>
    </xf>
    <xf numFmtId="0" fontId="28" fillId="0" borderId="0" xfId="2" applyFont="1"/>
    <xf numFmtId="0" fontId="34" fillId="0" borderId="0" xfId="2" applyFont="1"/>
    <xf numFmtId="2" fontId="26" fillId="5" borderId="0" xfId="2" applyNumberFormat="1" applyFill="1"/>
    <xf numFmtId="0" fontId="26" fillId="5" borderId="0" xfId="2" applyFill="1"/>
    <xf numFmtId="0" fontId="35" fillId="5" borderId="0" xfId="2" applyFont="1" applyFill="1"/>
    <xf numFmtId="0" fontId="36" fillId="5" borderId="0" xfId="2" applyFont="1" applyFill="1"/>
    <xf numFmtId="0" fontId="23" fillId="0" borderId="0" xfId="2" applyFont="1" applyAlignment="1">
      <alignment horizontal="center"/>
    </xf>
    <xf numFmtId="0" fontId="34" fillId="0" borderId="26" xfId="2" applyFont="1" applyBorder="1" applyAlignment="1">
      <alignment horizontal="left" wrapText="1"/>
    </xf>
    <xf numFmtId="0" fontId="37" fillId="0" borderId="26" xfId="2" applyFont="1" applyBorder="1"/>
    <xf numFmtId="4" fontId="28" fillId="0" borderId="26" xfId="2" applyNumberFormat="1" applyFont="1" applyBorder="1" applyAlignment="1">
      <alignment wrapText="1"/>
    </xf>
    <xf numFmtId="0" fontId="26" fillId="0" borderId="0" xfId="2" applyAlignment="1">
      <alignment horizontal="right"/>
    </xf>
    <xf numFmtId="0" fontId="39" fillId="0" borderId="0" xfId="2" applyFont="1" applyAlignment="1">
      <alignment horizontal="left"/>
    </xf>
    <xf numFmtId="0" fontId="40" fillId="0" borderId="0" xfId="2" applyFont="1" applyAlignment="1">
      <alignment horizontal="left"/>
    </xf>
    <xf numFmtId="0" fontId="43" fillId="0" borderId="0" xfId="3" applyFont="1"/>
    <xf numFmtId="0" fontId="44" fillId="0" borderId="0" xfId="3" applyFont="1" applyProtection="1">
      <protection locked="0"/>
    </xf>
    <xf numFmtId="0" fontId="41" fillId="0" borderId="0" xfId="3"/>
    <xf numFmtId="49" fontId="41" fillId="0" borderId="0" xfId="3" applyNumberFormat="1" applyAlignment="1">
      <alignment horizontal="left"/>
    </xf>
    <xf numFmtId="169" fontId="41" fillId="0" borderId="0" xfId="3" applyNumberFormat="1" applyAlignment="1">
      <alignment horizontal="right"/>
    </xf>
    <xf numFmtId="49" fontId="41" fillId="0" borderId="0" xfId="3" applyNumberFormat="1" applyAlignment="1">
      <alignment horizontal="center" vertical="center"/>
    </xf>
    <xf numFmtId="170" fontId="41" fillId="0" borderId="0" xfId="3" applyNumberFormat="1" applyAlignment="1">
      <alignment horizontal="right" vertical="center"/>
    </xf>
    <xf numFmtId="168" fontId="41" fillId="0" borderId="0" xfId="3" applyNumberFormat="1"/>
    <xf numFmtId="0" fontId="46" fillId="0" borderId="0" xfId="3" applyFont="1"/>
    <xf numFmtId="4" fontId="47" fillId="0" borderId="0" xfId="5" applyNumberFormat="1" applyAlignment="1">
      <alignment horizontal="right"/>
    </xf>
    <xf numFmtId="49" fontId="47" fillId="0" borderId="0" xfId="5" applyNumberFormat="1" applyAlignment="1">
      <alignment horizontal="center" vertical="center"/>
    </xf>
    <xf numFmtId="170" fontId="47" fillId="0" borderId="0" xfId="5" applyNumberFormat="1" applyAlignment="1">
      <alignment horizontal="left" vertical="center"/>
    </xf>
    <xf numFmtId="171" fontId="47" fillId="0" borderId="0" xfId="5" applyNumberFormat="1"/>
    <xf numFmtId="4" fontId="47" fillId="0" borderId="23" xfId="5" applyNumberFormat="1" applyBorder="1" applyAlignment="1">
      <alignment horizontal="right"/>
    </xf>
    <xf numFmtId="49" fontId="47" fillId="0" borderId="23" xfId="5" applyNumberFormat="1" applyBorder="1" applyAlignment="1">
      <alignment horizontal="center" vertical="center"/>
    </xf>
    <xf numFmtId="170" fontId="47" fillId="0" borderId="23" xfId="5" applyNumberFormat="1" applyBorder="1" applyAlignment="1">
      <alignment horizontal="left" vertical="center"/>
    </xf>
    <xf numFmtId="4" fontId="47" fillId="7" borderId="0" xfId="5" applyNumberFormat="1" applyFill="1" applyAlignment="1">
      <alignment horizontal="right"/>
    </xf>
    <xf numFmtId="49" fontId="47" fillId="7" borderId="0" xfId="5" applyNumberFormat="1" applyFill="1" applyAlignment="1">
      <alignment horizontal="center" vertical="center"/>
    </xf>
    <xf numFmtId="170" fontId="47" fillId="7" borderId="0" xfId="5" applyNumberFormat="1" applyFill="1" applyAlignment="1">
      <alignment horizontal="left" vertical="center"/>
    </xf>
    <xf numFmtId="169" fontId="47" fillId="0" borderId="0" xfId="5" applyNumberFormat="1" applyAlignment="1">
      <alignment horizontal="right"/>
    </xf>
    <xf numFmtId="170" fontId="47" fillId="0" borderId="0" xfId="5" applyNumberFormat="1" applyAlignment="1">
      <alignment horizontal="right" vertical="center"/>
    </xf>
    <xf numFmtId="49" fontId="47" fillId="0" borderId="23" xfId="5" applyNumberFormat="1" applyBorder="1" applyAlignment="1">
      <alignment horizontal="left"/>
    </xf>
    <xf numFmtId="49" fontId="26" fillId="0" borderId="0" xfId="6" applyNumberFormat="1" applyAlignment="1">
      <alignment horizontal="center" vertical="center"/>
    </xf>
    <xf numFmtId="172" fontId="26" fillId="0" borderId="0" xfId="6" applyNumberFormat="1" applyAlignment="1">
      <alignment horizontal="right" vertical="center"/>
    </xf>
    <xf numFmtId="171" fontId="41" fillId="0" borderId="0" xfId="3" applyNumberFormat="1"/>
    <xf numFmtId="49" fontId="41" fillId="0" borderId="23" xfId="3" applyNumberFormat="1" applyBorder="1" applyAlignment="1">
      <alignment horizontal="center" vertical="center"/>
    </xf>
    <xf numFmtId="170" fontId="41" fillId="0" borderId="23" xfId="3" applyNumberFormat="1" applyBorder="1" applyAlignment="1">
      <alignment horizontal="right" vertical="center"/>
    </xf>
    <xf numFmtId="171" fontId="41" fillId="0" borderId="23" xfId="3" applyNumberFormat="1" applyBorder="1"/>
    <xf numFmtId="169" fontId="41" fillId="7" borderId="0" xfId="3" applyNumberFormat="1" applyFill="1" applyAlignment="1">
      <alignment horizontal="right"/>
    </xf>
    <xf numFmtId="49" fontId="41" fillId="7" borderId="0" xfId="3" applyNumberFormat="1" applyFill="1" applyAlignment="1">
      <alignment horizontal="center" vertical="center"/>
    </xf>
    <xf numFmtId="170" fontId="41" fillId="7" borderId="0" xfId="3" applyNumberFormat="1" applyFill="1" applyAlignment="1">
      <alignment horizontal="right" vertical="center"/>
    </xf>
    <xf numFmtId="173" fontId="47" fillId="0" borderId="0" xfId="5" applyNumberFormat="1" applyAlignment="1">
      <alignment horizontal="left" vertical="center"/>
    </xf>
    <xf numFmtId="0" fontId="41" fillId="0" borderId="0" xfId="3" applyProtection="1">
      <protection locked="0"/>
    </xf>
    <xf numFmtId="171" fontId="47" fillId="0" borderId="0" xfId="5" applyNumberFormat="1" applyAlignment="1">
      <alignment horizontal="right" vertical="center"/>
    </xf>
    <xf numFmtId="49" fontId="47" fillId="0" borderId="0" xfId="5" applyNumberFormat="1" applyAlignment="1">
      <alignment horizontal="left"/>
    </xf>
    <xf numFmtId="171" fontId="47" fillId="0" borderId="0" xfId="5" applyNumberFormat="1" applyAlignment="1">
      <alignment horizontal="left" vertical="center"/>
    </xf>
    <xf numFmtId="171" fontId="47" fillId="0" borderId="23" xfId="5" applyNumberFormat="1" applyBorder="1" applyAlignment="1">
      <alignment horizontal="left" vertical="center"/>
    </xf>
    <xf numFmtId="173" fontId="47" fillId="7" borderId="0" xfId="5" applyNumberFormat="1" applyFill="1" applyAlignment="1">
      <alignment horizontal="left" vertical="center"/>
    </xf>
    <xf numFmtId="49" fontId="41" fillId="0" borderId="31" xfId="3" applyNumberFormat="1" applyBorder="1" applyAlignment="1">
      <alignment horizontal="left"/>
    </xf>
    <xf numFmtId="169" fontId="41" fillId="0" borderId="32" xfId="3" applyNumberFormat="1" applyBorder="1" applyAlignment="1">
      <alignment horizontal="left"/>
    </xf>
    <xf numFmtId="49" fontId="41" fillId="0" borderId="33" xfId="3" applyNumberFormat="1" applyBorder="1" applyAlignment="1">
      <alignment horizontal="center" vertical="center"/>
    </xf>
    <xf numFmtId="170" fontId="41" fillId="0" borderId="34" xfId="3" applyNumberFormat="1" applyBorder="1" applyAlignment="1">
      <alignment horizontal="right" vertical="center"/>
    </xf>
    <xf numFmtId="168" fontId="41" fillId="0" borderId="31" xfId="3" applyNumberFormat="1" applyBorder="1"/>
    <xf numFmtId="49" fontId="41" fillId="0" borderId="35" xfId="3" applyNumberFormat="1" applyBorder="1" applyAlignment="1">
      <alignment horizontal="left"/>
    </xf>
    <xf numFmtId="169" fontId="41" fillId="0" borderId="36" xfId="3" applyNumberFormat="1" applyBorder="1" applyAlignment="1">
      <alignment horizontal="right"/>
    </xf>
    <xf numFmtId="170" fontId="41" fillId="0" borderId="37" xfId="3" applyNumberFormat="1" applyBorder="1" applyAlignment="1">
      <alignment horizontal="right" vertical="center"/>
    </xf>
    <xf numFmtId="168" fontId="41" fillId="0" borderId="35" xfId="3" applyNumberFormat="1" applyBorder="1"/>
    <xf numFmtId="49" fontId="41" fillId="0" borderId="38" xfId="3" applyNumberFormat="1" applyBorder="1" applyAlignment="1">
      <alignment horizontal="left"/>
    </xf>
    <xf numFmtId="169" fontId="41" fillId="0" borderId="39" xfId="3" applyNumberFormat="1" applyBorder="1" applyAlignment="1">
      <alignment horizontal="right"/>
    </xf>
    <xf numFmtId="49" fontId="41" fillId="0" borderId="40" xfId="3" applyNumberFormat="1" applyBorder="1" applyAlignment="1">
      <alignment horizontal="center" vertical="center"/>
    </xf>
    <xf numFmtId="170" fontId="41" fillId="0" borderId="41" xfId="3" applyNumberFormat="1" applyBorder="1" applyAlignment="1">
      <alignment horizontal="right" vertical="center"/>
    </xf>
    <xf numFmtId="168" fontId="41" fillId="0" borderId="38" xfId="3" applyNumberForma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6" fillId="0" borderId="0" xfId="2" applyAlignment="1">
      <alignment wrapText="1"/>
    </xf>
    <xf numFmtId="4" fontId="28" fillId="0" borderId="26" xfId="2" applyNumberFormat="1" applyFont="1" applyBorder="1" applyAlignment="1">
      <alignment horizontal="right" wrapText="1"/>
    </xf>
    <xf numFmtId="0" fontId="53" fillId="0" borderId="0" xfId="2" applyFont="1" applyAlignment="1">
      <alignment horizontal="left"/>
    </xf>
    <xf numFmtId="49" fontId="3" fillId="0" borderId="0" xfId="3" applyNumberFormat="1" applyFont="1" applyAlignment="1" applyProtection="1">
      <alignment horizontal="left"/>
      <protection locked="0"/>
    </xf>
    <xf numFmtId="0" fontId="3" fillId="0" borderId="0" xfId="13"/>
    <xf numFmtId="0" fontId="3" fillId="0" borderId="0" xfId="13" applyAlignment="1">
      <alignment horizontal="center"/>
    </xf>
    <xf numFmtId="4" fontId="5" fillId="7" borderId="43" xfId="13" applyNumberFormat="1" applyFont="1" applyFill="1" applyBorder="1"/>
    <xf numFmtId="0" fontId="5" fillId="7" borderId="30" xfId="13" applyFont="1" applyFill="1" applyBorder="1" applyAlignment="1">
      <alignment horizontal="right"/>
    </xf>
    <xf numFmtId="0" fontId="3" fillId="7" borderId="30" xfId="13" applyFill="1" applyBorder="1" applyAlignment="1">
      <alignment horizontal="center"/>
    </xf>
    <xf numFmtId="0" fontId="3" fillId="7" borderId="30" xfId="13" applyFill="1" applyBorder="1"/>
    <xf numFmtId="1" fontId="5" fillId="7" borderId="30" xfId="13" applyNumberFormat="1" applyFont="1" applyFill="1" applyBorder="1" applyAlignment="1">
      <alignment horizontal="center"/>
    </xf>
    <xf numFmtId="0" fontId="3" fillId="7" borderId="29" xfId="13" applyFill="1" applyBorder="1" applyAlignment="1">
      <alignment horizontal="center"/>
    </xf>
    <xf numFmtId="4" fontId="3" fillId="0" borderId="0" xfId="13" applyNumberFormat="1"/>
    <xf numFmtId="1" fontId="3" fillId="0" borderId="0" xfId="13" applyNumberFormat="1" applyAlignment="1">
      <alignment horizontal="center"/>
    </xf>
    <xf numFmtId="4" fontId="10" fillId="0" borderId="27" xfId="13" applyNumberFormat="1" applyFont="1" applyBorder="1" applyAlignment="1">
      <alignment horizontal="right"/>
    </xf>
    <xf numFmtId="4" fontId="3" fillId="0" borderId="27" xfId="13" applyNumberFormat="1" applyBorder="1" applyAlignment="1">
      <alignment horizontal="right"/>
    </xf>
    <xf numFmtId="0" fontId="3" fillId="0" borderId="27" xfId="13" applyBorder="1" applyAlignment="1">
      <alignment horizontal="center"/>
    </xf>
    <xf numFmtId="0" fontId="3" fillId="0" borderId="27" xfId="13" applyBorder="1"/>
    <xf numFmtId="1" fontId="3" fillId="0" borderId="27" xfId="13" applyNumberFormat="1" applyBorder="1" applyAlignment="1">
      <alignment horizontal="center"/>
    </xf>
    <xf numFmtId="0" fontId="55" fillId="0" borderId="0" xfId="13" applyFont="1"/>
    <xf numFmtId="0" fontId="3" fillId="0" borderId="42" xfId="13" applyBorder="1"/>
    <xf numFmtId="0" fontId="3" fillId="0" borderId="44" xfId="13" applyBorder="1"/>
    <xf numFmtId="0" fontId="3" fillId="0" borderId="45" xfId="13" applyBorder="1" applyAlignment="1">
      <alignment horizontal="center"/>
    </xf>
    <xf numFmtId="0" fontId="3" fillId="0" borderId="45" xfId="13" applyBorder="1"/>
    <xf numFmtId="0" fontId="10" fillId="0" borderId="27" xfId="13" applyFont="1" applyBorder="1" applyAlignment="1">
      <alignment horizontal="center"/>
    </xf>
    <xf numFmtId="0" fontId="10" fillId="0" borderId="27" xfId="13" applyFont="1" applyBorder="1"/>
    <xf numFmtId="1" fontId="10" fillId="0" borderId="27" xfId="13" applyNumberFormat="1" applyFont="1" applyBorder="1" applyAlignment="1">
      <alignment horizontal="center"/>
    </xf>
    <xf numFmtId="0" fontId="10" fillId="0" borderId="0" xfId="13" applyFont="1"/>
    <xf numFmtId="3" fontId="3" fillId="0" borderId="0" xfId="13" applyNumberFormat="1" applyAlignment="1">
      <alignment horizontal="right"/>
    </xf>
    <xf numFmtId="2" fontId="3" fillId="0" borderId="27" xfId="13" applyNumberFormat="1" applyBorder="1" applyAlignment="1">
      <alignment horizontal="right"/>
    </xf>
    <xf numFmtId="2" fontId="3" fillId="0" borderId="46" xfId="13" applyNumberFormat="1" applyBorder="1" applyAlignment="1">
      <alignment horizontal="right"/>
    </xf>
    <xf numFmtId="2" fontId="3" fillId="0" borderId="0" xfId="13" applyNumberFormat="1" applyAlignment="1">
      <alignment horizontal="right"/>
    </xf>
    <xf numFmtId="1" fontId="54" fillId="0" borderId="27" xfId="13" applyNumberFormat="1" applyFont="1" applyBorder="1" applyAlignment="1">
      <alignment horizontal="center"/>
    </xf>
    <xf numFmtId="4" fontId="54" fillId="0" borderId="27" xfId="13" applyNumberFormat="1" applyFont="1" applyBorder="1" applyAlignment="1">
      <alignment horizontal="right"/>
    </xf>
    <xf numFmtId="4" fontId="3" fillId="11" borderId="27" xfId="13" applyNumberFormat="1" applyFill="1" applyBorder="1" applyAlignment="1">
      <alignment horizontal="right"/>
    </xf>
    <xf numFmtId="0" fontId="10" fillId="0" borderId="0" xfId="13" applyFont="1" applyAlignment="1">
      <alignment horizontal="center"/>
    </xf>
    <xf numFmtId="0" fontId="56" fillId="0" borderId="0" xfId="2" applyFont="1" applyAlignment="1">
      <alignment horizontal="right"/>
    </xf>
    <xf numFmtId="0" fontId="57" fillId="6" borderId="26" xfId="2" applyFont="1" applyFill="1" applyBorder="1" applyAlignment="1">
      <alignment horizontal="center"/>
    </xf>
    <xf numFmtId="0" fontId="23" fillId="0" borderId="26" xfId="2" applyFont="1" applyBorder="1" applyAlignment="1">
      <alignment horizontal="center" wrapText="1"/>
    </xf>
    <xf numFmtId="0" fontId="57" fillId="6" borderId="26" xfId="2" applyFont="1" applyFill="1" applyBorder="1" applyAlignment="1">
      <alignment horizontal="center" wrapText="1"/>
    </xf>
    <xf numFmtId="0" fontId="26" fillId="0" borderId="26" xfId="2" applyBorder="1" applyAlignment="1">
      <alignment wrapText="1"/>
    </xf>
    <xf numFmtId="4" fontId="38" fillId="0" borderId="0" xfId="2" applyNumberFormat="1" applyFont="1"/>
    <xf numFmtId="0" fontId="60" fillId="0" borderId="0" xfId="2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12" borderId="22" xfId="0" applyNumberForma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61" fillId="12" borderId="22" xfId="0" applyFont="1" applyFill="1" applyBorder="1" applyAlignment="1" applyProtection="1">
      <alignment horizontal="center" vertical="center"/>
      <protection locked="0"/>
    </xf>
    <xf numFmtId="0" fontId="61" fillId="12" borderId="22" xfId="0" applyFont="1" applyFill="1" applyBorder="1" applyAlignment="1" applyProtection="1">
      <alignment horizontal="left" vertical="center"/>
      <protection locked="0"/>
    </xf>
    <xf numFmtId="4" fontId="62" fillId="0" borderId="0" xfId="0" applyNumberFormat="1" applyFont="1"/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 vertical="center"/>
    </xf>
    <xf numFmtId="166" fontId="64" fillId="0" borderId="15" xfId="0" applyNumberFormat="1" applyFont="1" applyBorder="1" applyAlignment="1">
      <alignment vertical="center"/>
    </xf>
    <xf numFmtId="166" fontId="64" fillId="0" borderId="0" xfId="0" applyNumberFormat="1" applyFont="1" applyAlignment="1">
      <alignment vertical="center"/>
    </xf>
    <xf numFmtId="0" fontId="64" fillId="0" borderId="0" xfId="0" applyFont="1" applyAlignment="1">
      <alignment horizontal="center" vertical="center"/>
    </xf>
    <xf numFmtId="0" fontId="64" fillId="12" borderId="14" xfId="0" applyFont="1" applyFill="1" applyBorder="1" applyAlignment="1" applyProtection="1">
      <alignment horizontal="left" vertical="center"/>
      <protection locked="0"/>
    </xf>
    <xf numFmtId="4" fontId="63" fillId="0" borderId="22" xfId="0" applyNumberFormat="1" applyFont="1" applyBorder="1" applyAlignment="1" applyProtection="1">
      <alignment vertical="center"/>
      <protection locked="0"/>
    </xf>
    <xf numFmtId="4" fontId="63" fillId="12" borderId="22" xfId="0" applyNumberFormat="1" applyFont="1" applyFill="1" applyBorder="1" applyAlignment="1" applyProtection="1">
      <alignment vertical="center"/>
      <protection locked="0"/>
    </xf>
    <xf numFmtId="167" fontId="63" fillId="12" borderId="22" xfId="0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>
      <alignment horizontal="center" vertical="center"/>
    </xf>
    <xf numFmtId="0" fontId="65" fillId="12" borderId="14" xfId="0" applyFont="1" applyFill="1" applyBorder="1" applyAlignment="1" applyProtection="1">
      <alignment horizontal="left" vertical="center"/>
      <protection locked="0"/>
    </xf>
    <xf numFmtId="0" fontId="66" fillId="0" borderId="3" xfId="0" applyFont="1" applyBorder="1" applyAlignment="1">
      <alignment vertical="center"/>
    </xf>
    <xf numFmtId="0" fontId="66" fillId="0" borderId="22" xfId="0" applyFont="1" applyBorder="1" applyAlignment="1" applyProtection="1">
      <alignment vertical="center"/>
      <protection locked="0"/>
    </xf>
    <xf numFmtId="4" fontId="65" fillId="0" borderId="22" xfId="0" applyNumberFormat="1" applyFont="1" applyBorder="1" applyAlignment="1" applyProtection="1">
      <alignment vertical="center"/>
      <protection locked="0"/>
    </xf>
    <xf numFmtId="4" fontId="65" fillId="12" borderId="22" xfId="0" applyNumberFormat="1" applyFont="1" applyFill="1" applyBorder="1" applyAlignment="1" applyProtection="1">
      <alignment vertical="center"/>
      <protection locked="0"/>
    </xf>
    <xf numFmtId="0" fontId="67" fillId="0" borderId="0" xfId="0" applyFont="1"/>
    <xf numFmtId="4" fontId="67" fillId="0" borderId="0" xfId="0" applyNumberFormat="1" applyFont="1" applyAlignment="1">
      <alignment vertical="center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166" fontId="67" fillId="0" borderId="15" xfId="0" applyNumberFormat="1" applyFont="1" applyBorder="1"/>
    <xf numFmtId="166" fontId="67" fillId="0" borderId="0" xfId="0" applyNumberFormat="1" applyFont="1"/>
    <xf numFmtId="0" fontId="67" fillId="0" borderId="14" xfId="0" applyFont="1" applyBorder="1"/>
    <xf numFmtId="0" fontId="67" fillId="0" borderId="3" xfId="0" applyFont="1" applyBorder="1"/>
    <xf numFmtId="0" fontId="67" fillId="0" borderId="0" xfId="0" applyFont="1" applyProtection="1">
      <protection locked="0"/>
    </xf>
    <xf numFmtId="4" fontId="68" fillId="0" borderId="0" xfId="0" applyNumberFormat="1" applyFont="1"/>
    <xf numFmtId="0" fontId="68" fillId="0" borderId="0" xfId="0" applyFont="1" applyAlignment="1">
      <alignment horizontal="left"/>
    </xf>
    <xf numFmtId="4" fontId="69" fillId="0" borderId="0" xfId="0" applyNumberFormat="1" applyFont="1" applyAlignment="1">
      <alignment vertical="center"/>
    </xf>
    <xf numFmtId="166" fontId="70" fillId="0" borderId="13" xfId="0" applyNumberFormat="1" applyFont="1" applyBorder="1"/>
    <xf numFmtId="166" fontId="70" fillId="0" borderId="12" xfId="0" applyNumberFormat="1" applyFont="1" applyBorder="1"/>
    <xf numFmtId="4" fontId="71" fillId="0" borderId="0" xfId="0" applyNumberFormat="1" applyFont="1"/>
    <xf numFmtId="0" fontId="71" fillId="0" borderId="0" xfId="0" applyFont="1" applyAlignment="1">
      <alignment horizontal="left" vertical="center"/>
    </xf>
    <xf numFmtId="0" fontId="64" fillId="0" borderId="18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3" fillId="4" borderId="0" xfId="0" applyFont="1" applyFill="1" applyAlignment="1">
      <alignment horizontal="center" vertical="center" wrapText="1"/>
    </xf>
    <xf numFmtId="0" fontId="63" fillId="4" borderId="18" xfId="0" applyFont="1" applyFill="1" applyBorder="1" applyAlignment="1">
      <alignment horizontal="center" vertical="center" wrapText="1"/>
    </xf>
    <xf numFmtId="0" fontId="63" fillId="4" borderId="17" xfId="0" applyFont="1" applyFill="1" applyBorder="1" applyAlignment="1">
      <alignment horizontal="center" vertical="center" wrapText="1"/>
    </xf>
    <xf numFmtId="0" fontId="63" fillId="4" borderId="16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center" wrapText="1"/>
    </xf>
    <xf numFmtId="0" fontId="73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165" fontId="72" fillId="0" borderId="0" xfId="0" applyNumberFormat="1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4" fontId="71" fillId="4" borderId="0" xfId="0" applyNumberFormat="1" applyFont="1" applyFill="1" applyAlignment="1">
      <alignment vertical="center"/>
    </xf>
    <xf numFmtId="0" fontId="71" fillId="4" borderId="0" xfId="0" applyFont="1" applyFill="1" applyAlignment="1">
      <alignment horizontal="left" vertical="center"/>
    </xf>
    <xf numFmtId="0" fontId="73" fillId="0" borderId="0" xfId="0" applyFont="1" applyAlignment="1" applyProtection="1">
      <alignment horizontal="center" vertical="center"/>
      <protection locked="0"/>
    </xf>
    <xf numFmtId="4" fontId="68" fillId="12" borderId="0" xfId="0" applyNumberFormat="1" applyFont="1" applyFill="1" applyAlignment="1" applyProtection="1">
      <alignment vertical="center"/>
      <protection locked="0"/>
    </xf>
    <xf numFmtId="0" fontId="68" fillId="0" borderId="0" xfId="0" applyFont="1" applyAlignment="1" applyProtection="1">
      <alignment horizontal="left" vertical="center"/>
      <protection locked="0"/>
    </xf>
    <xf numFmtId="4" fontId="76" fillId="0" borderId="0" xfId="0" applyNumberFormat="1" applyFont="1" applyAlignment="1">
      <alignment vertical="center"/>
    </xf>
    <xf numFmtId="0" fontId="76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62" fillId="0" borderId="3" xfId="0" applyFont="1" applyBorder="1" applyAlignment="1">
      <alignment vertical="center"/>
    </xf>
    <xf numFmtId="0" fontId="62" fillId="0" borderId="0" xfId="0" applyFont="1" applyAlignment="1">
      <alignment horizontal="left" vertical="center"/>
    </xf>
    <xf numFmtId="4" fontId="62" fillId="0" borderId="20" xfId="0" applyNumberFormat="1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0" fontId="62" fillId="0" borderId="20" xfId="0" applyFont="1" applyBorder="1" applyAlignment="1">
      <alignment horizontal="left" vertical="center"/>
    </xf>
    <xf numFmtId="0" fontId="68" fillId="0" borderId="0" xfId="0" applyFont="1" applyAlignment="1">
      <alignment vertical="center"/>
    </xf>
    <xf numFmtId="0" fontId="68" fillId="0" borderId="3" xfId="0" applyFont="1" applyBorder="1" applyAlignment="1">
      <alignment vertical="center"/>
    </xf>
    <xf numFmtId="4" fontId="68" fillId="0" borderId="20" xfId="0" applyNumberFormat="1" applyFont="1" applyBorder="1" applyAlignment="1">
      <alignment vertical="center"/>
    </xf>
    <xf numFmtId="0" fontId="68" fillId="0" borderId="20" xfId="0" applyFont="1" applyBorder="1" applyAlignment="1">
      <alignment vertical="center"/>
    </xf>
    <xf numFmtId="0" fontId="68" fillId="0" borderId="20" xfId="0" applyFont="1" applyBorder="1" applyAlignment="1">
      <alignment horizontal="left" vertical="center"/>
    </xf>
    <xf numFmtId="4" fontId="71" fillId="0" borderId="0" xfId="0" applyNumberFormat="1" applyFont="1" applyAlignment="1">
      <alignment vertical="center"/>
    </xf>
    <xf numFmtId="0" fontId="63" fillId="4" borderId="0" xfId="0" applyFont="1" applyFill="1" applyAlignment="1">
      <alignment horizontal="right" vertical="center"/>
    </xf>
    <xf numFmtId="0" fontId="63" fillId="4" borderId="0" xfId="0" applyFont="1" applyFill="1" applyAlignment="1">
      <alignment horizontal="left" vertical="center"/>
    </xf>
    <xf numFmtId="0" fontId="73" fillId="0" borderId="5" xfId="0" applyFont="1" applyBorder="1" applyAlignment="1">
      <alignment horizontal="right" vertical="center"/>
    </xf>
    <xf numFmtId="0" fontId="73" fillId="0" borderId="5" xfId="0" applyFont="1" applyBorder="1" applyAlignment="1">
      <alignment horizontal="left" vertical="center"/>
    </xf>
    <xf numFmtId="0" fontId="73" fillId="0" borderId="5" xfId="0" applyFont="1" applyBorder="1" applyAlignment="1">
      <alignment horizontal="center" vertical="center"/>
    </xf>
    <xf numFmtId="0" fontId="77" fillId="0" borderId="4" xfId="0" applyFont="1" applyBorder="1" applyAlignment="1">
      <alignment horizontal="left" vertical="center"/>
    </xf>
    <xf numFmtId="4" fontId="78" fillId="4" borderId="7" xfId="0" applyNumberFormat="1" applyFont="1" applyFill="1" applyBorder="1" applyAlignment="1">
      <alignment vertical="center"/>
    </xf>
    <xf numFmtId="0" fontId="78" fillId="4" borderId="7" xfId="0" applyFont="1" applyFill="1" applyBorder="1" applyAlignment="1">
      <alignment horizontal="center" vertical="center"/>
    </xf>
    <xf numFmtId="0" fontId="78" fillId="4" borderId="7" xfId="0" applyFont="1" applyFill="1" applyBorder="1" applyAlignment="1">
      <alignment horizontal="right" vertical="center"/>
    </xf>
    <xf numFmtId="0" fontId="78" fillId="4" borderId="6" xfId="0" applyFont="1" applyFill="1" applyBorder="1" applyAlignment="1">
      <alignment horizontal="left" vertical="center"/>
    </xf>
    <xf numFmtId="4" fontId="79" fillId="0" borderId="0" xfId="0" applyNumberFormat="1" applyFont="1" applyAlignment="1">
      <alignment vertical="center"/>
    </xf>
    <xf numFmtId="164" fontId="79" fillId="0" borderId="0" xfId="0" applyNumberFormat="1" applyFont="1" applyAlignment="1">
      <alignment horizontal="right" vertical="center"/>
    </xf>
    <xf numFmtId="0" fontId="80" fillId="0" borderId="0" xfId="0" applyFont="1" applyAlignment="1">
      <alignment vertical="center"/>
    </xf>
    <xf numFmtId="0" fontId="79" fillId="0" borderId="0" xfId="0" applyFont="1" applyAlignment="1">
      <alignment horizontal="left" vertical="center"/>
    </xf>
    <xf numFmtId="4" fontId="73" fillId="0" borderId="0" xfId="0" applyNumberFormat="1" applyFont="1" applyAlignment="1">
      <alignment vertical="center"/>
    </xf>
    <xf numFmtId="164" fontId="73" fillId="0" borderId="0" xfId="0" applyNumberFormat="1" applyFont="1" applyAlignment="1">
      <alignment horizontal="right" vertical="center"/>
    </xf>
    <xf numFmtId="0" fontId="80" fillId="0" borderId="3" xfId="0" applyFont="1" applyBorder="1" applyAlignment="1">
      <alignment vertical="center"/>
    </xf>
    <xf numFmtId="0" fontId="61" fillId="0" borderId="0" xfId="0" applyFont="1" applyAlignment="1">
      <alignment horizontal="left" vertical="center"/>
    </xf>
    <xf numFmtId="0" fontId="73" fillId="0" borderId="0" xfId="0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4" fontId="72" fillId="0" borderId="0" xfId="0" applyNumberFormat="1" applyFont="1" applyAlignment="1">
      <alignment vertical="center"/>
    </xf>
    <xf numFmtId="0" fontId="82" fillId="0" borderId="0" xfId="0" applyFont="1" applyAlignment="1">
      <alignment horizontal="left" vertical="center"/>
    </xf>
    <xf numFmtId="0" fontId="72" fillId="12" borderId="0" xfId="0" applyFont="1" applyFill="1" applyAlignment="1" applyProtection="1">
      <alignment horizontal="left" vertical="center"/>
      <protection locked="0"/>
    </xf>
    <xf numFmtId="0" fontId="83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6" fillId="0" borderId="0" xfId="0" applyFont="1" applyAlignment="1">
      <alignment horizontal="left" vertical="center"/>
    </xf>
    <xf numFmtId="0" fontId="86" fillId="0" borderId="15" xfId="0" applyFont="1" applyBorder="1" applyAlignment="1">
      <alignment vertical="center"/>
    </xf>
    <xf numFmtId="0" fontId="86" fillId="0" borderId="14" xfId="0" applyFont="1" applyBorder="1" applyAlignment="1">
      <alignment vertical="center"/>
    </xf>
    <xf numFmtId="0" fontId="86" fillId="0" borderId="3" xfId="0" applyFont="1" applyBorder="1" applyAlignment="1">
      <alignment vertical="center"/>
    </xf>
    <xf numFmtId="0" fontId="86" fillId="0" borderId="0" xfId="0" applyFont="1" applyAlignment="1" applyProtection="1">
      <alignment vertical="center"/>
      <protection locked="0"/>
    </xf>
    <xf numFmtId="0" fontId="8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88" fillId="0" borderId="15" xfId="0" applyFont="1" applyBorder="1" applyAlignment="1">
      <alignment vertical="center"/>
    </xf>
    <xf numFmtId="0" fontId="88" fillId="0" borderId="14" xfId="0" applyFont="1" applyBorder="1" applyAlignment="1">
      <alignment vertical="center"/>
    </xf>
    <xf numFmtId="0" fontId="88" fillId="0" borderId="3" xfId="0" applyFont="1" applyBorder="1" applyAlignment="1">
      <alignment vertical="center"/>
    </xf>
    <xf numFmtId="0" fontId="88" fillId="0" borderId="0" xfId="0" applyFont="1" applyAlignment="1" applyProtection="1">
      <alignment vertical="center"/>
      <protection locked="0"/>
    </xf>
    <xf numFmtId="0" fontId="89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9" fillId="0" borderId="15" xfId="0" applyFont="1" applyBorder="1" applyAlignment="1">
      <alignment vertical="center"/>
    </xf>
    <xf numFmtId="0" fontId="89" fillId="0" borderId="14" xfId="0" applyFont="1" applyBorder="1" applyAlignment="1">
      <alignment vertical="center"/>
    </xf>
    <xf numFmtId="0" fontId="89" fillId="0" borderId="3" xfId="0" applyFont="1" applyBorder="1" applyAlignment="1">
      <alignment vertical="center"/>
    </xf>
    <xf numFmtId="0" fontId="89" fillId="0" borderId="0" xfId="0" applyFont="1" applyAlignment="1" applyProtection="1">
      <alignment vertical="center"/>
      <protection locked="0"/>
    </xf>
    <xf numFmtId="0" fontId="0" fillId="12" borderId="22" xfId="0" applyFill="1" applyBorder="1" applyAlignment="1">
      <alignment horizontal="center" vertical="center"/>
    </xf>
    <xf numFmtId="49" fontId="0" fillId="12" borderId="22" xfId="0" applyNumberFormat="1" applyFill="1" applyBorder="1" applyAlignment="1">
      <alignment horizontal="left" vertical="center" wrapText="1"/>
    </xf>
    <xf numFmtId="0" fontId="0" fillId="12" borderId="22" xfId="0" applyFill="1" applyBorder="1" applyAlignment="1">
      <alignment horizontal="left" vertical="center" wrapText="1"/>
    </xf>
    <xf numFmtId="0" fontId="0" fillId="12" borderId="22" xfId="0" applyFill="1" applyBorder="1" applyAlignment="1">
      <alignment horizontal="center" vertical="center" wrapText="1"/>
    </xf>
    <xf numFmtId="167" fontId="0" fillId="12" borderId="22" xfId="0" applyNumberFormat="1" applyFill="1" applyBorder="1" applyAlignment="1">
      <alignment vertical="center"/>
    </xf>
    <xf numFmtId="0" fontId="63" fillId="0" borderId="22" xfId="0" applyFont="1" applyBorder="1" applyAlignment="1">
      <alignment horizontal="center" vertical="center"/>
    </xf>
    <xf numFmtId="49" fontId="63" fillId="0" borderId="22" xfId="0" applyNumberFormat="1" applyFont="1" applyBorder="1" applyAlignment="1">
      <alignment horizontal="left" vertical="center" wrapText="1"/>
    </xf>
    <xf numFmtId="0" fontId="63" fillId="0" borderId="22" xfId="0" applyFont="1" applyBorder="1" applyAlignment="1">
      <alignment horizontal="left" vertical="center" wrapText="1"/>
    </xf>
    <xf numFmtId="0" fontId="63" fillId="0" borderId="22" xfId="0" applyFont="1" applyBorder="1" applyAlignment="1">
      <alignment horizontal="center" vertical="center" wrapText="1"/>
    </xf>
    <xf numFmtId="167" fontId="63" fillId="12" borderId="22" xfId="0" applyNumberFormat="1" applyFont="1" applyFill="1" applyBorder="1" applyAlignment="1">
      <alignment vertical="center"/>
    </xf>
    <xf numFmtId="0" fontId="87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 wrapText="1"/>
    </xf>
    <xf numFmtId="167" fontId="86" fillId="0" borderId="0" xfId="0" applyNumberFormat="1" applyFont="1" applyAlignment="1">
      <alignment vertical="center"/>
    </xf>
    <xf numFmtId="0" fontId="88" fillId="0" borderId="0" xfId="0" applyFont="1" applyAlignment="1">
      <alignment horizontal="left" vertical="center" wrapText="1"/>
    </xf>
    <xf numFmtId="167" fontId="88" fillId="0" borderId="0" xfId="0" applyNumberFormat="1" applyFont="1" applyAlignment="1">
      <alignment vertical="center"/>
    </xf>
    <xf numFmtId="0" fontId="65" fillId="0" borderId="22" xfId="0" applyFont="1" applyBorder="1" applyAlignment="1">
      <alignment horizontal="center" vertical="center"/>
    </xf>
    <xf numFmtId="49" fontId="65" fillId="0" borderId="22" xfId="0" applyNumberFormat="1" applyFont="1" applyBorder="1" applyAlignment="1">
      <alignment horizontal="left" vertical="center" wrapText="1"/>
    </xf>
    <xf numFmtId="0" fontId="65" fillId="0" borderId="22" xfId="0" applyFont="1" applyBorder="1" applyAlignment="1">
      <alignment horizontal="left" vertical="center" wrapText="1"/>
    </xf>
    <xf numFmtId="0" fontId="65" fillId="0" borderId="22" xfId="0" applyFont="1" applyBorder="1" applyAlignment="1">
      <alignment horizontal="center" vertical="center" wrapText="1"/>
    </xf>
    <xf numFmtId="167" fontId="65" fillId="12" borderId="22" xfId="0" applyNumberFormat="1" applyFont="1" applyFill="1" applyBorder="1" applyAlignment="1">
      <alignment vertical="center"/>
    </xf>
    <xf numFmtId="0" fontId="89" fillId="0" borderId="0" xfId="0" applyFont="1" applyAlignment="1">
      <alignment horizontal="left" vertical="center" wrapText="1"/>
    </xf>
    <xf numFmtId="0" fontId="3" fillId="0" borderId="27" xfId="13" applyBorder="1" applyAlignment="1">
      <alignment wrapText="1"/>
    </xf>
    <xf numFmtId="0" fontId="16" fillId="0" borderId="27" xfId="13" applyFont="1" applyBorder="1" applyAlignment="1">
      <alignment wrapText="1"/>
    </xf>
    <xf numFmtId="0" fontId="9" fillId="0" borderId="0" xfId="3" applyFont="1"/>
    <xf numFmtId="49" fontId="5" fillId="0" borderId="0" xfId="3" applyNumberFormat="1" applyFont="1" applyAlignment="1">
      <alignment horizontal="left" vertical="top"/>
    </xf>
    <xf numFmtId="49" fontId="5" fillId="0" borderId="0" xfId="3" applyNumberFormat="1" applyFont="1" applyAlignment="1">
      <alignment horizontal="left"/>
    </xf>
    <xf numFmtId="169" fontId="5" fillId="0" borderId="0" xfId="3" applyNumberFormat="1" applyFont="1" applyAlignment="1">
      <alignment horizontal="right"/>
    </xf>
    <xf numFmtId="49" fontId="5" fillId="0" borderId="0" xfId="3" applyNumberFormat="1" applyFont="1" applyAlignment="1">
      <alignment horizontal="center" vertical="center"/>
    </xf>
    <xf numFmtId="170" fontId="5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horizontal="right"/>
    </xf>
    <xf numFmtId="49" fontId="10" fillId="0" borderId="0" xfId="6" applyNumberFormat="1" applyFont="1" applyAlignment="1">
      <alignment horizontal="left"/>
    </xf>
    <xf numFmtId="4" fontId="3" fillId="0" borderId="0" xfId="6" applyNumberFormat="1" applyFont="1" applyAlignment="1">
      <alignment horizontal="right"/>
    </xf>
    <xf numFmtId="171" fontId="10" fillId="0" borderId="0" xfId="6" applyNumberFormat="1" applyFont="1"/>
    <xf numFmtId="49" fontId="10" fillId="7" borderId="0" xfId="3" applyNumberFormat="1" applyFont="1" applyFill="1" applyAlignment="1">
      <alignment horizontal="left"/>
    </xf>
    <xf numFmtId="171" fontId="10" fillId="7" borderId="28" xfId="3" applyNumberFormat="1" applyFont="1" applyFill="1" applyBorder="1"/>
    <xf numFmtId="49" fontId="10" fillId="0" borderId="0" xfId="3" applyNumberFormat="1" applyFont="1" applyAlignment="1">
      <alignment horizontal="left"/>
    </xf>
    <xf numFmtId="171" fontId="10" fillId="0" borderId="0" xfId="3" applyNumberFormat="1" applyFont="1"/>
    <xf numFmtId="49" fontId="5" fillId="0" borderId="0" xfId="5" applyNumberFormat="1" applyFont="1" applyAlignment="1">
      <alignment horizontal="left"/>
    </xf>
    <xf numFmtId="49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right"/>
    </xf>
    <xf numFmtId="49" fontId="3" fillId="0" borderId="0" xfId="5" applyNumberFormat="1" applyFont="1" applyAlignment="1">
      <alignment horizontal="center" vertical="center"/>
    </xf>
    <xf numFmtId="171" fontId="3" fillId="0" borderId="0" xfId="5" applyNumberFormat="1" applyFont="1" applyAlignment="1">
      <alignment horizontal="left" vertical="center"/>
    </xf>
    <xf numFmtId="171" fontId="3" fillId="0" borderId="0" xfId="5" applyNumberFormat="1" applyFont="1"/>
    <xf numFmtId="171" fontId="3" fillId="0" borderId="23" xfId="5" applyNumberFormat="1" applyFont="1" applyBorder="1"/>
    <xf numFmtId="49" fontId="10" fillId="7" borderId="0" xfId="5" applyNumberFormat="1" applyFont="1" applyFill="1" applyAlignment="1">
      <alignment horizontal="left"/>
    </xf>
    <xf numFmtId="171" fontId="10" fillId="7" borderId="27" xfId="5" applyNumberFormat="1" applyFont="1" applyFill="1" applyBorder="1"/>
    <xf numFmtId="49" fontId="9" fillId="8" borderId="29" xfId="5" applyNumberFormat="1" applyFont="1" applyFill="1" applyBorder="1" applyAlignment="1">
      <alignment horizontal="left" vertical="center"/>
    </xf>
    <xf numFmtId="4" fontId="9" fillId="8" borderId="30" xfId="5" applyNumberFormat="1" applyFont="1" applyFill="1" applyBorder="1"/>
    <xf numFmtId="49" fontId="9" fillId="8" borderId="30" xfId="5" applyNumberFormat="1" applyFont="1" applyFill="1" applyBorder="1" applyAlignment="1">
      <alignment horizontal="centerContinuous" vertical="center"/>
    </xf>
    <xf numFmtId="170" fontId="9" fillId="8" borderId="30" xfId="5" applyNumberFormat="1" applyFont="1" applyFill="1" applyBorder="1" applyAlignment="1">
      <alignment horizontal="left" vertical="center"/>
    </xf>
    <xf numFmtId="171" fontId="9" fillId="8" borderId="30" xfId="5" applyNumberFormat="1" applyFont="1" applyFill="1" applyBorder="1"/>
    <xf numFmtId="49" fontId="10" fillId="0" borderId="0" xfId="5" applyNumberFormat="1" applyFont="1" applyAlignment="1">
      <alignment horizontal="left"/>
    </xf>
    <xf numFmtId="171" fontId="10" fillId="0" borderId="0" xfId="5" applyNumberFormat="1" applyFont="1"/>
    <xf numFmtId="170" fontId="10" fillId="0" borderId="0" xfId="3" applyNumberFormat="1" applyFont="1" applyAlignment="1">
      <alignment horizontal="right" vertical="center"/>
    </xf>
    <xf numFmtId="170" fontId="10" fillId="0" borderId="0" xfId="3" applyNumberFormat="1" applyFont="1"/>
    <xf numFmtId="49" fontId="42" fillId="0" borderId="0" xfId="5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9" fontId="41" fillId="0" borderId="23" xfId="3" applyNumberFormat="1" applyBorder="1" applyAlignment="1">
      <alignment horizontal="left"/>
    </xf>
    <xf numFmtId="0" fontId="41" fillId="0" borderId="23" xfId="3" applyBorder="1"/>
    <xf numFmtId="169" fontId="5" fillId="0" borderId="0" xfId="3" applyNumberFormat="1" applyFont="1" applyAlignment="1">
      <alignment horizontal="right" vertical="top" wrapText="1"/>
    </xf>
    <xf numFmtId="0" fontId="48" fillId="0" borderId="0" xfId="4" applyFont="1" applyAlignment="1">
      <alignment vertical="top" wrapText="1"/>
    </xf>
    <xf numFmtId="49" fontId="45" fillId="0" borderId="0" xfId="3" applyNumberFormat="1" applyFont="1" applyAlignment="1">
      <alignment horizontal="center"/>
    </xf>
    <xf numFmtId="49" fontId="41" fillId="0" borderId="0" xfId="3" applyNumberFormat="1" applyAlignment="1">
      <alignment horizontal="left"/>
    </xf>
    <xf numFmtId="0" fontId="41" fillId="0" borderId="0" xfId="3"/>
    <xf numFmtId="0" fontId="85" fillId="2" borderId="0" xfId="0" applyFont="1" applyFill="1" applyAlignment="1">
      <alignment horizontal="center" vertical="center"/>
    </xf>
    <xf numFmtId="0" fontId="68" fillId="12" borderId="0" xfId="0" applyFont="1" applyFill="1" applyAlignment="1" applyProtection="1">
      <alignment horizontal="left" vertical="center"/>
      <protection locked="0"/>
    </xf>
    <xf numFmtId="0" fontId="68" fillId="0" borderId="0" xfId="0" applyFont="1" applyAlignment="1" applyProtection="1">
      <alignment horizontal="left" vertical="center"/>
      <protection locked="0"/>
    </xf>
    <xf numFmtId="0" fontId="7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2" fillId="12" borderId="0" xfId="0" applyFont="1" applyFill="1" applyAlignment="1" applyProtection="1">
      <alignment horizontal="left" vertical="center"/>
      <protection locked="0"/>
    </xf>
    <xf numFmtId="0" fontId="72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 wrapText="1"/>
    </xf>
    <xf numFmtId="168" fontId="30" fillId="6" borderId="24" xfId="2" applyNumberFormat="1" applyFont="1" applyFill="1" applyBorder="1" applyAlignment="1">
      <alignment horizontal="right"/>
    </xf>
    <xf numFmtId="168" fontId="30" fillId="5" borderId="23" xfId="2" applyNumberFormat="1" applyFont="1" applyFill="1" applyBorder="1" applyAlignment="1">
      <alignment horizontal="right"/>
    </xf>
  </cellXfs>
  <cellStyles count="14">
    <cellStyle name="Dobrá 2" xfId="10" xr:uid="{4B172C3B-8B87-4F5A-9980-5727DC7DBB18}"/>
    <cellStyle name="Hypertextové prepojenie" xfId="1" builtinId="8"/>
    <cellStyle name="Neutrálna 2" xfId="11" xr:uid="{DE6EAE63-8F66-42C8-9D62-F7C6DF4E5AA1}"/>
    <cellStyle name="Normálna" xfId="0" builtinId="0" customBuiltin="1"/>
    <cellStyle name="Normálna 2" xfId="2" xr:uid="{C059781C-8FB1-46A5-9979-5EDCF7845C72}"/>
    <cellStyle name="Normálna 3" xfId="4" xr:uid="{9BA66DD1-3A55-40B4-A4D3-8F5303AE5E01}"/>
    <cellStyle name="Normálna 4" xfId="7" xr:uid="{E64015D3-F9F7-4E75-9527-7842F4DEEB64}"/>
    <cellStyle name="Normálna 5" xfId="8" xr:uid="{1DEB6B2E-0834-43E2-ABD4-DDCACA18DDA2}"/>
    <cellStyle name="Normálna 6" xfId="9" xr:uid="{A96D6C51-E29E-41DC-867D-1E281B16108E}"/>
    <cellStyle name="Normálna 7" xfId="12" xr:uid="{CA8C7D29-B335-40FE-BAF2-D3A711A15400}"/>
    <cellStyle name="Normálna 8" xfId="13" xr:uid="{DD44CAA0-5B90-46B1-B59F-A150CD437CE0}"/>
    <cellStyle name="normálne 2" xfId="5" xr:uid="{81C0AFA9-85B0-4AE3-B9E4-D8915ACEF9CD}"/>
    <cellStyle name="normálne 4" xfId="3" xr:uid="{1EDCB2D3-8A3B-405D-B5C4-3AD3DADF357C}"/>
    <cellStyle name="normálne 5" xfId="6" xr:uid="{0D3DD5BE-3C23-44E3-BA78-8E6C3B609F3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35</xdr:row>
      <xdr:rowOff>38100</xdr:rowOff>
    </xdr:from>
    <xdr:ext cx="1771650" cy="857250"/>
    <xdr:pic>
      <xdr:nvPicPr>
        <xdr:cNvPr id="2" name="Obrázok 1" descr="pečiatka a podpis farba 001.jpg">
          <a:extLst>
            <a:ext uri="{FF2B5EF4-FFF2-40B4-BE49-F238E27FC236}">
              <a16:creationId xmlns:a16="http://schemas.microsoft.com/office/drawing/2014/main" id="{6384C32A-0E65-42AA-83D8-C28106D5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9258300"/>
          <a:ext cx="1771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x14ac:dyDescent="0.2">
      <c r="A1" s="9" t="s">
        <v>0</v>
      </c>
      <c r="AZ1" s="9" t="s">
        <v>1</v>
      </c>
      <c r="BA1" s="9" t="s">
        <v>2</v>
      </c>
      <c r="BB1" s="9" t="s">
        <v>1</v>
      </c>
      <c r="BT1" s="9" t="s">
        <v>3</v>
      </c>
      <c r="BU1" s="9" t="s">
        <v>3</v>
      </c>
      <c r="BV1" s="9" t="s">
        <v>4</v>
      </c>
    </row>
    <row r="2" spans="1:74" ht="37" customHeight="1" x14ac:dyDescent="0.2">
      <c r="AR2" s="406" t="s">
        <v>5</v>
      </c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S2" s="10" t="s">
        <v>6</v>
      </c>
      <c r="BT2" s="10" t="s">
        <v>7</v>
      </c>
    </row>
    <row r="3" spans="1:74" ht="7" customHeight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  <c r="BS3" s="10" t="s">
        <v>6</v>
      </c>
      <c r="BT3" s="10" t="s">
        <v>7</v>
      </c>
    </row>
    <row r="4" spans="1:74" ht="25" customHeight="1" x14ac:dyDescent="0.2">
      <c r="B4" s="13"/>
      <c r="D4" s="14" t="s">
        <v>8</v>
      </c>
      <c r="AR4" s="13"/>
      <c r="AS4" s="15" t="s">
        <v>9</v>
      </c>
      <c r="BS4" s="10" t="s">
        <v>10</v>
      </c>
    </row>
    <row r="5" spans="1:74" ht="12" customHeight="1" x14ac:dyDescent="0.2">
      <c r="B5" s="13"/>
      <c r="D5" s="16" t="s">
        <v>11</v>
      </c>
      <c r="K5" s="391" t="s">
        <v>12</v>
      </c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R5" s="13"/>
      <c r="BS5" s="10" t="s">
        <v>6</v>
      </c>
    </row>
    <row r="6" spans="1:74" ht="37" customHeight="1" x14ac:dyDescent="0.2">
      <c r="B6" s="13"/>
      <c r="D6" s="18" t="s">
        <v>13</v>
      </c>
      <c r="K6" s="393" t="s">
        <v>14</v>
      </c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R6" s="13"/>
      <c r="BS6" s="10" t="s">
        <v>6</v>
      </c>
    </row>
    <row r="7" spans="1:74" ht="12" customHeight="1" x14ac:dyDescent="0.2">
      <c r="B7" s="13"/>
      <c r="D7" s="19" t="s">
        <v>15</v>
      </c>
      <c r="K7" s="17" t="s">
        <v>1</v>
      </c>
      <c r="AK7" s="19" t="s">
        <v>16</v>
      </c>
      <c r="AN7" s="17" t="s">
        <v>1</v>
      </c>
      <c r="AR7" s="13"/>
      <c r="BS7" s="10" t="s">
        <v>6</v>
      </c>
    </row>
    <row r="8" spans="1:74" ht="12" customHeight="1" x14ac:dyDescent="0.2">
      <c r="B8" s="13"/>
      <c r="D8" s="19" t="s">
        <v>17</v>
      </c>
      <c r="K8" s="17" t="s">
        <v>18</v>
      </c>
      <c r="AK8" s="19" t="s">
        <v>19</v>
      </c>
      <c r="AN8" s="17" t="s">
        <v>20</v>
      </c>
      <c r="AR8" s="13"/>
      <c r="BS8" s="10" t="s">
        <v>6</v>
      </c>
    </row>
    <row r="9" spans="1:74" ht="14.5" customHeight="1" x14ac:dyDescent="0.2">
      <c r="B9" s="13"/>
      <c r="AR9" s="13"/>
      <c r="BS9" s="10" t="s">
        <v>6</v>
      </c>
    </row>
    <row r="10" spans="1:74" ht="12" customHeight="1" x14ac:dyDescent="0.2">
      <c r="B10" s="13"/>
      <c r="D10" s="19" t="s">
        <v>21</v>
      </c>
      <c r="AK10" s="19" t="s">
        <v>22</v>
      </c>
      <c r="AN10" s="17" t="s">
        <v>1</v>
      </c>
      <c r="AR10" s="13"/>
      <c r="BS10" s="10" t="s">
        <v>6</v>
      </c>
    </row>
    <row r="11" spans="1:74" ht="18.399999999999999" customHeight="1" x14ac:dyDescent="0.2">
      <c r="B11" s="13"/>
      <c r="E11" s="17" t="s">
        <v>23</v>
      </c>
      <c r="AK11" s="19" t="s">
        <v>24</v>
      </c>
      <c r="AN11" s="17" t="s">
        <v>1</v>
      </c>
      <c r="AR11" s="13"/>
      <c r="BS11" s="10" t="s">
        <v>6</v>
      </c>
    </row>
    <row r="12" spans="1:74" ht="7" customHeight="1" x14ac:dyDescent="0.2">
      <c r="B12" s="13"/>
      <c r="AR12" s="13"/>
      <c r="BS12" s="10" t="s">
        <v>6</v>
      </c>
    </row>
    <row r="13" spans="1:74" ht="12" customHeight="1" x14ac:dyDescent="0.2">
      <c r="B13" s="13"/>
      <c r="D13" s="19" t="s">
        <v>25</v>
      </c>
      <c r="AK13" s="19" t="s">
        <v>22</v>
      </c>
      <c r="AN13" s="17" t="s">
        <v>1</v>
      </c>
      <c r="AR13" s="13"/>
      <c r="BS13" s="10" t="s">
        <v>6</v>
      </c>
    </row>
    <row r="14" spans="1:74" ht="12.5" x14ac:dyDescent="0.2">
      <c r="B14" s="13"/>
      <c r="E14" s="17" t="s">
        <v>26</v>
      </c>
      <c r="AK14" s="19" t="s">
        <v>24</v>
      </c>
      <c r="AN14" s="17" t="s">
        <v>1</v>
      </c>
      <c r="AR14" s="13"/>
      <c r="BS14" s="10" t="s">
        <v>6</v>
      </c>
    </row>
    <row r="15" spans="1:74" ht="7" customHeight="1" x14ac:dyDescent="0.2">
      <c r="B15" s="13"/>
      <c r="AR15" s="13"/>
      <c r="BS15" s="10" t="s">
        <v>3</v>
      </c>
    </row>
    <row r="16" spans="1:74" ht="12" customHeight="1" x14ac:dyDescent="0.2">
      <c r="B16" s="13"/>
      <c r="D16" s="19" t="s">
        <v>27</v>
      </c>
      <c r="AK16" s="19" t="s">
        <v>22</v>
      </c>
      <c r="AN16" s="17" t="s">
        <v>1</v>
      </c>
      <c r="AR16" s="13"/>
      <c r="BS16" s="10" t="s">
        <v>3</v>
      </c>
    </row>
    <row r="17" spans="2:71" ht="18.399999999999999" customHeight="1" x14ac:dyDescent="0.2">
      <c r="B17" s="13"/>
      <c r="E17" s="17" t="s">
        <v>28</v>
      </c>
      <c r="AK17" s="19" t="s">
        <v>24</v>
      </c>
      <c r="AN17" s="17" t="s">
        <v>1</v>
      </c>
      <c r="AR17" s="13"/>
      <c r="BS17" s="10" t="s">
        <v>29</v>
      </c>
    </row>
    <row r="18" spans="2:71" ht="7" customHeight="1" x14ac:dyDescent="0.2">
      <c r="B18" s="13"/>
      <c r="AR18" s="13"/>
      <c r="BS18" s="10" t="s">
        <v>6</v>
      </c>
    </row>
    <row r="19" spans="2:71" ht="12" customHeight="1" x14ac:dyDescent="0.2">
      <c r="B19" s="13"/>
      <c r="D19" s="19" t="s">
        <v>30</v>
      </c>
      <c r="AK19" s="19" t="s">
        <v>22</v>
      </c>
      <c r="AN19" s="17" t="s">
        <v>1</v>
      </c>
      <c r="AR19" s="13"/>
      <c r="BS19" s="10" t="s">
        <v>6</v>
      </c>
    </row>
    <row r="20" spans="2:71" ht="18.399999999999999" customHeight="1" x14ac:dyDescent="0.2">
      <c r="B20" s="13"/>
      <c r="E20" s="17" t="s">
        <v>31</v>
      </c>
      <c r="AK20" s="19" t="s">
        <v>24</v>
      </c>
      <c r="AN20" s="17" t="s">
        <v>1</v>
      </c>
      <c r="AR20" s="13"/>
      <c r="BS20" s="10" t="s">
        <v>29</v>
      </c>
    </row>
    <row r="21" spans="2:71" ht="7" customHeight="1" x14ac:dyDescent="0.2">
      <c r="B21" s="13"/>
      <c r="AR21" s="13"/>
    </row>
    <row r="22" spans="2:71" ht="12" customHeight="1" x14ac:dyDescent="0.2">
      <c r="B22" s="13"/>
      <c r="D22" s="19" t="s">
        <v>32</v>
      </c>
      <c r="AR22" s="13"/>
    </row>
    <row r="23" spans="2:71" ht="16.5" customHeight="1" x14ac:dyDescent="0.2">
      <c r="B23" s="13"/>
      <c r="E23" s="394" t="s">
        <v>1</v>
      </c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R23" s="13"/>
    </row>
    <row r="24" spans="2:71" ht="7" customHeight="1" x14ac:dyDescent="0.2">
      <c r="B24" s="13"/>
      <c r="AR24" s="13"/>
    </row>
    <row r="25" spans="2:71" ht="7" customHeight="1" x14ac:dyDescent="0.2">
      <c r="B25" s="13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13"/>
    </row>
    <row r="26" spans="2:71" s="1" customFormat="1" ht="25.9" customHeight="1" x14ac:dyDescent="0.2">
      <c r="B26" s="21"/>
      <c r="D26" s="22" t="s">
        <v>33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395" t="e">
        <f>ROUND(AG94,2)</f>
        <v>#REF!</v>
      </c>
      <c r="AL26" s="396"/>
      <c r="AM26" s="396"/>
      <c r="AN26" s="396"/>
      <c r="AO26" s="396"/>
      <c r="AR26" s="21"/>
    </row>
    <row r="27" spans="2:71" s="1" customFormat="1" ht="7" customHeight="1" x14ac:dyDescent="0.2">
      <c r="B27" s="21"/>
      <c r="AR27" s="21"/>
    </row>
    <row r="28" spans="2:71" s="1" customFormat="1" ht="12.5" x14ac:dyDescent="0.2">
      <c r="B28" s="21"/>
      <c r="L28" s="397" t="s">
        <v>34</v>
      </c>
      <c r="M28" s="397"/>
      <c r="N28" s="397"/>
      <c r="O28" s="397"/>
      <c r="P28" s="397"/>
      <c r="W28" s="397" t="s">
        <v>35</v>
      </c>
      <c r="X28" s="397"/>
      <c r="Y28" s="397"/>
      <c r="Z28" s="397"/>
      <c r="AA28" s="397"/>
      <c r="AB28" s="397"/>
      <c r="AC28" s="397"/>
      <c r="AD28" s="397"/>
      <c r="AE28" s="397"/>
      <c r="AK28" s="397" t="s">
        <v>36</v>
      </c>
      <c r="AL28" s="397"/>
      <c r="AM28" s="397"/>
      <c r="AN28" s="397"/>
      <c r="AO28" s="397"/>
      <c r="AR28" s="21"/>
    </row>
    <row r="29" spans="2:71" s="2" customFormat="1" ht="14.5" customHeight="1" x14ac:dyDescent="0.2">
      <c r="B29" s="24"/>
      <c r="D29" s="19" t="s">
        <v>37</v>
      </c>
      <c r="F29" s="25" t="s">
        <v>38</v>
      </c>
      <c r="L29" s="400">
        <v>0.2</v>
      </c>
      <c r="M29" s="399"/>
      <c r="N29" s="399"/>
      <c r="O29" s="399"/>
      <c r="P29" s="399"/>
      <c r="W29" s="398" t="e">
        <f>ROUND(AZ94, 2)</f>
        <v>#REF!</v>
      </c>
      <c r="X29" s="399"/>
      <c r="Y29" s="399"/>
      <c r="Z29" s="399"/>
      <c r="AA29" s="399"/>
      <c r="AB29" s="399"/>
      <c r="AC29" s="399"/>
      <c r="AD29" s="399"/>
      <c r="AE29" s="399"/>
      <c r="AK29" s="398" t="e">
        <f>ROUND(AV94, 2)</f>
        <v>#REF!</v>
      </c>
      <c r="AL29" s="399"/>
      <c r="AM29" s="399"/>
      <c r="AN29" s="399"/>
      <c r="AO29" s="399"/>
      <c r="AR29" s="24"/>
    </row>
    <row r="30" spans="2:71" s="2" customFormat="1" ht="14.5" customHeight="1" x14ac:dyDescent="0.2">
      <c r="B30" s="24"/>
      <c r="F30" s="25" t="s">
        <v>39</v>
      </c>
      <c r="L30" s="400">
        <v>0.2</v>
      </c>
      <c r="M30" s="399"/>
      <c r="N30" s="399"/>
      <c r="O30" s="399"/>
      <c r="P30" s="399"/>
      <c r="W30" s="398" t="e">
        <f>ROUND(BA94, 2)</f>
        <v>#REF!</v>
      </c>
      <c r="X30" s="399"/>
      <c r="Y30" s="399"/>
      <c r="Z30" s="399"/>
      <c r="AA30" s="399"/>
      <c r="AB30" s="399"/>
      <c r="AC30" s="399"/>
      <c r="AD30" s="399"/>
      <c r="AE30" s="399"/>
      <c r="AK30" s="398" t="e">
        <f>ROUND(AW94, 2)</f>
        <v>#REF!</v>
      </c>
      <c r="AL30" s="399"/>
      <c r="AM30" s="399"/>
      <c r="AN30" s="399"/>
      <c r="AO30" s="399"/>
      <c r="AR30" s="24"/>
    </row>
    <row r="31" spans="2:71" s="2" customFormat="1" ht="14.5" hidden="1" customHeight="1" x14ac:dyDescent="0.2">
      <c r="B31" s="24"/>
      <c r="F31" s="19" t="s">
        <v>40</v>
      </c>
      <c r="L31" s="400">
        <v>0.2</v>
      </c>
      <c r="M31" s="399"/>
      <c r="N31" s="399"/>
      <c r="O31" s="399"/>
      <c r="P31" s="399"/>
      <c r="W31" s="398" t="e">
        <f>ROUND(BB94, 2)</f>
        <v>#REF!</v>
      </c>
      <c r="X31" s="399"/>
      <c r="Y31" s="399"/>
      <c r="Z31" s="399"/>
      <c r="AA31" s="399"/>
      <c r="AB31" s="399"/>
      <c r="AC31" s="399"/>
      <c r="AD31" s="399"/>
      <c r="AE31" s="399"/>
      <c r="AK31" s="398">
        <v>0</v>
      </c>
      <c r="AL31" s="399"/>
      <c r="AM31" s="399"/>
      <c r="AN31" s="399"/>
      <c r="AO31" s="399"/>
      <c r="AR31" s="24"/>
    </row>
    <row r="32" spans="2:71" s="2" customFormat="1" ht="14.5" hidden="1" customHeight="1" x14ac:dyDescent="0.2">
      <c r="B32" s="24"/>
      <c r="F32" s="19" t="s">
        <v>41</v>
      </c>
      <c r="L32" s="400">
        <v>0.2</v>
      </c>
      <c r="M32" s="399"/>
      <c r="N32" s="399"/>
      <c r="O32" s="399"/>
      <c r="P32" s="399"/>
      <c r="W32" s="398" t="e">
        <f>ROUND(BC94, 2)</f>
        <v>#REF!</v>
      </c>
      <c r="X32" s="399"/>
      <c r="Y32" s="399"/>
      <c r="Z32" s="399"/>
      <c r="AA32" s="399"/>
      <c r="AB32" s="399"/>
      <c r="AC32" s="399"/>
      <c r="AD32" s="399"/>
      <c r="AE32" s="399"/>
      <c r="AK32" s="398">
        <v>0</v>
      </c>
      <c r="AL32" s="399"/>
      <c r="AM32" s="399"/>
      <c r="AN32" s="399"/>
      <c r="AO32" s="399"/>
      <c r="AR32" s="24"/>
    </row>
    <row r="33" spans="2:44" s="2" customFormat="1" ht="14.5" hidden="1" customHeight="1" x14ac:dyDescent="0.2">
      <c r="B33" s="24"/>
      <c r="F33" s="25" t="s">
        <v>42</v>
      </c>
      <c r="L33" s="400">
        <v>0</v>
      </c>
      <c r="M33" s="399"/>
      <c r="N33" s="399"/>
      <c r="O33" s="399"/>
      <c r="P33" s="399"/>
      <c r="W33" s="398" t="e">
        <f>ROUND(BD94, 2)</f>
        <v>#REF!</v>
      </c>
      <c r="X33" s="399"/>
      <c r="Y33" s="399"/>
      <c r="Z33" s="399"/>
      <c r="AA33" s="399"/>
      <c r="AB33" s="399"/>
      <c r="AC33" s="399"/>
      <c r="AD33" s="399"/>
      <c r="AE33" s="399"/>
      <c r="AK33" s="398">
        <v>0</v>
      </c>
      <c r="AL33" s="399"/>
      <c r="AM33" s="399"/>
      <c r="AN33" s="399"/>
      <c r="AO33" s="399"/>
      <c r="AR33" s="24"/>
    </row>
    <row r="34" spans="2:44" s="1" customFormat="1" ht="7" customHeight="1" x14ac:dyDescent="0.2">
      <c r="B34" s="21"/>
      <c r="AR34" s="21"/>
    </row>
    <row r="35" spans="2:44" s="1" customFormat="1" ht="25.9" customHeight="1" x14ac:dyDescent="0.2">
      <c r="B35" s="21"/>
      <c r="C35" s="26"/>
      <c r="D35" s="27" t="s">
        <v>43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44</v>
      </c>
      <c r="U35" s="28"/>
      <c r="V35" s="28"/>
      <c r="W35" s="28"/>
      <c r="X35" s="421" t="s">
        <v>45</v>
      </c>
      <c r="Y35" s="422"/>
      <c r="Z35" s="422"/>
      <c r="AA35" s="422"/>
      <c r="AB35" s="422"/>
      <c r="AC35" s="28"/>
      <c r="AD35" s="28"/>
      <c r="AE35" s="28"/>
      <c r="AF35" s="28"/>
      <c r="AG35" s="28"/>
      <c r="AH35" s="28"/>
      <c r="AI35" s="28"/>
      <c r="AJ35" s="28"/>
      <c r="AK35" s="423" t="e">
        <f>SUM(AK26:AK33)</f>
        <v>#REF!</v>
      </c>
      <c r="AL35" s="422"/>
      <c r="AM35" s="422"/>
      <c r="AN35" s="422"/>
      <c r="AO35" s="424"/>
      <c r="AP35" s="26"/>
      <c r="AQ35" s="26"/>
      <c r="AR35" s="21"/>
    </row>
    <row r="36" spans="2:44" s="1" customFormat="1" ht="7" customHeight="1" x14ac:dyDescent="0.2">
      <c r="B36" s="21"/>
      <c r="AR36" s="21"/>
    </row>
    <row r="37" spans="2:44" s="1" customFormat="1" ht="14.5" customHeight="1" x14ac:dyDescent="0.2">
      <c r="B37" s="21"/>
      <c r="AR37" s="21"/>
    </row>
    <row r="38" spans="2:44" ht="14.5" customHeight="1" x14ac:dyDescent="0.2">
      <c r="B38" s="13"/>
      <c r="AR38" s="13"/>
    </row>
    <row r="39" spans="2:44" ht="14.5" customHeight="1" x14ac:dyDescent="0.2">
      <c r="B39" s="13"/>
      <c r="AR39" s="13"/>
    </row>
    <row r="40" spans="2:44" ht="14.5" customHeight="1" x14ac:dyDescent="0.2">
      <c r="B40" s="13"/>
      <c r="AR40" s="13"/>
    </row>
    <row r="41" spans="2:44" ht="14.5" customHeight="1" x14ac:dyDescent="0.2">
      <c r="B41" s="13"/>
      <c r="AR41" s="13"/>
    </row>
    <row r="42" spans="2:44" ht="14.5" customHeight="1" x14ac:dyDescent="0.2">
      <c r="B42" s="13"/>
      <c r="AR42" s="13"/>
    </row>
    <row r="43" spans="2:44" ht="14.5" customHeight="1" x14ac:dyDescent="0.2">
      <c r="B43" s="13"/>
      <c r="AR43" s="13"/>
    </row>
    <row r="44" spans="2:44" ht="14.5" customHeight="1" x14ac:dyDescent="0.2">
      <c r="B44" s="13"/>
      <c r="AR44" s="13"/>
    </row>
    <row r="45" spans="2:44" ht="14.5" customHeight="1" x14ac:dyDescent="0.2">
      <c r="B45" s="13"/>
      <c r="AR45" s="13"/>
    </row>
    <row r="46" spans="2:44" ht="14.5" customHeight="1" x14ac:dyDescent="0.2">
      <c r="B46" s="13"/>
      <c r="AR46" s="13"/>
    </row>
    <row r="47" spans="2:44" ht="14.5" customHeight="1" x14ac:dyDescent="0.2">
      <c r="B47" s="13"/>
      <c r="AR47" s="13"/>
    </row>
    <row r="48" spans="2:44" ht="14.5" customHeight="1" x14ac:dyDescent="0.2">
      <c r="B48" s="13"/>
      <c r="AR48" s="13"/>
    </row>
    <row r="49" spans="2:44" s="1" customFormat="1" ht="14.5" customHeight="1" x14ac:dyDescent="0.2">
      <c r="B49" s="21"/>
      <c r="D49" s="30" t="s">
        <v>46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47</v>
      </c>
      <c r="AI49" s="31"/>
      <c r="AJ49" s="31"/>
      <c r="AK49" s="31"/>
      <c r="AL49" s="31"/>
      <c r="AM49" s="31"/>
      <c r="AN49" s="31"/>
      <c r="AO49" s="31"/>
      <c r="AR49" s="21"/>
    </row>
    <row r="50" spans="2:44" x14ac:dyDescent="0.2">
      <c r="B50" s="13"/>
      <c r="AR50" s="13"/>
    </row>
    <row r="51" spans="2:44" x14ac:dyDescent="0.2">
      <c r="B51" s="13"/>
      <c r="AR51" s="13"/>
    </row>
    <row r="52" spans="2:44" x14ac:dyDescent="0.2">
      <c r="B52" s="13"/>
      <c r="AR52" s="13"/>
    </row>
    <row r="53" spans="2:44" x14ac:dyDescent="0.2">
      <c r="B53" s="13"/>
      <c r="AR53" s="13"/>
    </row>
    <row r="54" spans="2:44" x14ac:dyDescent="0.2">
      <c r="B54" s="13"/>
      <c r="AR54" s="13"/>
    </row>
    <row r="55" spans="2:44" x14ac:dyDescent="0.2">
      <c r="B55" s="13"/>
      <c r="AR55" s="13"/>
    </row>
    <row r="56" spans="2:44" x14ac:dyDescent="0.2">
      <c r="B56" s="13"/>
      <c r="AR56" s="13"/>
    </row>
    <row r="57" spans="2:44" x14ac:dyDescent="0.2">
      <c r="B57" s="13"/>
      <c r="AR57" s="13"/>
    </row>
    <row r="58" spans="2:44" x14ac:dyDescent="0.2">
      <c r="B58" s="13"/>
      <c r="AR58" s="13"/>
    </row>
    <row r="59" spans="2:44" x14ac:dyDescent="0.2">
      <c r="B59" s="13"/>
      <c r="AR59" s="13"/>
    </row>
    <row r="60" spans="2:44" s="1" customFormat="1" ht="12.5" x14ac:dyDescent="0.2">
      <c r="B60" s="21"/>
      <c r="D60" s="32" t="s">
        <v>48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2" t="s">
        <v>49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2" t="s">
        <v>48</v>
      </c>
      <c r="AI60" s="23"/>
      <c r="AJ60" s="23"/>
      <c r="AK60" s="23"/>
      <c r="AL60" s="23"/>
      <c r="AM60" s="32" t="s">
        <v>49</v>
      </c>
      <c r="AN60" s="23"/>
      <c r="AO60" s="23"/>
      <c r="AR60" s="21"/>
    </row>
    <row r="61" spans="2:44" x14ac:dyDescent="0.2">
      <c r="B61" s="13"/>
      <c r="AR61" s="13"/>
    </row>
    <row r="62" spans="2:44" x14ac:dyDescent="0.2">
      <c r="B62" s="13"/>
      <c r="AR62" s="13"/>
    </row>
    <row r="63" spans="2:44" x14ac:dyDescent="0.2">
      <c r="B63" s="13"/>
      <c r="AR63" s="13"/>
    </row>
    <row r="64" spans="2:44" s="1" customFormat="1" ht="13" x14ac:dyDescent="0.2">
      <c r="B64" s="21"/>
      <c r="D64" s="30" t="s">
        <v>50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0" t="s">
        <v>51</v>
      </c>
      <c r="AI64" s="31"/>
      <c r="AJ64" s="31"/>
      <c r="AK64" s="31"/>
      <c r="AL64" s="31"/>
      <c r="AM64" s="31"/>
      <c r="AN64" s="31"/>
      <c r="AO64" s="31"/>
      <c r="AR64" s="21"/>
    </row>
    <row r="65" spans="2:44" x14ac:dyDescent="0.2">
      <c r="B65" s="13"/>
      <c r="AR65" s="13"/>
    </row>
    <row r="66" spans="2:44" x14ac:dyDescent="0.2">
      <c r="B66" s="13"/>
      <c r="AR66" s="13"/>
    </row>
    <row r="67" spans="2:44" x14ac:dyDescent="0.2">
      <c r="B67" s="13"/>
      <c r="AR67" s="13"/>
    </row>
    <row r="68" spans="2:44" x14ac:dyDescent="0.2">
      <c r="B68" s="13"/>
      <c r="AR68" s="13"/>
    </row>
    <row r="69" spans="2:44" x14ac:dyDescent="0.2">
      <c r="B69" s="13"/>
      <c r="AR69" s="13"/>
    </row>
    <row r="70" spans="2:44" x14ac:dyDescent="0.2">
      <c r="B70" s="13"/>
      <c r="AR70" s="13"/>
    </row>
    <row r="71" spans="2:44" x14ac:dyDescent="0.2">
      <c r="B71" s="13"/>
      <c r="AR71" s="13"/>
    </row>
    <row r="72" spans="2:44" x14ac:dyDescent="0.2">
      <c r="B72" s="13"/>
      <c r="AR72" s="13"/>
    </row>
    <row r="73" spans="2:44" x14ac:dyDescent="0.2">
      <c r="B73" s="13"/>
      <c r="AR73" s="13"/>
    </row>
    <row r="74" spans="2:44" x14ac:dyDescent="0.2">
      <c r="B74" s="13"/>
      <c r="AR74" s="13"/>
    </row>
    <row r="75" spans="2:44" s="1" customFormat="1" ht="12.5" x14ac:dyDescent="0.2">
      <c r="B75" s="21"/>
      <c r="D75" s="32" t="s">
        <v>48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2" t="s">
        <v>49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2" t="s">
        <v>48</v>
      </c>
      <c r="AI75" s="23"/>
      <c r="AJ75" s="23"/>
      <c r="AK75" s="23"/>
      <c r="AL75" s="23"/>
      <c r="AM75" s="32" t="s">
        <v>49</v>
      </c>
      <c r="AN75" s="23"/>
      <c r="AO75" s="23"/>
      <c r="AR75" s="21"/>
    </row>
    <row r="76" spans="2:44" s="1" customFormat="1" x14ac:dyDescent="0.2">
      <c r="B76" s="21"/>
      <c r="AR76" s="21"/>
    </row>
    <row r="77" spans="2:44" s="1" customFormat="1" ht="7" customHeight="1" x14ac:dyDescent="0.2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21"/>
    </row>
    <row r="81" spans="1:90" s="1" customFormat="1" ht="7" customHeight="1" x14ac:dyDescent="0.2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21"/>
    </row>
    <row r="82" spans="1:90" s="1" customFormat="1" ht="25" customHeight="1" x14ac:dyDescent="0.2">
      <c r="B82" s="21"/>
      <c r="C82" s="14" t="s">
        <v>52</v>
      </c>
      <c r="AR82" s="21"/>
    </row>
    <row r="83" spans="1:90" s="1" customFormat="1" ht="7" customHeight="1" x14ac:dyDescent="0.2">
      <c r="B83" s="21"/>
      <c r="AR83" s="21"/>
    </row>
    <row r="84" spans="1:90" s="3" customFormat="1" ht="12" customHeight="1" x14ac:dyDescent="0.2">
      <c r="B84" s="37"/>
      <c r="C84" s="19" t="s">
        <v>11</v>
      </c>
      <c r="L84" s="3" t="str">
        <f>K5</f>
        <v>MOKROHAJSKA2</v>
      </c>
      <c r="AR84" s="37"/>
    </row>
    <row r="85" spans="1:90" s="4" customFormat="1" ht="37" customHeight="1" x14ac:dyDescent="0.2">
      <c r="B85" s="38"/>
      <c r="C85" s="39" t="s">
        <v>13</v>
      </c>
      <c r="L85" s="412" t="str">
        <f>K6</f>
        <v>REKONŠTRUKCIA ŠATNÍ - KUCHYŇA</v>
      </c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R85" s="38"/>
    </row>
    <row r="86" spans="1:90" s="1" customFormat="1" ht="7" customHeight="1" x14ac:dyDescent="0.2">
      <c r="B86" s="21"/>
      <c r="AR86" s="21"/>
    </row>
    <row r="87" spans="1:90" s="1" customFormat="1" ht="12" customHeight="1" x14ac:dyDescent="0.2">
      <c r="B87" s="21"/>
      <c r="C87" s="19" t="s">
        <v>17</v>
      </c>
      <c r="L87" s="40" t="str">
        <f>IF(K8="","",K8)</f>
        <v>Bratislava, Mokrohájska1</v>
      </c>
      <c r="AI87" s="19" t="s">
        <v>19</v>
      </c>
      <c r="AM87" s="414" t="str">
        <f>IF(AN8= "","",AN8)</f>
        <v>17. 2. 2023</v>
      </c>
      <c r="AN87" s="414"/>
      <c r="AR87" s="21"/>
    </row>
    <row r="88" spans="1:90" s="1" customFormat="1" ht="7" customHeight="1" x14ac:dyDescent="0.2">
      <c r="B88" s="21"/>
      <c r="AR88" s="21"/>
    </row>
    <row r="89" spans="1:90" s="1" customFormat="1" ht="15.25" customHeight="1" x14ac:dyDescent="0.2">
      <c r="B89" s="21"/>
      <c r="C89" s="19" t="s">
        <v>21</v>
      </c>
      <c r="L89" s="3" t="str">
        <f>IF(E11= "","",E11)</f>
        <v xml:space="preserve">Inštitút pre pracovnú rehabilitáciu občanov </v>
      </c>
      <c r="AI89" s="19" t="s">
        <v>27</v>
      </c>
      <c r="AM89" s="415" t="str">
        <f>IF(E17="","",E17)</f>
        <v xml:space="preserve"> Ing.arch. A. Gürtler</v>
      </c>
      <c r="AN89" s="416"/>
      <c r="AO89" s="416"/>
      <c r="AP89" s="416"/>
      <c r="AR89" s="21"/>
      <c r="AS89" s="417" t="s">
        <v>53</v>
      </c>
      <c r="AT89" s="418"/>
      <c r="AU89" s="41"/>
      <c r="AV89" s="41"/>
      <c r="AW89" s="41"/>
      <c r="AX89" s="41"/>
      <c r="AY89" s="41"/>
      <c r="AZ89" s="41"/>
      <c r="BA89" s="41"/>
      <c r="BB89" s="41"/>
      <c r="BC89" s="41"/>
      <c r="BD89" s="42"/>
    </row>
    <row r="90" spans="1:90" s="1" customFormat="1" ht="15.25" customHeight="1" x14ac:dyDescent="0.2">
      <c r="B90" s="21"/>
      <c r="C90" s="19" t="s">
        <v>25</v>
      </c>
      <c r="L90" s="3" t="str">
        <f>IF(E14="","",E14)</f>
        <v xml:space="preserve"> </v>
      </c>
      <c r="AI90" s="19" t="s">
        <v>30</v>
      </c>
      <c r="AM90" s="415" t="str">
        <f>IF(E20="","",E20)</f>
        <v>Ing. Ľ. Németh</v>
      </c>
      <c r="AN90" s="416"/>
      <c r="AO90" s="416"/>
      <c r="AP90" s="416"/>
      <c r="AR90" s="21"/>
      <c r="AS90" s="419"/>
      <c r="AT90" s="420"/>
      <c r="BD90" s="43"/>
    </row>
    <row r="91" spans="1:90" s="1" customFormat="1" ht="10.9" customHeight="1" x14ac:dyDescent="0.2">
      <c r="B91" s="21"/>
      <c r="AR91" s="21"/>
      <c r="AS91" s="419"/>
      <c r="AT91" s="420"/>
      <c r="BD91" s="43"/>
    </row>
    <row r="92" spans="1:90" s="1" customFormat="1" ht="29.25" customHeight="1" x14ac:dyDescent="0.2">
      <c r="B92" s="21"/>
      <c r="C92" s="407" t="s">
        <v>54</v>
      </c>
      <c r="D92" s="408"/>
      <c r="E92" s="408"/>
      <c r="F92" s="408"/>
      <c r="G92" s="408"/>
      <c r="H92" s="44"/>
      <c r="I92" s="409" t="s">
        <v>55</v>
      </c>
      <c r="J92" s="408"/>
      <c r="K92" s="408"/>
      <c r="L92" s="408"/>
      <c r="M92" s="408"/>
      <c r="N92" s="408"/>
      <c r="O92" s="408"/>
      <c r="P92" s="408"/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  <c r="AB92" s="408"/>
      <c r="AC92" s="408"/>
      <c r="AD92" s="408"/>
      <c r="AE92" s="408"/>
      <c r="AF92" s="408"/>
      <c r="AG92" s="410" t="s">
        <v>56</v>
      </c>
      <c r="AH92" s="408"/>
      <c r="AI92" s="408"/>
      <c r="AJ92" s="408"/>
      <c r="AK92" s="408"/>
      <c r="AL92" s="408"/>
      <c r="AM92" s="408"/>
      <c r="AN92" s="409" t="s">
        <v>57</v>
      </c>
      <c r="AO92" s="408"/>
      <c r="AP92" s="411"/>
      <c r="AQ92" s="45" t="s">
        <v>58</v>
      </c>
      <c r="AR92" s="21"/>
      <c r="AS92" s="46" t="s">
        <v>59</v>
      </c>
      <c r="AT92" s="47" t="s">
        <v>60</v>
      </c>
      <c r="AU92" s="47" t="s">
        <v>61</v>
      </c>
      <c r="AV92" s="47" t="s">
        <v>62</v>
      </c>
      <c r="AW92" s="47" t="s">
        <v>63</v>
      </c>
      <c r="AX92" s="47" t="s">
        <v>64</v>
      </c>
      <c r="AY92" s="47" t="s">
        <v>65</v>
      </c>
      <c r="AZ92" s="47" t="s">
        <v>66</v>
      </c>
      <c r="BA92" s="47" t="s">
        <v>67</v>
      </c>
      <c r="BB92" s="47" t="s">
        <v>68</v>
      </c>
      <c r="BC92" s="47" t="s">
        <v>69</v>
      </c>
      <c r="BD92" s="48" t="s">
        <v>70</v>
      </c>
    </row>
    <row r="93" spans="1:90" s="1" customFormat="1" ht="10.9" customHeight="1" x14ac:dyDescent="0.2">
      <c r="B93" s="21"/>
      <c r="AR93" s="21"/>
      <c r="AS93" s="49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2"/>
    </row>
    <row r="94" spans="1:90" s="5" customFormat="1" ht="32.5" customHeight="1" x14ac:dyDescent="0.2">
      <c r="B94" s="50"/>
      <c r="C94" s="51" t="s">
        <v>71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404" t="e">
        <f>ROUND(AG95,2)</f>
        <v>#REF!</v>
      </c>
      <c r="AH94" s="404"/>
      <c r="AI94" s="404"/>
      <c r="AJ94" s="404"/>
      <c r="AK94" s="404"/>
      <c r="AL94" s="404"/>
      <c r="AM94" s="404"/>
      <c r="AN94" s="405" t="e">
        <f>SUM(AG94,AT94)</f>
        <v>#REF!</v>
      </c>
      <c r="AO94" s="405"/>
      <c r="AP94" s="405"/>
      <c r="AQ94" s="53" t="s">
        <v>1</v>
      </c>
      <c r="AR94" s="50"/>
      <c r="AS94" s="54">
        <f>ROUND(AS95,2)</f>
        <v>0</v>
      </c>
      <c r="AT94" s="55" t="e">
        <f>ROUND(SUM(AV94:AW94),2)</f>
        <v>#REF!</v>
      </c>
      <c r="AU94" s="56" t="e">
        <f>ROUND(AU95,5)</f>
        <v>#REF!</v>
      </c>
      <c r="AV94" s="55" t="e">
        <f>ROUND(AZ94*L29,2)</f>
        <v>#REF!</v>
      </c>
      <c r="AW94" s="55" t="e">
        <f>ROUND(BA94*L30,2)</f>
        <v>#REF!</v>
      </c>
      <c r="AX94" s="55" t="e">
        <f>ROUND(BB94*L29,2)</f>
        <v>#REF!</v>
      </c>
      <c r="AY94" s="55" t="e">
        <f>ROUND(BC94*L30,2)</f>
        <v>#REF!</v>
      </c>
      <c r="AZ94" s="55" t="e">
        <f>ROUND(AZ95,2)</f>
        <v>#REF!</v>
      </c>
      <c r="BA94" s="55" t="e">
        <f>ROUND(BA95,2)</f>
        <v>#REF!</v>
      </c>
      <c r="BB94" s="55" t="e">
        <f>ROUND(BB95,2)</f>
        <v>#REF!</v>
      </c>
      <c r="BC94" s="55" t="e">
        <f>ROUND(BC95,2)</f>
        <v>#REF!</v>
      </c>
      <c r="BD94" s="57" t="e">
        <f>ROUND(BD95,2)</f>
        <v>#REF!</v>
      </c>
      <c r="BS94" s="58" t="s">
        <v>72</v>
      </c>
      <c r="BT94" s="58" t="s">
        <v>73</v>
      </c>
      <c r="BV94" s="58" t="s">
        <v>74</v>
      </c>
      <c r="BW94" s="58" t="s">
        <v>4</v>
      </c>
      <c r="BX94" s="58" t="s">
        <v>75</v>
      </c>
      <c r="CL94" s="58" t="s">
        <v>1</v>
      </c>
    </row>
    <row r="95" spans="1:90" s="6" customFormat="1" ht="37.5" customHeight="1" x14ac:dyDescent="0.2">
      <c r="A95" s="59" t="s">
        <v>76</v>
      </c>
      <c r="B95" s="60"/>
      <c r="C95" s="61"/>
      <c r="D95" s="403" t="s">
        <v>12</v>
      </c>
      <c r="E95" s="403"/>
      <c r="F95" s="403"/>
      <c r="G95" s="403"/>
      <c r="H95" s="403"/>
      <c r="I95" s="62"/>
      <c r="J95" s="403" t="s">
        <v>14</v>
      </c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3"/>
      <c r="AC95" s="403"/>
      <c r="AD95" s="403"/>
      <c r="AE95" s="403"/>
      <c r="AF95" s="403"/>
      <c r="AG95" s="401" t="e">
        <f>#REF!</f>
        <v>#REF!</v>
      </c>
      <c r="AH95" s="402"/>
      <c r="AI95" s="402"/>
      <c r="AJ95" s="402"/>
      <c r="AK95" s="402"/>
      <c r="AL95" s="402"/>
      <c r="AM95" s="402"/>
      <c r="AN95" s="401" t="e">
        <f>SUM(AG95,AT95)</f>
        <v>#REF!</v>
      </c>
      <c r="AO95" s="402"/>
      <c r="AP95" s="402"/>
      <c r="AQ95" s="63" t="s">
        <v>77</v>
      </c>
      <c r="AR95" s="60"/>
      <c r="AS95" s="64">
        <v>0</v>
      </c>
      <c r="AT95" s="65" t="e">
        <f>ROUND(SUM(AV95:AW95),2)</f>
        <v>#REF!</v>
      </c>
      <c r="AU95" s="66" t="e">
        <f>#REF!</f>
        <v>#REF!</v>
      </c>
      <c r="AV95" s="65" t="e">
        <f>#REF!</f>
        <v>#REF!</v>
      </c>
      <c r="AW95" s="65" t="e">
        <f>#REF!</f>
        <v>#REF!</v>
      </c>
      <c r="AX95" s="65" t="e">
        <f>#REF!</f>
        <v>#REF!</v>
      </c>
      <c r="AY95" s="65" t="e">
        <f>#REF!</f>
        <v>#REF!</v>
      </c>
      <c r="AZ95" s="65" t="e">
        <f>#REF!</f>
        <v>#REF!</v>
      </c>
      <c r="BA95" s="65" t="e">
        <f>#REF!</f>
        <v>#REF!</v>
      </c>
      <c r="BB95" s="65" t="e">
        <f>#REF!</f>
        <v>#REF!</v>
      </c>
      <c r="BC95" s="65" t="e">
        <f>#REF!</f>
        <v>#REF!</v>
      </c>
      <c r="BD95" s="67" t="e">
        <f>#REF!</f>
        <v>#REF!</v>
      </c>
      <c r="BT95" s="68" t="s">
        <v>78</v>
      </c>
      <c r="BU95" s="68" t="s">
        <v>79</v>
      </c>
      <c r="BV95" s="68" t="s">
        <v>74</v>
      </c>
      <c r="BW95" s="68" t="s">
        <v>4</v>
      </c>
      <c r="BX95" s="68" t="s">
        <v>75</v>
      </c>
      <c r="CL95" s="68" t="s">
        <v>1</v>
      </c>
    </row>
    <row r="96" spans="1:90" s="1" customFormat="1" ht="30" customHeight="1" x14ac:dyDescent="0.2">
      <c r="B96" s="21"/>
      <c r="AR96" s="21"/>
    </row>
    <row r="97" spans="2:44" s="1" customFormat="1" ht="7" customHeight="1" x14ac:dyDescent="0.2"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21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OKROHAJSKA2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BB57-09A0-425D-B672-2666B617160B}">
  <sheetPr>
    <tabColor rgb="FFFF0000"/>
    <pageSetUpPr fitToPage="1"/>
  </sheetPr>
  <dimension ref="A1:L41"/>
  <sheetViews>
    <sheetView tabSelected="1" topLeftCell="B1" workbookViewId="0">
      <selection activeCell="H4" sqref="H4"/>
    </sheetView>
  </sheetViews>
  <sheetFormatPr defaultColWidth="9.33203125" defaultRowHeight="12.5" x14ac:dyDescent="0.25"/>
  <cols>
    <col min="1" max="1" width="0.44140625" style="125" hidden="1" customWidth="1"/>
    <col min="2" max="2" width="31.33203125" style="126" customWidth="1"/>
    <col min="3" max="3" width="9.44140625" style="127" customWidth="1"/>
    <col min="4" max="4" width="3.77734375" style="128" customWidth="1"/>
    <col min="5" max="5" width="3.6640625" style="128" customWidth="1"/>
    <col min="6" max="6" width="17.44140625" style="129" customWidth="1"/>
    <col min="7" max="7" width="32" style="130" customWidth="1"/>
    <col min="8" max="8" width="9.33203125" style="125"/>
    <col min="9" max="9" width="20.6640625" style="125" customWidth="1"/>
    <col min="10" max="16384" width="9.33203125" style="125"/>
  </cols>
  <sheetData>
    <row r="1" spans="1:12" s="123" customFormat="1" ht="35.25" customHeight="1" x14ac:dyDescent="0.4">
      <c r="A1" s="358"/>
      <c r="B1" s="359" t="s">
        <v>80</v>
      </c>
      <c r="C1" s="427" t="s">
        <v>772</v>
      </c>
      <c r="D1" s="428"/>
      <c r="E1" s="428"/>
      <c r="F1" s="428"/>
      <c r="G1" s="428"/>
      <c r="H1" s="358"/>
      <c r="I1" s="124"/>
      <c r="J1" s="124"/>
      <c r="K1" s="124"/>
      <c r="L1" s="124"/>
    </row>
    <row r="2" spans="1:12" s="123" customFormat="1" ht="18" x14ac:dyDescent="0.4">
      <c r="A2" s="358"/>
      <c r="B2" s="360" t="s">
        <v>81</v>
      </c>
      <c r="C2" s="361"/>
      <c r="D2" s="362"/>
      <c r="E2" s="362"/>
      <c r="F2" s="363"/>
      <c r="G2" s="364" t="s">
        <v>82</v>
      </c>
      <c r="H2" s="358"/>
      <c r="I2" s="124"/>
      <c r="J2" s="124"/>
      <c r="K2" s="124"/>
      <c r="L2" s="124"/>
    </row>
    <row r="3" spans="1:12" s="123" customFormat="1" ht="18" x14ac:dyDescent="0.4">
      <c r="A3" s="358"/>
      <c r="B3" s="360"/>
      <c r="C3" s="361"/>
      <c r="D3" s="362"/>
      <c r="E3" s="362"/>
      <c r="F3" s="363"/>
      <c r="G3" s="364"/>
      <c r="H3" s="358"/>
      <c r="I3" s="358"/>
      <c r="J3" s="358"/>
      <c r="K3" s="358"/>
      <c r="L3" s="358"/>
    </row>
    <row r="4" spans="1:12" ht="23" x14ac:dyDescent="0.5">
      <c r="B4" s="429" t="s">
        <v>83</v>
      </c>
      <c r="C4" s="429"/>
      <c r="D4" s="429"/>
      <c r="E4" s="429"/>
      <c r="F4" s="429"/>
      <c r="G4" s="429"/>
    </row>
    <row r="5" spans="1:12" s="131" customFormat="1" ht="15" customHeight="1" x14ac:dyDescent="0.4">
      <c r="B5" s="126"/>
      <c r="C5" s="127"/>
      <c r="D5" s="128"/>
      <c r="E5" s="128"/>
      <c r="F5" s="129"/>
      <c r="G5" s="130"/>
    </row>
    <row r="6" spans="1:12" ht="14.5" x14ac:dyDescent="0.3">
      <c r="B6" s="365"/>
      <c r="C6" s="366"/>
      <c r="D6" s="145"/>
      <c r="E6" s="145"/>
      <c r="F6" s="146"/>
      <c r="G6" s="367"/>
    </row>
    <row r="7" spans="1:12" ht="15.5" x14ac:dyDescent="0.35">
      <c r="B7" s="360" t="s">
        <v>84</v>
      </c>
      <c r="G7" s="147"/>
    </row>
    <row r="8" spans="1:12" ht="12.75" customHeight="1" x14ac:dyDescent="0.4">
      <c r="A8" s="131"/>
      <c r="B8" s="430" t="s">
        <v>85</v>
      </c>
      <c r="C8" s="431"/>
      <c r="D8" s="128" t="s">
        <v>26</v>
      </c>
      <c r="E8" s="128" t="s">
        <v>26</v>
      </c>
      <c r="F8" s="129" t="s">
        <v>26</v>
      </c>
      <c r="G8" s="147">
        <f>Stavba!J28</f>
        <v>0</v>
      </c>
    </row>
    <row r="9" spans="1:12" ht="12.75" customHeight="1" x14ac:dyDescent="0.4">
      <c r="A9" s="131"/>
      <c r="B9" s="430" t="s">
        <v>86</v>
      </c>
      <c r="C9" s="430"/>
      <c r="D9" s="128" t="s">
        <v>26</v>
      </c>
      <c r="E9" s="128" t="s">
        <v>26</v>
      </c>
      <c r="F9" s="129" t="s">
        <v>26</v>
      </c>
      <c r="G9" s="147">
        <f>ZTI!G48</f>
        <v>0</v>
      </c>
    </row>
    <row r="10" spans="1:12" ht="12.75" customHeight="1" x14ac:dyDescent="0.4">
      <c r="A10" s="131"/>
      <c r="B10" s="425" t="s">
        <v>87</v>
      </c>
      <c r="C10" s="426"/>
      <c r="D10" s="148" t="s">
        <v>26</v>
      </c>
      <c r="E10" s="148" t="s">
        <v>26</v>
      </c>
      <c r="F10" s="149" t="s">
        <v>26</v>
      </c>
      <c r="G10" s="150">
        <f>Elektro!F41</f>
        <v>0</v>
      </c>
    </row>
    <row r="11" spans="1:12" ht="13.5" customHeight="1" x14ac:dyDescent="0.3">
      <c r="B11" s="368" t="s">
        <v>88</v>
      </c>
      <c r="C11" s="151"/>
      <c r="D11" s="152"/>
      <c r="E11" s="152"/>
      <c r="F11" s="153"/>
      <c r="G11" s="369">
        <f>SUM(G8:G10)</f>
        <v>0</v>
      </c>
    </row>
    <row r="12" spans="1:12" ht="13.5" customHeight="1" x14ac:dyDescent="0.3">
      <c r="B12" s="370"/>
      <c r="G12" s="371"/>
    </row>
    <row r="13" spans="1:12" ht="14.25" customHeight="1" x14ac:dyDescent="0.35">
      <c r="B13" s="372" t="s">
        <v>89</v>
      </c>
      <c r="C13" s="132"/>
      <c r="D13" s="133"/>
      <c r="E13" s="133"/>
      <c r="F13" s="154"/>
      <c r="G13" s="135"/>
    </row>
    <row r="14" spans="1:12" ht="12.75" customHeight="1" x14ac:dyDescent="0.25">
      <c r="B14" s="373" t="s">
        <v>90</v>
      </c>
      <c r="C14" s="142"/>
      <c r="D14" s="133"/>
      <c r="E14" s="133"/>
      <c r="F14" s="143"/>
      <c r="G14" s="135"/>
    </row>
    <row r="15" spans="1:12" s="155" customFormat="1" x14ac:dyDescent="0.25">
      <c r="B15" s="373" t="s">
        <v>91</v>
      </c>
      <c r="C15" s="374">
        <v>0</v>
      </c>
      <c r="D15" s="375" t="s">
        <v>92</v>
      </c>
      <c r="E15" s="375" t="s">
        <v>93</v>
      </c>
      <c r="F15" s="376">
        <v>0</v>
      </c>
      <c r="G15" s="377">
        <f>PRODUCT(C15,F15,0.01)</f>
        <v>0</v>
      </c>
    </row>
    <row r="16" spans="1:12" s="155" customFormat="1" x14ac:dyDescent="0.25">
      <c r="B16" s="373" t="s">
        <v>94</v>
      </c>
      <c r="C16" s="142"/>
      <c r="D16" s="133"/>
      <c r="E16" s="133"/>
      <c r="F16" s="156"/>
      <c r="G16" s="135"/>
    </row>
    <row r="17" spans="2:7" s="155" customFormat="1" x14ac:dyDescent="0.25">
      <c r="B17" s="390" t="s">
        <v>95</v>
      </c>
      <c r="C17" s="132">
        <v>0</v>
      </c>
      <c r="D17" s="133" t="s">
        <v>92</v>
      </c>
      <c r="E17" s="133" t="s">
        <v>96</v>
      </c>
      <c r="F17" s="158">
        <f>ABS(G11)</f>
        <v>0</v>
      </c>
      <c r="G17" s="377">
        <f>PRODUCT(C17,F17,0.01)</f>
        <v>0</v>
      </c>
    </row>
    <row r="18" spans="2:7" s="155" customFormat="1" x14ac:dyDescent="0.25">
      <c r="B18" s="157" t="s">
        <v>97</v>
      </c>
      <c r="C18" s="132">
        <v>0</v>
      </c>
      <c r="D18" s="133" t="s">
        <v>92</v>
      </c>
      <c r="E18" s="133" t="s">
        <v>96</v>
      </c>
      <c r="F18" s="158">
        <f>ABS(G11)</f>
        <v>0</v>
      </c>
      <c r="G18" s="377">
        <f>PRODUCT(C18,F18,0.01)</f>
        <v>0</v>
      </c>
    </row>
    <row r="19" spans="2:7" s="155" customFormat="1" x14ac:dyDescent="0.25">
      <c r="B19" s="144" t="s">
        <v>91</v>
      </c>
      <c r="C19" s="136">
        <v>0</v>
      </c>
      <c r="D19" s="137" t="s">
        <v>92</v>
      </c>
      <c r="E19" s="137" t="s">
        <v>96</v>
      </c>
      <c r="F19" s="159">
        <f>ABS(G11)</f>
        <v>0</v>
      </c>
      <c r="G19" s="378">
        <f>PRODUCT(C19,F19,0.01)</f>
        <v>0</v>
      </c>
    </row>
    <row r="20" spans="2:7" s="155" customFormat="1" ht="13" x14ac:dyDescent="0.3">
      <c r="B20" s="379" t="s">
        <v>88</v>
      </c>
      <c r="C20" s="139">
        <v>0</v>
      </c>
      <c r="D20" s="140" t="s">
        <v>26</v>
      </c>
      <c r="E20" s="140" t="s">
        <v>26</v>
      </c>
      <c r="F20" s="160" t="s">
        <v>26</v>
      </c>
      <c r="G20" s="380">
        <f>SUM(G15:G19)</f>
        <v>0</v>
      </c>
    </row>
    <row r="21" spans="2:7" s="155" customFormat="1" x14ac:dyDescent="0.25">
      <c r="B21" s="157"/>
      <c r="C21" s="132"/>
      <c r="D21" s="133"/>
      <c r="E21" s="133"/>
      <c r="F21" s="154"/>
      <c r="G21" s="135"/>
    </row>
    <row r="22" spans="2:7" s="155" customFormat="1" ht="15.5" x14ac:dyDescent="0.35">
      <c r="B22" s="372" t="s">
        <v>98</v>
      </c>
      <c r="C22" s="132"/>
      <c r="D22" s="133"/>
      <c r="E22" s="133"/>
      <c r="F22" s="134"/>
      <c r="G22" s="135"/>
    </row>
    <row r="23" spans="2:7" x14ac:dyDescent="0.25">
      <c r="B23" s="144" t="s">
        <v>98</v>
      </c>
      <c r="C23" s="136" t="s">
        <v>26</v>
      </c>
      <c r="D23" s="137" t="s">
        <v>26</v>
      </c>
      <c r="E23" s="137" t="s">
        <v>26</v>
      </c>
      <c r="F23" s="138" t="s">
        <v>26</v>
      </c>
      <c r="G23" s="377">
        <v>0</v>
      </c>
    </row>
    <row r="24" spans="2:7" ht="13" x14ac:dyDescent="0.3">
      <c r="B24" s="379" t="s">
        <v>88</v>
      </c>
      <c r="C24" s="139" t="s">
        <v>99</v>
      </c>
      <c r="D24" s="140" t="s">
        <v>26</v>
      </c>
      <c r="E24" s="140" t="s">
        <v>26</v>
      </c>
      <c r="F24" s="141" t="s">
        <v>26</v>
      </c>
      <c r="G24" s="380">
        <f>SUM(G23:G23)</f>
        <v>0</v>
      </c>
    </row>
    <row r="25" spans="2:7" x14ac:dyDescent="0.25">
      <c r="B25" s="157"/>
      <c r="C25" s="132"/>
      <c r="D25" s="133"/>
      <c r="E25" s="133"/>
      <c r="F25" s="134"/>
      <c r="G25" s="135"/>
    </row>
    <row r="26" spans="2:7" ht="13" thickBot="1" x14ac:dyDescent="0.3">
      <c r="B26" s="157" t="s">
        <v>26</v>
      </c>
      <c r="C26" s="132" t="s">
        <v>26</v>
      </c>
      <c r="D26" s="133" t="s">
        <v>26</v>
      </c>
      <c r="E26" s="133" t="s">
        <v>26</v>
      </c>
      <c r="F26" s="134" t="s">
        <v>26</v>
      </c>
      <c r="G26" s="135" t="s">
        <v>26</v>
      </c>
    </row>
    <row r="27" spans="2:7" ht="18.5" thickBot="1" x14ac:dyDescent="0.45">
      <c r="B27" s="381" t="s">
        <v>100</v>
      </c>
      <c r="C27" s="382"/>
      <c r="D27" s="383"/>
      <c r="E27" s="383"/>
      <c r="F27" s="384"/>
      <c r="G27" s="385">
        <f>SUM(G11,G20,G24)</f>
        <v>0</v>
      </c>
    </row>
    <row r="28" spans="2:7" x14ac:dyDescent="0.25">
      <c r="B28" s="157"/>
      <c r="C28" s="132"/>
      <c r="D28" s="133"/>
      <c r="E28" s="133"/>
      <c r="F28" s="134"/>
      <c r="G28" s="135"/>
    </row>
    <row r="29" spans="2:7" x14ac:dyDescent="0.25">
      <c r="B29" s="157" t="s">
        <v>37</v>
      </c>
      <c r="C29" s="132">
        <v>23</v>
      </c>
      <c r="D29" s="133" t="s">
        <v>92</v>
      </c>
      <c r="E29" s="133" t="s">
        <v>96</v>
      </c>
      <c r="F29" s="377">
        <f>ABS(G27)</f>
        <v>0</v>
      </c>
      <c r="G29" s="377">
        <f>PRODUCT(C29,F29,0.01)</f>
        <v>0</v>
      </c>
    </row>
    <row r="30" spans="2:7" x14ac:dyDescent="0.25">
      <c r="B30" s="157"/>
      <c r="C30" s="132"/>
      <c r="D30" s="133"/>
      <c r="E30" s="133"/>
      <c r="F30" s="134"/>
      <c r="G30" s="135"/>
    </row>
    <row r="31" spans="2:7" ht="13" x14ac:dyDescent="0.3">
      <c r="B31" s="386" t="s">
        <v>101</v>
      </c>
      <c r="C31" s="132" t="s">
        <v>26</v>
      </c>
      <c r="D31" s="133" t="s">
        <v>26</v>
      </c>
      <c r="E31" s="133" t="s">
        <v>26</v>
      </c>
      <c r="F31" s="134"/>
      <c r="G31" s="387">
        <f>SUM(G27,G29)</f>
        <v>0</v>
      </c>
    </row>
    <row r="32" spans="2:7" ht="13" x14ac:dyDescent="0.3">
      <c r="F32" s="388"/>
      <c r="G32" s="389"/>
    </row>
    <row r="34" spans="2:7" ht="13" thickBot="1" x14ac:dyDescent="0.3">
      <c r="B34" s="181" t="s">
        <v>102</v>
      </c>
    </row>
    <row r="35" spans="2:7" x14ac:dyDescent="0.25">
      <c r="B35" s="161" t="s">
        <v>103</v>
      </c>
      <c r="C35" s="162" t="s">
        <v>104</v>
      </c>
      <c r="D35" s="163"/>
      <c r="E35" s="163"/>
      <c r="F35" s="164"/>
      <c r="G35" s="165" t="s">
        <v>105</v>
      </c>
    </row>
    <row r="36" spans="2:7" x14ac:dyDescent="0.25">
      <c r="B36" s="166"/>
      <c r="C36" s="167"/>
      <c r="F36" s="168"/>
      <c r="G36" s="169"/>
    </row>
    <row r="37" spans="2:7" x14ac:dyDescent="0.25">
      <c r="B37" s="166"/>
      <c r="C37" s="167"/>
      <c r="F37" s="168"/>
      <c r="G37" s="169"/>
    </row>
    <row r="38" spans="2:7" x14ac:dyDescent="0.25">
      <c r="B38" s="166"/>
      <c r="C38" s="167"/>
      <c r="F38" s="168"/>
      <c r="G38" s="169"/>
    </row>
    <row r="39" spans="2:7" x14ac:dyDescent="0.25">
      <c r="B39" s="166"/>
      <c r="C39" s="167"/>
      <c r="F39" s="168"/>
      <c r="G39" s="169"/>
    </row>
    <row r="40" spans="2:7" x14ac:dyDescent="0.25">
      <c r="B40" s="166"/>
      <c r="C40" s="167"/>
      <c r="F40" s="168"/>
      <c r="G40" s="169"/>
    </row>
    <row r="41" spans="2:7" ht="13" thickBot="1" x14ac:dyDescent="0.3">
      <c r="B41" s="170"/>
      <c r="C41" s="171"/>
      <c r="D41" s="172"/>
      <c r="E41" s="172"/>
      <c r="F41" s="173"/>
      <c r="G41" s="174"/>
    </row>
  </sheetData>
  <mergeCells count="5">
    <mergeCell ref="B10:C10"/>
    <mergeCell ref="C1:G1"/>
    <mergeCell ref="B4:G4"/>
    <mergeCell ref="B8:C8"/>
    <mergeCell ref="B9:C9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14724-C007-479C-AAFB-4906C6087EB8}">
  <sheetPr>
    <pageSetUpPr fitToPage="1"/>
  </sheetPr>
  <dimension ref="B2:BM436"/>
  <sheetViews>
    <sheetView showGridLines="0" workbookViewId="0">
      <selection activeCell="F111" sqref="F111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56" ht="37" customHeight="1" x14ac:dyDescent="0.2">
      <c r="L2" s="432" t="s">
        <v>5</v>
      </c>
      <c r="M2" s="392"/>
      <c r="N2" s="392"/>
      <c r="O2" s="392"/>
      <c r="P2" s="392"/>
      <c r="Q2" s="392"/>
      <c r="R2" s="392"/>
      <c r="S2" s="392"/>
      <c r="T2" s="392"/>
      <c r="U2" s="392"/>
      <c r="V2" s="392"/>
      <c r="AT2" s="10" t="s">
        <v>106</v>
      </c>
      <c r="AZ2" s="316" t="s">
        <v>107</v>
      </c>
      <c r="BA2" s="316" t="s">
        <v>1</v>
      </c>
      <c r="BB2" s="316" t="s">
        <v>1</v>
      </c>
      <c r="BC2" s="316" t="s">
        <v>108</v>
      </c>
      <c r="BD2" s="316" t="s">
        <v>109</v>
      </c>
    </row>
    <row r="3" spans="2:56" ht="7" customHeight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AT3" s="10" t="s">
        <v>73</v>
      </c>
    </row>
    <row r="4" spans="2:56" ht="25" customHeight="1" x14ac:dyDescent="0.2">
      <c r="B4" s="13"/>
      <c r="D4" s="272" t="s">
        <v>110</v>
      </c>
      <c r="L4" s="13"/>
      <c r="M4" s="315" t="s">
        <v>9</v>
      </c>
      <c r="AT4" s="10" t="s">
        <v>3</v>
      </c>
    </row>
    <row r="5" spans="2:56" ht="7" customHeight="1" x14ac:dyDescent="0.2">
      <c r="B5" s="13"/>
      <c r="L5" s="13"/>
    </row>
    <row r="6" spans="2:56" s="1" customFormat="1" ht="12" customHeight="1" x14ac:dyDescent="0.2">
      <c r="B6" s="21"/>
      <c r="D6" s="269" t="s">
        <v>13</v>
      </c>
      <c r="L6" s="21"/>
    </row>
    <row r="7" spans="2:56" s="1" customFormat="1" ht="30" customHeight="1" x14ac:dyDescent="0.2">
      <c r="B7" s="21"/>
      <c r="E7" s="435" t="s">
        <v>111</v>
      </c>
      <c r="F7" s="436"/>
      <c r="G7" s="436"/>
      <c r="H7" s="436"/>
      <c r="L7" s="21"/>
    </row>
    <row r="8" spans="2:56" s="1" customFormat="1" x14ac:dyDescent="0.2">
      <c r="B8" s="21"/>
      <c r="L8" s="21"/>
    </row>
    <row r="9" spans="2:56" s="1" customFormat="1" ht="12" customHeight="1" x14ac:dyDescent="0.2">
      <c r="B9" s="21"/>
      <c r="D9" s="269" t="s">
        <v>15</v>
      </c>
      <c r="F9" s="270" t="s">
        <v>1</v>
      </c>
      <c r="I9" s="269" t="s">
        <v>16</v>
      </c>
      <c r="J9" s="270" t="s">
        <v>1</v>
      </c>
      <c r="L9" s="21"/>
    </row>
    <row r="10" spans="2:56" s="1" customFormat="1" ht="12" customHeight="1" x14ac:dyDescent="0.2">
      <c r="B10" s="21"/>
      <c r="D10" s="269" t="s">
        <v>17</v>
      </c>
      <c r="F10" s="270" t="s">
        <v>112</v>
      </c>
      <c r="I10" s="269" t="s">
        <v>19</v>
      </c>
      <c r="J10" s="271" t="s">
        <v>113</v>
      </c>
      <c r="L10" s="21"/>
    </row>
    <row r="11" spans="2:56" s="1" customFormat="1" ht="10.9" customHeight="1" x14ac:dyDescent="0.2">
      <c r="B11" s="21"/>
      <c r="L11" s="21"/>
    </row>
    <row r="12" spans="2:56" s="1" customFormat="1" ht="12" customHeight="1" x14ac:dyDescent="0.2">
      <c r="B12" s="21"/>
      <c r="D12" s="269" t="s">
        <v>21</v>
      </c>
      <c r="I12" s="269" t="s">
        <v>22</v>
      </c>
      <c r="J12" s="270" t="s">
        <v>1</v>
      </c>
      <c r="L12" s="21"/>
    </row>
    <row r="13" spans="2:56" s="1" customFormat="1" ht="18" customHeight="1" x14ac:dyDescent="0.2">
      <c r="B13" s="21"/>
      <c r="E13" s="270" t="s">
        <v>114</v>
      </c>
      <c r="I13" s="269" t="s">
        <v>24</v>
      </c>
      <c r="J13" s="270" t="s">
        <v>1</v>
      </c>
      <c r="L13" s="21"/>
    </row>
    <row r="14" spans="2:56" s="1" customFormat="1" ht="7" customHeight="1" x14ac:dyDescent="0.2">
      <c r="B14" s="21"/>
      <c r="L14" s="21"/>
    </row>
    <row r="15" spans="2:56" s="1" customFormat="1" ht="12" customHeight="1" x14ac:dyDescent="0.2">
      <c r="B15" s="21"/>
      <c r="D15" s="269" t="s">
        <v>25</v>
      </c>
      <c r="I15" s="269" t="s">
        <v>22</v>
      </c>
      <c r="J15" s="314" t="s">
        <v>115</v>
      </c>
      <c r="L15" s="21"/>
    </row>
    <row r="16" spans="2:56" s="1" customFormat="1" ht="18" customHeight="1" x14ac:dyDescent="0.2">
      <c r="B16" s="21"/>
      <c r="E16" s="437" t="s">
        <v>115</v>
      </c>
      <c r="F16" s="438"/>
      <c r="G16" s="438"/>
      <c r="H16" s="438"/>
      <c r="I16" s="269" t="s">
        <v>24</v>
      </c>
      <c r="J16" s="314" t="s">
        <v>115</v>
      </c>
      <c r="L16" s="21"/>
    </row>
    <row r="17" spans="2:52" s="1" customFormat="1" ht="7" customHeight="1" x14ac:dyDescent="0.2">
      <c r="B17" s="21"/>
      <c r="L17" s="21"/>
    </row>
    <row r="18" spans="2:52" s="1" customFormat="1" ht="12" customHeight="1" x14ac:dyDescent="0.2">
      <c r="B18" s="21"/>
      <c r="D18" s="269" t="s">
        <v>27</v>
      </c>
      <c r="I18" s="269" t="s">
        <v>22</v>
      </c>
      <c r="J18" s="270" t="s">
        <v>1</v>
      </c>
      <c r="L18" s="21"/>
    </row>
    <row r="19" spans="2:52" s="1" customFormat="1" ht="18" customHeight="1" x14ac:dyDescent="0.2">
      <c r="B19" s="21"/>
      <c r="E19" s="270" t="s">
        <v>116</v>
      </c>
      <c r="I19" s="269" t="s">
        <v>24</v>
      </c>
      <c r="J19" s="270" t="s">
        <v>1</v>
      </c>
      <c r="L19" s="21"/>
    </row>
    <row r="20" spans="2:52" s="1" customFormat="1" ht="7" customHeight="1" x14ac:dyDescent="0.2">
      <c r="B20" s="21"/>
      <c r="L20" s="21"/>
    </row>
    <row r="21" spans="2:52" s="1" customFormat="1" ht="12" customHeight="1" x14ac:dyDescent="0.2">
      <c r="B21" s="21"/>
      <c r="D21" s="269" t="s">
        <v>30</v>
      </c>
      <c r="I21" s="269" t="s">
        <v>22</v>
      </c>
      <c r="J21" s="270" t="s">
        <v>1</v>
      </c>
      <c r="L21" s="21"/>
    </row>
    <row r="22" spans="2:52" s="1" customFormat="1" ht="18" customHeight="1" x14ac:dyDescent="0.2">
      <c r="B22" s="21"/>
      <c r="E22" s="270" t="s">
        <v>117</v>
      </c>
      <c r="I22" s="269" t="s">
        <v>24</v>
      </c>
      <c r="J22" s="270" t="s">
        <v>1</v>
      </c>
      <c r="L22" s="21"/>
    </row>
    <row r="23" spans="2:52" s="1" customFormat="1" ht="7" customHeight="1" x14ac:dyDescent="0.2">
      <c r="B23" s="21"/>
      <c r="L23" s="21"/>
    </row>
    <row r="24" spans="2:52" s="1" customFormat="1" ht="12" customHeight="1" x14ac:dyDescent="0.2">
      <c r="B24" s="21"/>
      <c r="D24" s="269" t="s">
        <v>32</v>
      </c>
      <c r="L24" s="21"/>
    </row>
    <row r="25" spans="2:52" s="7" customFormat="1" ht="16.5" customHeight="1" x14ac:dyDescent="0.2">
      <c r="B25" s="69"/>
      <c r="E25" s="439" t="s">
        <v>1</v>
      </c>
      <c r="F25" s="439"/>
      <c r="G25" s="439"/>
      <c r="H25" s="439"/>
      <c r="L25" s="69"/>
    </row>
    <row r="26" spans="2:52" s="1" customFormat="1" ht="7" customHeight="1" x14ac:dyDescent="0.2">
      <c r="B26" s="21"/>
      <c r="L26" s="21"/>
    </row>
    <row r="27" spans="2:52" s="1" customFormat="1" ht="7" customHeight="1" x14ac:dyDescent="0.2">
      <c r="B27" s="21"/>
      <c r="D27" s="41"/>
      <c r="E27" s="41"/>
      <c r="F27" s="41"/>
      <c r="G27" s="41"/>
      <c r="H27" s="41"/>
      <c r="I27" s="41"/>
      <c r="J27" s="41"/>
      <c r="K27" s="41"/>
      <c r="L27" s="21"/>
    </row>
    <row r="28" spans="2:52" s="1" customFormat="1" ht="14.5" customHeight="1" x14ac:dyDescent="0.2">
      <c r="B28" s="21"/>
      <c r="D28" s="270" t="s">
        <v>118</v>
      </c>
      <c r="J28" s="312">
        <f>J94</f>
        <v>0</v>
      </c>
      <c r="L28" s="21"/>
    </row>
    <row r="29" spans="2:52" s="1" customFormat="1" ht="14.5" customHeight="1" x14ac:dyDescent="0.2">
      <c r="B29" s="21"/>
      <c r="D29" s="313" t="s">
        <v>119</v>
      </c>
      <c r="J29" s="312">
        <f>J115</f>
        <v>0</v>
      </c>
      <c r="L29" s="308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</row>
    <row r="30" spans="2:52" s="1" customFormat="1" ht="25.4" customHeight="1" x14ac:dyDescent="0.2">
      <c r="B30" s="21"/>
      <c r="D30" s="311" t="s">
        <v>33</v>
      </c>
      <c r="J30" s="291">
        <f>ROUND(J28 + J29, 2)</f>
        <v>0</v>
      </c>
      <c r="L30" s="308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</row>
    <row r="31" spans="2:52" s="1" customFormat="1" ht="7" customHeight="1" x14ac:dyDescent="0.2">
      <c r="B31" s="21"/>
      <c r="D31" s="41"/>
      <c r="E31" s="41"/>
      <c r="F31" s="41"/>
      <c r="G31" s="41"/>
      <c r="H31" s="41"/>
      <c r="I31" s="41"/>
      <c r="J31" s="41"/>
      <c r="K31" s="41"/>
      <c r="L31" s="21"/>
    </row>
    <row r="32" spans="2:52" s="1" customFormat="1" ht="14.5" customHeight="1" x14ac:dyDescent="0.2">
      <c r="B32" s="21"/>
      <c r="F32" s="310" t="s">
        <v>35</v>
      </c>
      <c r="I32" s="310" t="s">
        <v>34</v>
      </c>
      <c r="J32" s="310" t="s">
        <v>36</v>
      </c>
      <c r="L32" s="21"/>
    </row>
    <row r="33" spans="2:52" s="1" customFormat="1" ht="14.5" customHeight="1" x14ac:dyDescent="0.2">
      <c r="B33" s="21"/>
      <c r="D33" s="309" t="s">
        <v>37</v>
      </c>
      <c r="E33" s="305" t="s">
        <v>38</v>
      </c>
      <c r="F33" s="302">
        <f>ROUND((ROUND((SUM(BE115:BE122) + SUM(BE140:BE424)),  2) + SUM(BE426:BE435)), 2)</f>
        <v>0</v>
      </c>
      <c r="G33" s="304"/>
      <c r="H33" s="304"/>
      <c r="I33" s="303">
        <v>0.23</v>
      </c>
      <c r="J33" s="302">
        <f>ROUND((ROUND(((SUM(BE115:BE122) + SUM(BE140:BE424))*I33),  2) + (SUM(BE426:BE435)*I33)), 2)</f>
        <v>0</v>
      </c>
      <c r="L33" s="308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</row>
    <row r="34" spans="2:52" s="1" customFormat="1" ht="14.5" customHeight="1" x14ac:dyDescent="0.2">
      <c r="B34" s="21"/>
      <c r="E34" s="305" t="s">
        <v>39</v>
      </c>
      <c r="F34" s="302">
        <f>ROUND((ROUND((SUM(BF115:BF122) + SUM(BF140:BF424)),  2) + SUM(BF426:BF435)), 2)</f>
        <v>0</v>
      </c>
      <c r="G34" s="304"/>
      <c r="H34" s="304"/>
      <c r="I34" s="303">
        <v>0.23</v>
      </c>
      <c r="J34" s="302">
        <f>ROUND((ROUND(((SUM(BF115:BF122) + SUM(BF140:BF424))*I34),  2) + (SUM(BF426:BF435)*I34)), 2)</f>
        <v>0</v>
      </c>
      <c r="L34" s="21"/>
    </row>
    <row r="35" spans="2:52" s="1" customFormat="1" ht="14.5" hidden="1" customHeight="1" x14ac:dyDescent="0.2">
      <c r="B35" s="21"/>
      <c r="E35" s="269" t="s">
        <v>40</v>
      </c>
      <c r="F35" s="306">
        <f>ROUND((ROUND((SUM(BG115:BG122) + SUM(BG140:BG424)),  2) + SUM(BG426:BG435)), 2)</f>
        <v>0</v>
      </c>
      <c r="I35" s="307">
        <v>0.2</v>
      </c>
      <c r="J35" s="306">
        <f>0</f>
        <v>0</v>
      </c>
      <c r="L35" s="21"/>
    </row>
    <row r="36" spans="2:52" s="1" customFormat="1" ht="14.5" hidden="1" customHeight="1" x14ac:dyDescent="0.2">
      <c r="B36" s="21"/>
      <c r="E36" s="269" t="s">
        <v>41</v>
      </c>
      <c r="F36" s="306">
        <f>ROUND((ROUND((SUM(BH115:BH122) + SUM(BH140:BH424)),  2) + SUM(BH426:BH435)), 2)</f>
        <v>0</v>
      </c>
      <c r="I36" s="307">
        <v>0.2</v>
      </c>
      <c r="J36" s="306">
        <f>0</f>
        <v>0</v>
      </c>
      <c r="L36" s="21"/>
    </row>
    <row r="37" spans="2:52" s="1" customFormat="1" ht="14.5" hidden="1" customHeight="1" x14ac:dyDescent="0.2">
      <c r="B37" s="21"/>
      <c r="E37" s="305" t="s">
        <v>42</v>
      </c>
      <c r="F37" s="302">
        <f>ROUND((ROUND((SUM(BI115:BI122) + SUM(BI140:BI424)),  2) + SUM(BI426:BI435)), 2)</f>
        <v>0</v>
      </c>
      <c r="G37" s="304"/>
      <c r="H37" s="304"/>
      <c r="I37" s="303">
        <v>0</v>
      </c>
      <c r="J37" s="302">
        <f>0</f>
        <v>0</v>
      </c>
      <c r="L37" s="21"/>
    </row>
    <row r="38" spans="2:52" s="1" customFormat="1" ht="7" customHeight="1" x14ac:dyDescent="0.2">
      <c r="B38" s="21"/>
      <c r="L38" s="21"/>
    </row>
    <row r="39" spans="2:52" s="1" customFormat="1" ht="25.4" customHeight="1" x14ac:dyDescent="0.2">
      <c r="B39" s="21"/>
      <c r="C39" s="70"/>
      <c r="D39" s="301" t="s">
        <v>43</v>
      </c>
      <c r="E39" s="44"/>
      <c r="F39" s="44"/>
      <c r="G39" s="300" t="s">
        <v>44</v>
      </c>
      <c r="H39" s="299" t="s">
        <v>45</v>
      </c>
      <c r="I39" s="44"/>
      <c r="J39" s="298">
        <f>SUM(J30:J37)</f>
        <v>0</v>
      </c>
      <c r="K39" s="71"/>
      <c r="L39" s="21"/>
    </row>
    <row r="40" spans="2:52" s="1" customFormat="1" ht="14.5" customHeight="1" x14ac:dyDescent="0.2">
      <c r="B40" s="21"/>
      <c r="L40" s="21"/>
    </row>
    <row r="41" spans="2:52" ht="14.5" customHeight="1" x14ac:dyDescent="0.2">
      <c r="B41" s="13"/>
      <c r="L41" s="13"/>
    </row>
    <row r="42" spans="2:52" ht="14.5" customHeight="1" x14ac:dyDescent="0.2">
      <c r="B42" s="13"/>
      <c r="L42" s="13"/>
    </row>
    <row r="43" spans="2:52" ht="14.5" customHeight="1" x14ac:dyDescent="0.2">
      <c r="B43" s="13"/>
      <c r="L43" s="13"/>
    </row>
    <row r="44" spans="2:52" ht="14.5" customHeight="1" x14ac:dyDescent="0.2">
      <c r="B44" s="13"/>
      <c r="L44" s="13"/>
    </row>
    <row r="45" spans="2:52" ht="14.5" customHeight="1" x14ac:dyDescent="0.2">
      <c r="B45" s="13"/>
      <c r="L45" s="13"/>
    </row>
    <row r="46" spans="2:52" ht="14.5" customHeight="1" x14ac:dyDescent="0.2">
      <c r="B46" s="13"/>
      <c r="L46" s="13"/>
    </row>
    <row r="47" spans="2:52" ht="14.5" customHeight="1" x14ac:dyDescent="0.2">
      <c r="B47" s="13"/>
      <c r="L47" s="13"/>
    </row>
    <row r="48" spans="2:52" ht="14.5" customHeight="1" x14ac:dyDescent="0.2">
      <c r="B48" s="13"/>
      <c r="L48" s="13"/>
    </row>
    <row r="49" spans="2:12" ht="14.5" customHeight="1" x14ac:dyDescent="0.2">
      <c r="B49" s="13"/>
      <c r="L49" s="13"/>
    </row>
    <row r="50" spans="2:12" s="1" customFormat="1" ht="14.5" customHeight="1" x14ac:dyDescent="0.2">
      <c r="B50" s="21"/>
      <c r="D50" s="297" t="s">
        <v>46</v>
      </c>
      <c r="E50" s="31"/>
      <c r="F50" s="31"/>
      <c r="G50" s="297" t="s">
        <v>47</v>
      </c>
      <c r="H50" s="31"/>
      <c r="I50" s="31"/>
      <c r="J50" s="31"/>
      <c r="K50" s="31"/>
      <c r="L50" s="21"/>
    </row>
    <row r="51" spans="2:12" x14ac:dyDescent="0.2">
      <c r="B51" s="13"/>
      <c r="L51" s="13"/>
    </row>
    <row r="52" spans="2:12" x14ac:dyDescent="0.2">
      <c r="B52" s="13"/>
      <c r="L52" s="13"/>
    </row>
    <row r="53" spans="2:12" x14ac:dyDescent="0.2">
      <c r="B53" s="13"/>
      <c r="L53" s="13"/>
    </row>
    <row r="54" spans="2:12" x14ac:dyDescent="0.2">
      <c r="B54" s="13"/>
      <c r="L54" s="13"/>
    </row>
    <row r="55" spans="2:12" x14ac:dyDescent="0.2">
      <c r="B55" s="13"/>
      <c r="L55" s="13"/>
    </row>
    <row r="56" spans="2:12" x14ac:dyDescent="0.2">
      <c r="B56" s="13"/>
      <c r="L56" s="13"/>
    </row>
    <row r="57" spans="2:12" x14ac:dyDescent="0.2">
      <c r="B57" s="13"/>
      <c r="L57" s="13"/>
    </row>
    <row r="58" spans="2:12" x14ac:dyDescent="0.2">
      <c r="B58" s="13"/>
      <c r="L58" s="13"/>
    </row>
    <row r="59" spans="2:12" x14ac:dyDescent="0.2">
      <c r="B59" s="13"/>
      <c r="L59" s="13"/>
    </row>
    <row r="60" spans="2:12" x14ac:dyDescent="0.2">
      <c r="B60" s="13"/>
      <c r="L60" s="13"/>
    </row>
    <row r="61" spans="2:12" s="1" customFormat="1" ht="12.5" x14ac:dyDescent="0.2">
      <c r="B61" s="21"/>
      <c r="D61" s="295" t="s">
        <v>48</v>
      </c>
      <c r="E61" s="23"/>
      <c r="F61" s="296" t="s">
        <v>49</v>
      </c>
      <c r="G61" s="295" t="s">
        <v>48</v>
      </c>
      <c r="H61" s="23"/>
      <c r="I61" s="23"/>
      <c r="J61" s="294" t="s">
        <v>49</v>
      </c>
      <c r="K61" s="23"/>
      <c r="L61" s="21"/>
    </row>
    <row r="62" spans="2:12" x14ac:dyDescent="0.2">
      <c r="B62" s="13"/>
      <c r="L62" s="13"/>
    </row>
    <row r="63" spans="2:12" x14ac:dyDescent="0.2">
      <c r="B63" s="13"/>
      <c r="L63" s="13"/>
    </row>
    <row r="64" spans="2:12" x14ac:dyDescent="0.2">
      <c r="B64" s="13"/>
      <c r="L64" s="13"/>
    </row>
    <row r="65" spans="2:12" s="1" customFormat="1" ht="13" x14ac:dyDescent="0.2">
      <c r="B65" s="21"/>
      <c r="D65" s="297" t="s">
        <v>50</v>
      </c>
      <c r="E65" s="31"/>
      <c r="F65" s="31"/>
      <c r="G65" s="297" t="s">
        <v>51</v>
      </c>
      <c r="H65" s="31"/>
      <c r="I65" s="31"/>
      <c r="J65" s="31"/>
      <c r="K65" s="31"/>
      <c r="L65" s="21"/>
    </row>
    <row r="66" spans="2:12" x14ac:dyDescent="0.2">
      <c r="B66" s="13"/>
      <c r="L66" s="13"/>
    </row>
    <row r="67" spans="2:12" x14ac:dyDescent="0.2">
      <c r="B67" s="13"/>
      <c r="L67" s="13"/>
    </row>
    <row r="68" spans="2:12" x14ac:dyDescent="0.2">
      <c r="B68" s="13"/>
      <c r="L68" s="13"/>
    </row>
    <row r="69" spans="2:12" x14ac:dyDescent="0.2">
      <c r="B69" s="13"/>
      <c r="L69" s="13"/>
    </row>
    <row r="70" spans="2:12" x14ac:dyDescent="0.2">
      <c r="B70" s="13"/>
      <c r="L70" s="13"/>
    </row>
    <row r="71" spans="2:12" x14ac:dyDescent="0.2">
      <c r="B71" s="13"/>
      <c r="L71" s="13"/>
    </row>
    <row r="72" spans="2:12" x14ac:dyDescent="0.2">
      <c r="B72" s="13"/>
      <c r="L72" s="13"/>
    </row>
    <row r="73" spans="2:12" x14ac:dyDescent="0.2">
      <c r="B73" s="13"/>
      <c r="L73" s="13"/>
    </row>
    <row r="74" spans="2:12" x14ac:dyDescent="0.2">
      <c r="B74" s="13"/>
      <c r="L74" s="13"/>
    </row>
    <row r="75" spans="2:12" x14ac:dyDescent="0.2">
      <c r="B75" s="13"/>
      <c r="L75" s="13"/>
    </row>
    <row r="76" spans="2:12" s="1" customFormat="1" ht="12.5" x14ac:dyDescent="0.2">
      <c r="B76" s="21"/>
      <c r="D76" s="295" t="s">
        <v>48</v>
      </c>
      <c r="E76" s="23"/>
      <c r="F76" s="296" t="s">
        <v>49</v>
      </c>
      <c r="G76" s="295" t="s">
        <v>48</v>
      </c>
      <c r="H76" s="23"/>
      <c r="I76" s="23"/>
      <c r="J76" s="294" t="s">
        <v>49</v>
      </c>
      <c r="K76" s="23"/>
      <c r="L76" s="21"/>
    </row>
    <row r="77" spans="2:12" s="1" customFormat="1" ht="14.5" customHeight="1" x14ac:dyDescent="0.2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21"/>
    </row>
    <row r="81" spans="2:47" s="1" customFormat="1" ht="7" customHeight="1" x14ac:dyDescent="0.2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21"/>
    </row>
    <row r="82" spans="2:47" s="1" customFormat="1" ht="25" customHeight="1" x14ac:dyDescent="0.2">
      <c r="B82" s="21"/>
      <c r="C82" s="272" t="s">
        <v>120</v>
      </c>
      <c r="L82" s="21"/>
    </row>
    <row r="83" spans="2:47" s="1" customFormat="1" ht="7" customHeight="1" x14ac:dyDescent="0.2">
      <c r="B83" s="21"/>
      <c r="L83" s="21"/>
    </row>
    <row r="84" spans="2:47" s="1" customFormat="1" ht="12" customHeight="1" x14ac:dyDescent="0.2">
      <c r="B84" s="21"/>
      <c r="C84" s="269" t="s">
        <v>13</v>
      </c>
      <c r="L84" s="21"/>
    </row>
    <row r="85" spans="2:47" s="1" customFormat="1" ht="30" customHeight="1" x14ac:dyDescent="0.2">
      <c r="B85" s="21"/>
      <c r="E85" s="435" t="str">
        <f>E7</f>
        <v>OBNOVA A ZATEPLENIE STREŠNEJ KONŠTRUKCIE BLOK D MLYNY UK</v>
      </c>
      <c r="F85" s="436"/>
      <c r="G85" s="436"/>
      <c r="H85" s="436"/>
      <c r="L85" s="21"/>
    </row>
    <row r="86" spans="2:47" s="1" customFormat="1" ht="7" customHeight="1" x14ac:dyDescent="0.2">
      <c r="B86" s="21"/>
      <c r="L86" s="21"/>
    </row>
    <row r="87" spans="2:47" s="1" customFormat="1" ht="12" customHeight="1" x14ac:dyDescent="0.2">
      <c r="B87" s="21"/>
      <c r="C87" s="269" t="s">
        <v>17</v>
      </c>
      <c r="F87" s="270" t="str">
        <f>F10</f>
        <v>Bratislava</v>
      </c>
      <c r="I87" s="269" t="s">
        <v>19</v>
      </c>
      <c r="J87" s="271" t="str">
        <f>IF(J10="","",J10)</f>
        <v>15. 4. 2024</v>
      </c>
      <c r="L87" s="21"/>
    </row>
    <row r="88" spans="2:47" s="1" customFormat="1" ht="7" customHeight="1" x14ac:dyDescent="0.2">
      <c r="B88" s="21"/>
      <c r="L88" s="21"/>
    </row>
    <row r="89" spans="2:47" s="1" customFormat="1" ht="15.25" customHeight="1" x14ac:dyDescent="0.2">
      <c r="B89" s="21"/>
      <c r="C89" s="269" t="s">
        <v>21</v>
      </c>
      <c r="F89" s="270" t="str">
        <f>E13</f>
        <v>UK v Bratislave, Rektorát</v>
      </c>
      <c r="I89" s="269" t="s">
        <v>27</v>
      </c>
      <c r="J89" s="268" t="str">
        <f>E19</f>
        <v>ERLIS spol. s r.o.</v>
      </c>
      <c r="L89" s="21"/>
    </row>
    <row r="90" spans="2:47" s="1" customFormat="1" ht="15.25" customHeight="1" x14ac:dyDescent="0.2">
      <c r="B90" s="21"/>
      <c r="C90" s="269" t="s">
        <v>25</v>
      </c>
      <c r="F90" s="270" t="str">
        <f>IF(E16="","",E16)</f>
        <v>Vyplň údaj</v>
      </c>
      <c r="I90" s="269" t="s">
        <v>30</v>
      </c>
      <c r="J90" s="268" t="str">
        <f>E22</f>
        <v>Ing. Ľubomír Németh</v>
      </c>
      <c r="L90" s="21"/>
    </row>
    <row r="91" spans="2:47" s="1" customFormat="1" ht="10.4" customHeight="1" x14ac:dyDescent="0.2">
      <c r="B91" s="21"/>
      <c r="L91" s="21"/>
    </row>
    <row r="92" spans="2:47" s="1" customFormat="1" ht="29.25" customHeight="1" x14ac:dyDescent="0.2">
      <c r="B92" s="21"/>
      <c r="C92" s="293" t="s">
        <v>121</v>
      </c>
      <c r="D92" s="70"/>
      <c r="E92" s="70"/>
      <c r="F92" s="70"/>
      <c r="G92" s="70"/>
      <c r="H92" s="70"/>
      <c r="I92" s="70"/>
      <c r="J92" s="292" t="s">
        <v>122</v>
      </c>
      <c r="K92" s="70"/>
      <c r="L92" s="21"/>
    </row>
    <row r="93" spans="2:47" s="1" customFormat="1" ht="10.4" customHeight="1" x14ac:dyDescent="0.2">
      <c r="B93" s="21"/>
      <c r="L93" s="21"/>
    </row>
    <row r="94" spans="2:47" s="1" customFormat="1" ht="22.9" customHeight="1" x14ac:dyDescent="0.2">
      <c r="B94" s="21"/>
      <c r="C94" s="279" t="s">
        <v>123</v>
      </c>
      <c r="J94" s="291">
        <f>J140</f>
        <v>0</v>
      </c>
      <c r="L94" s="21"/>
      <c r="AU94" s="10" t="s">
        <v>124</v>
      </c>
    </row>
    <row r="95" spans="2:47" s="280" customFormat="1" ht="25" customHeight="1" x14ac:dyDescent="0.2">
      <c r="B95" s="281"/>
      <c r="D95" s="285" t="s">
        <v>125</v>
      </c>
      <c r="E95" s="284"/>
      <c r="F95" s="284"/>
      <c r="G95" s="284"/>
      <c r="H95" s="284"/>
      <c r="I95" s="284"/>
      <c r="J95" s="283">
        <f>J141</f>
        <v>0</v>
      </c>
      <c r="L95" s="281"/>
    </row>
    <row r="96" spans="2:47" s="286" customFormat="1" ht="19.899999999999999" customHeight="1" x14ac:dyDescent="0.2">
      <c r="B96" s="287"/>
      <c r="D96" s="290" t="s">
        <v>126</v>
      </c>
      <c r="E96" s="289"/>
      <c r="F96" s="289"/>
      <c r="G96" s="289"/>
      <c r="H96" s="289"/>
      <c r="I96" s="289"/>
      <c r="J96" s="288">
        <f>J142</f>
        <v>0</v>
      </c>
      <c r="L96" s="287"/>
    </row>
    <row r="97" spans="2:12" s="286" customFormat="1" ht="19.899999999999999" customHeight="1" x14ac:dyDescent="0.2">
      <c r="B97" s="287"/>
      <c r="D97" s="290" t="s">
        <v>127</v>
      </c>
      <c r="E97" s="289"/>
      <c r="F97" s="289"/>
      <c r="G97" s="289"/>
      <c r="H97" s="289"/>
      <c r="I97" s="289"/>
      <c r="J97" s="288">
        <f>J154</f>
        <v>0</v>
      </c>
      <c r="L97" s="287"/>
    </row>
    <row r="98" spans="2:12" s="286" customFormat="1" ht="19.899999999999999" customHeight="1" x14ac:dyDescent="0.2">
      <c r="B98" s="287"/>
      <c r="D98" s="290" t="s">
        <v>128</v>
      </c>
      <c r="E98" s="289"/>
      <c r="F98" s="289"/>
      <c r="G98" s="289"/>
      <c r="H98" s="289"/>
      <c r="I98" s="289"/>
      <c r="J98" s="288">
        <f>J159</f>
        <v>0</v>
      </c>
      <c r="L98" s="287"/>
    </row>
    <row r="99" spans="2:12" s="286" customFormat="1" ht="19.899999999999999" customHeight="1" x14ac:dyDescent="0.2">
      <c r="B99" s="287"/>
      <c r="D99" s="290" t="s">
        <v>129</v>
      </c>
      <c r="E99" s="289"/>
      <c r="F99" s="289"/>
      <c r="G99" s="289"/>
      <c r="H99" s="289"/>
      <c r="I99" s="289"/>
      <c r="J99" s="288">
        <f>J164</f>
        <v>0</v>
      </c>
      <c r="L99" s="287"/>
    </row>
    <row r="100" spans="2:12" s="286" customFormat="1" ht="19.899999999999999" customHeight="1" x14ac:dyDescent="0.2">
      <c r="B100" s="287"/>
      <c r="D100" s="290" t="s">
        <v>130</v>
      </c>
      <c r="E100" s="289"/>
      <c r="F100" s="289"/>
      <c r="G100" s="289"/>
      <c r="H100" s="289"/>
      <c r="I100" s="289"/>
      <c r="J100" s="288">
        <f>J178</f>
        <v>0</v>
      </c>
      <c r="L100" s="287"/>
    </row>
    <row r="101" spans="2:12" s="286" customFormat="1" ht="19.899999999999999" customHeight="1" x14ac:dyDescent="0.2">
      <c r="B101" s="287"/>
      <c r="D101" s="290" t="s">
        <v>131</v>
      </c>
      <c r="E101" s="289"/>
      <c r="F101" s="289"/>
      <c r="G101" s="289"/>
      <c r="H101" s="289"/>
      <c r="I101" s="289"/>
      <c r="J101" s="288">
        <f>J256</f>
        <v>0</v>
      </c>
      <c r="L101" s="287"/>
    </row>
    <row r="102" spans="2:12" s="280" customFormat="1" ht="25" customHeight="1" x14ac:dyDescent="0.2">
      <c r="B102" s="281"/>
      <c r="D102" s="285" t="s">
        <v>132</v>
      </c>
      <c r="E102" s="284"/>
      <c r="F102" s="284"/>
      <c r="G102" s="284"/>
      <c r="H102" s="284"/>
      <c r="I102" s="284"/>
      <c r="J102" s="283">
        <f>J258</f>
        <v>0</v>
      </c>
      <c r="L102" s="281"/>
    </row>
    <row r="103" spans="2:12" s="286" customFormat="1" ht="19.899999999999999" customHeight="1" x14ac:dyDescent="0.2">
      <c r="B103" s="287"/>
      <c r="D103" s="290" t="s">
        <v>133</v>
      </c>
      <c r="E103" s="289"/>
      <c r="F103" s="289"/>
      <c r="G103" s="289"/>
      <c r="H103" s="289"/>
      <c r="I103" s="289"/>
      <c r="J103" s="288">
        <f>J259</f>
        <v>0</v>
      </c>
      <c r="L103" s="287"/>
    </row>
    <row r="104" spans="2:12" s="286" customFormat="1" ht="19.899999999999999" customHeight="1" x14ac:dyDescent="0.2">
      <c r="B104" s="287"/>
      <c r="D104" s="290" t="s">
        <v>134</v>
      </c>
      <c r="E104" s="289"/>
      <c r="F104" s="289"/>
      <c r="G104" s="289"/>
      <c r="H104" s="289"/>
      <c r="I104" s="289"/>
      <c r="J104" s="288">
        <f>J299</f>
        <v>0</v>
      </c>
      <c r="L104" s="287"/>
    </row>
    <row r="105" spans="2:12" s="286" customFormat="1" ht="19.899999999999999" customHeight="1" x14ac:dyDescent="0.2">
      <c r="B105" s="287"/>
      <c r="D105" s="290" t="s">
        <v>135</v>
      </c>
      <c r="E105" s="289"/>
      <c r="F105" s="289"/>
      <c r="G105" s="289"/>
      <c r="H105" s="289"/>
      <c r="I105" s="289"/>
      <c r="J105" s="288">
        <f>J339</f>
        <v>0</v>
      </c>
      <c r="L105" s="287"/>
    </row>
    <row r="106" spans="2:12" s="286" customFormat="1" ht="19.899999999999999" customHeight="1" x14ac:dyDescent="0.2">
      <c r="B106" s="287"/>
      <c r="D106" s="290" t="s">
        <v>136</v>
      </c>
      <c r="E106" s="289"/>
      <c r="F106" s="289"/>
      <c r="G106" s="289"/>
      <c r="H106" s="289"/>
      <c r="I106" s="289"/>
      <c r="J106" s="288">
        <f>J356</f>
        <v>0</v>
      </c>
      <c r="L106" s="287"/>
    </row>
    <row r="107" spans="2:12" s="286" customFormat="1" ht="19.899999999999999" customHeight="1" x14ac:dyDescent="0.2">
      <c r="B107" s="287"/>
      <c r="D107" s="290" t="s">
        <v>137</v>
      </c>
      <c r="E107" s="289"/>
      <c r="F107" s="289"/>
      <c r="G107" s="289"/>
      <c r="H107" s="289"/>
      <c r="I107" s="289"/>
      <c r="J107" s="288">
        <f>J378</f>
        <v>0</v>
      </c>
      <c r="L107" s="287"/>
    </row>
    <row r="108" spans="2:12" s="286" customFormat="1" ht="19.899999999999999" customHeight="1" x14ac:dyDescent="0.2">
      <c r="B108" s="287"/>
      <c r="D108" s="290" t="s">
        <v>138</v>
      </c>
      <c r="E108" s="289"/>
      <c r="F108" s="289"/>
      <c r="G108" s="289"/>
      <c r="H108" s="289"/>
      <c r="I108" s="289"/>
      <c r="J108" s="288">
        <f>J385</f>
        <v>0</v>
      </c>
      <c r="L108" s="287"/>
    </row>
    <row r="109" spans="2:12" s="286" customFormat="1" ht="19.899999999999999" customHeight="1" x14ac:dyDescent="0.2">
      <c r="B109" s="287"/>
      <c r="D109" s="290" t="s">
        <v>139</v>
      </c>
      <c r="E109" s="289"/>
      <c r="F109" s="289"/>
      <c r="G109" s="289"/>
      <c r="H109" s="289"/>
      <c r="I109" s="289"/>
      <c r="J109" s="288">
        <f>J395</f>
        <v>0</v>
      </c>
      <c r="L109" s="287"/>
    </row>
    <row r="110" spans="2:12" s="286" customFormat="1" ht="19.899999999999999" customHeight="1" x14ac:dyDescent="0.2">
      <c r="B110" s="287"/>
      <c r="D110" s="290" t="s">
        <v>140</v>
      </c>
      <c r="E110" s="289"/>
      <c r="F110" s="289"/>
      <c r="G110" s="289"/>
      <c r="H110" s="289"/>
      <c r="I110" s="289"/>
      <c r="J110" s="288">
        <f>J400</f>
        <v>0</v>
      </c>
      <c r="L110" s="287"/>
    </row>
    <row r="111" spans="2:12" s="280" customFormat="1" ht="25" customHeight="1" x14ac:dyDescent="0.2">
      <c r="B111" s="281"/>
      <c r="D111" s="285" t="s">
        <v>141</v>
      </c>
      <c r="E111" s="284"/>
      <c r="F111" s="284"/>
      <c r="G111" s="284"/>
      <c r="H111" s="284"/>
      <c r="I111" s="284"/>
      <c r="J111" s="283">
        <f>J410</f>
        <v>0</v>
      </c>
      <c r="L111" s="281"/>
    </row>
    <row r="112" spans="2:12" s="280" customFormat="1" ht="21.75" customHeight="1" x14ac:dyDescent="0.35">
      <c r="B112" s="281"/>
      <c r="D112" s="282" t="s">
        <v>142</v>
      </c>
      <c r="J112" s="229">
        <f>J425</f>
        <v>0</v>
      </c>
      <c r="L112" s="281"/>
    </row>
    <row r="113" spans="2:65" s="1" customFormat="1" ht="21.75" customHeight="1" x14ac:dyDescent="0.2">
      <c r="B113" s="21"/>
      <c r="L113" s="21"/>
    </row>
    <row r="114" spans="2:65" s="1" customFormat="1" ht="7" customHeight="1" x14ac:dyDescent="0.2">
      <c r="B114" s="21"/>
      <c r="L114" s="21"/>
    </row>
    <row r="115" spans="2:65" s="1" customFormat="1" ht="29.25" customHeight="1" x14ac:dyDescent="0.2">
      <c r="B115" s="21"/>
      <c r="C115" s="279" t="s">
        <v>143</v>
      </c>
      <c r="J115" s="278">
        <f>ROUND(J116 + J117 + J118 + J119 + J120 + J121,2)</f>
        <v>0</v>
      </c>
      <c r="L115" s="21"/>
      <c r="N115" s="234" t="s">
        <v>37</v>
      </c>
    </row>
    <row r="116" spans="2:65" s="1" customFormat="1" ht="18" customHeight="1" x14ac:dyDescent="0.2">
      <c r="B116" s="73"/>
      <c r="C116" s="175"/>
      <c r="D116" s="433" t="s">
        <v>144</v>
      </c>
      <c r="E116" s="434"/>
      <c r="F116" s="434"/>
      <c r="G116" s="175"/>
      <c r="H116" s="175"/>
      <c r="I116" s="175"/>
      <c r="J116" s="276">
        <v>0</v>
      </c>
      <c r="K116" s="175"/>
      <c r="L116" s="73"/>
      <c r="M116" s="175"/>
      <c r="N116" s="275" t="s">
        <v>39</v>
      </c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6" t="s">
        <v>145</v>
      </c>
      <c r="AZ116" s="175"/>
      <c r="BA116" s="175"/>
      <c r="BB116" s="175"/>
      <c r="BC116" s="175"/>
      <c r="BD116" s="175"/>
      <c r="BE116" s="177">
        <f t="shared" ref="BE116:BE121" si="0">IF(N116="základná",J116,0)</f>
        <v>0</v>
      </c>
      <c r="BF116" s="177">
        <f t="shared" ref="BF116:BF121" si="1">IF(N116="znížená",J116,0)</f>
        <v>0</v>
      </c>
      <c r="BG116" s="177">
        <f t="shared" ref="BG116:BG121" si="2">IF(N116="zákl. prenesená",J116,0)</f>
        <v>0</v>
      </c>
      <c r="BH116" s="177">
        <f t="shared" ref="BH116:BH121" si="3">IF(N116="zníž. prenesená",J116,0)</f>
        <v>0</v>
      </c>
      <c r="BI116" s="177">
        <f t="shared" ref="BI116:BI121" si="4">IF(N116="nulová",J116,0)</f>
        <v>0</v>
      </c>
      <c r="BJ116" s="176" t="s">
        <v>109</v>
      </c>
      <c r="BK116" s="175"/>
      <c r="BL116" s="175"/>
      <c r="BM116" s="175"/>
    </row>
    <row r="117" spans="2:65" s="1" customFormat="1" ht="18" customHeight="1" x14ac:dyDescent="0.2">
      <c r="B117" s="73"/>
      <c r="C117" s="175"/>
      <c r="D117" s="433" t="s">
        <v>146</v>
      </c>
      <c r="E117" s="434"/>
      <c r="F117" s="434"/>
      <c r="G117" s="175"/>
      <c r="H117" s="175"/>
      <c r="I117" s="175"/>
      <c r="J117" s="276">
        <v>0</v>
      </c>
      <c r="K117" s="175"/>
      <c r="L117" s="73"/>
      <c r="M117" s="175"/>
      <c r="N117" s="275" t="s">
        <v>39</v>
      </c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6" t="s">
        <v>145</v>
      </c>
      <c r="AZ117" s="175"/>
      <c r="BA117" s="175"/>
      <c r="BB117" s="175"/>
      <c r="BC117" s="175"/>
      <c r="BD117" s="175"/>
      <c r="BE117" s="177">
        <f t="shared" si="0"/>
        <v>0</v>
      </c>
      <c r="BF117" s="177">
        <f t="shared" si="1"/>
        <v>0</v>
      </c>
      <c r="BG117" s="177">
        <f t="shared" si="2"/>
        <v>0</v>
      </c>
      <c r="BH117" s="177">
        <f t="shared" si="3"/>
        <v>0</v>
      </c>
      <c r="BI117" s="177">
        <f t="shared" si="4"/>
        <v>0</v>
      </c>
      <c r="BJ117" s="176" t="s">
        <v>109</v>
      </c>
      <c r="BK117" s="175"/>
      <c r="BL117" s="175"/>
      <c r="BM117" s="175"/>
    </row>
    <row r="118" spans="2:65" s="1" customFormat="1" ht="18" customHeight="1" x14ac:dyDescent="0.2">
      <c r="B118" s="73"/>
      <c r="C118" s="175"/>
      <c r="D118" s="433" t="s">
        <v>147</v>
      </c>
      <c r="E118" s="434"/>
      <c r="F118" s="434"/>
      <c r="G118" s="175"/>
      <c r="H118" s="175"/>
      <c r="I118" s="175"/>
      <c r="J118" s="276">
        <v>0</v>
      </c>
      <c r="K118" s="175"/>
      <c r="L118" s="73"/>
      <c r="M118" s="175"/>
      <c r="N118" s="275" t="s">
        <v>39</v>
      </c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6" t="s">
        <v>145</v>
      </c>
      <c r="AZ118" s="175"/>
      <c r="BA118" s="175"/>
      <c r="BB118" s="175"/>
      <c r="BC118" s="175"/>
      <c r="BD118" s="175"/>
      <c r="BE118" s="177">
        <f t="shared" si="0"/>
        <v>0</v>
      </c>
      <c r="BF118" s="177">
        <f t="shared" si="1"/>
        <v>0</v>
      </c>
      <c r="BG118" s="177">
        <f t="shared" si="2"/>
        <v>0</v>
      </c>
      <c r="BH118" s="177">
        <f t="shared" si="3"/>
        <v>0</v>
      </c>
      <c r="BI118" s="177">
        <f t="shared" si="4"/>
        <v>0</v>
      </c>
      <c r="BJ118" s="176" t="s">
        <v>109</v>
      </c>
      <c r="BK118" s="175"/>
      <c r="BL118" s="175"/>
      <c r="BM118" s="175"/>
    </row>
    <row r="119" spans="2:65" s="1" customFormat="1" ht="18" customHeight="1" x14ac:dyDescent="0.2">
      <c r="B119" s="73"/>
      <c r="C119" s="175"/>
      <c r="D119" s="433" t="s">
        <v>148</v>
      </c>
      <c r="E119" s="434"/>
      <c r="F119" s="434"/>
      <c r="G119" s="175"/>
      <c r="H119" s="175"/>
      <c r="I119" s="175"/>
      <c r="J119" s="276">
        <v>0</v>
      </c>
      <c r="K119" s="175"/>
      <c r="L119" s="73"/>
      <c r="M119" s="175"/>
      <c r="N119" s="275" t="s">
        <v>39</v>
      </c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6" t="s">
        <v>145</v>
      </c>
      <c r="AZ119" s="175"/>
      <c r="BA119" s="175"/>
      <c r="BB119" s="175"/>
      <c r="BC119" s="175"/>
      <c r="BD119" s="175"/>
      <c r="BE119" s="177">
        <f t="shared" si="0"/>
        <v>0</v>
      </c>
      <c r="BF119" s="177">
        <f t="shared" si="1"/>
        <v>0</v>
      </c>
      <c r="BG119" s="177">
        <f t="shared" si="2"/>
        <v>0</v>
      </c>
      <c r="BH119" s="177">
        <f t="shared" si="3"/>
        <v>0</v>
      </c>
      <c r="BI119" s="177">
        <f t="shared" si="4"/>
        <v>0</v>
      </c>
      <c r="BJ119" s="176" t="s">
        <v>109</v>
      </c>
      <c r="BK119" s="175"/>
      <c r="BL119" s="175"/>
      <c r="BM119" s="175"/>
    </row>
    <row r="120" spans="2:65" s="1" customFormat="1" ht="18" customHeight="1" x14ac:dyDescent="0.2">
      <c r="B120" s="73"/>
      <c r="C120" s="175"/>
      <c r="D120" s="433" t="s">
        <v>149</v>
      </c>
      <c r="E120" s="434"/>
      <c r="F120" s="434"/>
      <c r="G120" s="175"/>
      <c r="H120" s="175"/>
      <c r="I120" s="175"/>
      <c r="J120" s="276">
        <v>0</v>
      </c>
      <c r="K120" s="175"/>
      <c r="L120" s="73"/>
      <c r="M120" s="175"/>
      <c r="N120" s="275" t="s">
        <v>39</v>
      </c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6" t="s">
        <v>145</v>
      </c>
      <c r="AZ120" s="175"/>
      <c r="BA120" s="175"/>
      <c r="BB120" s="175"/>
      <c r="BC120" s="175"/>
      <c r="BD120" s="175"/>
      <c r="BE120" s="177">
        <f t="shared" si="0"/>
        <v>0</v>
      </c>
      <c r="BF120" s="177">
        <f t="shared" si="1"/>
        <v>0</v>
      </c>
      <c r="BG120" s="177">
        <f t="shared" si="2"/>
        <v>0</v>
      </c>
      <c r="BH120" s="177">
        <f t="shared" si="3"/>
        <v>0</v>
      </c>
      <c r="BI120" s="177">
        <f t="shared" si="4"/>
        <v>0</v>
      </c>
      <c r="BJ120" s="176" t="s">
        <v>109</v>
      </c>
      <c r="BK120" s="175"/>
      <c r="BL120" s="175"/>
      <c r="BM120" s="175"/>
    </row>
    <row r="121" spans="2:65" s="1" customFormat="1" ht="18" customHeight="1" x14ac:dyDescent="0.2">
      <c r="B121" s="73"/>
      <c r="C121" s="175"/>
      <c r="D121" s="277" t="s">
        <v>150</v>
      </c>
      <c r="E121" s="175"/>
      <c r="F121" s="175"/>
      <c r="G121" s="175"/>
      <c r="H121" s="175"/>
      <c r="I121" s="175"/>
      <c r="J121" s="276">
        <f>ROUND(J28*T121,2)</f>
        <v>0</v>
      </c>
      <c r="K121" s="175"/>
      <c r="L121" s="73"/>
      <c r="M121" s="175"/>
      <c r="N121" s="275" t="s">
        <v>39</v>
      </c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6" t="s">
        <v>151</v>
      </c>
      <c r="AZ121" s="175"/>
      <c r="BA121" s="175"/>
      <c r="BB121" s="175"/>
      <c r="BC121" s="175"/>
      <c r="BD121" s="175"/>
      <c r="BE121" s="177">
        <f t="shared" si="0"/>
        <v>0</v>
      </c>
      <c r="BF121" s="177">
        <f t="shared" si="1"/>
        <v>0</v>
      </c>
      <c r="BG121" s="177">
        <f t="shared" si="2"/>
        <v>0</v>
      </c>
      <c r="BH121" s="177">
        <f t="shared" si="3"/>
        <v>0</v>
      </c>
      <c r="BI121" s="177">
        <f t="shared" si="4"/>
        <v>0</v>
      </c>
      <c r="BJ121" s="176" t="s">
        <v>109</v>
      </c>
      <c r="BK121" s="175"/>
      <c r="BL121" s="175"/>
      <c r="BM121" s="175"/>
    </row>
    <row r="122" spans="2:65" s="1" customFormat="1" x14ac:dyDescent="0.2">
      <c r="B122" s="21"/>
      <c r="L122" s="21"/>
    </row>
    <row r="123" spans="2:65" s="1" customFormat="1" ht="29.25" customHeight="1" x14ac:dyDescent="0.2">
      <c r="B123" s="21"/>
      <c r="C123" s="274" t="s">
        <v>152</v>
      </c>
      <c r="D123" s="70"/>
      <c r="E123" s="70"/>
      <c r="F123" s="70"/>
      <c r="G123" s="70"/>
      <c r="H123" s="70"/>
      <c r="I123" s="70"/>
      <c r="J123" s="273">
        <f>ROUND(J94+J115,2)</f>
        <v>0</v>
      </c>
      <c r="K123" s="70"/>
      <c r="L123" s="21"/>
    </row>
    <row r="124" spans="2:65" s="1" customFormat="1" ht="7" customHeight="1" x14ac:dyDescent="0.2"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21"/>
    </row>
    <row r="128" spans="2:65" s="1" customFormat="1" ht="7" customHeight="1" x14ac:dyDescent="0.2"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21"/>
    </row>
    <row r="129" spans="2:65" s="1" customFormat="1" ht="25" customHeight="1" x14ac:dyDescent="0.2">
      <c r="B129" s="21"/>
      <c r="C129" s="272" t="s">
        <v>153</v>
      </c>
      <c r="L129" s="21"/>
    </row>
    <row r="130" spans="2:65" s="1" customFormat="1" ht="7" customHeight="1" x14ac:dyDescent="0.2">
      <c r="B130" s="21"/>
      <c r="L130" s="21"/>
    </row>
    <row r="131" spans="2:65" s="1" customFormat="1" ht="12" customHeight="1" x14ac:dyDescent="0.2">
      <c r="B131" s="21"/>
      <c r="C131" s="269" t="s">
        <v>13</v>
      </c>
      <c r="L131" s="21"/>
    </row>
    <row r="132" spans="2:65" s="1" customFormat="1" ht="30" customHeight="1" x14ac:dyDescent="0.2">
      <c r="B132" s="21"/>
      <c r="E132" s="435" t="str">
        <f>E7</f>
        <v>OBNOVA A ZATEPLENIE STREŠNEJ KONŠTRUKCIE BLOK D MLYNY UK</v>
      </c>
      <c r="F132" s="436"/>
      <c r="G132" s="436"/>
      <c r="H132" s="436"/>
      <c r="L132" s="21"/>
    </row>
    <row r="133" spans="2:65" s="1" customFormat="1" ht="7" customHeight="1" x14ac:dyDescent="0.2">
      <c r="B133" s="21"/>
      <c r="L133" s="21"/>
    </row>
    <row r="134" spans="2:65" s="1" customFormat="1" ht="12" customHeight="1" x14ac:dyDescent="0.2">
      <c r="B134" s="21"/>
      <c r="C134" s="269" t="s">
        <v>17</v>
      </c>
      <c r="F134" s="270" t="str">
        <f>F10</f>
        <v>Bratislava</v>
      </c>
      <c r="I134" s="269" t="s">
        <v>19</v>
      </c>
      <c r="J134" s="271" t="str">
        <f>IF(J10="","",J10)</f>
        <v>15. 4. 2024</v>
      </c>
      <c r="L134" s="21"/>
    </row>
    <row r="135" spans="2:65" s="1" customFormat="1" ht="7" customHeight="1" x14ac:dyDescent="0.2">
      <c r="B135" s="21"/>
      <c r="L135" s="21"/>
    </row>
    <row r="136" spans="2:65" s="1" customFormat="1" ht="15.25" customHeight="1" x14ac:dyDescent="0.2">
      <c r="B136" s="21"/>
      <c r="C136" s="269" t="s">
        <v>21</v>
      </c>
      <c r="F136" s="270" t="str">
        <f>E13</f>
        <v>UK v Bratislave, Rektorát</v>
      </c>
      <c r="I136" s="269" t="s">
        <v>27</v>
      </c>
      <c r="J136" s="268" t="str">
        <f>E19</f>
        <v>ERLIS spol. s r.o.</v>
      </c>
      <c r="L136" s="21"/>
    </row>
    <row r="137" spans="2:65" s="1" customFormat="1" ht="15.25" customHeight="1" x14ac:dyDescent="0.2">
      <c r="B137" s="21"/>
      <c r="C137" s="269" t="s">
        <v>25</v>
      </c>
      <c r="F137" s="270" t="str">
        <f>IF(E16="","",E16)</f>
        <v>Vyplň údaj</v>
      </c>
      <c r="I137" s="269" t="s">
        <v>30</v>
      </c>
      <c r="J137" s="268" t="str">
        <f>E22</f>
        <v>Ing. Ľubomír Németh</v>
      </c>
      <c r="L137" s="21"/>
    </row>
    <row r="138" spans="2:65" s="1" customFormat="1" ht="10.4" customHeight="1" x14ac:dyDescent="0.2">
      <c r="B138" s="21"/>
      <c r="L138" s="21"/>
    </row>
    <row r="139" spans="2:65" s="8" customFormat="1" ht="29.25" customHeight="1" x14ac:dyDescent="0.2">
      <c r="B139" s="72"/>
      <c r="C139" s="267" t="s">
        <v>154</v>
      </c>
      <c r="D139" s="266" t="s">
        <v>58</v>
      </c>
      <c r="E139" s="266" t="s">
        <v>54</v>
      </c>
      <c r="F139" s="266" t="s">
        <v>55</v>
      </c>
      <c r="G139" s="266" t="s">
        <v>155</v>
      </c>
      <c r="H139" s="266" t="s">
        <v>156</v>
      </c>
      <c r="I139" s="266" t="s">
        <v>157</v>
      </c>
      <c r="J139" s="265" t="s">
        <v>122</v>
      </c>
      <c r="K139" s="264" t="s">
        <v>158</v>
      </c>
      <c r="L139" s="72"/>
      <c r="M139" s="263" t="s">
        <v>1</v>
      </c>
      <c r="N139" s="262" t="s">
        <v>37</v>
      </c>
      <c r="O139" s="262" t="s">
        <v>159</v>
      </c>
      <c r="P139" s="262" t="s">
        <v>160</v>
      </c>
      <c r="Q139" s="262" t="s">
        <v>161</v>
      </c>
      <c r="R139" s="262" t="s">
        <v>162</v>
      </c>
      <c r="S139" s="262" t="s">
        <v>163</v>
      </c>
      <c r="T139" s="261" t="s">
        <v>164</v>
      </c>
    </row>
    <row r="140" spans="2:65" s="1" customFormat="1" ht="22.9" customHeight="1" x14ac:dyDescent="0.35">
      <c r="B140" s="21"/>
      <c r="C140" s="260" t="s">
        <v>118</v>
      </c>
      <c r="J140" s="259">
        <f>BK140</f>
        <v>0</v>
      </c>
      <c r="L140" s="21"/>
      <c r="M140" s="49"/>
      <c r="N140" s="41"/>
      <c r="O140" s="41"/>
      <c r="P140" s="258">
        <f>P141+P258+P410+P425</f>
        <v>0</v>
      </c>
      <c r="Q140" s="41"/>
      <c r="R140" s="258">
        <f>R141+R258+R410+R425</f>
        <v>166.25303750284999</v>
      </c>
      <c r="S140" s="41"/>
      <c r="T140" s="257">
        <f>T141+T258+T410+T425</f>
        <v>578.01870480000002</v>
      </c>
      <c r="AT140" s="10" t="s">
        <v>72</v>
      </c>
      <c r="AU140" s="10" t="s">
        <v>124</v>
      </c>
      <c r="BK140" s="256">
        <f>BK141+BK258+BK410+BK425</f>
        <v>0</v>
      </c>
    </row>
    <row r="141" spans="2:65" s="245" customFormat="1" ht="25.9" customHeight="1" x14ac:dyDescent="0.35">
      <c r="B141" s="252"/>
      <c r="D141" s="247" t="s">
        <v>72</v>
      </c>
      <c r="E141" s="230" t="s">
        <v>165</v>
      </c>
      <c r="F141" s="230" t="s">
        <v>166</v>
      </c>
      <c r="I141" s="253"/>
      <c r="J141" s="229">
        <f>BK141</f>
        <v>0</v>
      </c>
      <c r="L141" s="252"/>
      <c r="M141" s="251"/>
      <c r="P141" s="250">
        <f>P142+P154+P159+P164+P178+P256</f>
        <v>0</v>
      </c>
      <c r="R141" s="250">
        <f>R142+R154+R159+R164+R178+R256</f>
        <v>93.741257816799987</v>
      </c>
      <c r="T141" s="249">
        <f>T142+T154+T159+T164+T178+T256</f>
        <v>523.56471999999997</v>
      </c>
      <c r="AR141" s="247" t="s">
        <v>78</v>
      </c>
      <c r="AT141" s="248" t="s">
        <v>72</v>
      </c>
      <c r="AU141" s="248" t="s">
        <v>73</v>
      </c>
      <c r="AY141" s="247" t="s">
        <v>167</v>
      </c>
      <c r="BK141" s="246">
        <f>BK142+BK154+BK159+BK164+BK178+BK256</f>
        <v>0</v>
      </c>
    </row>
    <row r="142" spans="2:65" s="245" customFormat="1" ht="22.9" customHeight="1" x14ac:dyDescent="0.25">
      <c r="B142" s="252"/>
      <c r="D142" s="247" t="s">
        <v>72</v>
      </c>
      <c r="E142" s="255" t="s">
        <v>78</v>
      </c>
      <c r="F142" s="255" t="s">
        <v>168</v>
      </c>
      <c r="I142" s="253"/>
      <c r="J142" s="254">
        <f>BK142</f>
        <v>0</v>
      </c>
      <c r="L142" s="252"/>
      <c r="M142" s="251"/>
      <c r="P142" s="250">
        <f>SUM(P143:P153)</f>
        <v>0</v>
      </c>
      <c r="R142" s="250">
        <f>SUM(R143:R153)</f>
        <v>0</v>
      </c>
      <c r="T142" s="249">
        <f>SUM(T143:T153)</f>
        <v>0</v>
      </c>
      <c r="AR142" s="247" t="s">
        <v>78</v>
      </c>
      <c r="AT142" s="248" t="s">
        <v>72</v>
      </c>
      <c r="AU142" s="248" t="s">
        <v>78</v>
      </c>
      <c r="AY142" s="247" t="s">
        <v>167</v>
      </c>
      <c r="BK142" s="246">
        <f>SUM(BK143:BK153)</f>
        <v>0</v>
      </c>
    </row>
    <row r="143" spans="2:65" s="1" customFormat="1" ht="21.75" customHeight="1" x14ac:dyDescent="0.2">
      <c r="B143" s="73"/>
      <c r="C143" s="340" t="s">
        <v>78</v>
      </c>
      <c r="D143" s="340" t="s">
        <v>169</v>
      </c>
      <c r="E143" s="341" t="s">
        <v>170</v>
      </c>
      <c r="F143" s="342" t="s">
        <v>171</v>
      </c>
      <c r="G143" s="343" t="s">
        <v>172</v>
      </c>
      <c r="H143" s="344">
        <v>30.975000000000001</v>
      </c>
      <c r="I143" s="237"/>
      <c r="J143" s="236">
        <f>ROUND(I143*H143,2)</f>
        <v>0</v>
      </c>
      <c r="K143" s="74"/>
      <c r="L143" s="21"/>
      <c r="M143" s="235" t="s">
        <v>1</v>
      </c>
      <c r="N143" s="234" t="s">
        <v>39</v>
      </c>
      <c r="P143" s="233">
        <f>O143*H143</f>
        <v>0</v>
      </c>
      <c r="Q143" s="233">
        <v>0</v>
      </c>
      <c r="R143" s="233">
        <f>Q143*H143</f>
        <v>0</v>
      </c>
      <c r="S143" s="233">
        <v>0</v>
      </c>
      <c r="T143" s="232">
        <f>S143*H143</f>
        <v>0</v>
      </c>
      <c r="AR143" s="231" t="s">
        <v>173</v>
      </c>
      <c r="AT143" s="231" t="s">
        <v>169</v>
      </c>
      <c r="AU143" s="231" t="s">
        <v>109</v>
      </c>
      <c r="AY143" s="10" t="s">
        <v>167</v>
      </c>
      <c r="BE143" s="75">
        <f>IF(N143="základná",J143,0)</f>
        <v>0</v>
      </c>
      <c r="BF143" s="75">
        <f>IF(N143="znížená",J143,0)</f>
        <v>0</v>
      </c>
      <c r="BG143" s="75">
        <f>IF(N143="zákl. prenesená",J143,0)</f>
        <v>0</v>
      </c>
      <c r="BH143" s="75">
        <f>IF(N143="zníž. prenesená",J143,0)</f>
        <v>0</v>
      </c>
      <c r="BI143" s="75">
        <f>IF(N143="nulová",J143,0)</f>
        <v>0</v>
      </c>
      <c r="BJ143" s="10" t="s">
        <v>109</v>
      </c>
      <c r="BK143" s="75">
        <f>ROUND(I143*H143,2)</f>
        <v>0</v>
      </c>
      <c r="BL143" s="10" t="s">
        <v>173</v>
      </c>
      <c r="BM143" s="231" t="s">
        <v>174</v>
      </c>
    </row>
    <row r="144" spans="2:65" s="329" customFormat="1" x14ac:dyDescent="0.2">
      <c r="B144" s="333"/>
      <c r="D144" s="345" t="s">
        <v>175</v>
      </c>
      <c r="E144" s="330" t="s">
        <v>1</v>
      </c>
      <c r="F144" s="355" t="s">
        <v>176</v>
      </c>
      <c r="H144" s="330" t="s">
        <v>1</v>
      </c>
      <c r="I144" s="334"/>
      <c r="L144" s="333"/>
      <c r="M144" s="332"/>
      <c r="T144" s="331"/>
      <c r="AT144" s="330" t="s">
        <v>175</v>
      </c>
      <c r="AU144" s="330" t="s">
        <v>109</v>
      </c>
      <c r="AV144" s="329" t="s">
        <v>78</v>
      </c>
      <c r="AW144" s="329" t="s">
        <v>29</v>
      </c>
      <c r="AX144" s="329" t="s">
        <v>73</v>
      </c>
      <c r="AY144" s="330" t="s">
        <v>167</v>
      </c>
    </row>
    <row r="145" spans="2:65" s="317" customFormat="1" x14ac:dyDescent="0.2">
      <c r="B145" s="321"/>
      <c r="D145" s="345" t="s">
        <v>175</v>
      </c>
      <c r="E145" s="318" t="s">
        <v>1</v>
      </c>
      <c r="F145" s="346" t="s">
        <v>177</v>
      </c>
      <c r="H145" s="347">
        <v>16.574999999999999</v>
      </c>
      <c r="I145" s="322"/>
      <c r="L145" s="321"/>
      <c r="M145" s="320"/>
      <c r="T145" s="319"/>
      <c r="AT145" s="318" t="s">
        <v>175</v>
      </c>
      <c r="AU145" s="318" t="s">
        <v>109</v>
      </c>
      <c r="AV145" s="317" t="s">
        <v>109</v>
      </c>
      <c r="AW145" s="317" t="s">
        <v>29</v>
      </c>
      <c r="AX145" s="317" t="s">
        <v>73</v>
      </c>
      <c r="AY145" s="318" t="s">
        <v>167</v>
      </c>
    </row>
    <row r="146" spans="2:65" s="317" customFormat="1" x14ac:dyDescent="0.2">
      <c r="B146" s="321"/>
      <c r="D146" s="345" t="s">
        <v>175</v>
      </c>
      <c r="E146" s="318" t="s">
        <v>1</v>
      </c>
      <c r="F146" s="346" t="s">
        <v>178</v>
      </c>
      <c r="H146" s="347">
        <v>14.4</v>
      </c>
      <c r="I146" s="322"/>
      <c r="L146" s="321"/>
      <c r="M146" s="320"/>
      <c r="T146" s="319"/>
      <c r="AT146" s="318" t="s">
        <v>175</v>
      </c>
      <c r="AU146" s="318" t="s">
        <v>109</v>
      </c>
      <c r="AV146" s="317" t="s">
        <v>109</v>
      </c>
      <c r="AW146" s="317" t="s">
        <v>29</v>
      </c>
      <c r="AX146" s="317" t="s">
        <v>73</v>
      </c>
      <c r="AY146" s="318" t="s">
        <v>167</v>
      </c>
    </row>
    <row r="147" spans="2:65" s="323" customFormat="1" x14ac:dyDescent="0.2">
      <c r="B147" s="327"/>
      <c r="D147" s="345" t="s">
        <v>175</v>
      </c>
      <c r="E147" s="324" t="s">
        <v>1</v>
      </c>
      <c r="F147" s="348" t="s">
        <v>179</v>
      </c>
      <c r="H147" s="349">
        <v>30.975000000000001</v>
      </c>
      <c r="I147" s="328"/>
      <c r="L147" s="327"/>
      <c r="M147" s="326"/>
      <c r="T147" s="325"/>
      <c r="AT147" s="324" t="s">
        <v>175</v>
      </c>
      <c r="AU147" s="324" t="s">
        <v>109</v>
      </c>
      <c r="AV147" s="323" t="s">
        <v>173</v>
      </c>
      <c r="AW147" s="323" t="s">
        <v>29</v>
      </c>
      <c r="AX147" s="323" t="s">
        <v>78</v>
      </c>
      <c r="AY147" s="324" t="s">
        <v>167</v>
      </c>
    </row>
    <row r="148" spans="2:65" s="1" customFormat="1" ht="16.5" customHeight="1" x14ac:dyDescent="0.2">
      <c r="B148" s="73"/>
      <c r="C148" s="340" t="s">
        <v>109</v>
      </c>
      <c r="D148" s="340" t="s">
        <v>169</v>
      </c>
      <c r="E148" s="341" t="s">
        <v>180</v>
      </c>
      <c r="F148" s="342" t="s">
        <v>181</v>
      </c>
      <c r="G148" s="343" t="s">
        <v>172</v>
      </c>
      <c r="H148" s="344">
        <v>30.975000000000001</v>
      </c>
      <c r="I148" s="237"/>
      <c r="J148" s="236">
        <f>ROUND(I148*H148,2)</f>
        <v>0</v>
      </c>
      <c r="K148" s="74"/>
      <c r="L148" s="21"/>
      <c r="M148" s="235" t="s">
        <v>1</v>
      </c>
      <c r="N148" s="234" t="s">
        <v>39</v>
      </c>
      <c r="P148" s="233">
        <f>O148*H148</f>
        <v>0</v>
      </c>
      <c r="Q148" s="233">
        <v>0</v>
      </c>
      <c r="R148" s="233">
        <f>Q148*H148</f>
        <v>0</v>
      </c>
      <c r="S148" s="233">
        <v>0</v>
      </c>
      <c r="T148" s="232">
        <f>S148*H148</f>
        <v>0</v>
      </c>
      <c r="AR148" s="231" t="s">
        <v>173</v>
      </c>
      <c r="AT148" s="231" t="s">
        <v>169</v>
      </c>
      <c r="AU148" s="231" t="s">
        <v>109</v>
      </c>
      <c r="AY148" s="10" t="s">
        <v>167</v>
      </c>
      <c r="BE148" s="75">
        <f>IF(N148="základná",J148,0)</f>
        <v>0</v>
      </c>
      <c r="BF148" s="75">
        <f>IF(N148="znížená",J148,0)</f>
        <v>0</v>
      </c>
      <c r="BG148" s="75">
        <f>IF(N148="zákl. prenesená",J148,0)</f>
        <v>0</v>
      </c>
      <c r="BH148" s="75">
        <f>IF(N148="zníž. prenesená",J148,0)</f>
        <v>0</v>
      </c>
      <c r="BI148" s="75">
        <f>IF(N148="nulová",J148,0)</f>
        <v>0</v>
      </c>
      <c r="BJ148" s="10" t="s">
        <v>109</v>
      </c>
      <c r="BK148" s="75">
        <f>ROUND(I148*H148,2)</f>
        <v>0</v>
      </c>
      <c r="BL148" s="10" t="s">
        <v>173</v>
      </c>
      <c r="BM148" s="231" t="s">
        <v>182</v>
      </c>
    </row>
    <row r="149" spans="2:65" s="1" customFormat="1" ht="24.25" customHeight="1" x14ac:dyDescent="0.2">
      <c r="B149" s="73"/>
      <c r="C149" s="340" t="s">
        <v>183</v>
      </c>
      <c r="D149" s="340" t="s">
        <v>169</v>
      </c>
      <c r="E149" s="341" t="s">
        <v>184</v>
      </c>
      <c r="F149" s="342" t="s">
        <v>185</v>
      </c>
      <c r="G149" s="343" t="s">
        <v>172</v>
      </c>
      <c r="H149" s="344">
        <v>30.975000000000001</v>
      </c>
      <c r="I149" s="237"/>
      <c r="J149" s="236">
        <f>ROUND(I149*H149,2)</f>
        <v>0</v>
      </c>
      <c r="K149" s="74"/>
      <c r="L149" s="21"/>
      <c r="M149" s="235" t="s">
        <v>1</v>
      </c>
      <c r="N149" s="234" t="s">
        <v>39</v>
      </c>
      <c r="P149" s="233">
        <f>O149*H149</f>
        <v>0</v>
      </c>
      <c r="Q149" s="233">
        <v>0</v>
      </c>
      <c r="R149" s="233">
        <f>Q149*H149</f>
        <v>0</v>
      </c>
      <c r="S149" s="233">
        <v>0</v>
      </c>
      <c r="T149" s="232">
        <f>S149*H149</f>
        <v>0</v>
      </c>
      <c r="AR149" s="231" t="s">
        <v>173</v>
      </c>
      <c r="AT149" s="231" t="s">
        <v>169</v>
      </c>
      <c r="AU149" s="231" t="s">
        <v>109</v>
      </c>
      <c r="AY149" s="10" t="s">
        <v>167</v>
      </c>
      <c r="BE149" s="75">
        <f>IF(N149="základná",J149,0)</f>
        <v>0</v>
      </c>
      <c r="BF149" s="75">
        <f>IF(N149="znížená",J149,0)</f>
        <v>0</v>
      </c>
      <c r="BG149" s="75">
        <f>IF(N149="zákl. prenesená",J149,0)</f>
        <v>0</v>
      </c>
      <c r="BH149" s="75">
        <f>IF(N149="zníž. prenesená",J149,0)</f>
        <v>0</v>
      </c>
      <c r="BI149" s="75">
        <f>IF(N149="nulová",J149,0)</f>
        <v>0</v>
      </c>
      <c r="BJ149" s="10" t="s">
        <v>109</v>
      </c>
      <c r="BK149" s="75">
        <f>ROUND(I149*H149,2)</f>
        <v>0</v>
      </c>
      <c r="BL149" s="10" t="s">
        <v>173</v>
      </c>
      <c r="BM149" s="231" t="s">
        <v>186</v>
      </c>
    </row>
    <row r="150" spans="2:65" s="329" customFormat="1" x14ac:dyDescent="0.2">
      <c r="B150" s="333"/>
      <c r="D150" s="345" t="s">
        <v>175</v>
      </c>
      <c r="E150" s="330" t="s">
        <v>1</v>
      </c>
      <c r="F150" s="355" t="s">
        <v>176</v>
      </c>
      <c r="H150" s="330" t="s">
        <v>1</v>
      </c>
      <c r="I150" s="334"/>
      <c r="L150" s="333"/>
      <c r="M150" s="332"/>
      <c r="T150" s="331"/>
      <c r="AT150" s="330" t="s">
        <v>175</v>
      </c>
      <c r="AU150" s="330" t="s">
        <v>109</v>
      </c>
      <c r="AV150" s="329" t="s">
        <v>78</v>
      </c>
      <c r="AW150" s="329" t="s">
        <v>29</v>
      </c>
      <c r="AX150" s="329" t="s">
        <v>73</v>
      </c>
      <c r="AY150" s="330" t="s">
        <v>167</v>
      </c>
    </row>
    <row r="151" spans="2:65" s="317" customFormat="1" x14ac:dyDescent="0.2">
      <c r="B151" s="321"/>
      <c r="D151" s="345" t="s">
        <v>175</v>
      </c>
      <c r="E151" s="318" t="s">
        <v>1</v>
      </c>
      <c r="F151" s="346" t="s">
        <v>177</v>
      </c>
      <c r="H151" s="347">
        <v>16.574999999999999</v>
      </c>
      <c r="I151" s="322"/>
      <c r="L151" s="321"/>
      <c r="M151" s="320"/>
      <c r="T151" s="319"/>
      <c r="AT151" s="318" t="s">
        <v>175</v>
      </c>
      <c r="AU151" s="318" t="s">
        <v>109</v>
      </c>
      <c r="AV151" s="317" t="s">
        <v>109</v>
      </c>
      <c r="AW151" s="317" t="s">
        <v>29</v>
      </c>
      <c r="AX151" s="317" t="s">
        <v>73</v>
      </c>
      <c r="AY151" s="318" t="s">
        <v>167</v>
      </c>
    </row>
    <row r="152" spans="2:65" s="317" customFormat="1" x14ac:dyDescent="0.2">
      <c r="B152" s="321"/>
      <c r="D152" s="345" t="s">
        <v>175</v>
      </c>
      <c r="E152" s="318" t="s">
        <v>1</v>
      </c>
      <c r="F152" s="346" t="s">
        <v>178</v>
      </c>
      <c r="H152" s="347">
        <v>14.4</v>
      </c>
      <c r="I152" s="322"/>
      <c r="L152" s="321"/>
      <c r="M152" s="320"/>
      <c r="T152" s="319"/>
      <c r="AT152" s="318" t="s">
        <v>175</v>
      </c>
      <c r="AU152" s="318" t="s">
        <v>109</v>
      </c>
      <c r="AV152" s="317" t="s">
        <v>109</v>
      </c>
      <c r="AW152" s="317" t="s">
        <v>29</v>
      </c>
      <c r="AX152" s="317" t="s">
        <v>73</v>
      </c>
      <c r="AY152" s="318" t="s">
        <v>167</v>
      </c>
    </row>
    <row r="153" spans="2:65" s="323" customFormat="1" x14ac:dyDescent="0.2">
      <c r="B153" s="327"/>
      <c r="D153" s="345" t="s">
        <v>175</v>
      </c>
      <c r="E153" s="324" t="s">
        <v>1</v>
      </c>
      <c r="F153" s="348" t="s">
        <v>179</v>
      </c>
      <c r="H153" s="349">
        <v>30.975000000000001</v>
      </c>
      <c r="I153" s="328"/>
      <c r="L153" s="327"/>
      <c r="M153" s="326"/>
      <c r="T153" s="325"/>
      <c r="AT153" s="324" t="s">
        <v>175</v>
      </c>
      <c r="AU153" s="324" t="s">
        <v>109</v>
      </c>
      <c r="AV153" s="323" t="s">
        <v>173</v>
      </c>
      <c r="AW153" s="323" t="s">
        <v>29</v>
      </c>
      <c r="AX153" s="323" t="s">
        <v>78</v>
      </c>
      <c r="AY153" s="324" t="s">
        <v>167</v>
      </c>
    </row>
    <row r="154" spans="2:65" s="245" customFormat="1" ht="22.9" customHeight="1" x14ac:dyDescent="0.25">
      <c r="B154" s="252"/>
      <c r="D154" s="247" t="s">
        <v>72</v>
      </c>
      <c r="E154" s="255" t="s">
        <v>183</v>
      </c>
      <c r="F154" s="255" t="s">
        <v>187</v>
      </c>
      <c r="I154" s="253"/>
      <c r="J154" s="254">
        <f>BK154</f>
        <v>0</v>
      </c>
      <c r="L154" s="252"/>
      <c r="M154" s="251"/>
      <c r="P154" s="250">
        <f>SUM(P155:P158)</f>
        <v>0</v>
      </c>
      <c r="R154" s="250">
        <f>SUM(R155:R158)</f>
        <v>0.65144768000000008</v>
      </c>
      <c r="T154" s="249">
        <f>SUM(T155:T158)</f>
        <v>0</v>
      </c>
      <c r="AR154" s="247" t="s">
        <v>78</v>
      </c>
      <c r="AT154" s="248" t="s">
        <v>72</v>
      </c>
      <c r="AU154" s="248" t="s">
        <v>78</v>
      </c>
      <c r="AY154" s="247" t="s">
        <v>167</v>
      </c>
      <c r="BK154" s="246">
        <f>SUM(BK155:BK158)</f>
        <v>0</v>
      </c>
    </row>
    <row r="155" spans="2:65" s="1" customFormat="1" ht="37.9" customHeight="1" x14ac:dyDescent="0.2">
      <c r="B155" s="73"/>
      <c r="C155" s="340" t="s">
        <v>173</v>
      </c>
      <c r="D155" s="340" t="s">
        <v>169</v>
      </c>
      <c r="E155" s="341" t="s">
        <v>188</v>
      </c>
      <c r="F155" s="342" t="s">
        <v>189</v>
      </c>
      <c r="G155" s="343" t="s">
        <v>172</v>
      </c>
      <c r="H155" s="344">
        <v>0.33800000000000002</v>
      </c>
      <c r="I155" s="237"/>
      <c r="J155" s="236">
        <f>ROUND(I155*H155,2)</f>
        <v>0</v>
      </c>
      <c r="K155" s="74"/>
      <c r="L155" s="21"/>
      <c r="M155" s="235" t="s">
        <v>1</v>
      </c>
      <c r="N155" s="234" t="s">
        <v>39</v>
      </c>
      <c r="P155" s="233">
        <f>O155*H155</f>
        <v>0</v>
      </c>
      <c r="Q155" s="233">
        <v>1.92736</v>
      </c>
      <c r="R155" s="233">
        <f>Q155*H155</f>
        <v>0.65144768000000008</v>
      </c>
      <c r="S155" s="233">
        <v>0</v>
      </c>
      <c r="T155" s="232">
        <f>S155*H155</f>
        <v>0</v>
      </c>
      <c r="AR155" s="231" t="s">
        <v>173</v>
      </c>
      <c r="AT155" s="231" t="s">
        <v>169</v>
      </c>
      <c r="AU155" s="231" t="s">
        <v>109</v>
      </c>
      <c r="AY155" s="10" t="s">
        <v>167</v>
      </c>
      <c r="BE155" s="75">
        <f>IF(N155="základná",J155,0)</f>
        <v>0</v>
      </c>
      <c r="BF155" s="75">
        <f>IF(N155="znížená",J155,0)</f>
        <v>0</v>
      </c>
      <c r="BG155" s="75">
        <f>IF(N155="zákl. prenesená",J155,0)</f>
        <v>0</v>
      </c>
      <c r="BH155" s="75">
        <f>IF(N155="zníž. prenesená",J155,0)</f>
        <v>0</v>
      </c>
      <c r="BI155" s="75">
        <f>IF(N155="nulová",J155,0)</f>
        <v>0</v>
      </c>
      <c r="BJ155" s="10" t="s">
        <v>109</v>
      </c>
      <c r="BK155" s="75">
        <f>ROUND(I155*H155,2)</f>
        <v>0</v>
      </c>
      <c r="BL155" s="10" t="s">
        <v>173</v>
      </c>
      <c r="BM155" s="231" t="s">
        <v>190</v>
      </c>
    </row>
    <row r="156" spans="2:65" s="329" customFormat="1" x14ac:dyDescent="0.2">
      <c r="B156" s="333"/>
      <c r="D156" s="345" t="s">
        <v>175</v>
      </c>
      <c r="E156" s="330" t="s">
        <v>1</v>
      </c>
      <c r="F156" s="355" t="s">
        <v>191</v>
      </c>
      <c r="H156" s="330" t="s">
        <v>1</v>
      </c>
      <c r="I156" s="334"/>
      <c r="L156" s="333"/>
      <c r="M156" s="332"/>
      <c r="T156" s="331"/>
      <c r="AT156" s="330" t="s">
        <v>175</v>
      </c>
      <c r="AU156" s="330" t="s">
        <v>109</v>
      </c>
      <c r="AV156" s="329" t="s">
        <v>78</v>
      </c>
      <c r="AW156" s="329" t="s">
        <v>29</v>
      </c>
      <c r="AX156" s="329" t="s">
        <v>73</v>
      </c>
      <c r="AY156" s="330" t="s">
        <v>167</v>
      </c>
    </row>
    <row r="157" spans="2:65" s="317" customFormat="1" x14ac:dyDescent="0.2">
      <c r="B157" s="321"/>
      <c r="D157" s="345" t="s">
        <v>175</v>
      </c>
      <c r="E157" s="318" t="s">
        <v>1</v>
      </c>
      <c r="F157" s="346" t="s">
        <v>192</v>
      </c>
      <c r="H157" s="347">
        <v>0.33800000000000002</v>
      </c>
      <c r="I157" s="322"/>
      <c r="L157" s="321"/>
      <c r="M157" s="320"/>
      <c r="T157" s="319"/>
      <c r="AT157" s="318" t="s">
        <v>175</v>
      </c>
      <c r="AU157" s="318" t="s">
        <v>109</v>
      </c>
      <c r="AV157" s="317" t="s">
        <v>109</v>
      </c>
      <c r="AW157" s="317" t="s">
        <v>29</v>
      </c>
      <c r="AX157" s="317" t="s">
        <v>73</v>
      </c>
      <c r="AY157" s="318" t="s">
        <v>167</v>
      </c>
    </row>
    <row r="158" spans="2:65" s="323" customFormat="1" x14ac:dyDescent="0.2">
      <c r="B158" s="327"/>
      <c r="D158" s="345" t="s">
        <v>175</v>
      </c>
      <c r="E158" s="324" t="s">
        <v>1</v>
      </c>
      <c r="F158" s="348" t="s">
        <v>179</v>
      </c>
      <c r="H158" s="349">
        <v>0.33800000000000002</v>
      </c>
      <c r="I158" s="328"/>
      <c r="L158" s="327"/>
      <c r="M158" s="326"/>
      <c r="T158" s="325"/>
      <c r="AT158" s="324" t="s">
        <v>175</v>
      </c>
      <c r="AU158" s="324" t="s">
        <v>109</v>
      </c>
      <c r="AV158" s="323" t="s">
        <v>173</v>
      </c>
      <c r="AW158" s="323" t="s">
        <v>29</v>
      </c>
      <c r="AX158" s="323" t="s">
        <v>78</v>
      </c>
      <c r="AY158" s="324" t="s">
        <v>167</v>
      </c>
    </row>
    <row r="159" spans="2:65" s="245" customFormat="1" ht="22.9" customHeight="1" x14ac:dyDescent="0.25">
      <c r="B159" s="252"/>
      <c r="D159" s="247" t="s">
        <v>72</v>
      </c>
      <c r="E159" s="255" t="s">
        <v>193</v>
      </c>
      <c r="F159" s="255" t="s">
        <v>194</v>
      </c>
      <c r="I159" s="253"/>
      <c r="J159" s="254">
        <f>BK159</f>
        <v>0</v>
      </c>
      <c r="L159" s="252"/>
      <c r="M159" s="251"/>
      <c r="P159" s="250">
        <f>SUM(P160:P163)</f>
        <v>0</v>
      </c>
      <c r="R159" s="250">
        <f>SUM(R160:R163)</f>
        <v>2.3663999999999996</v>
      </c>
      <c r="T159" s="249">
        <f>SUM(T160:T163)</f>
        <v>0</v>
      </c>
      <c r="AR159" s="247" t="s">
        <v>78</v>
      </c>
      <c r="AT159" s="248" t="s">
        <v>72</v>
      </c>
      <c r="AU159" s="248" t="s">
        <v>78</v>
      </c>
      <c r="AY159" s="247" t="s">
        <v>167</v>
      </c>
      <c r="BK159" s="246">
        <f>SUM(BK160:BK163)</f>
        <v>0</v>
      </c>
    </row>
    <row r="160" spans="2:65" s="1" customFormat="1" ht="24.25" customHeight="1" x14ac:dyDescent="0.2">
      <c r="B160" s="73"/>
      <c r="C160" s="340" t="s">
        <v>193</v>
      </c>
      <c r="D160" s="340" t="s">
        <v>169</v>
      </c>
      <c r="E160" s="341" t="s">
        <v>195</v>
      </c>
      <c r="F160" s="342" t="s">
        <v>196</v>
      </c>
      <c r="G160" s="343" t="s">
        <v>197</v>
      </c>
      <c r="H160" s="344">
        <v>25.5</v>
      </c>
      <c r="I160" s="237"/>
      <c r="J160" s="236">
        <f>ROUND(I160*H160,2)</f>
        <v>0</v>
      </c>
      <c r="K160" s="74"/>
      <c r="L160" s="21"/>
      <c r="M160" s="235" t="s">
        <v>1</v>
      </c>
      <c r="N160" s="234" t="s">
        <v>39</v>
      </c>
      <c r="P160" s="233">
        <f>O160*H160</f>
        <v>0</v>
      </c>
      <c r="Q160" s="233">
        <v>9.2799999999999994E-2</v>
      </c>
      <c r="R160" s="233">
        <f>Q160*H160</f>
        <v>2.3663999999999996</v>
      </c>
      <c r="S160" s="233">
        <v>0</v>
      </c>
      <c r="T160" s="232">
        <f>S160*H160</f>
        <v>0</v>
      </c>
      <c r="AR160" s="231" t="s">
        <v>173</v>
      </c>
      <c r="AT160" s="231" t="s">
        <v>169</v>
      </c>
      <c r="AU160" s="231" t="s">
        <v>109</v>
      </c>
      <c r="AY160" s="10" t="s">
        <v>167</v>
      </c>
      <c r="BE160" s="75">
        <f>IF(N160="základná",J160,0)</f>
        <v>0</v>
      </c>
      <c r="BF160" s="75">
        <f>IF(N160="znížená",J160,0)</f>
        <v>0</v>
      </c>
      <c r="BG160" s="75">
        <f>IF(N160="zákl. prenesená",J160,0)</f>
        <v>0</v>
      </c>
      <c r="BH160" s="75">
        <f>IF(N160="zníž. prenesená",J160,0)</f>
        <v>0</v>
      </c>
      <c r="BI160" s="75">
        <f>IF(N160="nulová",J160,0)</f>
        <v>0</v>
      </c>
      <c r="BJ160" s="10" t="s">
        <v>109</v>
      </c>
      <c r="BK160" s="75">
        <f>ROUND(I160*H160,2)</f>
        <v>0</v>
      </c>
      <c r="BL160" s="10" t="s">
        <v>173</v>
      </c>
      <c r="BM160" s="231" t="s">
        <v>198</v>
      </c>
    </row>
    <row r="161" spans="2:65" s="329" customFormat="1" x14ac:dyDescent="0.2">
      <c r="B161" s="333"/>
      <c r="D161" s="345" t="s">
        <v>175</v>
      </c>
      <c r="E161" s="330" t="s">
        <v>1</v>
      </c>
      <c r="F161" s="355" t="s">
        <v>176</v>
      </c>
      <c r="H161" s="330" t="s">
        <v>1</v>
      </c>
      <c r="I161" s="334"/>
      <c r="L161" s="333"/>
      <c r="M161" s="332"/>
      <c r="T161" s="331"/>
      <c r="AT161" s="330" t="s">
        <v>175</v>
      </c>
      <c r="AU161" s="330" t="s">
        <v>109</v>
      </c>
      <c r="AV161" s="329" t="s">
        <v>78</v>
      </c>
      <c r="AW161" s="329" t="s">
        <v>29</v>
      </c>
      <c r="AX161" s="329" t="s">
        <v>73</v>
      </c>
      <c r="AY161" s="330" t="s">
        <v>167</v>
      </c>
    </row>
    <row r="162" spans="2:65" s="317" customFormat="1" x14ac:dyDescent="0.2">
      <c r="B162" s="321"/>
      <c r="D162" s="345" t="s">
        <v>175</v>
      </c>
      <c r="E162" s="318" t="s">
        <v>1</v>
      </c>
      <c r="F162" s="346" t="s">
        <v>199</v>
      </c>
      <c r="H162" s="347">
        <v>25.5</v>
      </c>
      <c r="I162" s="322"/>
      <c r="L162" s="321"/>
      <c r="M162" s="320"/>
      <c r="T162" s="319"/>
      <c r="AT162" s="318" t="s">
        <v>175</v>
      </c>
      <c r="AU162" s="318" t="s">
        <v>109</v>
      </c>
      <c r="AV162" s="317" t="s">
        <v>109</v>
      </c>
      <c r="AW162" s="317" t="s">
        <v>29</v>
      </c>
      <c r="AX162" s="317" t="s">
        <v>73</v>
      </c>
      <c r="AY162" s="318" t="s">
        <v>167</v>
      </c>
    </row>
    <row r="163" spans="2:65" s="323" customFormat="1" x14ac:dyDescent="0.2">
      <c r="B163" s="327"/>
      <c r="D163" s="345" t="s">
        <v>175</v>
      </c>
      <c r="E163" s="324" t="s">
        <v>1</v>
      </c>
      <c r="F163" s="348" t="s">
        <v>179</v>
      </c>
      <c r="H163" s="349">
        <v>25.5</v>
      </c>
      <c r="I163" s="328"/>
      <c r="L163" s="327"/>
      <c r="M163" s="326"/>
      <c r="T163" s="325"/>
      <c r="AT163" s="324" t="s">
        <v>175</v>
      </c>
      <c r="AU163" s="324" t="s">
        <v>109</v>
      </c>
      <c r="AV163" s="323" t="s">
        <v>173</v>
      </c>
      <c r="AW163" s="323" t="s">
        <v>29</v>
      </c>
      <c r="AX163" s="323" t="s">
        <v>78</v>
      </c>
      <c r="AY163" s="324" t="s">
        <v>167</v>
      </c>
    </row>
    <row r="164" spans="2:65" s="245" customFormat="1" ht="22.9" customHeight="1" x14ac:dyDescent="0.25">
      <c r="B164" s="252"/>
      <c r="D164" s="247" t="s">
        <v>72</v>
      </c>
      <c r="E164" s="255" t="s">
        <v>200</v>
      </c>
      <c r="F164" s="255" t="s">
        <v>201</v>
      </c>
      <c r="I164" s="253"/>
      <c r="J164" s="254">
        <f>BK164</f>
        <v>0</v>
      </c>
      <c r="L164" s="252"/>
      <c r="M164" s="251"/>
      <c r="P164" s="250">
        <f>SUM(P165:P177)</f>
        <v>0</v>
      </c>
      <c r="R164" s="250">
        <f>SUM(R165:R177)</f>
        <v>8.10801762</v>
      </c>
      <c r="T164" s="249">
        <f>SUM(T165:T177)</f>
        <v>0</v>
      </c>
      <c r="AR164" s="247" t="s">
        <v>78</v>
      </c>
      <c r="AT164" s="248" t="s">
        <v>72</v>
      </c>
      <c r="AU164" s="248" t="s">
        <v>78</v>
      </c>
      <c r="AY164" s="247" t="s">
        <v>167</v>
      </c>
      <c r="BK164" s="246">
        <f>SUM(BK165:BK177)</f>
        <v>0</v>
      </c>
    </row>
    <row r="165" spans="2:65" s="1" customFormat="1" ht="24.25" customHeight="1" x14ac:dyDescent="0.2">
      <c r="B165" s="73"/>
      <c r="C165" s="340" t="s">
        <v>200</v>
      </c>
      <c r="D165" s="340" t="s">
        <v>169</v>
      </c>
      <c r="E165" s="341" t="s">
        <v>202</v>
      </c>
      <c r="F165" s="342" t="s">
        <v>203</v>
      </c>
      <c r="G165" s="343" t="s">
        <v>197</v>
      </c>
      <c r="H165" s="344">
        <v>0.75</v>
      </c>
      <c r="I165" s="237"/>
      <c r="J165" s="236">
        <f>ROUND(I165*H165,2)</f>
        <v>0</v>
      </c>
      <c r="K165" s="74"/>
      <c r="L165" s="21"/>
      <c r="M165" s="235" t="s">
        <v>1</v>
      </c>
      <c r="N165" s="234" t="s">
        <v>39</v>
      </c>
      <c r="P165" s="233">
        <f>O165*H165</f>
        <v>0</v>
      </c>
      <c r="Q165" s="233">
        <v>1.26E-2</v>
      </c>
      <c r="R165" s="233">
        <f>Q165*H165</f>
        <v>9.4500000000000001E-3</v>
      </c>
      <c r="S165" s="233">
        <v>0</v>
      </c>
      <c r="T165" s="232">
        <f>S165*H165</f>
        <v>0</v>
      </c>
      <c r="AR165" s="231" t="s">
        <v>173</v>
      </c>
      <c r="AT165" s="231" t="s">
        <v>169</v>
      </c>
      <c r="AU165" s="231" t="s">
        <v>109</v>
      </c>
      <c r="AY165" s="10" t="s">
        <v>167</v>
      </c>
      <c r="BE165" s="75">
        <f>IF(N165="základná",J165,0)</f>
        <v>0</v>
      </c>
      <c r="BF165" s="75">
        <f>IF(N165="znížená",J165,0)</f>
        <v>0</v>
      </c>
      <c r="BG165" s="75">
        <f>IF(N165="zákl. prenesená",J165,0)</f>
        <v>0</v>
      </c>
      <c r="BH165" s="75">
        <f>IF(N165="zníž. prenesená",J165,0)</f>
        <v>0</v>
      </c>
      <c r="BI165" s="75">
        <f>IF(N165="nulová",J165,0)</f>
        <v>0</v>
      </c>
      <c r="BJ165" s="10" t="s">
        <v>109</v>
      </c>
      <c r="BK165" s="75">
        <f>ROUND(I165*H165,2)</f>
        <v>0</v>
      </c>
      <c r="BL165" s="10" t="s">
        <v>173</v>
      </c>
      <c r="BM165" s="231" t="s">
        <v>204</v>
      </c>
    </row>
    <row r="166" spans="2:65" s="329" customFormat="1" x14ac:dyDescent="0.2">
      <c r="B166" s="333"/>
      <c r="D166" s="345" t="s">
        <v>175</v>
      </c>
      <c r="E166" s="330" t="s">
        <v>1</v>
      </c>
      <c r="F166" s="355" t="s">
        <v>205</v>
      </c>
      <c r="H166" s="330" t="s">
        <v>1</v>
      </c>
      <c r="I166" s="334"/>
      <c r="L166" s="333"/>
      <c r="M166" s="332"/>
      <c r="T166" s="331"/>
      <c r="AT166" s="330" t="s">
        <v>175</v>
      </c>
      <c r="AU166" s="330" t="s">
        <v>109</v>
      </c>
      <c r="AV166" s="329" t="s">
        <v>78</v>
      </c>
      <c r="AW166" s="329" t="s">
        <v>29</v>
      </c>
      <c r="AX166" s="329" t="s">
        <v>73</v>
      </c>
      <c r="AY166" s="330" t="s">
        <v>167</v>
      </c>
    </row>
    <row r="167" spans="2:65" s="317" customFormat="1" x14ac:dyDescent="0.2">
      <c r="B167" s="321"/>
      <c r="D167" s="345" t="s">
        <v>175</v>
      </c>
      <c r="E167" s="318" t="s">
        <v>1</v>
      </c>
      <c r="F167" s="346" t="s">
        <v>206</v>
      </c>
      <c r="H167" s="347">
        <v>0.75</v>
      </c>
      <c r="I167" s="322"/>
      <c r="L167" s="321"/>
      <c r="M167" s="320"/>
      <c r="T167" s="319"/>
      <c r="AT167" s="318" t="s">
        <v>175</v>
      </c>
      <c r="AU167" s="318" t="s">
        <v>109</v>
      </c>
      <c r="AV167" s="317" t="s">
        <v>109</v>
      </c>
      <c r="AW167" s="317" t="s">
        <v>29</v>
      </c>
      <c r="AX167" s="317" t="s">
        <v>73</v>
      </c>
      <c r="AY167" s="318" t="s">
        <v>167</v>
      </c>
    </row>
    <row r="168" spans="2:65" s="323" customFormat="1" x14ac:dyDescent="0.2">
      <c r="B168" s="327"/>
      <c r="D168" s="345" t="s">
        <v>175</v>
      </c>
      <c r="E168" s="324" t="s">
        <v>1</v>
      </c>
      <c r="F168" s="348" t="s">
        <v>179</v>
      </c>
      <c r="H168" s="349">
        <v>0.75</v>
      </c>
      <c r="I168" s="328"/>
      <c r="L168" s="327"/>
      <c r="M168" s="326"/>
      <c r="T168" s="325"/>
      <c r="AT168" s="324" t="s">
        <v>175</v>
      </c>
      <c r="AU168" s="324" t="s">
        <v>109</v>
      </c>
      <c r="AV168" s="323" t="s">
        <v>173</v>
      </c>
      <c r="AW168" s="323" t="s">
        <v>29</v>
      </c>
      <c r="AX168" s="323" t="s">
        <v>78</v>
      </c>
      <c r="AY168" s="324" t="s">
        <v>167</v>
      </c>
    </row>
    <row r="169" spans="2:65" s="1" customFormat="1" ht="33" customHeight="1" x14ac:dyDescent="0.2">
      <c r="B169" s="73"/>
      <c r="C169" s="340" t="s">
        <v>207</v>
      </c>
      <c r="D169" s="340" t="s">
        <v>169</v>
      </c>
      <c r="E169" s="341" t="s">
        <v>208</v>
      </c>
      <c r="F169" s="342" t="s">
        <v>209</v>
      </c>
      <c r="G169" s="343" t="s">
        <v>197</v>
      </c>
      <c r="H169" s="344">
        <v>26.4</v>
      </c>
      <c r="I169" s="237"/>
      <c r="J169" s="236">
        <f>ROUND(I169*H169,2)</f>
        <v>0</v>
      </c>
      <c r="K169" s="74"/>
      <c r="L169" s="21"/>
      <c r="M169" s="235" t="s">
        <v>1</v>
      </c>
      <c r="N169" s="234" t="s">
        <v>39</v>
      </c>
      <c r="P169" s="233">
        <f>O169*H169</f>
        <v>0</v>
      </c>
      <c r="Q169" s="233">
        <v>0.22404830000000001</v>
      </c>
      <c r="R169" s="233">
        <f>Q169*H169</f>
        <v>5.9148751199999996</v>
      </c>
      <c r="S169" s="233">
        <v>0</v>
      </c>
      <c r="T169" s="232">
        <f>S169*H169</f>
        <v>0</v>
      </c>
      <c r="AR169" s="231" t="s">
        <v>173</v>
      </c>
      <c r="AT169" s="231" t="s">
        <v>169</v>
      </c>
      <c r="AU169" s="231" t="s">
        <v>109</v>
      </c>
      <c r="AY169" s="10" t="s">
        <v>167</v>
      </c>
      <c r="BE169" s="75">
        <f>IF(N169="základná",J169,0)</f>
        <v>0</v>
      </c>
      <c r="BF169" s="75">
        <f>IF(N169="znížená",J169,0)</f>
        <v>0</v>
      </c>
      <c r="BG169" s="75">
        <f>IF(N169="zákl. prenesená",J169,0)</f>
        <v>0</v>
      </c>
      <c r="BH169" s="75">
        <f>IF(N169="zníž. prenesená",J169,0)</f>
        <v>0</v>
      </c>
      <c r="BI169" s="75">
        <f>IF(N169="nulová",J169,0)</f>
        <v>0</v>
      </c>
      <c r="BJ169" s="10" t="s">
        <v>109</v>
      </c>
      <c r="BK169" s="75">
        <f>ROUND(I169*H169,2)</f>
        <v>0</v>
      </c>
      <c r="BL169" s="10" t="s">
        <v>173</v>
      </c>
      <c r="BM169" s="231" t="s">
        <v>210</v>
      </c>
    </row>
    <row r="170" spans="2:65" s="329" customFormat="1" x14ac:dyDescent="0.2">
      <c r="B170" s="333"/>
      <c r="D170" s="345" t="s">
        <v>175</v>
      </c>
      <c r="E170" s="330" t="s">
        <v>1</v>
      </c>
      <c r="F170" s="355" t="s">
        <v>176</v>
      </c>
      <c r="H170" s="330" t="s">
        <v>1</v>
      </c>
      <c r="I170" s="334"/>
      <c r="L170" s="333"/>
      <c r="M170" s="332"/>
      <c r="T170" s="331"/>
      <c r="AT170" s="330" t="s">
        <v>175</v>
      </c>
      <c r="AU170" s="330" t="s">
        <v>109</v>
      </c>
      <c r="AV170" s="329" t="s">
        <v>78</v>
      </c>
      <c r="AW170" s="329" t="s">
        <v>29</v>
      </c>
      <c r="AX170" s="329" t="s">
        <v>73</v>
      </c>
      <c r="AY170" s="330" t="s">
        <v>167</v>
      </c>
    </row>
    <row r="171" spans="2:65" s="317" customFormat="1" x14ac:dyDescent="0.2">
      <c r="B171" s="321"/>
      <c r="D171" s="345" t="s">
        <v>175</v>
      </c>
      <c r="E171" s="318" t="s">
        <v>1</v>
      </c>
      <c r="F171" s="346" t="s">
        <v>199</v>
      </c>
      <c r="H171" s="347">
        <v>25.5</v>
      </c>
      <c r="I171" s="322"/>
      <c r="L171" s="321"/>
      <c r="M171" s="320"/>
      <c r="T171" s="319"/>
      <c r="AT171" s="318" t="s">
        <v>175</v>
      </c>
      <c r="AU171" s="318" t="s">
        <v>109</v>
      </c>
      <c r="AV171" s="317" t="s">
        <v>109</v>
      </c>
      <c r="AW171" s="317" t="s">
        <v>29</v>
      </c>
      <c r="AX171" s="317" t="s">
        <v>73</v>
      </c>
      <c r="AY171" s="318" t="s">
        <v>167</v>
      </c>
    </row>
    <row r="172" spans="2:65" s="317" customFormat="1" x14ac:dyDescent="0.2">
      <c r="B172" s="321"/>
      <c r="D172" s="345" t="s">
        <v>175</v>
      </c>
      <c r="E172" s="318" t="s">
        <v>1</v>
      </c>
      <c r="F172" s="346" t="s">
        <v>211</v>
      </c>
      <c r="H172" s="347">
        <v>0.9</v>
      </c>
      <c r="I172" s="322"/>
      <c r="L172" s="321"/>
      <c r="M172" s="320"/>
      <c r="T172" s="319"/>
      <c r="AT172" s="318" t="s">
        <v>175</v>
      </c>
      <c r="AU172" s="318" t="s">
        <v>109</v>
      </c>
      <c r="AV172" s="317" t="s">
        <v>109</v>
      </c>
      <c r="AW172" s="317" t="s">
        <v>29</v>
      </c>
      <c r="AX172" s="317" t="s">
        <v>73</v>
      </c>
      <c r="AY172" s="318" t="s">
        <v>167</v>
      </c>
    </row>
    <row r="173" spans="2:65" s="323" customFormat="1" x14ac:dyDescent="0.2">
      <c r="B173" s="327"/>
      <c r="D173" s="345" t="s">
        <v>175</v>
      </c>
      <c r="E173" s="324" t="s">
        <v>1</v>
      </c>
      <c r="F173" s="348" t="s">
        <v>179</v>
      </c>
      <c r="H173" s="349">
        <v>26.4</v>
      </c>
      <c r="I173" s="328"/>
      <c r="L173" s="327"/>
      <c r="M173" s="326"/>
      <c r="T173" s="325"/>
      <c r="AT173" s="324" t="s">
        <v>175</v>
      </c>
      <c r="AU173" s="324" t="s">
        <v>109</v>
      </c>
      <c r="AV173" s="323" t="s">
        <v>173</v>
      </c>
      <c r="AW173" s="323" t="s">
        <v>29</v>
      </c>
      <c r="AX173" s="323" t="s">
        <v>78</v>
      </c>
      <c r="AY173" s="324" t="s">
        <v>167</v>
      </c>
    </row>
    <row r="174" spans="2:65" s="1" customFormat="1" ht="24.25" customHeight="1" x14ac:dyDescent="0.2">
      <c r="B174" s="73"/>
      <c r="C174" s="340" t="s">
        <v>212</v>
      </c>
      <c r="D174" s="340" t="s">
        <v>169</v>
      </c>
      <c r="E174" s="341" t="s">
        <v>213</v>
      </c>
      <c r="F174" s="342" t="s">
        <v>214</v>
      </c>
      <c r="G174" s="343" t="s">
        <v>172</v>
      </c>
      <c r="H174" s="344">
        <v>1.2749999999999999</v>
      </c>
      <c r="I174" s="237"/>
      <c r="J174" s="236">
        <f>ROUND(I174*H174,2)</f>
        <v>0</v>
      </c>
      <c r="K174" s="74"/>
      <c r="L174" s="21"/>
      <c r="M174" s="235" t="s">
        <v>1</v>
      </c>
      <c r="N174" s="234" t="s">
        <v>39</v>
      </c>
      <c r="P174" s="233">
        <f>O174*H174</f>
        <v>0</v>
      </c>
      <c r="Q174" s="233">
        <v>1.7126999999999999</v>
      </c>
      <c r="R174" s="233">
        <f>Q174*H174</f>
        <v>2.1836924999999998</v>
      </c>
      <c r="S174" s="233">
        <v>0</v>
      </c>
      <c r="T174" s="232">
        <f>S174*H174</f>
        <v>0</v>
      </c>
      <c r="AR174" s="231" t="s">
        <v>173</v>
      </c>
      <c r="AT174" s="231" t="s">
        <v>169</v>
      </c>
      <c r="AU174" s="231" t="s">
        <v>109</v>
      </c>
      <c r="AY174" s="10" t="s">
        <v>167</v>
      </c>
      <c r="BE174" s="75">
        <f>IF(N174="základná",J174,0)</f>
        <v>0</v>
      </c>
      <c r="BF174" s="75">
        <f>IF(N174="znížená",J174,0)</f>
        <v>0</v>
      </c>
      <c r="BG174" s="75">
        <f>IF(N174="zákl. prenesená",J174,0)</f>
        <v>0</v>
      </c>
      <c r="BH174" s="75">
        <f>IF(N174="zníž. prenesená",J174,0)</f>
        <v>0</v>
      </c>
      <c r="BI174" s="75">
        <f>IF(N174="nulová",J174,0)</f>
        <v>0</v>
      </c>
      <c r="BJ174" s="10" t="s">
        <v>109</v>
      </c>
      <c r="BK174" s="75">
        <f>ROUND(I174*H174,2)</f>
        <v>0</v>
      </c>
      <c r="BL174" s="10" t="s">
        <v>173</v>
      </c>
      <c r="BM174" s="231" t="s">
        <v>215</v>
      </c>
    </row>
    <row r="175" spans="2:65" s="329" customFormat="1" x14ac:dyDescent="0.2">
      <c r="B175" s="333"/>
      <c r="D175" s="345" t="s">
        <v>175</v>
      </c>
      <c r="E175" s="330" t="s">
        <v>1</v>
      </c>
      <c r="F175" s="355" t="s">
        <v>176</v>
      </c>
      <c r="H175" s="330" t="s">
        <v>1</v>
      </c>
      <c r="I175" s="334"/>
      <c r="L175" s="333"/>
      <c r="M175" s="332"/>
      <c r="T175" s="331"/>
      <c r="AT175" s="330" t="s">
        <v>175</v>
      </c>
      <c r="AU175" s="330" t="s">
        <v>109</v>
      </c>
      <c r="AV175" s="329" t="s">
        <v>78</v>
      </c>
      <c r="AW175" s="329" t="s">
        <v>29</v>
      </c>
      <c r="AX175" s="329" t="s">
        <v>73</v>
      </c>
      <c r="AY175" s="330" t="s">
        <v>167</v>
      </c>
    </row>
    <row r="176" spans="2:65" s="317" customFormat="1" x14ac:dyDescent="0.2">
      <c r="B176" s="321"/>
      <c r="D176" s="345" t="s">
        <v>175</v>
      </c>
      <c r="E176" s="318" t="s">
        <v>1</v>
      </c>
      <c r="F176" s="346" t="s">
        <v>216</v>
      </c>
      <c r="H176" s="347">
        <v>1.2749999999999999</v>
      </c>
      <c r="I176" s="322"/>
      <c r="L176" s="321"/>
      <c r="M176" s="320"/>
      <c r="T176" s="319"/>
      <c r="AT176" s="318" t="s">
        <v>175</v>
      </c>
      <c r="AU176" s="318" t="s">
        <v>109</v>
      </c>
      <c r="AV176" s="317" t="s">
        <v>109</v>
      </c>
      <c r="AW176" s="317" t="s">
        <v>29</v>
      </c>
      <c r="AX176" s="317" t="s">
        <v>73</v>
      </c>
      <c r="AY176" s="318" t="s">
        <v>167</v>
      </c>
    </row>
    <row r="177" spans="2:65" s="323" customFormat="1" x14ac:dyDescent="0.2">
      <c r="B177" s="327"/>
      <c r="D177" s="345" t="s">
        <v>175</v>
      </c>
      <c r="E177" s="324" t="s">
        <v>1</v>
      </c>
      <c r="F177" s="348" t="s">
        <v>179</v>
      </c>
      <c r="H177" s="349">
        <v>1.2749999999999999</v>
      </c>
      <c r="I177" s="328"/>
      <c r="L177" s="327"/>
      <c r="M177" s="326"/>
      <c r="T177" s="325"/>
      <c r="AT177" s="324" t="s">
        <v>175</v>
      </c>
      <c r="AU177" s="324" t="s">
        <v>109</v>
      </c>
      <c r="AV177" s="323" t="s">
        <v>173</v>
      </c>
      <c r="AW177" s="323" t="s">
        <v>29</v>
      </c>
      <c r="AX177" s="323" t="s">
        <v>78</v>
      </c>
      <c r="AY177" s="324" t="s">
        <v>167</v>
      </c>
    </row>
    <row r="178" spans="2:65" s="245" customFormat="1" ht="22.9" customHeight="1" x14ac:dyDescent="0.25">
      <c r="B178" s="252"/>
      <c r="D178" s="247" t="s">
        <v>72</v>
      </c>
      <c r="E178" s="255" t="s">
        <v>217</v>
      </c>
      <c r="F178" s="255" t="s">
        <v>218</v>
      </c>
      <c r="I178" s="253"/>
      <c r="J178" s="254">
        <f>BK178</f>
        <v>0</v>
      </c>
      <c r="L178" s="252"/>
      <c r="M178" s="251"/>
      <c r="P178" s="250">
        <f>SUM(P179:P255)</f>
        <v>0</v>
      </c>
      <c r="R178" s="250">
        <f>SUM(R179:R255)</f>
        <v>82.615392516799986</v>
      </c>
      <c r="T178" s="249">
        <f>SUM(T179:T255)</f>
        <v>523.56471999999997</v>
      </c>
      <c r="AR178" s="247" t="s">
        <v>78</v>
      </c>
      <c r="AT178" s="248" t="s">
        <v>72</v>
      </c>
      <c r="AU178" s="248" t="s">
        <v>78</v>
      </c>
      <c r="AY178" s="247" t="s">
        <v>167</v>
      </c>
      <c r="BK178" s="246">
        <f>SUM(BK179:BK255)</f>
        <v>0</v>
      </c>
    </row>
    <row r="179" spans="2:65" s="1" customFormat="1" ht="24.25" customHeight="1" x14ac:dyDescent="0.2">
      <c r="B179" s="73"/>
      <c r="C179" s="340" t="s">
        <v>217</v>
      </c>
      <c r="D179" s="340" t="s">
        <v>169</v>
      </c>
      <c r="E179" s="341" t="s">
        <v>219</v>
      </c>
      <c r="F179" s="342" t="s">
        <v>220</v>
      </c>
      <c r="G179" s="343" t="s">
        <v>197</v>
      </c>
      <c r="H179" s="344">
        <v>22</v>
      </c>
      <c r="I179" s="237"/>
      <c r="J179" s="236">
        <f>ROUND(I179*H179,2)</f>
        <v>0</v>
      </c>
      <c r="K179" s="74"/>
      <c r="L179" s="21"/>
      <c r="M179" s="235" t="s">
        <v>1</v>
      </c>
      <c r="N179" s="234" t="s">
        <v>39</v>
      </c>
      <c r="P179" s="233">
        <f>O179*H179</f>
        <v>0</v>
      </c>
      <c r="Q179" s="233">
        <v>6.1813399999999996E-3</v>
      </c>
      <c r="R179" s="233">
        <f>Q179*H179</f>
        <v>0.13598948</v>
      </c>
      <c r="S179" s="233">
        <v>0</v>
      </c>
      <c r="T179" s="232">
        <f>S179*H179</f>
        <v>0</v>
      </c>
      <c r="AR179" s="231" t="s">
        <v>173</v>
      </c>
      <c r="AT179" s="231" t="s">
        <v>169</v>
      </c>
      <c r="AU179" s="231" t="s">
        <v>109</v>
      </c>
      <c r="AY179" s="10" t="s">
        <v>167</v>
      </c>
      <c r="BE179" s="75">
        <f>IF(N179="základná",J179,0)</f>
        <v>0</v>
      </c>
      <c r="BF179" s="75">
        <f>IF(N179="znížená",J179,0)</f>
        <v>0</v>
      </c>
      <c r="BG179" s="75">
        <f>IF(N179="zákl. prenesená",J179,0)</f>
        <v>0</v>
      </c>
      <c r="BH179" s="75">
        <f>IF(N179="zníž. prenesená",J179,0)</f>
        <v>0</v>
      </c>
      <c r="BI179" s="75">
        <f>IF(N179="nulová",J179,0)</f>
        <v>0</v>
      </c>
      <c r="BJ179" s="10" t="s">
        <v>109</v>
      </c>
      <c r="BK179" s="75">
        <f>ROUND(I179*H179,2)</f>
        <v>0</v>
      </c>
      <c r="BL179" s="10" t="s">
        <v>173</v>
      </c>
      <c r="BM179" s="231" t="s">
        <v>221</v>
      </c>
    </row>
    <row r="180" spans="2:65" s="329" customFormat="1" x14ac:dyDescent="0.2">
      <c r="B180" s="333"/>
      <c r="D180" s="345" t="s">
        <v>175</v>
      </c>
      <c r="E180" s="330" t="s">
        <v>1</v>
      </c>
      <c r="F180" s="355" t="s">
        <v>222</v>
      </c>
      <c r="H180" s="330" t="s">
        <v>1</v>
      </c>
      <c r="I180" s="334"/>
      <c r="L180" s="333"/>
      <c r="M180" s="332"/>
      <c r="T180" s="331"/>
      <c r="AT180" s="330" t="s">
        <v>175</v>
      </c>
      <c r="AU180" s="330" t="s">
        <v>109</v>
      </c>
      <c r="AV180" s="329" t="s">
        <v>78</v>
      </c>
      <c r="AW180" s="329" t="s">
        <v>29</v>
      </c>
      <c r="AX180" s="329" t="s">
        <v>73</v>
      </c>
      <c r="AY180" s="330" t="s">
        <v>167</v>
      </c>
    </row>
    <row r="181" spans="2:65" s="317" customFormat="1" x14ac:dyDescent="0.2">
      <c r="B181" s="321"/>
      <c r="D181" s="345" t="s">
        <v>175</v>
      </c>
      <c r="E181" s="318" t="s">
        <v>1</v>
      </c>
      <c r="F181" s="346" t="s">
        <v>223</v>
      </c>
      <c r="H181" s="347">
        <v>22</v>
      </c>
      <c r="I181" s="322"/>
      <c r="L181" s="321"/>
      <c r="M181" s="320"/>
      <c r="T181" s="319"/>
      <c r="AT181" s="318" t="s">
        <v>175</v>
      </c>
      <c r="AU181" s="318" t="s">
        <v>109</v>
      </c>
      <c r="AV181" s="317" t="s">
        <v>109</v>
      </c>
      <c r="AW181" s="317" t="s">
        <v>29</v>
      </c>
      <c r="AX181" s="317" t="s">
        <v>73</v>
      </c>
      <c r="AY181" s="318" t="s">
        <v>167</v>
      </c>
    </row>
    <row r="182" spans="2:65" s="323" customFormat="1" x14ac:dyDescent="0.2">
      <c r="B182" s="327"/>
      <c r="D182" s="345" t="s">
        <v>175</v>
      </c>
      <c r="E182" s="324" t="s">
        <v>1</v>
      </c>
      <c r="F182" s="348" t="s">
        <v>179</v>
      </c>
      <c r="H182" s="349">
        <v>22</v>
      </c>
      <c r="I182" s="328"/>
      <c r="L182" s="327"/>
      <c r="M182" s="326"/>
      <c r="T182" s="325"/>
      <c r="AT182" s="324" t="s">
        <v>175</v>
      </c>
      <c r="AU182" s="324" t="s">
        <v>109</v>
      </c>
      <c r="AV182" s="323" t="s">
        <v>173</v>
      </c>
      <c r="AW182" s="323" t="s">
        <v>29</v>
      </c>
      <c r="AX182" s="323" t="s">
        <v>78</v>
      </c>
      <c r="AY182" s="324" t="s">
        <v>167</v>
      </c>
    </row>
    <row r="183" spans="2:65" s="1" customFormat="1" ht="24.25" customHeight="1" x14ac:dyDescent="0.2">
      <c r="B183" s="73"/>
      <c r="C183" s="340" t="s">
        <v>224</v>
      </c>
      <c r="D183" s="340" t="s">
        <v>169</v>
      </c>
      <c r="E183" s="341" t="s">
        <v>225</v>
      </c>
      <c r="F183" s="342" t="s">
        <v>226</v>
      </c>
      <c r="G183" s="343" t="s">
        <v>172</v>
      </c>
      <c r="H183" s="344">
        <v>1456.56</v>
      </c>
      <c r="I183" s="237"/>
      <c r="J183" s="236">
        <f>ROUND(I183*H183,2)</f>
        <v>0</v>
      </c>
      <c r="K183" s="74"/>
      <c r="L183" s="21"/>
      <c r="M183" s="235" t="s">
        <v>1</v>
      </c>
      <c r="N183" s="234" t="s">
        <v>39</v>
      </c>
      <c r="P183" s="233">
        <f>O183*H183</f>
        <v>0</v>
      </c>
      <c r="Q183" s="233">
        <v>2.8680279999999999E-2</v>
      </c>
      <c r="R183" s="233">
        <f>Q183*H183</f>
        <v>41.774548636799999</v>
      </c>
      <c r="S183" s="233">
        <v>0</v>
      </c>
      <c r="T183" s="232">
        <f>S183*H183</f>
        <v>0</v>
      </c>
      <c r="AR183" s="231" t="s">
        <v>173</v>
      </c>
      <c r="AT183" s="231" t="s">
        <v>169</v>
      </c>
      <c r="AU183" s="231" t="s">
        <v>109</v>
      </c>
      <c r="AY183" s="10" t="s">
        <v>167</v>
      </c>
      <c r="BE183" s="75">
        <f>IF(N183="základná",J183,0)</f>
        <v>0</v>
      </c>
      <c r="BF183" s="75">
        <f>IF(N183="znížená",J183,0)</f>
        <v>0</v>
      </c>
      <c r="BG183" s="75">
        <f>IF(N183="zákl. prenesená",J183,0)</f>
        <v>0</v>
      </c>
      <c r="BH183" s="75">
        <f>IF(N183="zníž. prenesená",J183,0)</f>
        <v>0</v>
      </c>
      <c r="BI183" s="75">
        <f>IF(N183="nulová",J183,0)</f>
        <v>0</v>
      </c>
      <c r="BJ183" s="10" t="s">
        <v>109</v>
      </c>
      <c r="BK183" s="75">
        <f>ROUND(I183*H183,2)</f>
        <v>0</v>
      </c>
      <c r="BL183" s="10" t="s">
        <v>173</v>
      </c>
      <c r="BM183" s="231" t="s">
        <v>227</v>
      </c>
    </row>
    <row r="184" spans="2:65" s="317" customFormat="1" x14ac:dyDescent="0.2">
      <c r="B184" s="321"/>
      <c r="D184" s="345" t="s">
        <v>175</v>
      </c>
      <c r="E184" s="318" t="s">
        <v>107</v>
      </c>
      <c r="F184" s="346" t="s">
        <v>228</v>
      </c>
      <c r="H184" s="347">
        <v>1456.56</v>
      </c>
      <c r="I184" s="322"/>
      <c r="L184" s="321"/>
      <c r="M184" s="320"/>
      <c r="T184" s="319"/>
      <c r="AT184" s="318" t="s">
        <v>175</v>
      </c>
      <c r="AU184" s="318" t="s">
        <v>109</v>
      </c>
      <c r="AV184" s="317" t="s">
        <v>109</v>
      </c>
      <c r="AW184" s="317" t="s">
        <v>29</v>
      </c>
      <c r="AX184" s="317" t="s">
        <v>73</v>
      </c>
      <c r="AY184" s="318" t="s">
        <v>167</v>
      </c>
    </row>
    <row r="185" spans="2:65" s="323" customFormat="1" x14ac:dyDescent="0.2">
      <c r="B185" s="327"/>
      <c r="D185" s="345" t="s">
        <v>175</v>
      </c>
      <c r="E185" s="324" t="s">
        <v>1</v>
      </c>
      <c r="F185" s="348" t="s">
        <v>179</v>
      </c>
      <c r="H185" s="349">
        <v>1456.56</v>
      </c>
      <c r="I185" s="328"/>
      <c r="L185" s="327"/>
      <c r="M185" s="326"/>
      <c r="T185" s="325"/>
      <c r="AT185" s="324" t="s">
        <v>175</v>
      </c>
      <c r="AU185" s="324" t="s">
        <v>109</v>
      </c>
      <c r="AV185" s="323" t="s">
        <v>173</v>
      </c>
      <c r="AW185" s="323" t="s">
        <v>29</v>
      </c>
      <c r="AX185" s="323" t="s">
        <v>78</v>
      </c>
      <c r="AY185" s="324" t="s">
        <v>167</v>
      </c>
    </row>
    <row r="186" spans="2:65" s="1" customFormat="1" ht="37.9" customHeight="1" x14ac:dyDescent="0.2">
      <c r="B186" s="73"/>
      <c r="C186" s="340" t="s">
        <v>229</v>
      </c>
      <c r="D186" s="340" t="s">
        <v>169</v>
      </c>
      <c r="E186" s="341" t="s">
        <v>230</v>
      </c>
      <c r="F186" s="342" t="s">
        <v>231</v>
      </c>
      <c r="G186" s="343" t="s">
        <v>172</v>
      </c>
      <c r="H186" s="344">
        <v>2913.12</v>
      </c>
      <c r="I186" s="237"/>
      <c r="J186" s="236">
        <f>ROUND(I186*H186,2)</f>
        <v>0</v>
      </c>
      <c r="K186" s="74"/>
      <c r="L186" s="21"/>
      <c r="M186" s="235" t="s">
        <v>1</v>
      </c>
      <c r="N186" s="234" t="s">
        <v>39</v>
      </c>
      <c r="P186" s="233">
        <f>O186*H186</f>
        <v>0</v>
      </c>
      <c r="Q186" s="233">
        <v>0</v>
      </c>
      <c r="R186" s="233">
        <f>Q186*H186</f>
        <v>0</v>
      </c>
      <c r="S186" s="233">
        <v>0</v>
      </c>
      <c r="T186" s="232">
        <f>S186*H186</f>
        <v>0</v>
      </c>
      <c r="AR186" s="231" t="s">
        <v>173</v>
      </c>
      <c r="AT186" s="231" t="s">
        <v>169</v>
      </c>
      <c r="AU186" s="231" t="s">
        <v>109</v>
      </c>
      <c r="AY186" s="10" t="s">
        <v>167</v>
      </c>
      <c r="BE186" s="75">
        <f>IF(N186="základná",J186,0)</f>
        <v>0</v>
      </c>
      <c r="BF186" s="75">
        <f>IF(N186="znížená",J186,0)</f>
        <v>0</v>
      </c>
      <c r="BG186" s="75">
        <f>IF(N186="zákl. prenesená",J186,0)</f>
        <v>0</v>
      </c>
      <c r="BH186" s="75">
        <f>IF(N186="zníž. prenesená",J186,0)</f>
        <v>0</v>
      </c>
      <c r="BI186" s="75">
        <f>IF(N186="nulová",J186,0)</f>
        <v>0</v>
      </c>
      <c r="BJ186" s="10" t="s">
        <v>109</v>
      </c>
      <c r="BK186" s="75">
        <f>ROUND(I186*H186,2)</f>
        <v>0</v>
      </c>
      <c r="BL186" s="10" t="s">
        <v>173</v>
      </c>
      <c r="BM186" s="231" t="s">
        <v>232</v>
      </c>
    </row>
    <row r="187" spans="2:65" s="317" customFormat="1" x14ac:dyDescent="0.2">
      <c r="B187" s="321"/>
      <c r="D187" s="345" t="s">
        <v>175</v>
      </c>
      <c r="E187" s="318" t="s">
        <v>1</v>
      </c>
      <c r="F187" s="346" t="s">
        <v>233</v>
      </c>
      <c r="H187" s="347">
        <v>2913.12</v>
      </c>
      <c r="I187" s="322"/>
      <c r="L187" s="321"/>
      <c r="M187" s="320"/>
      <c r="T187" s="319"/>
      <c r="AT187" s="318" t="s">
        <v>175</v>
      </c>
      <c r="AU187" s="318" t="s">
        <v>109</v>
      </c>
      <c r="AV187" s="317" t="s">
        <v>109</v>
      </c>
      <c r="AW187" s="317" t="s">
        <v>29</v>
      </c>
      <c r="AX187" s="317" t="s">
        <v>73</v>
      </c>
      <c r="AY187" s="318" t="s">
        <v>167</v>
      </c>
    </row>
    <row r="188" spans="2:65" s="323" customFormat="1" x14ac:dyDescent="0.2">
      <c r="B188" s="327"/>
      <c r="D188" s="345" t="s">
        <v>175</v>
      </c>
      <c r="E188" s="324" t="s">
        <v>1</v>
      </c>
      <c r="F188" s="348" t="s">
        <v>179</v>
      </c>
      <c r="H188" s="349">
        <v>2913.12</v>
      </c>
      <c r="I188" s="328"/>
      <c r="L188" s="327"/>
      <c r="M188" s="326"/>
      <c r="T188" s="325"/>
      <c r="AT188" s="324" t="s">
        <v>175</v>
      </c>
      <c r="AU188" s="324" t="s">
        <v>109</v>
      </c>
      <c r="AV188" s="323" t="s">
        <v>173</v>
      </c>
      <c r="AW188" s="323" t="s">
        <v>29</v>
      </c>
      <c r="AX188" s="323" t="s">
        <v>78</v>
      </c>
      <c r="AY188" s="324" t="s">
        <v>167</v>
      </c>
    </row>
    <row r="189" spans="2:65" s="1" customFormat="1" ht="24.25" customHeight="1" x14ac:dyDescent="0.2">
      <c r="B189" s="73"/>
      <c r="C189" s="340" t="s">
        <v>234</v>
      </c>
      <c r="D189" s="340" t="s">
        <v>169</v>
      </c>
      <c r="E189" s="341" t="s">
        <v>235</v>
      </c>
      <c r="F189" s="342" t="s">
        <v>236</v>
      </c>
      <c r="G189" s="343" t="s">
        <v>172</v>
      </c>
      <c r="H189" s="344">
        <v>1456.56</v>
      </c>
      <c r="I189" s="237"/>
      <c r="J189" s="236">
        <f>ROUND(I189*H189,2)</f>
        <v>0</v>
      </c>
      <c r="K189" s="74"/>
      <c r="L189" s="21"/>
      <c r="M189" s="235" t="s">
        <v>1</v>
      </c>
      <c r="N189" s="234" t="s">
        <v>39</v>
      </c>
      <c r="P189" s="233">
        <f>O189*H189</f>
        <v>0</v>
      </c>
      <c r="Q189" s="233">
        <v>2.3900000000000001E-2</v>
      </c>
      <c r="R189" s="233">
        <f>Q189*H189</f>
        <v>34.811784000000003</v>
      </c>
      <c r="S189" s="233">
        <v>0</v>
      </c>
      <c r="T189" s="232">
        <f>S189*H189</f>
        <v>0</v>
      </c>
      <c r="AR189" s="231" t="s">
        <v>173</v>
      </c>
      <c r="AT189" s="231" t="s">
        <v>169</v>
      </c>
      <c r="AU189" s="231" t="s">
        <v>109</v>
      </c>
      <c r="AY189" s="10" t="s">
        <v>167</v>
      </c>
      <c r="BE189" s="75">
        <f>IF(N189="základná",J189,0)</f>
        <v>0</v>
      </c>
      <c r="BF189" s="75">
        <f>IF(N189="znížená",J189,0)</f>
        <v>0</v>
      </c>
      <c r="BG189" s="75">
        <f>IF(N189="zákl. prenesená",J189,0)</f>
        <v>0</v>
      </c>
      <c r="BH189" s="75">
        <f>IF(N189="zníž. prenesená",J189,0)</f>
        <v>0</v>
      </c>
      <c r="BI189" s="75">
        <f>IF(N189="nulová",J189,0)</f>
        <v>0</v>
      </c>
      <c r="BJ189" s="10" t="s">
        <v>109</v>
      </c>
      <c r="BK189" s="75">
        <f>ROUND(I189*H189,2)</f>
        <v>0</v>
      </c>
      <c r="BL189" s="10" t="s">
        <v>173</v>
      </c>
      <c r="BM189" s="231" t="s">
        <v>237</v>
      </c>
    </row>
    <row r="190" spans="2:65" s="317" customFormat="1" x14ac:dyDescent="0.2">
      <c r="B190" s="321"/>
      <c r="D190" s="345" t="s">
        <v>175</v>
      </c>
      <c r="E190" s="318" t="s">
        <v>1</v>
      </c>
      <c r="F190" s="346" t="s">
        <v>107</v>
      </c>
      <c r="H190" s="347">
        <v>1456.56</v>
      </c>
      <c r="I190" s="322"/>
      <c r="L190" s="321"/>
      <c r="M190" s="320"/>
      <c r="T190" s="319"/>
      <c r="AT190" s="318" t="s">
        <v>175</v>
      </c>
      <c r="AU190" s="318" t="s">
        <v>109</v>
      </c>
      <c r="AV190" s="317" t="s">
        <v>109</v>
      </c>
      <c r="AW190" s="317" t="s">
        <v>29</v>
      </c>
      <c r="AX190" s="317" t="s">
        <v>73</v>
      </c>
      <c r="AY190" s="318" t="s">
        <v>167</v>
      </c>
    </row>
    <row r="191" spans="2:65" s="323" customFormat="1" x14ac:dyDescent="0.2">
      <c r="B191" s="327"/>
      <c r="D191" s="345" t="s">
        <v>175</v>
      </c>
      <c r="E191" s="324" t="s">
        <v>1</v>
      </c>
      <c r="F191" s="348" t="s">
        <v>179</v>
      </c>
      <c r="H191" s="349">
        <v>1456.56</v>
      </c>
      <c r="I191" s="328"/>
      <c r="L191" s="327"/>
      <c r="M191" s="326"/>
      <c r="T191" s="325"/>
      <c r="AT191" s="324" t="s">
        <v>175</v>
      </c>
      <c r="AU191" s="324" t="s">
        <v>109</v>
      </c>
      <c r="AV191" s="323" t="s">
        <v>173</v>
      </c>
      <c r="AW191" s="323" t="s">
        <v>29</v>
      </c>
      <c r="AX191" s="323" t="s">
        <v>78</v>
      </c>
      <c r="AY191" s="324" t="s">
        <v>167</v>
      </c>
    </row>
    <row r="192" spans="2:65" s="1" customFormat="1" ht="21.75" customHeight="1" x14ac:dyDescent="0.2">
      <c r="B192" s="73"/>
      <c r="C192" s="340" t="s">
        <v>238</v>
      </c>
      <c r="D192" s="340" t="s">
        <v>169</v>
      </c>
      <c r="E192" s="341" t="s">
        <v>239</v>
      </c>
      <c r="F192" s="342" t="s">
        <v>240</v>
      </c>
      <c r="G192" s="343" t="s">
        <v>197</v>
      </c>
      <c r="H192" s="344">
        <v>208.08</v>
      </c>
      <c r="I192" s="237"/>
      <c r="J192" s="236">
        <f>ROUND(I192*H192,2)</f>
        <v>0</v>
      </c>
      <c r="K192" s="74"/>
      <c r="L192" s="21"/>
      <c r="M192" s="235" t="s">
        <v>1</v>
      </c>
      <c r="N192" s="234" t="s">
        <v>39</v>
      </c>
      <c r="P192" s="233">
        <f>O192*H192</f>
        <v>0</v>
      </c>
      <c r="Q192" s="233">
        <v>1.2855E-2</v>
      </c>
      <c r="R192" s="233">
        <f>Q192*H192</f>
        <v>2.6748684000000003</v>
      </c>
      <c r="S192" s="233">
        <v>0</v>
      </c>
      <c r="T192" s="232">
        <f>S192*H192</f>
        <v>0</v>
      </c>
      <c r="AR192" s="231" t="s">
        <v>173</v>
      </c>
      <c r="AT192" s="231" t="s">
        <v>169</v>
      </c>
      <c r="AU192" s="231" t="s">
        <v>109</v>
      </c>
      <c r="AY192" s="10" t="s">
        <v>167</v>
      </c>
      <c r="BE192" s="75">
        <f>IF(N192="základná",J192,0)</f>
        <v>0</v>
      </c>
      <c r="BF192" s="75">
        <f>IF(N192="znížená",J192,0)</f>
        <v>0</v>
      </c>
      <c r="BG192" s="75">
        <f>IF(N192="zákl. prenesená",J192,0)</f>
        <v>0</v>
      </c>
      <c r="BH192" s="75">
        <f>IF(N192="zníž. prenesená",J192,0)</f>
        <v>0</v>
      </c>
      <c r="BI192" s="75">
        <f>IF(N192="nulová",J192,0)</f>
        <v>0</v>
      </c>
      <c r="BJ192" s="10" t="s">
        <v>109</v>
      </c>
      <c r="BK192" s="75">
        <f>ROUND(I192*H192,2)</f>
        <v>0</v>
      </c>
      <c r="BL192" s="10" t="s">
        <v>173</v>
      </c>
      <c r="BM192" s="231" t="s">
        <v>241</v>
      </c>
    </row>
    <row r="193" spans="2:65" s="317" customFormat="1" x14ac:dyDescent="0.2">
      <c r="B193" s="321"/>
      <c r="D193" s="345" t="s">
        <v>175</v>
      </c>
      <c r="E193" s="318" t="s">
        <v>1</v>
      </c>
      <c r="F193" s="346" t="s">
        <v>242</v>
      </c>
      <c r="H193" s="347">
        <v>208.08</v>
      </c>
      <c r="I193" s="322"/>
      <c r="L193" s="321"/>
      <c r="M193" s="320"/>
      <c r="T193" s="319"/>
      <c r="AT193" s="318" t="s">
        <v>175</v>
      </c>
      <c r="AU193" s="318" t="s">
        <v>109</v>
      </c>
      <c r="AV193" s="317" t="s">
        <v>109</v>
      </c>
      <c r="AW193" s="317" t="s">
        <v>29</v>
      </c>
      <c r="AX193" s="317" t="s">
        <v>73</v>
      </c>
      <c r="AY193" s="318" t="s">
        <v>167</v>
      </c>
    </row>
    <row r="194" spans="2:65" s="323" customFormat="1" x14ac:dyDescent="0.2">
      <c r="B194" s="327"/>
      <c r="D194" s="345" t="s">
        <v>175</v>
      </c>
      <c r="E194" s="324" t="s">
        <v>1</v>
      </c>
      <c r="F194" s="348" t="s">
        <v>179</v>
      </c>
      <c r="H194" s="349">
        <v>208.08</v>
      </c>
      <c r="I194" s="328"/>
      <c r="L194" s="327"/>
      <c r="M194" s="326"/>
      <c r="T194" s="325"/>
      <c r="AT194" s="324" t="s">
        <v>175</v>
      </c>
      <c r="AU194" s="324" t="s">
        <v>109</v>
      </c>
      <c r="AV194" s="323" t="s">
        <v>173</v>
      </c>
      <c r="AW194" s="323" t="s">
        <v>29</v>
      </c>
      <c r="AX194" s="323" t="s">
        <v>78</v>
      </c>
      <c r="AY194" s="324" t="s">
        <v>167</v>
      </c>
    </row>
    <row r="195" spans="2:65" s="1" customFormat="1" ht="33" customHeight="1" x14ac:dyDescent="0.2">
      <c r="B195" s="73"/>
      <c r="C195" s="340" t="s">
        <v>243</v>
      </c>
      <c r="D195" s="340" t="s">
        <v>169</v>
      </c>
      <c r="E195" s="341" t="s">
        <v>244</v>
      </c>
      <c r="F195" s="342" t="s">
        <v>245</v>
      </c>
      <c r="G195" s="343" t="s">
        <v>197</v>
      </c>
      <c r="H195" s="344">
        <v>417.6</v>
      </c>
      <c r="I195" s="237"/>
      <c r="J195" s="236">
        <f>ROUND(I195*H195,2)</f>
        <v>0</v>
      </c>
      <c r="K195" s="74"/>
      <c r="L195" s="21"/>
      <c r="M195" s="235" t="s">
        <v>1</v>
      </c>
      <c r="N195" s="234" t="s">
        <v>39</v>
      </c>
      <c r="P195" s="233">
        <f>O195*H195</f>
        <v>0</v>
      </c>
      <c r="Q195" s="233">
        <v>0</v>
      </c>
      <c r="R195" s="233">
        <f>Q195*H195</f>
        <v>0</v>
      </c>
      <c r="S195" s="233">
        <v>0</v>
      </c>
      <c r="T195" s="232">
        <f>S195*H195</f>
        <v>0</v>
      </c>
      <c r="AR195" s="231" t="s">
        <v>173</v>
      </c>
      <c r="AT195" s="231" t="s">
        <v>169</v>
      </c>
      <c r="AU195" s="231" t="s">
        <v>109</v>
      </c>
      <c r="AY195" s="10" t="s">
        <v>167</v>
      </c>
      <c r="BE195" s="75">
        <f>IF(N195="základná",J195,0)</f>
        <v>0</v>
      </c>
      <c r="BF195" s="75">
        <f>IF(N195="znížená",J195,0)</f>
        <v>0</v>
      </c>
      <c r="BG195" s="75">
        <f>IF(N195="zákl. prenesená",J195,0)</f>
        <v>0</v>
      </c>
      <c r="BH195" s="75">
        <f>IF(N195="zníž. prenesená",J195,0)</f>
        <v>0</v>
      </c>
      <c r="BI195" s="75">
        <f>IF(N195="nulová",J195,0)</f>
        <v>0</v>
      </c>
      <c r="BJ195" s="10" t="s">
        <v>109</v>
      </c>
      <c r="BK195" s="75">
        <f>ROUND(I195*H195,2)</f>
        <v>0</v>
      </c>
      <c r="BL195" s="10" t="s">
        <v>173</v>
      </c>
      <c r="BM195" s="231" t="s">
        <v>246</v>
      </c>
    </row>
    <row r="196" spans="2:65" s="317" customFormat="1" x14ac:dyDescent="0.2">
      <c r="B196" s="321"/>
      <c r="D196" s="345" t="s">
        <v>175</v>
      </c>
      <c r="E196" s="318" t="s">
        <v>1</v>
      </c>
      <c r="F196" s="346" t="s">
        <v>247</v>
      </c>
      <c r="H196" s="347">
        <v>417.6</v>
      </c>
      <c r="I196" s="322"/>
      <c r="L196" s="321"/>
      <c r="M196" s="320"/>
      <c r="T196" s="319"/>
      <c r="AT196" s="318" t="s">
        <v>175</v>
      </c>
      <c r="AU196" s="318" t="s">
        <v>109</v>
      </c>
      <c r="AV196" s="317" t="s">
        <v>109</v>
      </c>
      <c r="AW196" s="317" t="s">
        <v>29</v>
      </c>
      <c r="AX196" s="317" t="s">
        <v>73</v>
      </c>
      <c r="AY196" s="318" t="s">
        <v>167</v>
      </c>
    </row>
    <row r="197" spans="2:65" s="323" customFormat="1" x14ac:dyDescent="0.2">
      <c r="B197" s="327"/>
      <c r="D197" s="345" t="s">
        <v>175</v>
      </c>
      <c r="E197" s="324" t="s">
        <v>1</v>
      </c>
      <c r="F197" s="348" t="s">
        <v>179</v>
      </c>
      <c r="H197" s="349">
        <v>417.6</v>
      </c>
      <c r="I197" s="328"/>
      <c r="L197" s="327"/>
      <c r="M197" s="326"/>
      <c r="T197" s="325"/>
      <c r="AT197" s="324" t="s">
        <v>175</v>
      </c>
      <c r="AU197" s="324" t="s">
        <v>109</v>
      </c>
      <c r="AV197" s="323" t="s">
        <v>173</v>
      </c>
      <c r="AW197" s="323" t="s">
        <v>29</v>
      </c>
      <c r="AX197" s="323" t="s">
        <v>78</v>
      </c>
      <c r="AY197" s="324" t="s">
        <v>167</v>
      </c>
    </row>
    <row r="198" spans="2:65" s="1" customFormat="1" ht="24.25" customHeight="1" x14ac:dyDescent="0.2">
      <c r="B198" s="73"/>
      <c r="C198" s="340" t="s">
        <v>248</v>
      </c>
      <c r="D198" s="340" t="s">
        <v>169</v>
      </c>
      <c r="E198" s="341" t="s">
        <v>249</v>
      </c>
      <c r="F198" s="342" t="s">
        <v>250</v>
      </c>
      <c r="G198" s="343" t="s">
        <v>197</v>
      </c>
      <c r="H198" s="344">
        <v>208.08</v>
      </c>
      <c r="I198" s="237"/>
      <c r="J198" s="236">
        <f>ROUND(I198*H198,2)</f>
        <v>0</v>
      </c>
      <c r="K198" s="74"/>
      <c r="L198" s="21"/>
      <c r="M198" s="235" t="s">
        <v>1</v>
      </c>
      <c r="N198" s="234" t="s">
        <v>39</v>
      </c>
      <c r="P198" s="233">
        <f>O198*H198</f>
        <v>0</v>
      </c>
      <c r="Q198" s="233">
        <v>1.5426E-2</v>
      </c>
      <c r="R198" s="233">
        <f>Q198*H198</f>
        <v>3.2098420800000005</v>
      </c>
      <c r="S198" s="233">
        <v>0</v>
      </c>
      <c r="T198" s="232">
        <f>S198*H198</f>
        <v>0</v>
      </c>
      <c r="AR198" s="231" t="s">
        <v>173</v>
      </c>
      <c r="AT198" s="231" t="s">
        <v>169</v>
      </c>
      <c r="AU198" s="231" t="s">
        <v>109</v>
      </c>
      <c r="AY198" s="10" t="s">
        <v>167</v>
      </c>
      <c r="BE198" s="75">
        <f>IF(N198="základná",J198,0)</f>
        <v>0</v>
      </c>
      <c r="BF198" s="75">
        <f>IF(N198="znížená",J198,0)</f>
        <v>0</v>
      </c>
      <c r="BG198" s="75">
        <f>IF(N198="zákl. prenesená",J198,0)</f>
        <v>0</v>
      </c>
      <c r="BH198" s="75">
        <f>IF(N198="zníž. prenesená",J198,0)</f>
        <v>0</v>
      </c>
      <c r="BI198" s="75">
        <f>IF(N198="nulová",J198,0)</f>
        <v>0</v>
      </c>
      <c r="BJ198" s="10" t="s">
        <v>109</v>
      </c>
      <c r="BK198" s="75">
        <f>ROUND(I198*H198,2)</f>
        <v>0</v>
      </c>
      <c r="BL198" s="10" t="s">
        <v>173</v>
      </c>
      <c r="BM198" s="231" t="s">
        <v>251</v>
      </c>
    </row>
    <row r="199" spans="2:65" s="1" customFormat="1" ht="24.25" customHeight="1" x14ac:dyDescent="0.2">
      <c r="B199" s="73"/>
      <c r="C199" s="340" t="s">
        <v>252</v>
      </c>
      <c r="D199" s="340" t="s">
        <v>169</v>
      </c>
      <c r="E199" s="341" t="s">
        <v>253</v>
      </c>
      <c r="F199" s="342" t="s">
        <v>254</v>
      </c>
      <c r="G199" s="343" t="s">
        <v>197</v>
      </c>
      <c r="H199" s="344">
        <v>2784.2179999999998</v>
      </c>
      <c r="I199" s="237"/>
      <c r="J199" s="236">
        <f>ROUND(I199*H199,2)</f>
        <v>0</v>
      </c>
      <c r="K199" s="74"/>
      <c r="L199" s="21"/>
      <c r="M199" s="235" t="s">
        <v>1</v>
      </c>
      <c r="N199" s="234" t="s">
        <v>39</v>
      </c>
      <c r="P199" s="233">
        <f>O199*H199</f>
        <v>0</v>
      </c>
      <c r="Q199" s="233">
        <v>0</v>
      </c>
      <c r="R199" s="233">
        <f>Q199*H199</f>
        <v>0</v>
      </c>
      <c r="S199" s="233">
        <v>0</v>
      </c>
      <c r="T199" s="232">
        <f>S199*H199</f>
        <v>0</v>
      </c>
      <c r="AR199" s="231" t="s">
        <v>173</v>
      </c>
      <c r="AT199" s="231" t="s">
        <v>169</v>
      </c>
      <c r="AU199" s="231" t="s">
        <v>109</v>
      </c>
      <c r="AY199" s="10" t="s">
        <v>167</v>
      </c>
      <c r="BE199" s="75">
        <f>IF(N199="základná",J199,0)</f>
        <v>0</v>
      </c>
      <c r="BF199" s="75">
        <f>IF(N199="znížená",J199,0)</f>
        <v>0</v>
      </c>
      <c r="BG199" s="75">
        <f>IF(N199="zákl. prenesená",J199,0)</f>
        <v>0</v>
      </c>
      <c r="BH199" s="75">
        <f>IF(N199="zníž. prenesená",J199,0)</f>
        <v>0</v>
      </c>
      <c r="BI199" s="75">
        <f>IF(N199="nulová",J199,0)</f>
        <v>0</v>
      </c>
      <c r="BJ199" s="10" t="s">
        <v>109</v>
      </c>
      <c r="BK199" s="75">
        <f>ROUND(I199*H199,2)</f>
        <v>0</v>
      </c>
      <c r="BL199" s="10" t="s">
        <v>173</v>
      </c>
      <c r="BM199" s="231" t="s">
        <v>255</v>
      </c>
    </row>
    <row r="200" spans="2:65" s="317" customFormat="1" x14ac:dyDescent="0.2">
      <c r="B200" s="321"/>
      <c r="D200" s="345" t="s">
        <v>175</v>
      </c>
      <c r="E200" s="318" t="s">
        <v>1</v>
      </c>
      <c r="F200" s="346" t="s">
        <v>256</v>
      </c>
      <c r="H200" s="347">
        <v>2784.2179999999998</v>
      </c>
      <c r="I200" s="322"/>
      <c r="L200" s="321"/>
      <c r="M200" s="320"/>
      <c r="T200" s="319"/>
      <c r="AT200" s="318" t="s">
        <v>175</v>
      </c>
      <c r="AU200" s="318" t="s">
        <v>109</v>
      </c>
      <c r="AV200" s="317" t="s">
        <v>109</v>
      </c>
      <c r="AW200" s="317" t="s">
        <v>29</v>
      </c>
      <c r="AX200" s="317" t="s">
        <v>73</v>
      </c>
      <c r="AY200" s="318" t="s">
        <v>167</v>
      </c>
    </row>
    <row r="201" spans="2:65" s="323" customFormat="1" x14ac:dyDescent="0.2">
      <c r="B201" s="327"/>
      <c r="D201" s="345" t="s">
        <v>175</v>
      </c>
      <c r="E201" s="324" t="s">
        <v>1</v>
      </c>
      <c r="F201" s="348" t="s">
        <v>179</v>
      </c>
      <c r="H201" s="349">
        <v>2784.2179999999998</v>
      </c>
      <c r="I201" s="328"/>
      <c r="L201" s="327"/>
      <c r="M201" s="326"/>
      <c r="T201" s="325"/>
      <c r="AT201" s="324" t="s">
        <v>175</v>
      </c>
      <c r="AU201" s="324" t="s">
        <v>109</v>
      </c>
      <c r="AV201" s="323" t="s">
        <v>173</v>
      </c>
      <c r="AW201" s="323" t="s">
        <v>29</v>
      </c>
      <c r="AX201" s="323" t="s">
        <v>78</v>
      </c>
      <c r="AY201" s="324" t="s">
        <v>167</v>
      </c>
    </row>
    <row r="202" spans="2:65" s="1" customFormat="1" ht="24.25" customHeight="1" x14ac:dyDescent="0.2">
      <c r="B202" s="73"/>
      <c r="C202" s="340" t="s">
        <v>257</v>
      </c>
      <c r="D202" s="340" t="s">
        <v>169</v>
      </c>
      <c r="E202" s="341" t="s">
        <v>258</v>
      </c>
      <c r="F202" s="342" t="s">
        <v>259</v>
      </c>
      <c r="G202" s="343" t="s">
        <v>172</v>
      </c>
      <c r="H202" s="344">
        <v>0.375</v>
      </c>
      <c r="I202" s="237"/>
      <c r="J202" s="236">
        <f>ROUND(I202*H202,2)</f>
        <v>0</v>
      </c>
      <c r="K202" s="74"/>
      <c r="L202" s="21"/>
      <c r="M202" s="235" t="s">
        <v>1</v>
      </c>
      <c r="N202" s="234" t="s">
        <v>39</v>
      </c>
      <c r="P202" s="233">
        <f>O202*H202</f>
        <v>0</v>
      </c>
      <c r="Q202" s="233">
        <v>0</v>
      </c>
      <c r="R202" s="233">
        <f>Q202*H202</f>
        <v>0</v>
      </c>
      <c r="S202" s="233">
        <v>1.633</v>
      </c>
      <c r="T202" s="232">
        <f>S202*H202</f>
        <v>0.612375</v>
      </c>
      <c r="AR202" s="231" t="s">
        <v>173</v>
      </c>
      <c r="AT202" s="231" t="s">
        <v>169</v>
      </c>
      <c r="AU202" s="231" t="s">
        <v>109</v>
      </c>
      <c r="AY202" s="10" t="s">
        <v>167</v>
      </c>
      <c r="BE202" s="75">
        <f>IF(N202="základná",J202,0)</f>
        <v>0</v>
      </c>
      <c r="BF202" s="75">
        <f>IF(N202="znížená",J202,0)</f>
        <v>0</v>
      </c>
      <c r="BG202" s="75">
        <f>IF(N202="zákl. prenesená",J202,0)</f>
        <v>0</v>
      </c>
      <c r="BH202" s="75">
        <f>IF(N202="zníž. prenesená",J202,0)</f>
        <v>0</v>
      </c>
      <c r="BI202" s="75">
        <f>IF(N202="nulová",J202,0)</f>
        <v>0</v>
      </c>
      <c r="BJ202" s="10" t="s">
        <v>109</v>
      </c>
      <c r="BK202" s="75">
        <f>ROUND(I202*H202,2)</f>
        <v>0</v>
      </c>
      <c r="BL202" s="10" t="s">
        <v>173</v>
      </c>
      <c r="BM202" s="231" t="s">
        <v>260</v>
      </c>
    </row>
    <row r="203" spans="2:65" s="317" customFormat="1" x14ac:dyDescent="0.2">
      <c r="B203" s="321"/>
      <c r="D203" s="345" t="s">
        <v>175</v>
      </c>
      <c r="E203" s="318" t="s">
        <v>1</v>
      </c>
      <c r="F203" s="346" t="s">
        <v>261</v>
      </c>
      <c r="H203" s="347">
        <v>0.375</v>
      </c>
      <c r="I203" s="322"/>
      <c r="L203" s="321"/>
      <c r="M203" s="320"/>
      <c r="T203" s="319"/>
      <c r="AT203" s="318" t="s">
        <v>175</v>
      </c>
      <c r="AU203" s="318" t="s">
        <v>109</v>
      </c>
      <c r="AV203" s="317" t="s">
        <v>109</v>
      </c>
      <c r="AW203" s="317" t="s">
        <v>29</v>
      </c>
      <c r="AX203" s="317" t="s">
        <v>73</v>
      </c>
      <c r="AY203" s="318" t="s">
        <v>167</v>
      </c>
    </row>
    <row r="204" spans="2:65" s="323" customFormat="1" x14ac:dyDescent="0.2">
      <c r="B204" s="327"/>
      <c r="D204" s="345" t="s">
        <v>175</v>
      </c>
      <c r="E204" s="324" t="s">
        <v>1</v>
      </c>
      <c r="F204" s="348" t="s">
        <v>179</v>
      </c>
      <c r="H204" s="349">
        <v>0.375</v>
      </c>
      <c r="I204" s="328"/>
      <c r="L204" s="327"/>
      <c r="M204" s="326"/>
      <c r="T204" s="325"/>
      <c r="AT204" s="324" t="s">
        <v>175</v>
      </c>
      <c r="AU204" s="324" t="s">
        <v>109</v>
      </c>
      <c r="AV204" s="323" t="s">
        <v>173</v>
      </c>
      <c r="AW204" s="323" t="s">
        <v>29</v>
      </c>
      <c r="AX204" s="323" t="s">
        <v>78</v>
      </c>
      <c r="AY204" s="324" t="s">
        <v>167</v>
      </c>
    </row>
    <row r="205" spans="2:65" s="1" customFormat="1" ht="33" customHeight="1" x14ac:dyDescent="0.2">
      <c r="B205" s="73"/>
      <c r="C205" s="340" t="s">
        <v>262</v>
      </c>
      <c r="D205" s="340" t="s">
        <v>169</v>
      </c>
      <c r="E205" s="341" t="s">
        <v>263</v>
      </c>
      <c r="F205" s="342" t="s">
        <v>264</v>
      </c>
      <c r="G205" s="343" t="s">
        <v>197</v>
      </c>
      <c r="H205" s="344">
        <v>84.13</v>
      </c>
      <c r="I205" s="237"/>
      <c r="J205" s="236">
        <f>ROUND(I205*H205,2)</f>
        <v>0</v>
      </c>
      <c r="K205" s="74"/>
      <c r="L205" s="21"/>
      <c r="M205" s="235" t="s">
        <v>1</v>
      </c>
      <c r="N205" s="234" t="s">
        <v>39</v>
      </c>
      <c r="P205" s="233">
        <f>O205*H205</f>
        <v>0</v>
      </c>
      <c r="Q205" s="233">
        <v>0</v>
      </c>
      <c r="R205" s="233">
        <f>Q205*H205</f>
        <v>0</v>
      </c>
      <c r="S205" s="233">
        <v>0.32400000000000001</v>
      </c>
      <c r="T205" s="232">
        <f>S205*H205</f>
        <v>27.258119999999998</v>
      </c>
      <c r="AR205" s="231" t="s">
        <v>173</v>
      </c>
      <c r="AT205" s="231" t="s">
        <v>169</v>
      </c>
      <c r="AU205" s="231" t="s">
        <v>109</v>
      </c>
      <c r="AY205" s="10" t="s">
        <v>167</v>
      </c>
      <c r="BE205" s="75">
        <f>IF(N205="základná",J205,0)</f>
        <v>0</v>
      </c>
      <c r="BF205" s="75">
        <f>IF(N205="znížená",J205,0)</f>
        <v>0</v>
      </c>
      <c r="BG205" s="75">
        <f>IF(N205="zákl. prenesená",J205,0)</f>
        <v>0</v>
      </c>
      <c r="BH205" s="75">
        <f>IF(N205="zníž. prenesená",J205,0)</f>
        <v>0</v>
      </c>
      <c r="BI205" s="75">
        <f>IF(N205="nulová",J205,0)</f>
        <v>0</v>
      </c>
      <c r="BJ205" s="10" t="s">
        <v>109</v>
      </c>
      <c r="BK205" s="75">
        <f>ROUND(I205*H205,2)</f>
        <v>0</v>
      </c>
      <c r="BL205" s="10" t="s">
        <v>173</v>
      </c>
      <c r="BM205" s="231" t="s">
        <v>265</v>
      </c>
    </row>
    <row r="206" spans="2:65" s="317" customFormat="1" x14ac:dyDescent="0.2">
      <c r="B206" s="321"/>
      <c r="D206" s="345" t="s">
        <v>175</v>
      </c>
      <c r="E206" s="318" t="s">
        <v>1</v>
      </c>
      <c r="F206" s="346" t="s">
        <v>266</v>
      </c>
      <c r="H206" s="347">
        <v>32.130000000000003</v>
      </c>
      <c r="I206" s="322"/>
      <c r="L206" s="321"/>
      <c r="M206" s="320"/>
      <c r="T206" s="319"/>
      <c r="AT206" s="318" t="s">
        <v>175</v>
      </c>
      <c r="AU206" s="318" t="s">
        <v>109</v>
      </c>
      <c r="AV206" s="317" t="s">
        <v>109</v>
      </c>
      <c r="AW206" s="317" t="s">
        <v>29</v>
      </c>
      <c r="AX206" s="317" t="s">
        <v>73</v>
      </c>
      <c r="AY206" s="318" t="s">
        <v>167</v>
      </c>
    </row>
    <row r="207" spans="2:65" s="317" customFormat="1" x14ac:dyDescent="0.2">
      <c r="B207" s="321"/>
      <c r="D207" s="345" t="s">
        <v>175</v>
      </c>
      <c r="E207" s="318" t="s">
        <v>1</v>
      </c>
      <c r="F207" s="346" t="s">
        <v>267</v>
      </c>
      <c r="H207" s="347">
        <v>52</v>
      </c>
      <c r="I207" s="322"/>
      <c r="L207" s="321"/>
      <c r="M207" s="320"/>
      <c r="T207" s="319"/>
      <c r="AT207" s="318" t="s">
        <v>175</v>
      </c>
      <c r="AU207" s="318" t="s">
        <v>109</v>
      </c>
      <c r="AV207" s="317" t="s">
        <v>109</v>
      </c>
      <c r="AW207" s="317" t="s">
        <v>29</v>
      </c>
      <c r="AX207" s="317" t="s">
        <v>73</v>
      </c>
      <c r="AY207" s="318" t="s">
        <v>167</v>
      </c>
    </row>
    <row r="208" spans="2:65" s="323" customFormat="1" x14ac:dyDescent="0.2">
      <c r="B208" s="327"/>
      <c r="D208" s="345" t="s">
        <v>175</v>
      </c>
      <c r="E208" s="324" t="s">
        <v>1</v>
      </c>
      <c r="F208" s="348" t="s">
        <v>179</v>
      </c>
      <c r="H208" s="349">
        <v>84.13</v>
      </c>
      <c r="I208" s="328"/>
      <c r="L208" s="327"/>
      <c r="M208" s="326"/>
      <c r="T208" s="325"/>
      <c r="AT208" s="324" t="s">
        <v>175</v>
      </c>
      <c r="AU208" s="324" t="s">
        <v>109</v>
      </c>
      <c r="AV208" s="323" t="s">
        <v>173</v>
      </c>
      <c r="AW208" s="323" t="s">
        <v>29</v>
      </c>
      <c r="AX208" s="323" t="s">
        <v>78</v>
      </c>
      <c r="AY208" s="324" t="s">
        <v>167</v>
      </c>
    </row>
    <row r="209" spans="2:65" s="1" customFormat="1" ht="24.25" customHeight="1" x14ac:dyDescent="0.2">
      <c r="B209" s="73"/>
      <c r="C209" s="340" t="s">
        <v>268</v>
      </c>
      <c r="D209" s="340" t="s">
        <v>169</v>
      </c>
      <c r="E209" s="341" t="s">
        <v>269</v>
      </c>
      <c r="F209" s="342" t="s">
        <v>270</v>
      </c>
      <c r="G209" s="343" t="s">
        <v>197</v>
      </c>
      <c r="H209" s="344">
        <v>20.7</v>
      </c>
      <c r="I209" s="237"/>
      <c r="J209" s="236">
        <f>ROUND(I209*H209,2)</f>
        <v>0</v>
      </c>
      <c r="K209" s="74"/>
      <c r="L209" s="21"/>
      <c r="M209" s="235" t="s">
        <v>1</v>
      </c>
      <c r="N209" s="234" t="s">
        <v>39</v>
      </c>
      <c r="P209" s="233">
        <f>O209*H209</f>
        <v>0</v>
      </c>
      <c r="Q209" s="233">
        <v>0</v>
      </c>
      <c r="R209" s="233">
        <f>Q209*H209</f>
        <v>0</v>
      </c>
      <c r="S209" s="233">
        <v>5.5E-2</v>
      </c>
      <c r="T209" s="232">
        <f>S209*H209</f>
        <v>1.1385000000000001</v>
      </c>
      <c r="AR209" s="231" t="s">
        <v>173</v>
      </c>
      <c r="AT209" s="231" t="s">
        <v>169</v>
      </c>
      <c r="AU209" s="231" t="s">
        <v>109</v>
      </c>
      <c r="AY209" s="10" t="s">
        <v>167</v>
      </c>
      <c r="BE209" s="75">
        <f>IF(N209="základná",J209,0)</f>
        <v>0</v>
      </c>
      <c r="BF209" s="75">
        <f>IF(N209="znížená",J209,0)</f>
        <v>0</v>
      </c>
      <c r="BG209" s="75">
        <f>IF(N209="zákl. prenesená",J209,0)</f>
        <v>0</v>
      </c>
      <c r="BH209" s="75">
        <f>IF(N209="zníž. prenesená",J209,0)</f>
        <v>0</v>
      </c>
      <c r="BI209" s="75">
        <f>IF(N209="nulová",J209,0)</f>
        <v>0</v>
      </c>
      <c r="BJ209" s="10" t="s">
        <v>109</v>
      </c>
      <c r="BK209" s="75">
        <f>ROUND(I209*H209,2)</f>
        <v>0</v>
      </c>
      <c r="BL209" s="10" t="s">
        <v>173</v>
      </c>
      <c r="BM209" s="231" t="s">
        <v>271</v>
      </c>
    </row>
    <row r="210" spans="2:65" s="317" customFormat="1" x14ac:dyDescent="0.2">
      <c r="B210" s="321"/>
      <c r="D210" s="345" t="s">
        <v>175</v>
      </c>
      <c r="E210" s="318" t="s">
        <v>1</v>
      </c>
      <c r="F210" s="346" t="s">
        <v>272</v>
      </c>
      <c r="H210" s="347">
        <v>20.7</v>
      </c>
      <c r="I210" s="322"/>
      <c r="L210" s="321"/>
      <c r="M210" s="320"/>
      <c r="T210" s="319"/>
      <c r="AT210" s="318" t="s">
        <v>175</v>
      </c>
      <c r="AU210" s="318" t="s">
        <v>109</v>
      </c>
      <c r="AV210" s="317" t="s">
        <v>109</v>
      </c>
      <c r="AW210" s="317" t="s">
        <v>29</v>
      </c>
      <c r="AX210" s="317" t="s">
        <v>73</v>
      </c>
      <c r="AY210" s="318" t="s">
        <v>167</v>
      </c>
    </row>
    <row r="211" spans="2:65" s="323" customFormat="1" x14ac:dyDescent="0.2">
      <c r="B211" s="327"/>
      <c r="D211" s="345" t="s">
        <v>175</v>
      </c>
      <c r="E211" s="324" t="s">
        <v>1</v>
      </c>
      <c r="F211" s="348" t="s">
        <v>179</v>
      </c>
      <c r="H211" s="349">
        <v>20.7</v>
      </c>
      <c r="I211" s="328"/>
      <c r="L211" s="327"/>
      <c r="M211" s="326"/>
      <c r="T211" s="325"/>
      <c r="AT211" s="324" t="s">
        <v>175</v>
      </c>
      <c r="AU211" s="324" t="s">
        <v>109</v>
      </c>
      <c r="AV211" s="323" t="s">
        <v>173</v>
      </c>
      <c r="AW211" s="323" t="s">
        <v>29</v>
      </c>
      <c r="AX211" s="323" t="s">
        <v>78</v>
      </c>
      <c r="AY211" s="324" t="s">
        <v>167</v>
      </c>
    </row>
    <row r="212" spans="2:65" s="1" customFormat="1" ht="33" customHeight="1" x14ac:dyDescent="0.2">
      <c r="B212" s="73"/>
      <c r="C212" s="340" t="s">
        <v>7</v>
      </c>
      <c r="D212" s="340" t="s">
        <v>169</v>
      </c>
      <c r="E212" s="341" t="s">
        <v>273</v>
      </c>
      <c r="F212" s="342" t="s">
        <v>274</v>
      </c>
      <c r="G212" s="343" t="s">
        <v>172</v>
      </c>
      <c r="H212" s="344">
        <v>5.6609999999999996</v>
      </c>
      <c r="I212" s="237"/>
      <c r="J212" s="236">
        <f>ROUND(I212*H212,2)</f>
        <v>0</v>
      </c>
      <c r="K212" s="74"/>
      <c r="L212" s="21"/>
      <c r="M212" s="235" t="s">
        <v>1</v>
      </c>
      <c r="N212" s="234" t="s">
        <v>39</v>
      </c>
      <c r="P212" s="233">
        <f>O212*H212</f>
        <v>0</v>
      </c>
      <c r="Q212" s="233">
        <v>0</v>
      </c>
      <c r="R212" s="233">
        <f>Q212*H212</f>
        <v>0</v>
      </c>
      <c r="S212" s="233">
        <v>2.4</v>
      </c>
      <c r="T212" s="232">
        <f>S212*H212</f>
        <v>13.586399999999999</v>
      </c>
      <c r="AR212" s="231" t="s">
        <v>173</v>
      </c>
      <c r="AT212" s="231" t="s">
        <v>169</v>
      </c>
      <c r="AU212" s="231" t="s">
        <v>109</v>
      </c>
      <c r="AY212" s="10" t="s">
        <v>167</v>
      </c>
      <c r="BE212" s="75">
        <f>IF(N212="základná",J212,0)</f>
        <v>0</v>
      </c>
      <c r="BF212" s="75">
        <f>IF(N212="znížená",J212,0)</f>
        <v>0</v>
      </c>
      <c r="BG212" s="75">
        <f>IF(N212="zákl. prenesená",J212,0)</f>
        <v>0</v>
      </c>
      <c r="BH212" s="75">
        <f>IF(N212="zníž. prenesená",J212,0)</f>
        <v>0</v>
      </c>
      <c r="BI212" s="75">
        <f>IF(N212="nulová",J212,0)</f>
        <v>0</v>
      </c>
      <c r="BJ212" s="10" t="s">
        <v>109</v>
      </c>
      <c r="BK212" s="75">
        <f>ROUND(I212*H212,2)</f>
        <v>0</v>
      </c>
      <c r="BL212" s="10" t="s">
        <v>173</v>
      </c>
      <c r="BM212" s="231" t="s">
        <v>275</v>
      </c>
    </row>
    <row r="213" spans="2:65" s="317" customFormat="1" x14ac:dyDescent="0.2">
      <c r="B213" s="321"/>
      <c r="D213" s="345" t="s">
        <v>175</v>
      </c>
      <c r="E213" s="318" t="s">
        <v>1</v>
      </c>
      <c r="F213" s="346" t="s">
        <v>276</v>
      </c>
      <c r="H213" s="347">
        <v>5.6609999999999996</v>
      </c>
      <c r="I213" s="322"/>
      <c r="L213" s="321"/>
      <c r="M213" s="320"/>
      <c r="T213" s="319"/>
      <c r="AT213" s="318" t="s">
        <v>175</v>
      </c>
      <c r="AU213" s="318" t="s">
        <v>109</v>
      </c>
      <c r="AV213" s="317" t="s">
        <v>109</v>
      </c>
      <c r="AW213" s="317" t="s">
        <v>29</v>
      </c>
      <c r="AX213" s="317" t="s">
        <v>73</v>
      </c>
      <c r="AY213" s="318" t="s">
        <v>167</v>
      </c>
    </row>
    <row r="214" spans="2:65" s="323" customFormat="1" x14ac:dyDescent="0.2">
      <c r="B214" s="327"/>
      <c r="D214" s="345" t="s">
        <v>175</v>
      </c>
      <c r="E214" s="324" t="s">
        <v>1</v>
      </c>
      <c r="F214" s="348" t="s">
        <v>179</v>
      </c>
      <c r="H214" s="349">
        <v>5.6609999999999996</v>
      </c>
      <c r="I214" s="328"/>
      <c r="L214" s="327"/>
      <c r="M214" s="326"/>
      <c r="T214" s="325"/>
      <c r="AT214" s="324" t="s">
        <v>175</v>
      </c>
      <c r="AU214" s="324" t="s">
        <v>109</v>
      </c>
      <c r="AV214" s="323" t="s">
        <v>173</v>
      </c>
      <c r="AW214" s="323" t="s">
        <v>29</v>
      </c>
      <c r="AX214" s="323" t="s">
        <v>78</v>
      </c>
      <c r="AY214" s="324" t="s">
        <v>167</v>
      </c>
    </row>
    <row r="215" spans="2:65" s="1" customFormat="1" ht="37.9" customHeight="1" x14ac:dyDescent="0.2">
      <c r="B215" s="73"/>
      <c r="C215" s="340" t="s">
        <v>277</v>
      </c>
      <c r="D215" s="340" t="s">
        <v>169</v>
      </c>
      <c r="E215" s="341" t="s">
        <v>278</v>
      </c>
      <c r="F215" s="342" t="s">
        <v>279</v>
      </c>
      <c r="G215" s="343" t="s">
        <v>172</v>
      </c>
      <c r="H215" s="344">
        <v>167.755</v>
      </c>
      <c r="I215" s="237"/>
      <c r="J215" s="236">
        <f>ROUND(I215*H215,2)</f>
        <v>0</v>
      </c>
      <c r="K215" s="74"/>
      <c r="L215" s="21"/>
      <c r="M215" s="235" t="s">
        <v>1</v>
      </c>
      <c r="N215" s="234" t="s">
        <v>39</v>
      </c>
      <c r="P215" s="233">
        <f>O215*H215</f>
        <v>0</v>
      </c>
      <c r="Q215" s="233">
        <v>0</v>
      </c>
      <c r="R215" s="233">
        <f>Q215*H215</f>
        <v>0</v>
      </c>
      <c r="S215" s="233">
        <v>1.6</v>
      </c>
      <c r="T215" s="232">
        <f>S215*H215</f>
        <v>268.40800000000002</v>
      </c>
      <c r="AR215" s="231" t="s">
        <v>173</v>
      </c>
      <c r="AT215" s="231" t="s">
        <v>169</v>
      </c>
      <c r="AU215" s="231" t="s">
        <v>109</v>
      </c>
      <c r="AY215" s="10" t="s">
        <v>167</v>
      </c>
      <c r="BE215" s="75">
        <f>IF(N215="základná",J215,0)</f>
        <v>0</v>
      </c>
      <c r="BF215" s="75">
        <f>IF(N215="znížená",J215,0)</f>
        <v>0</v>
      </c>
      <c r="BG215" s="75">
        <f>IF(N215="zákl. prenesená",J215,0)</f>
        <v>0</v>
      </c>
      <c r="BH215" s="75">
        <f>IF(N215="zníž. prenesená",J215,0)</f>
        <v>0</v>
      </c>
      <c r="BI215" s="75">
        <f>IF(N215="nulová",J215,0)</f>
        <v>0</v>
      </c>
      <c r="BJ215" s="10" t="s">
        <v>109</v>
      </c>
      <c r="BK215" s="75">
        <f>ROUND(I215*H215,2)</f>
        <v>0</v>
      </c>
      <c r="BL215" s="10" t="s">
        <v>173</v>
      </c>
      <c r="BM215" s="231" t="s">
        <v>280</v>
      </c>
    </row>
    <row r="216" spans="2:65" s="317" customFormat="1" x14ac:dyDescent="0.2">
      <c r="B216" s="321"/>
      <c r="D216" s="345" t="s">
        <v>175</v>
      </c>
      <c r="E216" s="318" t="s">
        <v>1</v>
      </c>
      <c r="F216" s="346" t="s">
        <v>281</v>
      </c>
      <c r="H216" s="347">
        <v>69.200999999999993</v>
      </c>
      <c r="I216" s="322"/>
      <c r="L216" s="321"/>
      <c r="M216" s="320"/>
      <c r="T216" s="319"/>
      <c r="AT216" s="318" t="s">
        <v>175</v>
      </c>
      <c r="AU216" s="318" t="s">
        <v>109</v>
      </c>
      <c r="AV216" s="317" t="s">
        <v>109</v>
      </c>
      <c r="AW216" s="317" t="s">
        <v>29</v>
      </c>
      <c r="AX216" s="317" t="s">
        <v>73</v>
      </c>
      <c r="AY216" s="318" t="s">
        <v>167</v>
      </c>
    </row>
    <row r="217" spans="2:65" s="317" customFormat="1" x14ac:dyDescent="0.2">
      <c r="B217" s="321"/>
      <c r="D217" s="345" t="s">
        <v>175</v>
      </c>
      <c r="E217" s="318" t="s">
        <v>1</v>
      </c>
      <c r="F217" s="346" t="s">
        <v>282</v>
      </c>
      <c r="H217" s="347">
        <v>98.554000000000002</v>
      </c>
      <c r="I217" s="322"/>
      <c r="L217" s="321"/>
      <c r="M217" s="320"/>
      <c r="T217" s="319"/>
      <c r="AT217" s="318" t="s">
        <v>175</v>
      </c>
      <c r="AU217" s="318" t="s">
        <v>109</v>
      </c>
      <c r="AV217" s="317" t="s">
        <v>109</v>
      </c>
      <c r="AW217" s="317" t="s">
        <v>29</v>
      </c>
      <c r="AX217" s="317" t="s">
        <v>73</v>
      </c>
      <c r="AY217" s="318" t="s">
        <v>167</v>
      </c>
    </row>
    <row r="218" spans="2:65" s="323" customFormat="1" x14ac:dyDescent="0.2">
      <c r="B218" s="327"/>
      <c r="D218" s="345" t="s">
        <v>175</v>
      </c>
      <c r="E218" s="324" t="s">
        <v>1</v>
      </c>
      <c r="F218" s="348" t="s">
        <v>179</v>
      </c>
      <c r="H218" s="349">
        <v>167.755</v>
      </c>
      <c r="I218" s="328"/>
      <c r="L218" s="327"/>
      <c r="M218" s="326"/>
      <c r="T218" s="325"/>
      <c r="AT218" s="324" t="s">
        <v>175</v>
      </c>
      <c r="AU218" s="324" t="s">
        <v>109</v>
      </c>
      <c r="AV218" s="323" t="s">
        <v>173</v>
      </c>
      <c r="AW218" s="323" t="s">
        <v>29</v>
      </c>
      <c r="AX218" s="323" t="s">
        <v>78</v>
      </c>
      <c r="AY218" s="324" t="s">
        <v>167</v>
      </c>
    </row>
    <row r="219" spans="2:65" s="1" customFormat="1" ht="37.9" customHeight="1" x14ac:dyDescent="0.2">
      <c r="B219" s="73"/>
      <c r="C219" s="340" t="s">
        <v>283</v>
      </c>
      <c r="D219" s="340" t="s">
        <v>169</v>
      </c>
      <c r="E219" s="341" t="s">
        <v>284</v>
      </c>
      <c r="F219" s="342" t="s">
        <v>285</v>
      </c>
      <c r="G219" s="343" t="s">
        <v>172</v>
      </c>
      <c r="H219" s="344">
        <v>0.09</v>
      </c>
      <c r="I219" s="237"/>
      <c r="J219" s="236">
        <f>ROUND(I219*H219,2)</f>
        <v>0</v>
      </c>
      <c r="K219" s="74"/>
      <c r="L219" s="21"/>
      <c r="M219" s="235" t="s">
        <v>1</v>
      </c>
      <c r="N219" s="234" t="s">
        <v>39</v>
      </c>
      <c r="P219" s="233">
        <f>O219*H219</f>
        <v>0</v>
      </c>
      <c r="Q219" s="233">
        <v>0</v>
      </c>
      <c r="R219" s="233">
        <f>Q219*H219</f>
        <v>0</v>
      </c>
      <c r="S219" s="233">
        <v>2.2000000000000002</v>
      </c>
      <c r="T219" s="232">
        <f>S219*H219</f>
        <v>0.19800000000000001</v>
      </c>
      <c r="AR219" s="231" t="s">
        <v>173</v>
      </c>
      <c r="AT219" s="231" t="s">
        <v>169</v>
      </c>
      <c r="AU219" s="231" t="s">
        <v>109</v>
      </c>
      <c r="AY219" s="10" t="s">
        <v>167</v>
      </c>
      <c r="BE219" s="75">
        <f>IF(N219="základná",J219,0)</f>
        <v>0</v>
      </c>
      <c r="BF219" s="75">
        <f>IF(N219="znížená",J219,0)</f>
        <v>0</v>
      </c>
      <c r="BG219" s="75">
        <f>IF(N219="zákl. prenesená",J219,0)</f>
        <v>0</v>
      </c>
      <c r="BH219" s="75">
        <f>IF(N219="zníž. prenesená",J219,0)</f>
        <v>0</v>
      </c>
      <c r="BI219" s="75">
        <f>IF(N219="nulová",J219,0)</f>
        <v>0</v>
      </c>
      <c r="BJ219" s="10" t="s">
        <v>109</v>
      </c>
      <c r="BK219" s="75">
        <f>ROUND(I219*H219,2)</f>
        <v>0</v>
      </c>
      <c r="BL219" s="10" t="s">
        <v>173</v>
      </c>
      <c r="BM219" s="231" t="s">
        <v>286</v>
      </c>
    </row>
    <row r="220" spans="2:65" s="329" customFormat="1" x14ac:dyDescent="0.2">
      <c r="B220" s="333"/>
      <c r="D220" s="345" t="s">
        <v>175</v>
      </c>
      <c r="E220" s="330" t="s">
        <v>1</v>
      </c>
      <c r="F220" s="355" t="s">
        <v>287</v>
      </c>
      <c r="H220" s="330" t="s">
        <v>1</v>
      </c>
      <c r="I220" s="334"/>
      <c r="L220" s="333"/>
      <c r="M220" s="332"/>
      <c r="T220" s="331"/>
      <c r="AT220" s="330" t="s">
        <v>175</v>
      </c>
      <c r="AU220" s="330" t="s">
        <v>109</v>
      </c>
      <c r="AV220" s="329" t="s">
        <v>78</v>
      </c>
      <c r="AW220" s="329" t="s">
        <v>29</v>
      </c>
      <c r="AX220" s="329" t="s">
        <v>73</v>
      </c>
      <c r="AY220" s="330" t="s">
        <v>167</v>
      </c>
    </row>
    <row r="221" spans="2:65" s="317" customFormat="1" x14ac:dyDescent="0.2">
      <c r="B221" s="321"/>
      <c r="D221" s="345" t="s">
        <v>175</v>
      </c>
      <c r="E221" s="318" t="s">
        <v>1</v>
      </c>
      <c r="F221" s="346" t="s">
        <v>288</v>
      </c>
      <c r="H221" s="347">
        <v>0.09</v>
      </c>
      <c r="I221" s="322"/>
      <c r="L221" s="321"/>
      <c r="M221" s="320"/>
      <c r="T221" s="319"/>
      <c r="AT221" s="318" t="s">
        <v>175</v>
      </c>
      <c r="AU221" s="318" t="s">
        <v>109</v>
      </c>
      <c r="AV221" s="317" t="s">
        <v>109</v>
      </c>
      <c r="AW221" s="317" t="s">
        <v>29</v>
      </c>
      <c r="AX221" s="317" t="s">
        <v>73</v>
      </c>
      <c r="AY221" s="318" t="s">
        <v>167</v>
      </c>
    </row>
    <row r="222" spans="2:65" s="323" customFormat="1" x14ac:dyDescent="0.2">
      <c r="B222" s="327"/>
      <c r="D222" s="345" t="s">
        <v>175</v>
      </c>
      <c r="E222" s="324" t="s">
        <v>1</v>
      </c>
      <c r="F222" s="348" t="s">
        <v>179</v>
      </c>
      <c r="H222" s="349">
        <v>0.09</v>
      </c>
      <c r="I222" s="328"/>
      <c r="L222" s="327"/>
      <c r="M222" s="326"/>
      <c r="T222" s="325"/>
      <c r="AT222" s="324" t="s">
        <v>175</v>
      </c>
      <c r="AU222" s="324" t="s">
        <v>109</v>
      </c>
      <c r="AV222" s="323" t="s">
        <v>173</v>
      </c>
      <c r="AW222" s="323" t="s">
        <v>29</v>
      </c>
      <c r="AX222" s="323" t="s">
        <v>78</v>
      </c>
      <c r="AY222" s="324" t="s">
        <v>167</v>
      </c>
    </row>
    <row r="223" spans="2:65" s="1" customFormat="1" ht="37.9" customHeight="1" x14ac:dyDescent="0.2">
      <c r="B223" s="73"/>
      <c r="C223" s="340" t="s">
        <v>289</v>
      </c>
      <c r="D223" s="340" t="s">
        <v>169</v>
      </c>
      <c r="E223" s="341" t="s">
        <v>290</v>
      </c>
      <c r="F223" s="342" t="s">
        <v>291</v>
      </c>
      <c r="G223" s="343" t="s">
        <v>172</v>
      </c>
      <c r="H223" s="344">
        <v>3.8250000000000002</v>
      </c>
      <c r="I223" s="237"/>
      <c r="J223" s="236">
        <f>ROUND(I223*H223,2)</f>
        <v>0</v>
      </c>
      <c r="K223" s="74"/>
      <c r="L223" s="21"/>
      <c r="M223" s="235" t="s">
        <v>1</v>
      </c>
      <c r="N223" s="234" t="s">
        <v>39</v>
      </c>
      <c r="P223" s="233">
        <f>O223*H223</f>
        <v>0</v>
      </c>
      <c r="Q223" s="233">
        <v>0</v>
      </c>
      <c r="R223" s="233">
        <f>Q223*H223</f>
        <v>0</v>
      </c>
      <c r="S223" s="233">
        <v>2.2000000000000002</v>
      </c>
      <c r="T223" s="232">
        <f>S223*H223</f>
        <v>8.4150000000000009</v>
      </c>
      <c r="AR223" s="231" t="s">
        <v>173</v>
      </c>
      <c r="AT223" s="231" t="s">
        <v>169</v>
      </c>
      <c r="AU223" s="231" t="s">
        <v>109</v>
      </c>
      <c r="AY223" s="10" t="s">
        <v>167</v>
      </c>
      <c r="BE223" s="75">
        <f>IF(N223="základná",J223,0)</f>
        <v>0</v>
      </c>
      <c r="BF223" s="75">
        <f>IF(N223="znížená",J223,0)</f>
        <v>0</v>
      </c>
      <c r="BG223" s="75">
        <f>IF(N223="zákl. prenesená",J223,0)</f>
        <v>0</v>
      </c>
      <c r="BH223" s="75">
        <f>IF(N223="zníž. prenesená",J223,0)</f>
        <v>0</v>
      </c>
      <c r="BI223" s="75">
        <f>IF(N223="nulová",J223,0)</f>
        <v>0</v>
      </c>
      <c r="BJ223" s="10" t="s">
        <v>109</v>
      </c>
      <c r="BK223" s="75">
        <f>ROUND(I223*H223,2)</f>
        <v>0</v>
      </c>
      <c r="BL223" s="10" t="s">
        <v>173</v>
      </c>
      <c r="BM223" s="231" t="s">
        <v>292</v>
      </c>
    </row>
    <row r="224" spans="2:65" s="329" customFormat="1" x14ac:dyDescent="0.2">
      <c r="B224" s="333"/>
      <c r="D224" s="345" t="s">
        <v>175</v>
      </c>
      <c r="E224" s="330" t="s">
        <v>1</v>
      </c>
      <c r="F224" s="355" t="s">
        <v>176</v>
      </c>
      <c r="H224" s="330" t="s">
        <v>1</v>
      </c>
      <c r="I224" s="334"/>
      <c r="L224" s="333"/>
      <c r="M224" s="332"/>
      <c r="T224" s="331"/>
      <c r="AT224" s="330" t="s">
        <v>175</v>
      </c>
      <c r="AU224" s="330" t="s">
        <v>109</v>
      </c>
      <c r="AV224" s="329" t="s">
        <v>78</v>
      </c>
      <c r="AW224" s="329" t="s">
        <v>29</v>
      </c>
      <c r="AX224" s="329" t="s">
        <v>73</v>
      </c>
      <c r="AY224" s="330" t="s">
        <v>167</v>
      </c>
    </row>
    <row r="225" spans="2:65" s="317" customFormat="1" x14ac:dyDescent="0.2">
      <c r="B225" s="321"/>
      <c r="D225" s="345" t="s">
        <v>175</v>
      </c>
      <c r="E225" s="318" t="s">
        <v>1</v>
      </c>
      <c r="F225" s="346" t="s">
        <v>293</v>
      </c>
      <c r="H225" s="347">
        <v>3.8250000000000002</v>
      </c>
      <c r="I225" s="322"/>
      <c r="L225" s="321"/>
      <c r="M225" s="320"/>
      <c r="T225" s="319"/>
      <c r="AT225" s="318" t="s">
        <v>175</v>
      </c>
      <c r="AU225" s="318" t="s">
        <v>109</v>
      </c>
      <c r="AV225" s="317" t="s">
        <v>109</v>
      </c>
      <c r="AW225" s="317" t="s">
        <v>29</v>
      </c>
      <c r="AX225" s="317" t="s">
        <v>73</v>
      </c>
      <c r="AY225" s="318" t="s">
        <v>167</v>
      </c>
    </row>
    <row r="226" spans="2:65" s="323" customFormat="1" x14ac:dyDescent="0.2">
      <c r="B226" s="327"/>
      <c r="D226" s="345" t="s">
        <v>175</v>
      </c>
      <c r="E226" s="324" t="s">
        <v>1</v>
      </c>
      <c r="F226" s="348" t="s">
        <v>179</v>
      </c>
      <c r="H226" s="349">
        <v>3.8250000000000002</v>
      </c>
      <c r="I226" s="328"/>
      <c r="L226" s="327"/>
      <c r="M226" s="326"/>
      <c r="T226" s="325"/>
      <c r="AT226" s="324" t="s">
        <v>175</v>
      </c>
      <c r="AU226" s="324" t="s">
        <v>109</v>
      </c>
      <c r="AV226" s="323" t="s">
        <v>173</v>
      </c>
      <c r="AW226" s="323" t="s">
        <v>29</v>
      </c>
      <c r="AX226" s="323" t="s">
        <v>78</v>
      </c>
      <c r="AY226" s="324" t="s">
        <v>167</v>
      </c>
    </row>
    <row r="227" spans="2:65" s="1" customFormat="1" ht="24.25" customHeight="1" x14ac:dyDescent="0.2">
      <c r="B227" s="73"/>
      <c r="C227" s="340" t="s">
        <v>294</v>
      </c>
      <c r="D227" s="340" t="s">
        <v>169</v>
      </c>
      <c r="E227" s="341" t="s">
        <v>295</v>
      </c>
      <c r="F227" s="342" t="s">
        <v>296</v>
      </c>
      <c r="G227" s="343" t="s">
        <v>172</v>
      </c>
      <c r="H227" s="344">
        <v>137.56299999999999</v>
      </c>
      <c r="I227" s="237"/>
      <c r="J227" s="236">
        <f>ROUND(I227*H227,2)</f>
        <v>0</v>
      </c>
      <c r="K227" s="74"/>
      <c r="L227" s="21"/>
      <c r="M227" s="235" t="s">
        <v>1</v>
      </c>
      <c r="N227" s="234" t="s">
        <v>39</v>
      </c>
      <c r="P227" s="233">
        <f>O227*H227</f>
        <v>0</v>
      </c>
      <c r="Q227" s="233">
        <v>0</v>
      </c>
      <c r="R227" s="233">
        <f>Q227*H227</f>
        <v>0</v>
      </c>
      <c r="S227" s="233">
        <v>1.4</v>
      </c>
      <c r="T227" s="232">
        <f>S227*H227</f>
        <v>192.58819999999997</v>
      </c>
      <c r="AR227" s="231" t="s">
        <v>173</v>
      </c>
      <c r="AT227" s="231" t="s">
        <v>169</v>
      </c>
      <c r="AU227" s="231" t="s">
        <v>109</v>
      </c>
      <c r="AY227" s="10" t="s">
        <v>167</v>
      </c>
      <c r="BE227" s="75">
        <f>IF(N227="základná",J227,0)</f>
        <v>0</v>
      </c>
      <c r="BF227" s="75">
        <f>IF(N227="znížená",J227,0)</f>
        <v>0</v>
      </c>
      <c r="BG227" s="75">
        <f>IF(N227="zákl. prenesená",J227,0)</f>
        <v>0</v>
      </c>
      <c r="BH227" s="75">
        <f>IF(N227="zníž. prenesená",J227,0)</f>
        <v>0</v>
      </c>
      <c r="BI227" s="75">
        <f>IF(N227="nulová",J227,0)</f>
        <v>0</v>
      </c>
      <c r="BJ227" s="10" t="s">
        <v>109</v>
      </c>
      <c r="BK227" s="75">
        <f>ROUND(I227*H227,2)</f>
        <v>0</v>
      </c>
      <c r="BL227" s="10" t="s">
        <v>173</v>
      </c>
      <c r="BM227" s="231" t="s">
        <v>297</v>
      </c>
    </row>
    <row r="228" spans="2:65" s="317" customFormat="1" x14ac:dyDescent="0.2">
      <c r="B228" s="321"/>
      <c r="D228" s="345" t="s">
        <v>175</v>
      </c>
      <c r="E228" s="318" t="s">
        <v>1</v>
      </c>
      <c r="F228" s="346" t="s">
        <v>298</v>
      </c>
      <c r="H228" s="347">
        <v>121.794</v>
      </c>
      <c r="I228" s="322"/>
      <c r="L228" s="321"/>
      <c r="M228" s="320"/>
      <c r="T228" s="319"/>
      <c r="AT228" s="318" t="s">
        <v>175</v>
      </c>
      <c r="AU228" s="318" t="s">
        <v>109</v>
      </c>
      <c r="AV228" s="317" t="s">
        <v>109</v>
      </c>
      <c r="AW228" s="317" t="s">
        <v>29</v>
      </c>
      <c r="AX228" s="317" t="s">
        <v>73</v>
      </c>
      <c r="AY228" s="318" t="s">
        <v>167</v>
      </c>
    </row>
    <row r="229" spans="2:65" s="317" customFormat="1" x14ac:dyDescent="0.2">
      <c r="B229" s="321"/>
      <c r="D229" s="345" t="s">
        <v>175</v>
      </c>
      <c r="E229" s="318" t="s">
        <v>1</v>
      </c>
      <c r="F229" s="346" t="s">
        <v>299</v>
      </c>
      <c r="H229" s="347">
        <v>15.769</v>
      </c>
      <c r="I229" s="322"/>
      <c r="L229" s="321"/>
      <c r="M229" s="320"/>
      <c r="T229" s="319"/>
      <c r="AT229" s="318" t="s">
        <v>175</v>
      </c>
      <c r="AU229" s="318" t="s">
        <v>109</v>
      </c>
      <c r="AV229" s="317" t="s">
        <v>109</v>
      </c>
      <c r="AW229" s="317" t="s">
        <v>29</v>
      </c>
      <c r="AX229" s="317" t="s">
        <v>73</v>
      </c>
      <c r="AY229" s="318" t="s">
        <v>167</v>
      </c>
    </row>
    <row r="230" spans="2:65" s="323" customFormat="1" x14ac:dyDescent="0.2">
      <c r="B230" s="327"/>
      <c r="D230" s="345" t="s">
        <v>175</v>
      </c>
      <c r="E230" s="324" t="s">
        <v>1</v>
      </c>
      <c r="F230" s="348" t="s">
        <v>179</v>
      </c>
      <c r="H230" s="349">
        <v>137.56299999999999</v>
      </c>
      <c r="I230" s="328"/>
      <c r="L230" s="327"/>
      <c r="M230" s="326"/>
      <c r="T230" s="325"/>
      <c r="AT230" s="324" t="s">
        <v>175</v>
      </c>
      <c r="AU230" s="324" t="s">
        <v>109</v>
      </c>
      <c r="AV230" s="323" t="s">
        <v>173</v>
      </c>
      <c r="AW230" s="323" t="s">
        <v>29</v>
      </c>
      <c r="AX230" s="323" t="s">
        <v>78</v>
      </c>
      <c r="AY230" s="324" t="s">
        <v>167</v>
      </c>
    </row>
    <row r="231" spans="2:65" s="1" customFormat="1" ht="24.25" customHeight="1" x14ac:dyDescent="0.2">
      <c r="B231" s="73"/>
      <c r="C231" s="340" t="s">
        <v>300</v>
      </c>
      <c r="D231" s="340" t="s">
        <v>169</v>
      </c>
      <c r="E231" s="341" t="s">
        <v>301</v>
      </c>
      <c r="F231" s="342" t="s">
        <v>302</v>
      </c>
      <c r="G231" s="343" t="s">
        <v>303</v>
      </c>
      <c r="H231" s="344">
        <v>2</v>
      </c>
      <c r="I231" s="237"/>
      <c r="J231" s="236">
        <f>ROUND(I231*H231,2)</f>
        <v>0</v>
      </c>
      <c r="K231" s="74"/>
      <c r="L231" s="21"/>
      <c r="M231" s="235" t="s">
        <v>1</v>
      </c>
      <c r="N231" s="234" t="s">
        <v>39</v>
      </c>
      <c r="P231" s="233">
        <f>O231*H231</f>
        <v>0</v>
      </c>
      <c r="Q231" s="233">
        <v>0</v>
      </c>
      <c r="R231" s="233">
        <f>Q231*H231</f>
        <v>0</v>
      </c>
      <c r="S231" s="233">
        <v>0.14599999999999999</v>
      </c>
      <c r="T231" s="232">
        <f>S231*H231</f>
        <v>0.29199999999999998</v>
      </c>
      <c r="AR231" s="231" t="s">
        <v>173</v>
      </c>
      <c r="AT231" s="231" t="s">
        <v>169</v>
      </c>
      <c r="AU231" s="231" t="s">
        <v>109</v>
      </c>
      <c r="AY231" s="10" t="s">
        <v>167</v>
      </c>
      <c r="BE231" s="75">
        <f>IF(N231="základná",J231,0)</f>
        <v>0</v>
      </c>
      <c r="BF231" s="75">
        <f>IF(N231="znížená",J231,0)</f>
        <v>0</v>
      </c>
      <c r="BG231" s="75">
        <f>IF(N231="zákl. prenesená",J231,0)</f>
        <v>0</v>
      </c>
      <c r="BH231" s="75">
        <f>IF(N231="zníž. prenesená",J231,0)</f>
        <v>0</v>
      </c>
      <c r="BI231" s="75">
        <f>IF(N231="nulová",J231,0)</f>
        <v>0</v>
      </c>
      <c r="BJ231" s="10" t="s">
        <v>109</v>
      </c>
      <c r="BK231" s="75">
        <f>ROUND(I231*H231,2)</f>
        <v>0</v>
      </c>
      <c r="BL231" s="10" t="s">
        <v>173</v>
      </c>
      <c r="BM231" s="231" t="s">
        <v>304</v>
      </c>
    </row>
    <row r="232" spans="2:65" s="329" customFormat="1" x14ac:dyDescent="0.2">
      <c r="B232" s="333"/>
      <c r="D232" s="345" t="s">
        <v>175</v>
      </c>
      <c r="E232" s="330" t="s">
        <v>1</v>
      </c>
      <c r="F232" s="355" t="s">
        <v>305</v>
      </c>
      <c r="H232" s="330" t="s">
        <v>1</v>
      </c>
      <c r="I232" s="334"/>
      <c r="L232" s="333"/>
      <c r="M232" s="332"/>
      <c r="T232" s="331"/>
      <c r="AT232" s="330" t="s">
        <v>175</v>
      </c>
      <c r="AU232" s="330" t="s">
        <v>109</v>
      </c>
      <c r="AV232" s="329" t="s">
        <v>78</v>
      </c>
      <c r="AW232" s="329" t="s">
        <v>29</v>
      </c>
      <c r="AX232" s="329" t="s">
        <v>73</v>
      </c>
      <c r="AY232" s="330" t="s">
        <v>167</v>
      </c>
    </row>
    <row r="233" spans="2:65" s="317" customFormat="1" x14ac:dyDescent="0.2">
      <c r="B233" s="321"/>
      <c r="D233" s="345" t="s">
        <v>175</v>
      </c>
      <c r="E233" s="318" t="s">
        <v>1</v>
      </c>
      <c r="F233" s="346" t="s">
        <v>306</v>
      </c>
      <c r="H233" s="347">
        <v>2</v>
      </c>
      <c r="I233" s="322"/>
      <c r="L233" s="321"/>
      <c r="M233" s="320"/>
      <c r="T233" s="319"/>
      <c r="AT233" s="318" t="s">
        <v>175</v>
      </c>
      <c r="AU233" s="318" t="s">
        <v>109</v>
      </c>
      <c r="AV233" s="317" t="s">
        <v>109</v>
      </c>
      <c r="AW233" s="317" t="s">
        <v>29</v>
      </c>
      <c r="AX233" s="317" t="s">
        <v>73</v>
      </c>
      <c r="AY233" s="318" t="s">
        <v>167</v>
      </c>
    </row>
    <row r="234" spans="2:65" s="323" customFormat="1" x14ac:dyDescent="0.2">
      <c r="B234" s="327"/>
      <c r="D234" s="345" t="s">
        <v>175</v>
      </c>
      <c r="E234" s="324" t="s">
        <v>1</v>
      </c>
      <c r="F234" s="348" t="s">
        <v>179</v>
      </c>
      <c r="H234" s="349">
        <v>2</v>
      </c>
      <c r="I234" s="328"/>
      <c r="L234" s="327"/>
      <c r="M234" s="326"/>
      <c r="T234" s="325"/>
      <c r="AT234" s="324" t="s">
        <v>175</v>
      </c>
      <c r="AU234" s="324" t="s">
        <v>109</v>
      </c>
      <c r="AV234" s="323" t="s">
        <v>173</v>
      </c>
      <c r="AW234" s="323" t="s">
        <v>29</v>
      </c>
      <c r="AX234" s="323" t="s">
        <v>78</v>
      </c>
      <c r="AY234" s="324" t="s">
        <v>167</v>
      </c>
    </row>
    <row r="235" spans="2:65" s="1" customFormat="1" ht="24.25" customHeight="1" x14ac:dyDescent="0.2">
      <c r="B235" s="73"/>
      <c r="C235" s="340" t="s">
        <v>307</v>
      </c>
      <c r="D235" s="340" t="s">
        <v>169</v>
      </c>
      <c r="E235" s="341" t="s">
        <v>308</v>
      </c>
      <c r="F235" s="342" t="s">
        <v>309</v>
      </c>
      <c r="G235" s="343" t="s">
        <v>172</v>
      </c>
      <c r="H235" s="344">
        <v>3.1829999999999998</v>
      </c>
      <c r="I235" s="237"/>
      <c r="J235" s="236">
        <f>ROUND(I235*H235,2)</f>
        <v>0</v>
      </c>
      <c r="K235" s="74"/>
      <c r="L235" s="21"/>
      <c r="M235" s="235" t="s">
        <v>1</v>
      </c>
      <c r="N235" s="234" t="s">
        <v>39</v>
      </c>
      <c r="P235" s="233">
        <f>O235*H235</f>
        <v>0</v>
      </c>
      <c r="Q235" s="233">
        <v>0</v>
      </c>
      <c r="R235" s="233">
        <f>Q235*H235</f>
        <v>0</v>
      </c>
      <c r="S235" s="233">
        <v>1.875</v>
      </c>
      <c r="T235" s="232">
        <f>S235*H235</f>
        <v>5.9681249999999997</v>
      </c>
      <c r="AR235" s="231" t="s">
        <v>173</v>
      </c>
      <c r="AT235" s="231" t="s">
        <v>169</v>
      </c>
      <c r="AU235" s="231" t="s">
        <v>109</v>
      </c>
      <c r="AY235" s="10" t="s">
        <v>167</v>
      </c>
      <c r="BE235" s="75">
        <f>IF(N235="základná",J235,0)</f>
        <v>0</v>
      </c>
      <c r="BF235" s="75">
        <f>IF(N235="znížená",J235,0)</f>
        <v>0</v>
      </c>
      <c r="BG235" s="75">
        <f>IF(N235="zákl. prenesená",J235,0)</f>
        <v>0</v>
      </c>
      <c r="BH235" s="75">
        <f>IF(N235="zníž. prenesená",J235,0)</f>
        <v>0</v>
      </c>
      <c r="BI235" s="75">
        <f>IF(N235="nulová",J235,0)</f>
        <v>0</v>
      </c>
      <c r="BJ235" s="10" t="s">
        <v>109</v>
      </c>
      <c r="BK235" s="75">
        <f>ROUND(I235*H235,2)</f>
        <v>0</v>
      </c>
      <c r="BL235" s="10" t="s">
        <v>173</v>
      </c>
      <c r="BM235" s="231" t="s">
        <v>310</v>
      </c>
    </row>
    <row r="236" spans="2:65" s="329" customFormat="1" x14ac:dyDescent="0.2">
      <c r="B236" s="333"/>
      <c r="D236" s="345" t="s">
        <v>175</v>
      </c>
      <c r="E236" s="330" t="s">
        <v>1</v>
      </c>
      <c r="F236" s="355" t="s">
        <v>311</v>
      </c>
      <c r="H236" s="330" t="s">
        <v>1</v>
      </c>
      <c r="I236" s="334"/>
      <c r="L236" s="333"/>
      <c r="M236" s="332"/>
      <c r="T236" s="331"/>
      <c r="AT236" s="330" t="s">
        <v>175</v>
      </c>
      <c r="AU236" s="330" t="s">
        <v>109</v>
      </c>
      <c r="AV236" s="329" t="s">
        <v>78</v>
      </c>
      <c r="AW236" s="329" t="s">
        <v>29</v>
      </c>
      <c r="AX236" s="329" t="s">
        <v>73</v>
      </c>
      <c r="AY236" s="330" t="s">
        <v>167</v>
      </c>
    </row>
    <row r="237" spans="2:65" s="317" customFormat="1" ht="20" x14ac:dyDescent="0.2">
      <c r="B237" s="321"/>
      <c r="D237" s="345" t="s">
        <v>175</v>
      </c>
      <c r="E237" s="318" t="s">
        <v>1</v>
      </c>
      <c r="F237" s="346" t="s">
        <v>312</v>
      </c>
      <c r="H237" s="347">
        <v>2.8679999999999999</v>
      </c>
      <c r="I237" s="322"/>
      <c r="L237" s="321"/>
      <c r="M237" s="320"/>
      <c r="T237" s="319"/>
      <c r="AT237" s="318" t="s">
        <v>175</v>
      </c>
      <c r="AU237" s="318" t="s">
        <v>109</v>
      </c>
      <c r="AV237" s="317" t="s">
        <v>109</v>
      </c>
      <c r="AW237" s="317" t="s">
        <v>29</v>
      </c>
      <c r="AX237" s="317" t="s">
        <v>73</v>
      </c>
      <c r="AY237" s="318" t="s">
        <v>167</v>
      </c>
    </row>
    <row r="238" spans="2:65" s="329" customFormat="1" x14ac:dyDescent="0.2">
      <c r="B238" s="333"/>
      <c r="D238" s="345" t="s">
        <v>175</v>
      </c>
      <c r="E238" s="330" t="s">
        <v>1</v>
      </c>
      <c r="F238" s="355" t="s">
        <v>313</v>
      </c>
      <c r="H238" s="330" t="s">
        <v>1</v>
      </c>
      <c r="I238" s="334"/>
      <c r="L238" s="333"/>
      <c r="M238" s="332"/>
      <c r="T238" s="331"/>
      <c r="AT238" s="330" t="s">
        <v>175</v>
      </c>
      <c r="AU238" s="330" t="s">
        <v>109</v>
      </c>
      <c r="AV238" s="329" t="s">
        <v>78</v>
      </c>
      <c r="AW238" s="329" t="s">
        <v>29</v>
      </c>
      <c r="AX238" s="329" t="s">
        <v>73</v>
      </c>
      <c r="AY238" s="330" t="s">
        <v>167</v>
      </c>
    </row>
    <row r="239" spans="2:65" s="317" customFormat="1" x14ac:dyDescent="0.2">
      <c r="B239" s="321"/>
      <c r="D239" s="345" t="s">
        <v>175</v>
      </c>
      <c r="E239" s="318" t="s">
        <v>1</v>
      </c>
      <c r="F239" s="346" t="s">
        <v>314</v>
      </c>
      <c r="H239" s="347">
        <v>0.315</v>
      </c>
      <c r="I239" s="322"/>
      <c r="L239" s="321"/>
      <c r="M239" s="320"/>
      <c r="T239" s="319"/>
      <c r="AT239" s="318" t="s">
        <v>175</v>
      </c>
      <c r="AU239" s="318" t="s">
        <v>109</v>
      </c>
      <c r="AV239" s="317" t="s">
        <v>109</v>
      </c>
      <c r="AW239" s="317" t="s">
        <v>29</v>
      </c>
      <c r="AX239" s="317" t="s">
        <v>73</v>
      </c>
      <c r="AY239" s="318" t="s">
        <v>167</v>
      </c>
    </row>
    <row r="240" spans="2:65" s="323" customFormat="1" x14ac:dyDescent="0.2">
      <c r="B240" s="327"/>
      <c r="D240" s="345" t="s">
        <v>175</v>
      </c>
      <c r="E240" s="324" t="s">
        <v>1</v>
      </c>
      <c r="F240" s="348" t="s">
        <v>179</v>
      </c>
      <c r="H240" s="349">
        <v>3.1829999999999998</v>
      </c>
      <c r="I240" s="328"/>
      <c r="L240" s="327"/>
      <c r="M240" s="326"/>
      <c r="T240" s="325"/>
      <c r="AT240" s="324" t="s">
        <v>175</v>
      </c>
      <c r="AU240" s="324" t="s">
        <v>109</v>
      </c>
      <c r="AV240" s="323" t="s">
        <v>173</v>
      </c>
      <c r="AW240" s="323" t="s">
        <v>29</v>
      </c>
      <c r="AX240" s="323" t="s">
        <v>78</v>
      </c>
      <c r="AY240" s="324" t="s">
        <v>167</v>
      </c>
    </row>
    <row r="241" spans="2:65" s="1" customFormat="1" ht="24.25" customHeight="1" x14ac:dyDescent="0.2">
      <c r="B241" s="73"/>
      <c r="C241" s="340" t="s">
        <v>315</v>
      </c>
      <c r="D241" s="340" t="s">
        <v>169</v>
      </c>
      <c r="E241" s="341" t="s">
        <v>316</v>
      </c>
      <c r="F241" s="342" t="s">
        <v>317</v>
      </c>
      <c r="G241" s="343" t="s">
        <v>318</v>
      </c>
      <c r="H241" s="344">
        <v>153</v>
      </c>
      <c r="I241" s="237"/>
      <c r="J241" s="236">
        <f>ROUND(I241*H241,2)</f>
        <v>0</v>
      </c>
      <c r="K241" s="74"/>
      <c r="L241" s="21"/>
      <c r="M241" s="235" t="s">
        <v>1</v>
      </c>
      <c r="N241" s="234" t="s">
        <v>39</v>
      </c>
      <c r="P241" s="233">
        <f>O241*H241</f>
        <v>0</v>
      </c>
      <c r="Q241" s="233">
        <v>1.7520000000000002E-5</v>
      </c>
      <c r="R241" s="233">
        <f>Q241*H241</f>
        <v>2.6805600000000002E-3</v>
      </c>
      <c r="S241" s="233">
        <v>1.2E-2</v>
      </c>
      <c r="T241" s="232">
        <f>S241*H241</f>
        <v>1.8360000000000001</v>
      </c>
      <c r="AR241" s="231" t="s">
        <v>173</v>
      </c>
      <c r="AT241" s="231" t="s">
        <v>169</v>
      </c>
      <c r="AU241" s="231" t="s">
        <v>109</v>
      </c>
      <c r="AY241" s="10" t="s">
        <v>167</v>
      </c>
      <c r="BE241" s="75">
        <f>IF(N241="základná",J241,0)</f>
        <v>0</v>
      </c>
      <c r="BF241" s="75">
        <f>IF(N241="znížená",J241,0)</f>
        <v>0</v>
      </c>
      <c r="BG241" s="75">
        <f>IF(N241="zákl. prenesená",J241,0)</f>
        <v>0</v>
      </c>
      <c r="BH241" s="75">
        <f>IF(N241="zníž. prenesená",J241,0)</f>
        <v>0</v>
      </c>
      <c r="BI241" s="75">
        <f>IF(N241="nulová",J241,0)</f>
        <v>0</v>
      </c>
      <c r="BJ241" s="10" t="s">
        <v>109</v>
      </c>
      <c r="BK241" s="75">
        <f>ROUND(I241*H241,2)</f>
        <v>0</v>
      </c>
      <c r="BL241" s="10" t="s">
        <v>173</v>
      </c>
      <c r="BM241" s="231" t="s">
        <v>319</v>
      </c>
    </row>
    <row r="242" spans="2:65" s="317" customFormat="1" x14ac:dyDescent="0.2">
      <c r="B242" s="321"/>
      <c r="D242" s="345" t="s">
        <v>175</v>
      </c>
      <c r="E242" s="318" t="s">
        <v>1</v>
      </c>
      <c r="F242" s="346" t="s">
        <v>320</v>
      </c>
      <c r="H242" s="347">
        <v>153</v>
      </c>
      <c r="I242" s="322"/>
      <c r="L242" s="321"/>
      <c r="M242" s="320"/>
      <c r="T242" s="319"/>
      <c r="AT242" s="318" t="s">
        <v>175</v>
      </c>
      <c r="AU242" s="318" t="s">
        <v>109</v>
      </c>
      <c r="AV242" s="317" t="s">
        <v>109</v>
      </c>
      <c r="AW242" s="317" t="s">
        <v>29</v>
      </c>
      <c r="AX242" s="317" t="s">
        <v>73</v>
      </c>
      <c r="AY242" s="318" t="s">
        <v>167</v>
      </c>
    </row>
    <row r="243" spans="2:65" s="323" customFormat="1" x14ac:dyDescent="0.2">
      <c r="B243" s="327"/>
      <c r="D243" s="345" t="s">
        <v>175</v>
      </c>
      <c r="E243" s="324" t="s">
        <v>1</v>
      </c>
      <c r="F243" s="348" t="s">
        <v>179</v>
      </c>
      <c r="H243" s="349">
        <v>153</v>
      </c>
      <c r="I243" s="328"/>
      <c r="L243" s="327"/>
      <c r="M243" s="326"/>
      <c r="T243" s="325"/>
      <c r="AT243" s="324" t="s">
        <v>175</v>
      </c>
      <c r="AU243" s="324" t="s">
        <v>109</v>
      </c>
      <c r="AV243" s="323" t="s">
        <v>173</v>
      </c>
      <c r="AW243" s="323" t="s">
        <v>29</v>
      </c>
      <c r="AX243" s="323" t="s">
        <v>78</v>
      </c>
      <c r="AY243" s="324" t="s">
        <v>167</v>
      </c>
    </row>
    <row r="244" spans="2:65" s="1" customFormat="1" ht="24.25" customHeight="1" x14ac:dyDescent="0.2">
      <c r="B244" s="73"/>
      <c r="C244" s="340" t="s">
        <v>321</v>
      </c>
      <c r="D244" s="340" t="s">
        <v>169</v>
      </c>
      <c r="E244" s="341" t="s">
        <v>322</v>
      </c>
      <c r="F244" s="342" t="s">
        <v>323</v>
      </c>
      <c r="G244" s="343" t="s">
        <v>318</v>
      </c>
      <c r="H244" s="344">
        <v>176</v>
      </c>
      <c r="I244" s="237"/>
      <c r="J244" s="236">
        <f>ROUND(I244*H244,2)</f>
        <v>0</v>
      </c>
      <c r="K244" s="74"/>
      <c r="L244" s="21"/>
      <c r="M244" s="235" t="s">
        <v>1</v>
      </c>
      <c r="N244" s="234" t="s">
        <v>39</v>
      </c>
      <c r="P244" s="233">
        <f>O244*H244</f>
        <v>0</v>
      </c>
      <c r="Q244" s="233">
        <v>3.1319999999999998E-5</v>
      </c>
      <c r="R244" s="233">
        <f>Q244*H244</f>
        <v>5.5123199999999994E-3</v>
      </c>
      <c r="S244" s="233">
        <v>1.7999999999999999E-2</v>
      </c>
      <c r="T244" s="232">
        <f>S244*H244</f>
        <v>3.1679999999999997</v>
      </c>
      <c r="AR244" s="231" t="s">
        <v>173</v>
      </c>
      <c r="AT244" s="231" t="s">
        <v>169</v>
      </c>
      <c r="AU244" s="231" t="s">
        <v>109</v>
      </c>
      <c r="AY244" s="10" t="s">
        <v>167</v>
      </c>
      <c r="BE244" s="75">
        <f>IF(N244="základná",J244,0)</f>
        <v>0</v>
      </c>
      <c r="BF244" s="75">
        <f>IF(N244="znížená",J244,0)</f>
        <v>0</v>
      </c>
      <c r="BG244" s="75">
        <f>IF(N244="zákl. prenesená",J244,0)</f>
        <v>0</v>
      </c>
      <c r="BH244" s="75">
        <f>IF(N244="zníž. prenesená",J244,0)</f>
        <v>0</v>
      </c>
      <c r="BI244" s="75">
        <f>IF(N244="nulová",J244,0)</f>
        <v>0</v>
      </c>
      <c r="BJ244" s="10" t="s">
        <v>109</v>
      </c>
      <c r="BK244" s="75">
        <f>ROUND(I244*H244,2)</f>
        <v>0</v>
      </c>
      <c r="BL244" s="10" t="s">
        <v>173</v>
      </c>
      <c r="BM244" s="231" t="s">
        <v>324</v>
      </c>
    </row>
    <row r="245" spans="2:65" s="329" customFormat="1" x14ac:dyDescent="0.2">
      <c r="B245" s="333"/>
      <c r="D245" s="345" t="s">
        <v>175</v>
      </c>
      <c r="E245" s="330" t="s">
        <v>1</v>
      </c>
      <c r="F245" s="355" t="s">
        <v>176</v>
      </c>
      <c r="H245" s="330" t="s">
        <v>1</v>
      </c>
      <c r="I245" s="334"/>
      <c r="L245" s="333"/>
      <c r="M245" s="332"/>
      <c r="T245" s="331"/>
      <c r="AT245" s="330" t="s">
        <v>175</v>
      </c>
      <c r="AU245" s="330" t="s">
        <v>109</v>
      </c>
      <c r="AV245" s="329" t="s">
        <v>78</v>
      </c>
      <c r="AW245" s="329" t="s">
        <v>29</v>
      </c>
      <c r="AX245" s="329" t="s">
        <v>73</v>
      </c>
      <c r="AY245" s="330" t="s">
        <v>167</v>
      </c>
    </row>
    <row r="246" spans="2:65" s="317" customFormat="1" x14ac:dyDescent="0.2">
      <c r="B246" s="321"/>
      <c r="D246" s="345" t="s">
        <v>175</v>
      </c>
      <c r="E246" s="318" t="s">
        <v>1</v>
      </c>
      <c r="F246" s="346" t="s">
        <v>325</v>
      </c>
      <c r="H246" s="347">
        <v>176</v>
      </c>
      <c r="I246" s="322"/>
      <c r="L246" s="321"/>
      <c r="M246" s="320"/>
      <c r="T246" s="319"/>
      <c r="AT246" s="318" t="s">
        <v>175</v>
      </c>
      <c r="AU246" s="318" t="s">
        <v>109</v>
      </c>
      <c r="AV246" s="317" t="s">
        <v>109</v>
      </c>
      <c r="AW246" s="317" t="s">
        <v>29</v>
      </c>
      <c r="AX246" s="317" t="s">
        <v>73</v>
      </c>
      <c r="AY246" s="318" t="s">
        <v>167</v>
      </c>
    </row>
    <row r="247" spans="2:65" s="323" customFormat="1" x14ac:dyDescent="0.2">
      <c r="B247" s="327"/>
      <c r="D247" s="345" t="s">
        <v>175</v>
      </c>
      <c r="E247" s="324" t="s">
        <v>1</v>
      </c>
      <c r="F247" s="348" t="s">
        <v>179</v>
      </c>
      <c r="H247" s="349">
        <v>176</v>
      </c>
      <c r="I247" s="328"/>
      <c r="L247" s="327"/>
      <c r="M247" s="326"/>
      <c r="T247" s="325"/>
      <c r="AT247" s="324" t="s">
        <v>175</v>
      </c>
      <c r="AU247" s="324" t="s">
        <v>109</v>
      </c>
      <c r="AV247" s="323" t="s">
        <v>173</v>
      </c>
      <c r="AW247" s="323" t="s">
        <v>29</v>
      </c>
      <c r="AX247" s="323" t="s">
        <v>78</v>
      </c>
      <c r="AY247" s="324" t="s">
        <v>167</v>
      </c>
    </row>
    <row r="248" spans="2:65" s="1" customFormat="1" ht="24.25" customHeight="1" x14ac:dyDescent="0.2">
      <c r="B248" s="73"/>
      <c r="C248" s="340" t="s">
        <v>326</v>
      </c>
      <c r="D248" s="340" t="s">
        <v>169</v>
      </c>
      <c r="E248" s="341" t="s">
        <v>327</v>
      </c>
      <c r="F248" s="342" t="s">
        <v>328</v>
      </c>
      <c r="G248" s="343" t="s">
        <v>318</v>
      </c>
      <c r="H248" s="344">
        <v>3.2</v>
      </c>
      <c r="I248" s="237"/>
      <c r="J248" s="236">
        <f>ROUND(I248*H248,2)</f>
        <v>0</v>
      </c>
      <c r="K248" s="74"/>
      <c r="L248" s="21"/>
      <c r="M248" s="235" t="s">
        <v>1</v>
      </c>
      <c r="N248" s="234" t="s">
        <v>39</v>
      </c>
      <c r="P248" s="233">
        <f>O248*H248</f>
        <v>0</v>
      </c>
      <c r="Q248" s="233">
        <v>5.2200000000000002E-5</v>
      </c>
      <c r="R248" s="233">
        <f>Q248*H248</f>
        <v>1.6704000000000003E-4</v>
      </c>
      <c r="S248" s="233">
        <v>0.03</v>
      </c>
      <c r="T248" s="232">
        <f>S248*H248</f>
        <v>9.6000000000000002E-2</v>
      </c>
      <c r="AR248" s="231" t="s">
        <v>173</v>
      </c>
      <c r="AT248" s="231" t="s">
        <v>169</v>
      </c>
      <c r="AU248" s="231" t="s">
        <v>109</v>
      </c>
      <c r="AY248" s="10" t="s">
        <v>167</v>
      </c>
      <c r="BE248" s="75">
        <f>IF(N248="základná",J248,0)</f>
        <v>0</v>
      </c>
      <c r="BF248" s="75">
        <f>IF(N248="znížená",J248,0)</f>
        <v>0</v>
      </c>
      <c r="BG248" s="75">
        <f>IF(N248="zákl. prenesená",J248,0)</f>
        <v>0</v>
      </c>
      <c r="BH248" s="75">
        <f>IF(N248="zníž. prenesená",J248,0)</f>
        <v>0</v>
      </c>
      <c r="BI248" s="75">
        <f>IF(N248="nulová",J248,0)</f>
        <v>0</v>
      </c>
      <c r="BJ248" s="10" t="s">
        <v>109</v>
      </c>
      <c r="BK248" s="75">
        <f>ROUND(I248*H248,2)</f>
        <v>0</v>
      </c>
      <c r="BL248" s="10" t="s">
        <v>173</v>
      </c>
      <c r="BM248" s="231" t="s">
        <v>329</v>
      </c>
    </row>
    <row r="249" spans="2:65" s="1" customFormat="1" ht="21.75" customHeight="1" x14ac:dyDescent="0.2">
      <c r="B249" s="73"/>
      <c r="C249" s="340" t="s">
        <v>330</v>
      </c>
      <c r="D249" s="340" t="s">
        <v>169</v>
      </c>
      <c r="E249" s="341" t="s">
        <v>331</v>
      </c>
      <c r="F249" s="342" t="s">
        <v>332</v>
      </c>
      <c r="G249" s="343" t="s">
        <v>333</v>
      </c>
      <c r="H249" s="344">
        <v>578.01900000000001</v>
      </c>
      <c r="I249" s="237"/>
      <c r="J249" s="236">
        <f>ROUND(I249*H249,2)</f>
        <v>0</v>
      </c>
      <c r="K249" s="74"/>
      <c r="L249" s="21"/>
      <c r="M249" s="235" t="s">
        <v>1</v>
      </c>
      <c r="N249" s="234" t="s">
        <v>39</v>
      </c>
      <c r="P249" s="233">
        <f>O249*H249</f>
        <v>0</v>
      </c>
      <c r="Q249" s="233">
        <v>0</v>
      </c>
      <c r="R249" s="233">
        <f>Q249*H249</f>
        <v>0</v>
      </c>
      <c r="S249" s="233">
        <v>0</v>
      </c>
      <c r="T249" s="232">
        <f>S249*H249</f>
        <v>0</v>
      </c>
      <c r="AR249" s="231" t="s">
        <v>173</v>
      </c>
      <c r="AT249" s="231" t="s">
        <v>169</v>
      </c>
      <c r="AU249" s="231" t="s">
        <v>109</v>
      </c>
      <c r="AY249" s="10" t="s">
        <v>167</v>
      </c>
      <c r="BE249" s="75">
        <f>IF(N249="základná",J249,0)</f>
        <v>0</v>
      </c>
      <c r="BF249" s="75">
        <f>IF(N249="znížená",J249,0)</f>
        <v>0</v>
      </c>
      <c r="BG249" s="75">
        <f>IF(N249="zákl. prenesená",J249,0)</f>
        <v>0</v>
      </c>
      <c r="BH249" s="75">
        <f>IF(N249="zníž. prenesená",J249,0)</f>
        <v>0</v>
      </c>
      <c r="BI249" s="75">
        <f>IF(N249="nulová",J249,0)</f>
        <v>0</v>
      </c>
      <c r="BJ249" s="10" t="s">
        <v>109</v>
      </c>
      <c r="BK249" s="75">
        <f>ROUND(I249*H249,2)</f>
        <v>0</v>
      </c>
      <c r="BL249" s="10" t="s">
        <v>173</v>
      </c>
      <c r="BM249" s="231" t="s">
        <v>334</v>
      </c>
    </row>
    <row r="250" spans="2:65" s="1" customFormat="1" ht="24.25" customHeight="1" x14ac:dyDescent="0.2">
      <c r="B250" s="73"/>
      <c r="C250" s="340" t="s">
        <v>335</v>
      </c>
      <c r="D250" s="340" t="s">
        <v>169</v>
      </c>
      <c r="E250" s="341" t="s">
        <v>336</v>
      </c>
      <c r="F250" s="342" t="s">
        <v>337</v>
      </c>
      <c r="G250" s="343" t="s">
        <v>333</v>
      </c>
      <c r="H250" s="344">
        <v>10982.361000000001</v>
      </c>
      <c r="I250" s="237"/>
      <c r="J250" s="236">
        <f>ROUND(I250*H250,2)</f>
        <v>0</v>
      </c>
      <c r="K250" s="74"/>
      <c r="L250" s="21"/>
      <c r="M250" s="235" t="s">
        <v>1</v>
      </c>
      <c r="N250" s="234" t="s">
        <v>39</v>
      </c>
      <c r="P250" s="233">
        <f>O250*H250</f>
        <v>0</v>
      </c>
      <c r="Q250" s="233">
        <v>0</v>
      </c>
      <c r="R250" s="233">
        <f>Q250*H250</f>
        <v>0</v>
      </c>
      <c r="S250" s="233">
        <v>0</v>
      </c>
      <c r="T250" s="232">
        <f>S250*H250</f>
        <v>0</v>
      </c>
      <c r="AR250" s="231" t="s">
        <v>173</v>
      </c>
      <c r="AT250" s="231" t="s">
        <v>169</v>
      </c>
      <c r="AU250" s="231" t="s">
        <v>109</v>
      </c>
      <c r="AY250" s="10" t="s">
        <v>167</v>
      </c>
      <c r="BE250" s="75">
        <f>IF(N250="základná",J250,0)</f>
        <v>0</v>
      </c>
      <c r="BF250" s="75">
        <f>IF(N250="znížená",J250,0)</f>
        <v>0</v>
      </c>
      <c r="BG250" s="75">
        <f>IF(N250="zákl. prenesená",J250,0)</f>
        <v>0</v>
      </c>
      <c r="BH250" s="75">
        <f>IF(N250="zníž. prenesená",J250,0)</f>
        <v>0</v>
      </c>
      <c r="BI250" s="75">
        <f>IF(N250="nulová",J250,0)</f>
        <v>0</v>
      </c>
      <c r="BJ250" s="10" t="s">
        <v>109</v>
      </c>
      <c r="BK250" s="75">
        <f>ROUND(I250*H250,2)</f>
        <v>0</v>
      </c>
      <c r="BL250" s="10" t="s">
        <v>173</v>
      </c>
      <c r="BM250" s="231" t="s">
        <v>338</v>
      </c>
    </row>
    <row r="251" spans="2:65" s="317" customFormat="1" x14ac:dyDescent="0.2">
      <c r="B251" s="321"/>
      <c r="D251" s="345" t="s">
        <v>175</v>
      </c>
      <c r="F251" s="346" t="s">
        <v>339</v>
      </c>
      <c r="H251" s="347">
        <v>10982.361000000001</v>
      </c>
      <c r="I251" s="322"/>
      <c r="L251" s="321"/>
      <c r="M251" s="320"/>
      <c r="T251" s="319"/>
      <c r="AT251" s="318" t="s">
        <v>175</v>
      </c>
      <c r="AU251" s="318" t="s">
        <v>109</v>
      </c>
      <c r="AV251" s="317" t="s">
        <v>109</v>
      </c>
      <c r="AW251" s="317" t="s">
        <v>3</v>
      </c>
      <c r="AX251" s="317" t="s">
        <v>78</v>
      </c>
      <c r="AY251" s="318" t="s">
        <v>167</v>
      </c>
    </row>
    <row r="252" spans="2:65" s="1" customFormat="1" ht="24.25" customHeight="1" x14ac:dyDescent="0.2">
      <c r="B252" s="73"/>
      <c r="C252" s="340" t="s">
        <v>340</v>
      </c>
      <c r="D252" s="340" t="s">
        <v>169</v>
      </c>
      <c r="E252" s="341" t="s">
        <v>341</v>
      </c>
      <c r="F252" s="342" t="s">
        <v>342</v>
      </c>
      <c r="G252" s="343" t="s">
        <v>333</v>
      </c>
      <c r="H252" s="344">
        <v>578.01900000000001</v>
      </c>
      <c r="I252" s="237"/>
      <c r="J252" s="236">
        <f>ROUND(I252*H252,2)</f>
        <v>0</v>
      </c>
      <c r="K252" s="74"/>
      <c r="L252" s="21"/>
      <c r="M252" s="235" t="s">
        <v>1</v>
      </c>
      <c r="N252" s="234" t="s">
        <v>39</v>
      </c>
      <c r="P252" s="233">
        <f>O252*H252</f>
        <v>0</v>
      </c>
      <c r="Q252" s="233">
        <v>0</v>
      </c>
      <c r="R252" s="233">
        <f>Q252*H252</f>
        <v>0</v>
      </c>
      <c r="S252" s="233">
        <v>0</v>
      </c>
      <c r="T252" s="232">
        <f>S252*H252</f>
        <v>0</v>
      </c>
      <c r="AR252" s="231" t="s">
        <v>173</v>
      </c>
      <c r="AT252" s="231" t="s">
        <v>169</v>
      </c>
      <c r="AU252" s="231" t="s">
        <v>109</v>
      </c>
      <c r="AY252" s="10" t="s">
        <v>167</v>
      </c>
      <c r="BE252" s="75">
        <f>IF(N252="základná",J252,0)</f>
        <v>0</v>
      </c>
      <c r="BF252" s="75">
        <f>IF(N252="znížená",J252,0)</f>
        <v>0</v>
      </c>
      <c r="BG252" s="75">
        <f>IF(N252="zákl. prenesená",J252,0)</f>
        <v>0</v>
      </c>
      <c r="BH252" s="75">
        <f>IF(N252="zníž. prenesená",J252,0)</f>
        <v>0</v>
      </c>
      <c r="BI252" s="75">
        <f>IF(N252="nulová",J252,0)</f>
        <v>0</v>
      </c>
      <c r="BJ252" s="10" t="s">
        <v>109</v>
      </c>
      <c r="BK252" s="75">
        <f>ROUND(I252*H252,2)</f>
        <v>0</v>
      </c>
      <c r="BL252" s="10" t="s">
        <v>173</v>
      </c>
      <c r="BM252" s="231" t="s">
        <v>343</v>
      </c>
    </row>
    <row r="253" spans="2:65" s="1" customFormat="1" ht="24.25" customHeight="1" x14ac:dyDescent="0.2">
      <c r="B253" s="73"/>
      <c r="C253" s="340" t="s">
        <v>344</v>
      </c>
      <c r="D253" s="340" t="s">
        <v>169</v>
      </c>
      <c r="E253" s="341" t="s">
        <v>345</v>
      </c>
      <c r="F253" s="342" t="s">
        <v>346</v>
      </c>
      <c r="G253" s="343" t="s">
        <v>333</v>
      </c>
      <c r="H253" s="344">
        <v>4624.152</v>
      </c>
      <c r="I253" s="237"/>
      <c r="J253" s="236">
        <f>ROUND(I253*H253,2)</f>
        <v>0</v>
      </c>
      <c r="K253" s="74"/>
      <c r="L253" s="21"/>
      <c r="M253" s="235" t="s">
        <v>1</v>
      </c>
      <c r="N253" s="234" t="s">
        <v>39</v>
      </c>
      <c r="P253" s="233">
        <f>O253*H253</f>
        <v>0</v>
      </c>
      <c r="Q253" s="233">
        <v>0</v>
      </c>
      <c r="R253" s="233">
        <f>Q253*H253</f>
        <v>0</v>
      </c>
      <c r="S253" s="233">
        <v>0</v>
      </c>
      <c r="T253" s="232">
        <f>S253*H253</f>
        <v>0</v>
      </c>
      <c r="AR253" s="231" t="s">
        <v>173</v>
      </c>
      <c r="AT253" s="231" t="s">
        <v>169</v>
      </c>
      <c r="AU253" s="231" t="s">
        <v>109</v>
      </c>
      <c r="AY253" s="10" t="s">
        <v>167</v>
      </c>
      <c r="BE253" s="75">
        <f>IF(N253="základná",J253,0)</f>
        <v>0</v>
      </c>
      <c r="BF253" s="75">
        <f>IF(N253="znížená",J253,0)</f>
        <v>0</v>
      </c>
      <c r="BG253" s="75">
        <f>IF(N253="zákl. prenesená",J253,0)</f>
        <v>0</v>
      </c>
      <c r="BH253" s="75">
        <f>IF(N253="zníž. prenesená",J253,0)</f>
        <v>0</v>
      </c>
      <c r="BI253" s="75">
        <f>IF(N253="nulová",J253,0)</f>
        <v>0</v>
      </c>
      <c r="BJ253" s="10" t="s">
        <v>109</v>
      </c>
      <c r="BK253" s="75">
        <f>ROUND(I253*H253,2)</f>
        <v>0</v>
      </c>
      <c r="BL253" s="10" t="s">
        <v>173</v>
      </c>
      <c r="BM253" s="231" t="s">
        <v>347</v>
      </c>
    </row>
    <row r="254" spans="2:65" s="317" customFormat="1" x14ac:dyDescent="0.2">
      <c r="B254" s="321"/>
      <c r="D254" s="345" t="s">
        <v>175</v>
      </c>
      <c r="F254" s="346" t="s">
        <v>348</v>
      </c>
      <c r="H254" s="347">
        <v>4624.152</v>
      </c>
      <c r="I254" s="322"/>
      <c r="L254" s="321"/>
      <c r="M254" s="320"/>
      <c r="T254" s="319"/>
      <c r="AT254" s="318" t="s">
        <v>175</v>
      </c>
      <c r="AU254" s="318" t="s">
        <v>109</v>
      </c>
      <c r="AV254" s="317" t="s">
        <v>109</v>
      </c>
      <c r="AW254" s="317" t="s">
        <v>3</v>
      </c>
      <c r="AX254" s="317" t="s">
        <v>78</v>
      </c>
      <c r="AY254" s="318" t="s">
        <v>167</v>
      </c>
    </row>
    <row r="255" spans="2:65" s="1" customFormat="1" ht="24.25" customHeight="1" x14ac:dyDescent="0.2">
      <c r="B255" s="73"/>
      <c r="C255" s="340" t="s">
        <v>349</v>
      </c>
      <c r="D255" s="340" t="s">
        <v>169</v>
      </c>
      <c r="E255" s="341" t="s">
        <v>350</v>
      </c>
      <c r="F255" s="342" t="s">
        <v>351</v>
      </c>
      <c r="G255" s="343" t="s">
        <v>333</v>
      </c>
      <c r="H255" s="344">
        <v>578.01900000000001</v>
      </c>
      <c r="I255" s="237"/>
      <c r="J255" s="236">
        <f>ROUND(I255*H255,2)</f>
        <v>0</v>
      </c>
      <c r="K255" s="74"/>
      <c r="L255" s="21"/>
      <c r="M255" s="235" t="s">
        <v>1</v>
      </c>
      <c r="N255" s="234" t="s">
        <v>39</v>
      </c>
      <c r="P255" s="233">
        <f>O255*H255</f>
        <v>0</v>
      </c>
      <c r="Q255" s="233">
        <v>0</v>
      </c>
      <c r="R255" s="233">
        <f>Q255*H255</f>
        <v>0</v>
      </c>
      <c r="S255" s="233">
        <v>0</v>
      </c>
      <c r="T255" s="232">
        <f>S255*H255</f>
        <v>0</v>
      </c>
      <c r="AR255" s="231" t="s">
        <v>173</v>
      </c>
      <c r="AT255" s="231" t="s">
        <v>169</v>
      </c>
      <c r="AU255" s="231" t="s">
        <v>109</v>
      </c>
      <c r="AY255" s="10" t="s">
        <v>167</v>
      </c>
      <c r="BE255" s="75">
        <f>IF(N255="základná",J255,0)</f>
        <v>0</v>
      </c>
      <c r="BF255" s="75">
        <f>IF(N255="znížená",J255,0)</f>
        <v>0</v>
      </c>
      <c r="BG255" s="75">
        <f>IF(N255="zákl. prenesená",J255,0)</f>
        <v>0</v>
      </c>
      <c r="BH255" s="75">
        <f>IF(N255="zníž. prenesená",J255,0)</f>
        <v>0</v>
      </c>
      <c r="BI255" s="75">
        <f>IF(N255="nulová",J255,0)</f>
        <v>0</v>
      </c>
      <c r="BJ255" s="10" t="s">
        <v>109</v>
      </c>
      <c r="BK255" s="75">
        <f>ROUND(I255*H255,2)</f>
        <v>0</v>
      </c>
      <c r="BL255" s="10" t="s">
        <v>173</v>
      </c>
      <c r="BM255" s="231" t="s">
        <v>352</v>
      </c>
    </row>
    <row r="256" spans="2:65" s="245" customFormat="1" ht="22.9" customHeight="1" x14ac:dyDescent="0.25">
      <c r="B256" s="252"/>
      <c r="D256" s="247" t="s">
        <v>72</v>
      </c>
      <c r="E256" s="255" t="s">
        <v>353</v>
      </c>
      <c r="F256" s="255" t="s">
        <v>354</v>
      </c>
      <c r="I256" s="253"/>
      <c r="J256" s="254">
        <f>BK256</f>
        <v>0</v>
      </c>
      <c r="L256" s="252"/>
      <c r="M256" s="251"/>
      <c r="P256" s="250">
        <f>P257</f>
        <v>0</v>
      </c>
      <c r="R256" s="250">
        <f>R257</f>
        <v>0</v>
      </c>
      <c r="T256" s="249">
        <f>T257</f>
        <v>0</v>
      </c>
      <c r="AR256" s="247" t="s">
        <v>78</v>
      </c>
      <c r="AT256" s="248" t="s">
        <v>72</v>
      </c>
      <c r="AU256" s="248" t="s">
        <v>78</v>
      </c>
      <c r="AY256" s="247" t="s">
        <v>167</v>
      </c>
      <c r="BK256" s="246">
        <f>BK257</f>
        <v>0</v>
      </c>
    </row>
    <row r="257" spans="2:65" s="1" customFormat="1" ht="24.25" customHeight="1" x14ac:dyDescent="0.2">
      <c r="B257" s="73"/>
      <c r="C257" s="340" t="s">
        <v>355</v>
      </c>
      <c r="D257" s="340" t="s">
        <v>169</v>
      </c>
      <c r="E257" s="341" t="s">
        <v>356</v>
      </c>
      <c r="F257" s="342" t="s">
        <v>357</v>
      </c>
      <c r="G257" s="343" t="s">
        <v>333</v>
      </c>
      <c r="H257" s="344">
        <v>93.741</v>
      </c>
      <c r="I257" s="237"/>
      <c r="J257" s="236">
        <f>ROUND(I257*H257,2)</f>
        <v>0</v>
      </c>
      <c r="K257" s="74"/>
      <c r="L257" s="21"/>
      <c r="M257" s="235" t="s">
        <v>1</v>
      </c>
      <c r="N257" s="234" t="s">
        <v>39</v>
      </c>
      <c r="P257" s="233">
        <f>O257*H257</f>
        <v>0</v>
      </c>
      <c r="Q257" s="233">
        <v>0</v>
      </c>
      <c r="R257" s="233">
        <f>Q257*H257</f>
        <v>0</v>
      </c>
      <c r="S257" s="233">
        <v>0</v>
      </c>
      <c r="T257" s="232">
        <f>S257*H257</f>
        <v>0</v>
      </c>
      <c r="AR257" s="231" t="s">
        <v>173</v>
      </c>
      <c r="AT257" s="231" t="s">
        <v>169</v>
      </c>
      <c r="AU257" s="231" t="s">
        <v>109</v>
      </c>
      <c r="AY257" s="10" t="s">
        <v>167</v>
      </c>
      <c r="BE257" s="75">
        <f>IF(N257="základná",J257,0)</f>
        <v>0</v>
      </c>
      <c r="BF257" s="75">
        <f>IF(N257="znížená",J257,0)</f>
        <v>0</v>
      </c>
      <c r="BG257" s="75">
        <f>IF(N257="zákl. prenesená",J257,0)</f>
        <v>0</v>
      </c>
      <c r="BH257" s="75">
        <f>IF(N257="zníž. prenesená",J257,0)</f>
        <v>0</v>
      </c>
      <c r="BI257" s="75">
        <f>IF(N257="nulová",J257,0)</f>
        <v>0</v>
      </c>
      <c r="BJ257" s="10" t="s">
        <v>109</v>
      </c>
      <c r="BK257" s="75">
        <f>ROUND(I257*H257,2)</f>
        <v>0</v>
      </c>
      <c r="BL257" s="10" t="s">
        <v>173</v>
      </c>
      <c r="BM257" s="231" t="s">
        <v>358</v>
      </c>
    </row>
    <row r="258" spans="2:65" s="245" customFormat="1" ht="25.9" customHeight="1" x14ac:dyDescent="0.35">
      <c r="B258" s="252"/>
      <c r="D258" s="247" t="s">
        <v>72</v>
      </c>
      <c r="E258" s="230" t="s">
        <v>359</v>
      </c>
      <c r="F258" s="230" t="s">
        <v>360</v>
      </c>
      <c r="I258" s="253"/>
      <c r="J258" s="229">
        <f>BK258</f>
        <v>0</v>
      </c>
      <c r="L258" s="252"/>
      <c r="M258" s="251"/>
      <c r="P258" s="250">
        <f>P259+P299+P339+P356+P378+P385+P395+P400</f>
        <v>0</v>
      </c>
      <c r="R258" s="250">
        <f>R259+R299+R339+R356+R378+R385+R395+R400</f>
        <v>8.2753317860499997</v>
      </c>
      <c r="T258" s="249">
        <f>T259+T299+T339+T356+T378+T385+T395+T400</f>
        <v>54.453984800000001</v>
      </c>
      <c r="AR258" s="247" t="s">
        <v>109</v>
      </c>
      <c r="AT258" s="248" t="s">
        <v>72</v>
      </c>
      <c r="AU258" s="248" t="s">
        <v>73</v>
      </c>
      <c r="AY258" s="247" t="s">
        <v>167</v>
      </c>
      <c r="BK258" s="246">
        <f>BK259+BK299+BK339+BK356+BK378+BK385+BK395+BK400</f>
        <v>0</v>
      </c>
    </row>
    <row r="259" spans="2:65" s="245" customFormat="1" ht="22.9" customHeight="1" x14ac:dyDescent="0.25">
      <c r="B259" s="252"/>
      <c r="D259" s="247" t="s">
        <v>72</v>
      </c>
      <c r="E259" s="255" t="s">
        <v>361</v>
      </c>
      <c r="F259" s="255" t="s">
        <v>362</v>
      </c>
      <c r="I259" s="253"/>
      <c r="J259" s="254">
        <f>BK259</f>
        <v>0</v>
      </c>
      <c r="L259" s="252"/>
      <c r="M259" s="251"/>
      <c r="P259" s="250">
        <f>SUM(P260:P298)</f>
        <v>0</v>
      </c>
      <c r="R259" s="250">
        <f>SUM(R260:R298)</f>
        <v>0.14308005325000001</v>
      </c>
      <c r="T259" s="249">
        <f>SUM(T260:T298)</f>
        <v>49.137419999999999</v>
      </c>
      <c r="AR259" s="247" t="s">
        <v>109</v>
      </c>
      <c r="AT259" s="248" t="s">
        <v>72</v>
      </c>
      <c r="AU259" s="248" t="s">
        <v>78</v>
      </c>
      <c r="AY259" s="247" t="s">
        <v>167</v>
      </c>
      <c r="BK259" s="246">
        <f>SUM(BK260:BK298)</f>
        <v>0</v>
      </c>
    </row>
    <row r="260" spans="2:65" s="1" customFormat="1" ht="21.75" customHeight="1" x14ac:dyDescent="0.2">
      <c r="B260" s="73"/>
      <c r="C260" s="340" t="s">
        <v>363</v>
      </c>
      <c r="D260" s="340" t="s">
        <v>169</v>
      </c>
      <c r="E260" s="341" t="s">
        <v>364</v>
      </c>
      <c r="F260" s="342" t="s">
        <v>365</v>
      </c>
      <c r="G260" s="343" t="s">
        <v>197</v>
      </c>
      <c r="H260" s="344">
        <v>1422.8409999999999</v>
      </c>
      <c r="I260" s="237"/>
      <c r="J260" s="236">
        <f>ROUND(I260*H260,2)</f>
        <v>0</v>
      </c>
      <c r="K260" s="74"/>
      <c r="L260" s="21"/>
      <c r="M260" s="235" t="s">
        <v>1</v>
      </c>
      <c r="N260" s="234" t="s">
        <v>39</v>
      </c>
      <c r="P260" s="233">
        <f>O260*H260</f>
        <v>0</v>
      </c>
      <c r="Q260" s="233">
        <v>3.2499999999999998E-6</v>
      </c>
      <c r="R260" s="233">
        <f>Q260*H260</f>
        <v>4.6242332499999992E-3</v>
      </c>
      <c r="S260" s="233">
        <v>0</v>
      </c>
      <c r="T260" s="232">
        <f>S260*H260</f>
        <v>0</v>
      </c>
      <c r="AR260" s="231" t="s">
        <v>252</v>
      </c>
      <c r="AT260" s="231" t="s">
        <v>169</v>
      </c>
      <c r="AU260" s="231" t="s">
        <v>109</v>
      </c>
      <c r="AY260" s="10" t="s">
        <v>167</v>
      </c>
      <c r="BE260" s="75">
        <f>IF(N260="základná",J260,0)</f>
        <v>0</v>
      </c>
      <c r="BF260" s="75">
        <f>IF(N260="znížená",J260,0)</f>
        <v>0</v>
      </c>
      <c r="BG260" s="75">
        <f>IF(N260="zákl. prenesená",J260,0)</f>
        <v>0</v>
      </c>
      <c r="BH260" s="75">
        <f>IF(N260="zníž. prenesená",J260,0)</f>
        <v>0</v>
      </c>
      <c r="BI260" s="75">
        <f>IF(N260="nulová",J260,0)</f>
        <v>0</v>
      </c>
      <c r="BJ260" s="10" t="s">
        <v>109</v>
      </c>
      <c r="BK260" s="75">
        <f>ROUND(I260*H260,2)</f>
        <v>0</v>
      </c>
      <c r="BL260" s="10" t="s">
        <v>252</v>
      </c>
      <c r="BM260" s="231" t="s">
        <v>366</v>
      </c>
    </row>
    <row r="261" spans="2:65" s="317" customFormat="1" x14ac:dyDescent="0.2">
      <c r="B261" s="321"/>
      <c r="D261" s="345" t="s">
        <v>175</v>
      </c>
      <c r="E261" s="318" t="s">
        <v>1</v>
      </c>
      <c r="F261" s="346" t="s">
        <v>367</v>
      </c>
      <c r="H261" s="347">
        <v>1342.2380000000001</v>
      </c>
      <c r="I261" s="322"/>
      <c r="L261" s="321"/>
      <c r="M261" s="320"/>
      <c r="T261" s="319"/>
      <c r="AT261" s="318" t="s">
        <v>175</v>
      </c>
      <c r="AU261" s="318" t="s">
        <v>109</v>
      </c>
      <c r="AV261" s="317" t="s">
        <v>109</v>
      </c>
      <c r="AW261" s="317" t="s">
        <v>29</v>
      </c>
      <c r="AX261" s="317" t="s">
        <v>73</v>
      </c>
      <c r="AY261" s="318" t="s">
        <v>167</v>
      </c>
    </row>
    <row r="262" spans="2:65" s="317" customFormat="1" x14ac:dyDescent="0.2">
      <c r="B262" s="321"/>
      <c r="D262" s="345" t="s">
        <v>175</v>
      </c>
      <c r="E262" s="318" t="s">
        <v>1</v>
      </c>
      <c r="F262" s="346" t="s">
        <v>368</v>
      </c>
      <c r="H262" s="347">
        <v>80.602999999999994</v>
      </c>
      <c r="I262" s="322"/>
      <c r="L262" s="321"/>
      <c r="M262" s="320"/>
      <c r="T262" s="319"/>
      <c r="AT262" s="318" t="s">
        <v>175</v>
      </c>
      <c r="AU262" s="318" t="s">
        <v>109</v>
      </c>
      <c r="AV262" s="317" t="s">
        <v>109</v>
      </c>
      <c r="AW262" s="317" t="s">
        <v>29</v>
      </c>
      <c r="AX262" s="317" t="s">
        <v>73</v>
      </c>
      <c r="AY262" s="318" t="s">
        <v>167</v>
      </c>
    </row>
    <row r="263" spans="2:65" s="323" customFormat="1" x14ac:dyDescent="0.2">
      <c r="B263" s="327"/>
      <c r="D263" s="345" t="s">
        <v>175</v>
      </c>
      <c r="E263" s="324" t="s">
        <v>1</v>
      </c>
      <c r="F263" s="348" t="s">
        <v>179</v>
      </c>
      <c r="H263" s="349">
        <v>1422.8409999999999</v>
      </c>
      <c r="I263" s="328"/>
      <c r="L263" s="327"/>
      <c r="M263" s="326"/>
      <c r="T263" s="325"/>
      <c r="AT263" s="324" t="s">
        <v>175</v>
      </c>
      <c r="AU263" s="324" t="s">
        <v>109</v>
      </c>
      <c r="AV263" s="323" t="s">
        <v>173</v>
      </c>
      <c r="AW263" s="323" t="s">
        <v>29</v>
      </c>
      <c r="AX263" s="323" t="s">
        <v>78</v>
      </c>
      <c r="AY263" s="324" t="s">
        <v>167</v>
      </c>
    </row>
    <row r="264" spans="2:65" s="1" customFormat="1" ht="16.5" customHeight="1" x14ac:dyDescent="0.2">
      <c r="B264" s="73"/>
      <c r="C264" s="350" t="s">
        <v>369</v>
      </c>
      <c r="D264" s="350" t="s">
        <v>370</v>
      </c>
      <c r="E264" s="351" t="s">
        <v>371</v>
      </c>
      <c r="F264" s="352" t="s">
        <v>372</v>
      </c>
      <c r="G264" s="353" t="s">
        <v>197</v>
      </c>
      <c r="H264" s="354">
        <v>1636.2670000000001</v>
      </c>
      <c r="I264" s="244"/>
      <c r="J264" s="243">
        <f>ROUND(I264*H264,2)</f>
        <v>0</v>
      </c>
      <c r="K264" s="242"/>
      <c r="L264" s="241"/>
      <c r="M264" s="240" t="s">
        <v>1</v>
      </c>
      <c r="N264" s="239" t="s">
        <v>39</v>
      </c>
      <c r="P264" s="233">
        <f>O264*H264</f>
        <v>0</v>
      </c>
      <c r="Q264" s="233">
        <v>0</v>
      </c>
      <c r="R264" s="233">
        <f>Q264*H264</f>
        <v>0</v>
      </c>
      <c r="S264" s="233">
        <v>0</v>
      </c>
      <c r="T264" s="232">
        <f>S264*H264</f>
        <v>0</v>
      </c>
      <c r="AR264" s="231" t="s">
        <v>340</v>
      </c>
      <c r="AT264" s="231" t="s">
        <v>370</v>
      </c>
      <c r="AU264" s="231" t="s">
        <v>109</v>
      </c>
      <c r="AY264" s="10" t="s">
        <v>167</v>
      </c>
      <c r="BE264" s="75">
        <f>IF(N264="základná",J264,0)</f>
        <v>0</v>
      </c>
      <c r="BF264" s="75">
        <f>IF(N264="znížená",J264,0)</f>
        <v>0</v>
      </c>
      <c r="BG264" s="75">
        <f>IF(N264="zákl. prenesená",J264,0)</f>
        <v>0</v>
      </c>
      <c r="BH264" s="75">
        <f>IF(N264="zníž. prenesená",J264,0)</f>
        <v>0</v>
      </c>
      <c r="BI264" s="75">
        <f>IF(N264="nulová",J264,0)</f>
        <v>0</v>
      </c>
      <c r="BJ264" s="10" t="s">
        <v>109</v>
      </c>
      <c r="BK264" s="75">
        <f>ROUND(I264*H264,2)</f>
        <v>0</v>
      </c>
      <c r="BL264" s="10" t="s">
        <v>252</v>
      </c>
      <c r="BM264" s="231" t="s">
        <v>373</v>
      </c>
    </row>
    <row r="265" spans="2:65" s="317" customFormat="1" x14ac:dyDescent="0.2">
      <c r="B265" s="321"/>
      <c r="D265" s="345" t="s">
        <v>175</v>
      </c>
      <c r="F265" s="346" t="s">
        <v>374</v>
      </c>
      <c r="H265" s="347">
        <v>1636.2670000000001</v>
      </c>
      <c r="I265" s="322"/>
      <c r="L265" s="321"/>
      <c r="M265" s="320"/>
      <c r="T265" s="319"/>
      <c r="AT265" s="318" t="s">
        <v>175</v>
      </c>
      <c r="AU265" s="318" t="s">
        <v>109</v>
      </c>
      <c r="AV265" s="317" t="s">
        <v>109</v>
      </c>
      <c r="AW265" s="317" t="s">
        <v>3</v>
      </c>
      <c r="AX265" s="317" t="s">
        <v>78</v>
      </c>
      <c r="AY265" s="318" t="s">
        <v>167</v>
      </c>
    </row>
    <row r="266" spans="2:65" s="1" customFormat="1" ht="24.25" customHeight="1" x14ac:dyDescent="0.2">
      <c r="B266" s="73"/>
      <c r="C266" s="340" t="s">
        <v>375</v>
      </c>
      <c r="D266" s="340" t="s">
        <v>169</v>
      </c>
      <c r="E266" s="341" t="s">
        <v>376</v>
      </c>
      <c r="F266" s="342" t="s">
        <v>377</v>
      </c>
      <c r="G266" s="343" t="s">
        <v>197</v>
      </c>
      <c r="H266" s="344">
        <v>1293.0899999999999</v>
      </c>
      <c r="I266" s="237"/>
      <c r="J266" s="236">
        <f>ROUND(I266*H266,2)</f>
        <v>0</v>
      </c>
      <c r="K266" s="74"/>
      <c r="L266" s="21"/>
      <c r="M266" s="235" t="s">
        <v>1</v>
      </c>
      <c r="N266" s="234" t="s">
        <v>39</v>
      </c>
      <c r="P266" s="233">
        <f>O266*H266</f>
        <v>0</v>
      </c>
      <c r="Q266" s="233">
        <v>0</v>
      </c>
      <c r="R266" s="233">
        <f>Q266*H266</f>
        <v>0</v>
      </c>
      <c r="S266" s="233">
        <v>1.4E-2</v>
      </c>
      <c r="T266" s="232">
        <f>S266*H266</f>
        <v>18.103259999999999</v>
      </c>
      <c r="AR266" s="231" t="s">
        <v>252</v>
      </c>
      <c r="AT266" s="231" t="s">
        <v>169</v>
      </c>
      <c r="AU266" s="231" t="s">
        <v>109</v>
      </c>
      <c r="AY266" s="10" t="s">
        <v>167</v>
      </c>
      <c r="BE266" s="75">
        <f>IF(N266="základná",J266,0)</f>
        <v>0</v>
      </c>
      <c r="BF266" s="75">
        <f>IF(N266="znížená",J266,0)</f>
        <v>0</v>
      </c>
      <c r="BG266" s="75">
        <f>IF(N266="zákl. prenesená",J266,0)</f>
        <v>0</v>
      </c>
      <c r="BH266" s="75">
        <f>IF(N266="zníž. prenesená",J266,0)</f>
        <v>0</v>
      </c>
      <c r="BI266" s="75">
        <f>IF(N266="nulová",J266,0)</f>
        <v>0</v>
      </c>
      <c r="BJ266" s="10" t="s">
        <v>109</v>
      </c>
      <c r="BK266" s="75">
        <f>ROUND(I266*H266,2)</f>
        <v>0</v>
      </c>
      <c r="BL266" s="10" t="s">
        <v>252</v>
      </c>
      <c r="BM266" s="231" t="s">
        <v>378</v>
      </c>
    </row>
    <row r="267" spans="2:65" s="317" customFormat="1" x14ac:dyDescent="0.2">
      <c r="B267" s="321"/>
      <c r="D267" s="345" t="s">
        <v>175</v>
      </c>
      <c r="E267" s="318" t="s">
        <v>1</v>
      </c>
      <c r="F267" s="346" t="s">
        <v>379</v>
      </c>
      <c r="H267" s="347">
        <v>1293.0899999999999</v>
      </c>
      <c r="I267" s="322"/>
      <c r="L267" s="321"/>
      <c r="M267" s="320"/>
      <c r="T267" s="319"/>
      <c r="AT267" s="318" t="s">
        <v>175</v>
      </c>
      <c r="AU267" s="318" t="s">
        <v>109</v>
      </c>
      <c r="AV267" s="317" t="s">
        <v>109</v>
      </c>
      <c r="AW267" s="317" t="s">
        <v>29</v>
      </c>
      <c r="AX267" s="317" t="s">
        <v>73</v>
      </c>
      <c r="AY267" s="318" t="s">
        <v>167</v>
      </c>
    </row>
    <row r="268" spans="2:65" s="323" customFormat="1" x14ac:dyDescent="0.2">
      <c r="B268" s="327"/>
      <c r="D268" s="345" t="s">
        <v>175</v>
      </c>
      <c r="E268" s="324" t="s">
        <v>1</v>
      </c>
      <c r="F268" s="348" t="s">
        <v>179</v>
      </c>
      <c r="H268" s="349">
        <v>1293.0899999999999</v>
      </c>
      <c r="I268" s="328"/>
      <c r="L268" s="327"/>
      <c r="M268" s="326"/>
      <c r="T268" s="325"/>
      <c r="AT268" s="324" t="s">
        <v>175</v>
      </c>
      <c r="AU268" s="324" t="s">
        <v>109</v>
      </c>
      <c r="AV268" s="323" t="s">
        <v>173</v>
      </c>
      <c r="AW268" s="323" t="s">
        <v>29</v>
      </c>
      <c r="AX268" s="323" t="s">
        <v>78</v>
      </c>
      <c r="AY268" s="324" t="s">
        <v>167</v>
      </c>
    </row>
    <row r="269" spans="2:65" s="1" customFormat="1" ht="24.25" customHeight="1" x14ac:dyDescent="0.2">
      <c r="B269" s="73"/>
      <c r="C269" s="340" t="s">
        <v>380</v>
      </c>
      <c r="D269" s="340" t="s">
        <v>169</v>
      </c>
      <c r="E269" s="341" t="s">
        <v>381</v>
      </c>
      <c r="F269" s="342" t="s">
        <v>382</v>
      </c>
      <c r="G269" s="343" t="s">
        <v>197</v>
      </c>
      <c r="H269" s="344">
        <v>5172.3599999999997</v>
      </c>
      <c r="I269" s="237"/>
      <c r="J269" s="236">
        <f>ROUND(I269*H269,2)</f>
        <v>0</v>
      </c>
      <c r="K269" s="74"/>
      <c r="L269" s="21"/>
      <c r="M269" s="235" t="s">
        <v>1</v>
      </c>
      <c r="N269" s="234" t="s">
        <v>39</v>
      </c>
      <c r="P269" s="233">
        <f>O269*H269</f>
        <v>0</v>
      </c>
      <c r="Q269" s="233">
        <v>0</v>
      </c>
      <c r="R269" s="233">
        <f>Q269*H269</f>
        <v>0</v>
      </c>
      <c r="S269" s="233">
        <v>6.0000000000000001E-3</v>
      </c>
      <c r="T269" s="232">
        <f>S269*H269</f>
        <v>31.03416</v>
      </c>
      <c r="AR269" s="231" t="s">
        <v>252</v>
      </c>
      <c r="AT269" s="231" t="s">
        <v>169</v>
      </c>
      <c r="AU269" s="231" t="s">
        <v>109</v>
      </c>
      <c r="AY269" s="10" t="s">
        <v>167</v>
      </c>
      <c r="BE269" s="75">
        <f>IF(N269="základná",J269,0)</f>
        <v>0</v>
      </c>
      <c r="BF269" s="75">
        <f>IF(N269="znížená",J269,0)</f>
        <v>0</v>
      </c>
      <c r="BG269" s="75">
        <f>IF(N269="zákl. prenesená",J269,0)</f>
        <v>0</v>
      </c>
      <c r="BH269" s="75">
        <f>IF(N269="zníž. prenesená",J269,0)</f>
        <v>0</v>
      </c>
      <c r="BI269" s="75">
        <f>IF(N269="nulová",J269,0)</f>
        <v>0</v>
      </c>
      <c r="BJ269" s="10" t="s">
        <v>109</v>
      </c>
      <c r="BK269" s="75">
        <f>ROUND(I269*H269,2)</f>
        <v>0</v>
      </c>
      <c r="BL269" s="10" t="s">
        <v>252</v>
      </c>
      <c r="BM269" s="231" t="s">
        <v>383</v>
      </c>
    </row>
    <row r="270" spans="2:65" s="317" customFormat="1" x14ac:dyDescent="0.2">
      <c r="B270" s="321"/>
      <c r="D270" s="345" t="s">
        <v>175</v>
      </c>
      <c r="E270" s="318" t="s">
        <v>1</v>
      </c>
      <c r="F270" s="346" t="s">
        <v>384</v>
      </c>
      <c r="H270" s="347">
        <v>2214.44</v>
      </c>
      <c r="I270" s="322"/>
      <c r="L270" s="321"/>
      <c r="M270" s="320"/>
      <c r="T270" s="319"/>
      <c r="AT270" s="318" t="s">
        <v>175</v>
      </c>
      <c r="AU270" s="318" t="s">
        <v>109</v>
      </c>
      <c r="AV270" s="317" t="s">
        <v>109</v>
      </c>
      <c r="AW270" s="317" t="s">
        <v>29</v>
      </c>
      <c r="AX270" s="317" t="s">
        <v>73</v>
      </c>
      <c r="AY270" s="318" t="s">
        <v>167</v>
      </c>
    </row>
    <row r="271" spans="2:65" s="317" customFormat="1" x14ac:dyDescent="0.2">
      <c r="B271" s="321"/>
      <c r="D271" s="345" t="s">
        <v>175</v>
      </c>
      <c r="E271" s="318" t="s">
        <v>1</v>
      </c>
      <c r="F271" s="346" t="s">
        <v>385</v>
      </c>
      <c r="H271" s="347">
        <v>2957.92</v>
      </c>
      <c r="I271" s="322"/>
      <c r="L271" s="321"/>
      <c r="M271" s="320"/>
      <c r="T271" s="319"/>
      <c r="AT271" s="318" t="s">
        <v>175</v>
      </c>
      <c r="AU271" s="318" t="s">
        <v>109</v>
      </c>
      <c r="AV271" s="317" t="s">
        <v>109</v>
      </c>
      <c r="AW271" s="317" t="s">
        <v>29</v>
      </c>
      <c r="AX271" s="317" t="s">
        <v>73</v>
      </c>
      <c r="AY271" s="318" t="s">
        <v>167</v>
      </c>
    </row>
    <row r="272" spans="2:65" s="323" customFormat="1" x14ac:dyDescent="0.2">
      <c r="B272" s="327"/>
      <c r="D272" s="345" t="s">
        <v>175</v>
      </c>
      <c r="E272" s="324" t="s">
        <v>1</v>
      </c>
      <c r="F272" s="348" t="s">
        <v>179</v>
      </c>
      <c r="H272" s="349">
        <v>5172.3599999999997</v>
      </c>
      <c r="I272" s="328"/>
      <c r="L272" s="327"/>
      <c r="M272" s="326"/>
      <c r="T272" s="325"/>
      <c r="AT272" s="324" t="s">
        <v>175</v>
      </c>
      <c r="AU272" s="324" t="s">
        <v>109</v>
      </c>
      <c r="AV272" s="323" t="s">
        <v>173</v>
      </c>
      <c r="AW272" s="323" t="s">
        <v>29</v>
      </c>
      <c r="AX272" s="323" t="s">
        <v>78</v>
      </c>
      <c r="AY272" s="324" t="s">
        <v>167</v>
      </c>
    </row>
    <row r="273" spans="2:65" s="1" customFormat="1" ht="24.25" customHeight="1" x14ac:dyDescent="0.2">
      <c r="B273" s="73"/>
      <c r="C273" s="340" t="s">
        <v>386</v>
      </c>
      <c r="D273" s="340" t="s">
        <v>169</v>
      </c>
      <c r="E273" s="341" t="s">
        <v>387</v>
      </c>
      <c r="F273" s="342" t="s">
        <v>388</v>
      </c>
      <c r="G273" s="343" t="s">
        <v>197</v>
      </c>
      <c r="H273" s="344">
        <v>1422.8409999999999</v>
      </c>
      <c r="I273" s="237"/>
      <c r="J273" s="236">
        <f>ROUND(I273*H273,2)</f>
        <v>0</v>
      </c>
      <c r="K273" s="74"/>
      <c r="L273" s="21"/>
      <c r="M273" s="235" t="s">
        <v>1</v>
      </c>
      <c r="N273" s="234" t="s">
        <v>39</v>
      </c>
      <c r="P273" s="233">
        <f>O273*H273</f>
        <v>0</v>
      </c>
      <c r="Q273" s="233">
        <v>0</v>
      </c>
      <c r="R273" s="233">
        <f>Q273*H273</f>
        <v>0</v>
      </c>
      <c r="S273" s="233">
        <v>0</v>
      </c>
      <c r="T273" s="232">
        <f>S273*H273</f>
        <v>0</v>
      </c>
      <c r="AR273" s="231" t="s">
        <v>252</v>
      </c>
      <c r="AT273" s="231" t="s">
        <v>169</v>
      </c>
      <c r="AU273" s="231" t="s">
        <v>109</v>
      </c>
      <c r="AY273" s="10" t="s">
        <v>167</v>
      </c>
      <c r="BE273" s="75">
        <f>IF(N273="základná",J273,0)</f>
        <v>0</v>
      </c>
      <c r="BF273" s="75">
        <f>IF(N273="znížená",J273,0)</f>
        <v>0</v>
      </c>
      <c r="BG273" s="75">
        <f>IF(N273="zákl. prenesená",J273,0)</f>
        <v>0</v>
      </c>
      <c r="BH273" s="75">
        <f>IF(N273="zníž. prenesená",J273,0)</f>
        <v>0</v>
      </c>
      <c r="BI273" s="75">
        <f>IF(N273="nulová",J273,0)</f>
        <v>0</v>
      </c>
      <c r="BJ273" s="10" t="s">
        <v>109</v>
      </c>
      <c r="BK273" s="75">
        <f>ROUND(I273*H273,2)</f>
        <v>0</v>
      </c>
      <c r="BL273" s="10" t="s">
        <v>252</v>
      </c>
      <c r="BM273" s="231" t="s">
        <v>389</v>
      </c>
    </row>
    <row r="274" spans="2:65" s="317" customFormat="1" x14ac:dyDescent="0.2">
      <c r="B274" s="321"/>
      <c r="D274" s="345" t="s">
        <v>175</v>
      </c>
      <c r="E274" s="318" t="s">
        <v>1</v>
      </c>
      <c r="F274" s="346" t="s">
        <v>367</v>
      </c>
      <c r="H274" s="347">
        <v>1342.2380000000001</v>
      </c>
      <c r="I274" s="322"/>
      <c r="L274" s="321"/>
      <c r="M274" s="320"/>
      <c r="T274" s="319"/>
      <c r="AT274" s="318" t="s">
        <v>175</v>
      </c>
      <c r="AU274" s="318" t="s">
        <v>109</v>
      </c>
      <c r="AV274" s="317" t="s">
        <v>109</v>
      </c>
      <c r="AW274" s="317" t="s">
        <v>29</v>
      </c>
      <c r="AX274" s="317" t="s">
        <v>73</v>
      </c>
      <c r="AY274" s="318" t="s">
        <v>167</v>
      </c>
    </row>
    <row r="275" spans="2:65" s="317" customFormat="1" x14ac:dyDescent="0.2">
      <c r="B275" s="321"/>
      <c r="D275" s="345" t="s">
        <v>175</v>
      </c>
      <c r="E275" s="318" t="s">
        <v>1</v>
      </c>
      <c r="F275" s="346" t="s">
        <v>368</v>
      </c>
      <c r="H275" s="347">
        <v>80.602999999999994</v>
      </c>
      <c r="I275" s="322"/>
      <c r="L275" s="321"/>
      <c r="M275" s="320"/>
      <c r="T275" s="319"/>
      <c r="AT275" s="318" t="s">
        <v>175</v>
      </c>
      <c r="AU275" s="318" t="s">
        <v>109</v>
      </c>
      <c r="AV275" s="317" t="s">
        <v>109</v>
      </c>
      <c r="AW275" s="317" t="s">
        <v>29</v>
      </c>
      <c r="AX275" s="317" t="s">
        <v>73</v>
      </c>
      <c r="AY275" s="318" t="s">
        <v>167</v>
      </c>
    </row>
    <row r="276" spans="2:65" s="323" customFormat="1" x14ac:dyDescent="0.2">
      <c r="B276" s="327"/>
      <c r="D276" s="345" t="s">
        <v>175</v>
      </c>
      <c r="E276" s="324" t="s">
        <v>1</v>
      </c>
      <c r="F276" s="348" t="s">
        <v>179</v>
      </c>
      <c r="H276" s="349">
        <v>1422.8409999999999</v>
      </c>
      <c r="I276" s="328"/>
      <c r="L276" s="327"/>
      <c r="M276" s="326"/>
      <c r="T276" s="325"/>
      <c r="AT276" s="324" t="s">
        <v>175</v>
      </c>
      <c r="AU276" s="324" t="s">
        <v>109</v>
      </c>
      <c r="AV276" s="323" t="s">
        <v>173</v>
      </c>
      <c r="AW276" s="323" t="s">
        <v>29</v>
      </c>
      <c r="AX276" s="323" t="s">
        <v>78</v>
      </c>
      <c r="AY276" s="324" t="s">
        <v>167</v>
      </c>
    </row>
    <row r="277" spans="2:65" s="1" customFormat="1" ht="21.75" customHeight="1" x14ac:dyDescent="0.2">
      <c r="B277" s="73"/>
      <c r="C277" s="350" t="s">
        <v>390</v>
      </c>
      <c r="D277" s="350" t="s">
        <v>370</v>
      </c>
      <c r="E277" s="351" t="s">
        <v>391</v>
      </c>
      <c r="F277" s="352" t="s">
        <v>392</v>
      </c>
      <c r="G277" s="353" t="s">
        <v>393</v>
      </c>
      <c r="H277" s="354">
        <v>3.5569999999999999</v>
      </c>
      <c r="I277" s="244"/>
      <c r="J277" s="243">
        <f>ROUND(I277*H277,2)</f>
        <v>0</v>
      </c>
      <c r="K277" s="242"/>
      <c r="L277" s="241"/>
      <c r="M277" s="240" t="s">
        <v>1</v>
      </c>
      <c r="N277" s="239" t="s">
        <v>39</v>
      </c>
      <c r="P277" s="233">
        <f>O277*H277</f>
        <v>0</v>
      </c>
      <c r="Q277" s="233">
        <v>0</v>
      </c>
      <c r="R277" s="233">
        <f>Q277*H277</f>
        <v>0</v>
      </c>
      <c r="S277" s="233">
        <v>0</v>
      </c>
      <c r="T277" s="232">
        <f>S277*H277</f>
        <v>0</v>
      </c>
      <c r="AR277" s="231" t="s">
        <v>340</v>
      </c>
      <c r="AT277" s="231" t="s">
        <v>370</v>
      </c>
      <c r="AU277" s="231" t="s">
        <v>109</v>
      </c>
      <c r="AY277" s="10" t="s">
        <v>167</v>
      </c>
      <c r="BE277" s="75">
        <f>IF(N277="základná",J277,0)</f>
        <v>0</v>
      </c>
      <c r="BF277" s="75">
        <f>IF(N277="znížená",J277,0)</f>
        <v>0</v>
      </c>
      <c r="BG277" s="75">
        <f>IF(N277="zákl. prenesená",J277,0)</f>
        <v>0</v>
      </c>
      <c r="BH277" s="75">
        <f>IF(N277="zníž. prenesená",J277,0)</f>
        <v>0</v>
      </c>
      <c r="BI277" s="75">
        <f>IF(N277="nulová",J277,0)</f>
        <v>0</v>
      </c>
      <c r="BJ277" s="10" t="s">
        <v>109</v>
      </c>
      <c r="BK277" s="75">
        <f>ROUND(I277*H277,2)</f>
        <v>0</v>
      </c>
      <c r="BL277" s="10" t="s">
        <v>252</v>
      </c>
      <c r="BM277" s="231" t="s">
        <v>394</v>
      </c>
    </row>
    <row r="278" spans="2:65" s="317" customFormat="1" x14ac:dyDescent="0.2">
      <c r="B278" s="321"/>
      <c r="D278" s="345" t="s">
        <v>175</v>
      </c>
      <c r="F278" s="346" t="s">
        <v>395</v>
      </c>
      <c r="H278" s="347">
        <v>3.5569999999999999</v>
      </c>
      <c r="I278" s="322"/>
      <c r="L278" s="321"/>
      <c r="M278" s="320"/>
      <c r="T278" s="319"/>
      <c r="AT278" s="318" t="s">
        <v>175</v>
      </c>
      <c r="AU278" s="318" t="s">
        <v>109</v>
      </c>
      <c r="AV278" s="317" t="s">
        <v>109</v>
      </c>
      <c r="AW278" s="317" t="s">
        <v>3</v>
      </c>
      <c r="AX278" s="317" t="s">
        <v>78</v>
      </c>
      <c r="AY278" s="318" t="s">
        <v>167</v>
      </c>
    </row>
    <row r="279" spans="2:65" s="1" customFormat="1" ht="24.25" customHeight="1" x14ac:dyDescent="0.2">
      <c r="B279" s="73"/>
      <c r="C279" s="340" t="s">
        <v>396</v>
      </c>
      <c r="D279" s="340" t="s">
        <v>169</v>
      </c>
      <c r="E279" s="341" t="s">
        <v>397</v>
      </c>
      <c r="F279" s="342" t="s">
        <v>398</v>
      </c>
      <c r="G279" s="343" t="s">
        <v>197</v>
      </c>
      <c r="H279" s="344">
        <v>1479.559</v>
      </c>
      <c r="I279" s="237"/>
      <c r="J279" s="236">
        <f>ROUND(I279*H279,2)</f>
        <v>0</v>
      </c>
      <c r="K279" s="74"/>
      <c r="L279" s="21"/>
      <c r="M279" s="235" t="s">
        <v>1</v>
      </c>
      <c r="N279" s="234" t="s">
        <v>39</v>
      </c>
      <c r="P279" s="233">
        <f>O279*H279</f>
        <v>0</v>
      </c>
      <c r="Q279" s="233">
        <v>0</v>
      </c>
      <c r="R279" s="233">
        <f>Q279*H279</f>
        <v>0</v>
      </c>
      <c r="S279" s="233">
        <v>0</v>
      </c>
      <c r="T279" s="232">
        <f>S279*H279</f>
        <v>0</v>
      </c>
      <c r="AR279" s="231" t="s">
        <v>252</v>
      </c>
      <c r="AT279" s="231" t="s">
        <v>169</v>
      </c>
      <c r="AU279" s="231" t="s">
        <v>109</v>
      </c>
      <c r="AY279" s="10" t="s">
        <v>167</v>
      </c>
      <c r="BE279" s="75">
        <f>IF(N279="základná",J279,0)</f>
        <v>0</v>
      </c>
      <c r="BF279" s="75">
        <f>IF(N279="znížená",J279,0)</f>
        <v>0</v>
      </c>
      <c r="BG279" s="75">
        <f>IF(N279="zákl. prenesená",J279,0)</f>
        <v>0</v>
      </c>
      <c r="BH279" s="75">
        <f>IF(N279="zníž. prenesená",J279,0)</f>
        <v>0</v>
      </c>
      <c r="BI279" s="75">
        <f>IF(N279="nulová",J279,0)</f>
        <v>0</v>
      </c>
      <c r="BJ279" s="10" t="s">
        <v>109</v>
      </c>
      <c r="BK279" s="75">
        <f>ROUND(I279*H279,2)</f>
        <v>0</v>
      </c>
      <c r="BL279" s="10" t="s">
        <v>252</v>
      </c>
      <c r="BM279" s="231" t="s">
        <v>399</v>
      </c>
    </row>
    <row r="280" spans="2:65" s="317" customFormat="1" x14ac:dyDescent="0.2">
      <c r="B280" s="321"/>
      <c r="D280" s="345" t="s">
        <v>175</v>
      </c>
      <c r="E280" s="318" t="s">
        <v>1</v>
      </c>
      <c r="F280" s="346" t="s">
        <v>400</v>
      </c>
      <c r="H280" s="347">
        <v>1392.1089999999999</v>
      </c>
      <c r="I280" s="322"/>
      <c r="L280" s="321"/>
      <c r="M280" s="320"/>
      <c r="T280" s="319"/>
      <c r="AT280" s="318" t="s">
        <v>175</v>
      </c>
      <c r="AU280" s="318" t="s">
        <v>109</v>
      </c>
      <c r="AV280" s="317" t="s">
        <v>109</v>
      </c>
      <c r="AW280" s="317" t="s">
        <v>29</v>
      </c>
      <c r="AX280" s="317" t="s">
        <v>73</v>
      </c>
      <c r="AY280" s="318" t="s">
        <v>167</v>
      </c>
    </row>
    <row r="281" spans="2:65" s="317" customFormat="1" x14ac:dyDescent="0.2">
      <c r="B281" s="321"/>
      <c r="D281" s="345" t="s">
        <v>175</v>
      </c>
      <c r="E281" s="318" t="s">
        <v>1</v>
      </c>
      <c r="F281" s="346" t="s">
        <v>401</v>
      </c>
      <c r="H281" s="347">
        <v>87.45</v>
      </c>
      <c r="I281" s="322"/>
      <c r="L281" s="321"/>
      <c r="M281" s="320"/>
      <c r="T281" s="319"/>
      <c r="AT281" s="318" t="s">
        <v>175</v>
      </c>
      <c r="AU281" s="318" t="s">
        <v>109</v>
      </c>
      <c r="AV281" s="317" t="s">
        <v>109</v>
      </c>
      <c r="AW281" s="317" t="s">
        <v>29</v>
      </c>
      <c r="AX281" s="317" t="s">
        <v>73</v>
      </c>
      <c r="AY281" s="318" t="s">
        <v>167</v>
      </c>
    </row>
    <row r="282" spans="2:65" s="323" customFormat="1" x14ac:dyDescent="0.2">
      <c r="B282" s="327"/>
      <c r="D282" s="345" t="s">
        <v>175</v>
      </c>
      <c r="E282" s="324" t="s">
        <v>1</v>
      </c>
      <c r="F282" s="348" t="s">
        <v>179</v>
      </c>
      <c r="H282" s="349">
        <v>1479.559</v>
      </c>
      <c r="I282" s="328"/>
      <c r="L282" s="327"/>
      <c r="M282" s="326"/>
      <c r="T282" s="325"/>
      <c r="AT282" s="324" t="s">
        <v>175</v>
      </c>
      <c r="AU282" s="324" t="s">
        <v>109</v>
      </c>
      <c r="AV282" s="323" t="s">
        <v>173</v>
      </c>
      <c r="AW282" s="323" t="s">
        <v>29</v>
      </c>
      <c r="AX282" s="323" t="s">
        <v>78</v>
      </c>
      <c r="AY282" s="324" t="s">
        <v>167</v>
      </c>
    </row>
    <row r="283" spans="2:65" s="1" customFormat="1" ht="33" customHeight="1" x14ac:dyDescent="0.2">
      <c r="B283" s="73"/>
      <c r="C283" s="350" t="s">
        <v>402</v>
      </c>
      <c r="D283" s="350" t="s">
        <v>370</v>
      </c>
      <c r="E283" s="351" t="s">
        <v>403</v>
      </c>
      <c r="F283" s="352" t="s">
        <v>404</v>
      </c>
      <c r="G283" s="353" t="s">
        <v>197</v>
      </c>
      <c r="H283" s="354">
        <v>1701.4929999999999</v>
      </c>
      <c r="I283" s="244"/>
      <c r="J283" s="243">
        <f>ROUND(I283*H283,2)</f>
        <v>0</v>
      </c>
      <c r="K283" s="242"/>
      <c r="L283" s="241"/>
      <c r="M283" s="240" t="s">
        <v>1</v>
      </c>
      <c r="N283" s="239" t="s">
        <v>39</v>
      </c>
      <c r="P283" s="233">
        <f>O283*H283</f>
        <v>0</v>
      </c>
      <c r="Q283" s="233">
        <v>0</v>
      </c>
      <c r="R283" s="233">
        <f>Q283*H283</f>
        <v>0</v>
      </c>
      <c r="S283" s="233">
        <v>0</v>
      </c>
      <c r="T283" s="232">
        <f>S283*H283</f>
        <v>0</v>
      </c>
      <c r="AR283" s="231" t="s">
        <v>340</v>
      </c>
      <c r="AT283" s="231" t="s">
        <v>370</v>
      </c>
      <c r="AU283" s="231" t="s">
        <v>109</v>
      </c>
      <c r="AY283" s="10" t="s">
        <v>167</v>
      </c>
      <c r="BE283" s="75">
        <f>IF(N283="základná",J283,0)</f>
        <v>0</v>
      </c>
      <c r="BF283" s="75">
        <f>IF(N283="znížená",J283,0)</f>
        <v>0</v>
      </c>
      <c r="BG283" s="75">
        <f>IF(N283="zákl. prenesená",J283,0)</f>
        <v>0</v>
      </c>
      <c r="BH283" s="75">
        <f>IF(N283="zníž. prenesená",J283,0)</f>
        <v>0</v>
      </c>
      <c r="BI283" s="75">
        <f>IF(N283="nulová",J283,0)</f>
        <v>0</v>
      </c>
      <c r="BJ283" s="10" t="s">
        <v>109</v>
      </c>
      <c r="BK283" s="75">
        <f>ROUND(I283*H283,2)</f>
        <v>0</v>
      </c>
      <c r="BL283" s="10" t="s">
        <v>252</v>
      </c>
      <c r="BM283" s="231" t="s">
        <v>405</v>
      </c>
    </row>
    <row r="284" spans="2:65" s="317" customFormat="1" x14ac:dyDescent="0.2">
      <c r="B284" s="321"/>
      <c r="D284" s="345" t="s">
        <v>175</v>
      </c>
      <c r="F284" s="346" t="s">
        <v>406</v>
      </c>
      <c r="H284" s="347">
        <v>1701.4929999999999</v>
      </c>
      <c r="I284" s="322"/>
      <c r="L284" s="321"/>
      <c r="M284" s="320"/>
      <c r="T284" s="319"/>
      <c r="AT284" s="318" t="s">
        <v>175</v>
      </c>
      <c r="AU284" s="318" t="s">
        <v>109</v>
      </c>
      <c r="AV284" s="317" t="s">
        <v>109</v>
      </c>
      <c r="AW284" s="317" t="s">
        <v>3</v>
      </c>
      <c r="AX284" s="317" t="s">
        <v>78</v>
      </c>
      <c r="AY284" s="318" t="s">
        <v>167</v>
      </c>
    </row>
    <row r="285" spans="2:65" s="1" customFormat="1" ht="24.25" customHeight="1" x14ac:dyDescent="0.2">
      <c r="B285" s="73"/>
      <c r="C285" s="340" t="s">
        <v>407</v>
      </c>
      <c r="D285" s="340" t="s">
        <v>169</v>
      </c>
      <c r="E285" s="341" t="s">
        <v>408</v>
      </c>
      <c r="F285" s="342" t="s">
        <v>409</v>
      </c>
      <c r="G285" s="343" t="s">
        <v>197</v>
      </c>
      <c r="H285" s="344">
        <v>1479.559</v>
      </c>
      <c r="I285" s="237"/>
      <c r="J285" s="236">
        <f>ROUND(I285*H285,2)</f>
        <v>0</v>
      </c>
      <c r="K285" s="74"/>
      <c r="L285" s="21"/>
      <c r="M285" s="235" t="s">
        <v>1</v>
      </c>
      <c r="N285" s="234" t="s">
        <v>39</v>
      </c>
      <c r="P285" s="233">
        <f>O285*H285</f>
        <v>0</v>
      </c>
      <c r="Q285" s="233">
        <v>0</v>
      </c>
      <c r="R285" s="233">
        <f>Q285*H285</f>
        <v>0</v>
      </c>
      <c r="S285" s="233">
        <v>0</v>
      </c>
      <c r="T285" s="232">
        <f>S285*H285</f>
        <v>0</v>
      </c>
      <c r="AR285" s="231" t="s">
        <v>252</v>
      </c>
      <c r="AT285" s="231" t="s">
        <v>169</v>
      </c>
      <c r="AU285" s="231" t="s">
        <v>109</v>
      </c>
      <c r="AY285" s="10" t="s">
        <v>167</v>
      </c>
      <c r="BE285" s="75">
        <f>IF(N285="základná",J285,0)</f>
        <v>0</v>
      </c>
      <c r="BF285" s="75">
        <f>IF(N285="znížená",J285,0)</f>
        <v>0</v>
      </c>
      <c r="BG285" s="75">
        <f>IF(N285="zákl. prenesená",J285,0)</f>
        <v>0</v>
      </c>
      <c r="BH285" s="75">
        <f>IF(N285="zníž. prenesená",J285,0)</f>
        <v>0</v>
      </c>
      <c r="BI285" s="75">
        <f>IF(N285="nulová",J285,0)</f>
        <v>0</v>
      </c>
      <c r="BJ285" s="10" t="s">
        <v>109</v>
      </c>
      <c r="BK285" s="75">
        <f>ROUND(I285*H285,2)</f>
        <v>0</v>
      </c>
      <c r="BL285" s="10" t="s">
        <v>252</v>
      </c>
      <c r="BM285" s="231" t="s">
        <v>410</v>
      </c>
    </row>
    <row r="286" spans="2:65" s="317" customFormat="1" x14ac:dyDescent="0.2">
      <c r="B286" s="321"/>
      <c r="D286" s="345" t="s">
        <v>175</v>
      </c>
      <c r="E286" s="318" t="s">
        <v>1</v>
      </c>
      <c r="F286" s="346" t="s">
        <v>400</v>
      </c>
      <c r="H286" s="347">
        <v>1392.1089999999999</v>
      </c>
      <c r="I286" s="322"/>
      <c r="L286" s="321"/>
      <c r="M286" s="320"/>
      <c r="T286" s="319"/>
      <c r="AT286" s="318" t="s">
        <v>175</v>
      </c>
      <c r="AU286" s="318" t="s">
        <v>109</v>
      </c>
      <c r="AV286" s="317" t="s">
        <v>109</v>
      </c>
      <c r="AW286" s="317" t="s">
        <v>29</v>
      </c>
      <c r="AX286" s="317" t="s">
        <v>73</v>
      </c>
      <c r="AY286" s="318" t="s">
        <v>167</v>
      </c>
    </row>
    <row r="287" spans="2:65" s="317" customFormat="1" x14ac:dyDescent="0.2">
      <c r="B287" s="321"/>
      <c r="D287" s="345" t="s">
        <v>175</v>
      </c>
      <c r="E287" s="318" t="s">
        <v>1</v>
      </c>
      <c r="F287" s="346" t="s">
        <v>401</v>
      </c>
      <c r="H287" s="347">
        <v>87.45</v>
      </c>
      <c r="I287" s="322"/>
      <c r="L287" s="321"/>
      <c r="M287" s="320"/>
      <c r="T287" s="319"/>
      <c r="AT287" s="318" t="s">
        <v>175</v>
      </c>
      <c r="AU287" s="318" t="s">
        <v>109</v>
      </c>
      <c r="AV287" s="317" t="s">
        <v>109</v>
      </c>
      <c r="AW287" s="317" t="s">
        <v>29</v>
      </c>
      <c r="AX287" s="317" t="s">
        <v>73</v>
      </c>
      <c r="AY287" s="318" t="s">
        <v>167</v>
      </c>
    </row>
    <row r="288" spans="2:65" s="323" customFormat="1" x14ac:dyDescent="0.2">
      <c r="B288" s="327"/>
      <c r="D288" s="345" t="s">
        <v>175</v>
      </c>
      <c r="E288" s="324" t="s">
        <v>1</v>
      </c>
      <c r="F288" s="348" t="s">
        <v>179</v>
      </c>
      <c r="H288" s="349">
        <v>1479.559</v>
      </c>
      <c r="I288" s="328"/>
      <c r="L288" s="327"/>
      <c r="M288" s="326"/>
      <c r="T288" s="325"/>
      <c r="AT288" s="324" t="s">
        <v>175</v>
      </c>
      <c r="AU288" s="324" t="s">
        <v>109</v>
      </c>
      <c r="AV288" s="323" t="s">
        <v>173</v>
      </c>
      <c r="AW288" s="323" t="s">
        <v>29</v>
      </c>
      <c r="AX288" s="323" t="s">
        <v>78</v>
      </c>
      <c r="AY288" s="324" t="s">
        <v>167</v>
      </c>
    </row>
    <row r="289" spans="2:65" s="1" customFormat="1" ht="24.25" customHeight="1" x14ac:dyDescent="0.2">
      <c r="B289" s="73"/>
      <c r="C289" s="350" t="s">
        <v>411</v>
      </c>
      <c r="D289" s="350" t="s">
        <v>370</v>
      </c>
      <c r="E289" s="351" t="s">
        <v>412</v>
      </c>
      <c r="F289" s="352" t="s">
        <v>413</v>
      </c>
      <c r="G289" s="353" t="s">
        <v>197</v>
      </c>
      <c r="H289" s="354">
        <v>1701.4929999999999</v>
      </c>
      <c r="I289" s="244"/>
      <c r="J289" s="243">
        <f>ROUND(I289*H289,2)</f>
        <v>0</v>
      </c>
      <c r="K289" s="242"/>
      <c r="L289" s="241"/>
      <c r="M289" s="240" t="s">
        <v>1</v>
      </c>
      <c r="N289" s="239" t="s">
        <v>39</v>
      </c>
      <c r="P289" s="233">
        <f>O289*H289</f>
        <v>0</v>
      </c>
      <c r="Q289" s="233">
        <v>0</v>
      </c>
      <c r="R289" s="233">
        <f>Q289*H289</f>
        <v>0</v>
      </c>
      <c r="S289" s="233">
        <v>0</v>
      </c>
      <c r="T289" s="232">
        <f>S289*H289</f>
        <v>0</v>
      </c>
      <c r="AR289" s="231" t="s">
        <v>340</v>
      </c>
      <c r="AT289" s="231" t="s">
        <v>370</v>
      </c>
      <c r="AU289" s="231" t="s">
        <v>109</v>
      </c>
      <c r="AY289" s="10" t="s">
        <v>167</v>
      </c>
      <c r="BE289" s="75">
        <f>IF(N289="základná",J289,0)</f>
        <v>0</v>
      </c>
      <c r="BF289" s="75">
        <f>IF(N289="znížená",J289,0)</f>
        <v>0</v>
      </c>
      <c r="BG289" s="75">
        <f>IF(N289="zákl. prenesená",J289,0)</f>
        <v>0</v>
      </c>
      <c r="BH289" s="75">
        <f>IF(N289="zníž. prenesená",J289,0)</f>
        <v>0</v>
      </c>
      <c r="BI289" s="75">
        <f>IF(N289="nulová",J289,0)</f>
        <v>0</v>
      </c>
      <c r="BJ289" s="10" t="s">
        <v>109</v>
      </c>
      <c r="BK289" s="75">
        <f>ROUND(I289*H289,2)</f>
        <v>0</v>
      </c>
      <c r="BL289" s="10" t="s">
        <v>252</v>
      </c>
      <c r="BM289" s="231" t="s">
        <v>414</v>
      </c>
    </row>
    <row r="290" spans="2:65" s="317" customFormat="1" x14ac:dyDescent="0.2">
      <c r="B290" s="321"/>
      <c r="D290" s="345" t="s">
        <v>175</v>
      </c>
      <c r="F290" s="346" t="s">
        <v>406</v>
      </c>
      <c r="H290" s="347">
        <v>1701.4929999999999</v>
      </c>
      <c r="I290" s="322"/>
      <c r="L290" s="321"/>
      <c r="M290" s="320"/>
      <c r="T290" s="319"/>
      <c r="AT290" s="318" t="s">
        <v>175</v>
      </c>
      <c r="AU290" s="318" t="s">
        <v>109</v>
      </c>
      <c r="AV290" s="317" t="s">
        <v>109</v>
      </c>
      <c r="AW290" s="317" t="s">
        <v>3</v>
      </c>
      <c r="AX290" s="317" t="s">
        <v>78</v>
      </c>
      <c r="AY290" s="318" t="s">
        <v>167</v>
      </c>
    </row>
    <row r="291" spans="2:65" s="1" customFormat="1" ht="33" customHeight="1" x14ac:dyDescent="0.2">
      <c r="B291" s="73"/>
      <c r="C291" s="340" t="s">
        <v>415</v>
      </c>
      <c r="D291" s="340" t="s">
        <v>169</v>
      </c>
      <c r="E291" s="341" t="s">
        <v>416</v>
      </c>
      <c r="F291" s="342" t="s">
        <v>417</v>
      </c>
      <c r="G291" s="343" t="s">
        <v>318</v>
      </c>
      <c r="H291" s="344">
        <v>153</v>
      </c>
      <c r="I291" s="237"/>
      <c r="J291" s="236">
        <f>ROUND(I291*H291,2)</f>
        <v>0</v>
      </c>
      <c r="K291" s="74"/>
      <c r="L291" s="21"/>
      <c r="M291" s="235" t="s">
        <v>1</v>
      </c>
      <c r="N291" s="234" t="s">
        <v>39</v>
      </c>
      <c r="P291" s="233">
        <f>O291*H291</f>
        <v>0</v>
      </c>
      <c r="Q291" s="233">
        <v>3.294E-5</v>
      </c>
      <c r="R291" s="233">
        <f>Q291*H291</f>
        <v>5.0398199999999995E-3</v>
      </c>
      <c r="S291" s="233">
        <v>0</v>
      </c>
      <c r="T291" s="232">
        <f>S291*H291</f>
        <v>0</v>
      </c>
      <c r="AR291" s="231" t="s">
        <v>252</v>
      </c>
      <c r="AT291" s="231" t="s">
        <v>169</v>
      </c>
      <c r="AU291" s="231" t="s">
        <v>109</v>
      </c>
      <c r="AY291" s="10" t="s">
        <v>167</v>
      </c>
      <c r="BE291" s="75">
        <f>IF(N291="základná",J291,0)</f>
        <v>0</v>
      </c>
      <c r="BF291" s="75">
        <f>IF(N291="znížená",J291,0)</f>
        <v>0</v>
      </c>
      <c r="BG291" s="75">
        <f>IF(N291="zákl. prenesená",J291,0)</f>
        <v>0</v>
      </c>
      <c r="BH291" s="75">
        <f>IF(N291="zníž. prenesená",J291,0)</f>
        <v>0</v>
      </c>
      <c r="BI291" s="75">
        <f>IF(N291="nulová",J291,0)</f>
        <v>0</v>
      </c>
      <c r="BJ291" s="10" t="s">
        <v>109</v>
      </c>
      <c r="BK291" s="75">
        <f>ROUND(I291*H291,2)</f>
        <v>0</v>
      </c>
      <c r="BL291" s="10" t="s">
        <v>252</v>
      </c>
      <c r="BM291" s="231" t="s">
        <v>418</v>
      </c>
    </row>
    <row r="292" spans="2:65" s="317" customFormat="1" x14ac:dyDescent="0.2">
      <c r="B292" s="321"/>
      <c r="D292" s="345" t="s">
        <v>175</v>
      </c>
      <c r="E292" s="318" t="s">
        <v>1</v>
      </c>
      <c r="F292" s="346" t="s">
        <v>419</v>
      </c>
      <c r="H292" s="347">
        <v>153</v>
      </c>
      <c r="I292" s="322"/>
      <c r="L292" s="321"/>
      <c r="M292" s="320"/>
      <c r="T292" s="319"/>
      <c r="AT292" s="318" t="s">
        <v>175</v>
      </c>
      <c r="AU292" s="318" t="s">
        <v>109</v>
      </c>
      <c r="AV292" s="317" t="s">
        <v>109</v>
      </c>
      <c r="AW292" s="317" t="s">
        <v>29</v>
      </c>
      <c r="AX292" s="317" t="s">
        <v>73</v>
      </c>
      <c r="AY292" s="318" t="s">
        <v>167</v>
      </c>
    </row>
    <row r="293" spans="2:65" s="323" customFormat="1" x14ac:dyDescent="0.2">
      <c r="B293" s="327"/>
      <c r="D293" s="345" t="s">
        <v>175</v>
      </c>
      <c r="E293" s="324" t="s">
        <v>1</v>
      </c>
      <c r="F293" s="348" t="s">
        <v>179</v>
      </c>
      <c r="H293" s="349">
        <v>153</v>
      </c>
      <c r="I293" s="328"/>
      <c r="L293" s="327"/>
      <c r="M293" s="326"/>
      <c r="T293" s="325"/>
      <c r="AT293" s="324" t="s">
        <v>175</v>
      </c>
      <c r="AU293" s="324" t="s">
        <v>109</v>
      </c>
      <c r="AV293" s="323" t="s">
        <v>173</v>
      </c>
      <c r="AW293" s="323" t="s">
        <v>29</v>
      </c>
      <c r="AX293" s="323" t="s">
        <v>78</v>
      </c>
      <c r="AY293" s="324" t="s">
        <v>167</v>
      </c>
    </row>
    <row r="294" spans="2:65" s="1" customFormat="1" ht="16.5" customHeight="1" x14ac:dyDescent="0.2">
      <c r="B294" s="73"/>
      <c r="C294" s="350" t="s">
        <v>420</v>
      </c>
      <c r="D294" s="350" t="s">
        <v>370</v>
      </c>
      <c r="E294" s="351" t="s">
        <v>421</v>
      </c>
      <c r="F294" s="352" t="s">
        <v>422</v>
      </c>
      <c r="G294" s="353" t="s">
        <v>303</v>
      </c>
      <c r="H294" s="354">
        <v>306</v>
      </c>
      <c r="I294" s="244"/>
      <c r="J294" s="243">
        <f>ROUND(I294*H294,2)</f>
        <v>0</v>
      </c>
      <c r="K294" s="242"/>
      <c r="L294" s="241"/>
      <c r="M294" s="240" t="s">
        <v>1</v>
      </c>
      <c r="N294" s="239" t="s">
        <v>39</v>
      </c>
      <c r="P294" s="233">
        <f>O294*H294</f>
        <v>0</v>
      </c>
      <c r="Q294" s="233">
        <v>4.0000000000000003E-5</v>
      </c>
      <c r="R294" s="233">
        <f>Q294*H294</f>
        <v>1.2240000000000001E-2</v>
      </c>
      <c r="S294" s="233">
        <v>0</v>
      </c>
      <c r="T294" s="232">
        <f>S294*H294</f>
        <v>0</v>
      </c>
      <c r="AR294" s="231" t="s">
        <v>340</v>
      </c>
      <c r="AT294" s="231" t="s">
        <v>370</v>
      </c>
      <c r="AU294" s="231" t="s">
        <v>109</v>
      </c>
      <c r="AY294" s="10" t="s">
        <v>167</v>
      </c>
      <c r="BE294" s="75">
        <f>IF(N294="základná",J294,0)</f>
        <v>0</v>
      </c>
      <c r="BF294" s="75">
        <f>IF(N294="znížená",J294,0)</f>
        <v>0</v>
      </c>
      <c r="BG294" s="75">
        <f>IF(N294="zákl. prenesená",J294,0)</f>
        <v>0</v>
      </c>
      <c r="BH294" s="75">
        <f>IF(N294="zníž. prenesená",J294,0)</f>
        <v>0</v>
      </c>
      <c r="BI294" s="75">
        <f>IF(N294="nulová",J294,0)</f>
        <v>0</v>
      </c>
      <c r="BJ294" s="10" t="s">
        <v>109</v>
      </c>
      <c r="BK294" s="75">
        <f>ROUND(I294*H294,2)</f>
        <v>0</v>
      </c>
      <c r="BL294" s="10" t="s">
        <v>252</v>
      </c>
      <c r="BM294" s="231" t="s">
        <v>423</v>
      </c>
    </row>
    <row r="295" spans="2:65" s="1" customFormat="1" ht="16.5" customHeight="1" x14ac:dyDescent="0.2">
      <c r="B295" s="73"/>
      <c r="C295" s="350" t="s">
        <v>424</v>
      </c>
      <c r="D295" s="350" t="s">
        <v>370</v>
      </c>
      <c r="E295" s="351" t="s">
        <v>425</v>
      </c>
      <c r="F295" s="352" t="s">
        <v>426</v>
      </c>
      <c r="G295" s="353" t="s">
        <v>197</v>
      </c>
      <c r="H295" s="354">
        <v>15.3</v>
      </c>
      <c r="I295" s="244"/>
      <c r="J295" s="243">
        <f>ROUND(I295*H295,2)</f>
        <v>0</v>
      </c>
      <c r="K295" s="242"/>
      <c r="L295" s="241"/>
      <c r="M295" s="240" t="s">
        <v>1</v>
      </c>
      <c r="N295" s="239" t="s">
        <v>39</v>
      </c>
      <c r="P295" s="233">
        <f>O295*H295</f>
        <v>0</v>
      </c>
      <c r="Q295" s="233">
        <v>7.92E-3</v>
      </c>
      <c r="R295" s="233">
        <f>Q295*H295</f>
        <v>0.12117600000000001</v>
      </c>
      <c r="S295" s="233">
        <v>0</v>
      </c>
      <c r="T295" s="232">
        <f>S295*H295</f>
        <v>0</v>
      </c>
      <c r="AR295" s="231" t="s">
        <v>340</v>
      </c>
      <c r="AT295" s="231" t="s">
        <v>370</v>
      </c>
      <c r="AU295" s="231" t="s">
        <v>109</v>
      </c>
      <c r="AY295" s="10" t="s">
        <v>167</v>
      </c>
      <c r="BE295" s="75">
        <f>IF(N295="základná",J295,0)</f>
        <v>0</v>
      </c>
      <c r="BF295" s="75">
        <f>IF(N295="znížená",J295,0)</f>
        <v>0</v>
      </c>
      <c r="BG295" s="75">
        <f>IF(N295="zákl. prenesená",J295,0)</f>
        <v>0</v>
      </c>
      <c r="BH295" s="75">
        <f>IF(N295="zníž. prenesená",J295,0)</f>
        <v>0</v>
      </c>
      <c r="BI295" s="75">
        <f>IF(N295="nulová",J295,0)</f>
        <v>0</v>
      </c>
      <c r="BJ295" s="10" t="s">
        <v>109</v>
      </c>
      <c r="BK295" s="75">
        <f>ROUND(I295*H295,2)</f>
        <v>0</v>
      </c>
      <c r="BL295" s="10" t="s">
        <v>252</v>
      </c>
      <c r="BM295" s="231" t="s">
        <v>427</v>
      </c>
    </row>
    <row r="296" spans="2:65" s="317" customFormat="1" x14ac:dyDescent="0.2">
      <c r="B296" s="321"/>
      <c r="D296" s="345" t="s">
        <v>175</v>
      </c>
      <c r="E296" s="318" t="s">
        <v>1</v>
      </c>
      <c r="F296" s="346" t="s">
        <v>428</v>
      </c>
      <c r="H296" s="347">
        <v>15.3</v>
      </c>
      <c r="I296" s="322"/>
      <c r="L296" s="321"/>
      <c r="M296" s="320"/>
      <c r="T296" s="319"/>
      <c r="AT296" s="318" t="s">
        <v>175</v>
      </c>
      <c r="AU296" s="318" t="s">
        <v>109</v>
      </c>
      <c r="AV296" s="317" t="s">
        <v>109</v>
      </c>
      <c r="AW296" s="317" t="s">
        <v>29</v>
      </c>
      <c r="AX296" s="317" t="s">
        <v>73</v>
      </c>
      <c r="AY296" s="318" t="s">
        <v>167</v>
      </c>
    </row>
    <row r="297" spans="2:65" s="323" customFormat="1" x14ac:dyDescent="0.2">
      <c r="B297" s="327"/>
      <c r="D297" s="345" t="s">
        <v>175</v>
      </c>
      <c r="E297" s="324" t="s">
        <v>1</v>
      </c>
      <c r="F297" s="348" t="s">
        <v>179</v>
      </c>
      <c r="H297" s="349">
        <v>15.3</v>
      </c>
      <c r="I297" s="328"/>
      <c r="L297" s="327"/>
      <c r="M297" s="326"/>
      <c r="T297" s="325"/>
      <c r="AT297" s="324" t="s">
        <v>175</v>
      </c>
      <c r="AU297" s="324" t="s">
        <v>109</v>
      </c>
      <c r="AV297" s="323" t="s">
        <v>173</v>
      </c>
      <c r="AW297" s="323" t="s">
        <v>29</v>
      </c>
      <c r="AX297" s="323" t="s">
        <v>78</v>
      </c>
      <c r="AY297" s="324" t="s">
        <v>167</v>
      </c>
    </row>
    <row r="298" spans="2:65" s="1" customFormat="1" ht="24.25" customHeight="1" x14ac:dyDescent="0.2">
      <c r="B298" s="73"/>
      <c r="C298" s="340" t="s">
        <v>429</v>
      </c>
      <c r="D298" s="340" t="s">
        <v>169</v>
      </c>
      <c r="E298" s="341" t="s">
        <v>430</v>
      </c>
      <c r="F298" s="342" t="s">
        <v>431</v>
      </c>
      <c r="G298" s="343" t="s">
        <v>92</v>
      </c>
      <c r="H298" s="344"/>
      <c r="I298" s="237"/>
      <c r="J298" s="236">
        <f>ROUND(I298*H298,2)</f>
        <v>0</v>
      </c>
      <c r="K298" s="74"/>
      <c r="L298" s="21"/>
      <c r="M298" s="235" t="s">
        <v>1</v>
      </c>
      <c r="N298" s="234" t="s">
        <v>39</v>
      </c>
      <c r="P298" s="233">
        <f>O298*H298</f>
        <v>0</v>
      </c>
      <c r="Q298" s="233">
        <v>0</v>
      </c>
      <c r="R298" s="233">
        <f>Q298*H298</f>
        <v>0</v>
      </c>
      <c r="S298" s="233">
        <v>0</v>
      </c>
      <c r="T298" s="232">
        <f>S298*H298</f>
        <v>0</v>
      </c>
      <c r="AR298" s="231" t="s">
        <v>252</v>
      </c>
      <c r="AT298" s="231" t="s">
        <v>169</v>
      </c>
      <c r="AU298" s="231" t="s">
        <v>109</v>
      </c>
      <c r="AY298" s="10" t="s">
        <v>167</v>
      </c>
      <c r="BE298" s="75">
        <f>IF(N298="základná",J298,0)</f>
        <v>0</v>
      </c>
      <c r="BF298" s="75">
        <f>IF(N298="znížená",J298,0)</f>
        <v>0</v>
      </c>
      <c r="BG298" s="75">
        <f>IF(N298="zákl. prenesená",J298,0)</f>
        <v>0</v>
      </c>
      <c r="BH298" s="75">
        <f>IF(N298="zníž. prenesená",J298,0)</f>
        <v>0</v>
      </c>
      <c r="BI298" s="75">
        <f>IF(N298="nulová",J298,0)</f>
        <v>0</v>
      </c>
      <c r="BJ298" s="10" t="s">
        <v>109</v>
      </c>
      <c r="BK298" s="75">
        <f>ROUND(I298*H298,2)</f>
        <v>0</v>
      </c>
      <c r="BL298" s="10" t="s">
        <v>252</v>
      </c>
      <c r="BM298" s="231" t="s">
        <v>432</v>
      </c>
    </row>
    <row r="299" spans="2:65" s="245" customFormat="1" ht="22.9" customHeight="1" x14ac:dyDescent="0.25">
      <c r="B299" s="252"/>
      <c r="D299" s="247" t="s">
        <v>72</v>
      </c>
      <c r="E299" s="255" t="s">
        <v>433</v>
      </c>
      <c r="F299" s="255" t="s">
        <v>434</v>
      </c>
      <c r="I299" s="253"/>
      <c r="J299" s="254">
        <f>BK299</f>
        <v>0</v>
      </c>
      <c r="L299" s="252"/>
      <c r="M299" s="251"/>
      <c r="P299" s="250">
        <f>SUM(P300:P338)</f>
        <v>0</v>
      </c>
      <c r="R299" s="250">
        <f>SUM(R300:R338)</f>
        <v>1.5046024</v>
      </c>
      <c r="T299" s="249">
        <f>SUM(T300:T338)</f>
        <v>0</v>
      </c>
      <c r="AR299" s="247" t="s">
        <v>109</v>
      </c>
      <c r="AT299" s="248" t="s">
        <v>72</v>
      </c>
      <c r="AU299" s="248" t="s">
        <v>78</v>
      </c>
      <c r="AY299" s="247" t="s">
        <v>167</v>
      </c>
      <c r="BK299" s="246">
        <f>SUM(BK300:BK338)</f>
        <v>0</v>
      </c>
    </row>
    <row r="300" spans="2:65" s="1" customFormat="1" ht="24.25" customHeight="1" x14ac:dyDescent="0.2">
      <c r="B300" s="73"/>
      <c r="C300" s="340" t="s">
        <v>435</v>
      </c>
      <c r="D300" s="340" t="s">
        <v>169</v>
      </c>
      <c r="E300" s="341" t="s">
        <v>436</v>
      </c>
      <c r="F300" s="342" t="s">
        <v>437</v>
      </c>
      <c r="G300" s="343" t="s">
        <v>197</v>
      </c>
      <c r="H300" s="344">
        <v>159.13</v>
      </c>
      <c r="I300" s="237"/>
      <c r="J300" s="236">
        <f>ROUND(I300*H300,2)</f>
        <v>0</v>
      </c>
      <c r="K300" s="74"/>
      <c r="L300" s="21"/>
      <c r="M300" s="235" t="s">
        <v>1</v>
      </c>
      <c r="N300" s="234" t="s">
        <v>39</v>
      </c>
      <c r="P300" s="233">
        <f>O300*H300</f>
        <v>0</v>
      </c>
      <c r="Q300" s="233">
        <v>0</v>
      </c>
      <c r="R300" s="233">
        <f>Q300*H300</f>
        <v>0</v>
      </c>
      <c r="S300" s="233">
        <v>0</v>
      </c>
      <c r="T300" s="232">
        <f>S300*H300</f>
        <v>0</v>
      </c>
      <c r="AR300" s="231" t="s">
        <v>252</v>
      </c>
      <c r="AT300" s="231" t="s">
        <v>169</v>
      </c>
      <c r="AU300" s="231" t="s">
        <v>109</v>
      </c>
      <c r="AY300" s="10" t="s">
        <v>167</v>
      </c>
      <c r="BE300" s="75">
        <f>IF(N300="základná",J300,0)</f>
        <v>0</v>
      </c>
      <c r="BF300" s="75">
        <f>IF(N300="znížená",J300,0)</f>
        <v>0</v>
      </c>
      <c r="BG300" s="75">
        <f>IF(N300="zákl. prenesená",J300,0)</f>
        <v>0</v>
      </c>
      <c r="BH300" s="75">
        <f>IF(N300="zníž. prenesená",J300,0)</f>
        <v>0</v>
      </c>
      <c r="BI300" s="75">
        <f>IF(N300="nulová",J300,0)</f>
        <v>0</v>
      </c>
      <c r="BJ300" s="10" t="s">
        <v>109</v>
      </c>
      <c r="BK300" s="75">
        <f>ROUND(I300*H300,2)</f>
        <v>0</v>
      </c>
      <c r="BL300" s="10" t="s">
        <v>252</v>
      </c>
      <c r="BM300" s="231" t="s">
        <v>438</v>
      </c>
    </row>
    <row r="301" spans="2:65" s="317" customFormat="1" x14ac:dyDescent="0.2">
      <c r="B301" s="321"/>
      <c r="D301" s="345" t="s">
        <v>175</v>
      </c>
      <c r="E301" s="318" t="s">
        <v>1</v>
      </c>
      <c r="F301" s="346" t="s">
        <v>439</v>
      </c>
      <c r="H301" s="347">
        <v>159.13</v>
      </c>
      <c r="I301" s="322"/>
      <c r="L301" s="321"/>
      <c r="M301" s="320"/>
      <c r="T301" s="319"/>
      <c r="AT301" s="318" t="s">
        <v>175</v>
      </c>
      <c r="AU301" s="318" t="s">
        <v>109</v>
      </c>
      <c r="AV301" s="317" t="s">
        <v>109</v>
      </c>
      <c r="AW301" s="317" t="s">
        <v>29</v>
      </c>
      <c r="AX301" s="317" t="s">
        <v>73</v>
      </c>
      <c r="AY301" s="318" t="s">
        <v>167</v>
      </c>
    </row>
    <row r="302" spans="2:65" s="323" customFormat="1" x14ac:dyDescent="0.2">
      <c r="B302" s="327"/>
      <c r="D302" s="345" t="s">
        <v>175</v>
      </c>
      <c r="E302" s="324" t="s">
        <v>1</v>
      </c>
      <c r="F302" s="348" t="s">
        <v>179</v>
      </c>
      <c r="H302" s="349">
        <v>159.13</v>
      </c>
      <c r="I302" s="328"/>
      <c r="L302" s="327"/>
      <c r="M302" s="326"/>
      <c r="T302" s="325"/>
      <c r="AT302" s="324" t="s">
        <v>175</v>
      </c>
      <c r="AU302" s="324" t="s">
        <v>109</v>
      </c>
      <c r="AV302" s="323" t="s">
        <v>173</v>
      </c>
      <c r="AW302" s="323" t="s">
        <v>29</v>
      </c>
      <c r="AX302" s="323" t="s">
        <v>78</v>
      </c>
      <c r="AY302" s="324" t="s">
        <v>167</v>
      </c>
    </row>
    <row r="303" spans="2:65" s="1" customFormat="1" ht="24.25" customHeight="1" x14ac:dyDescent="0.2">
      <c r="B303" s="73"/>
      <c r="C303" s="350" t="s">
        <v>440</v>
      </c>
      <c r="D303" s="350" t="s">
        <v>370</v>
      </c>
      <c r="E303" s="351" t="s">
        <v>441</v>
      </c>
      <c r="F303" s="352" t="s">
        <v>442</v>
      </c>
      <c r="G303" s="353" t="s">
        <v>197</v>
      </c>
      <c r="H303" s="354">
        <v>162.31299999999999</v>
      </c>
      <c r="I303" s="244"/>
      <c r="J303" s="243">
        <f>ROUND(I303*H303,2)</f>
        <v>0</v>
      </c>
      <c r="K303" s="242"/>
      <c r="L303" s="241"/>
      <c r="M303" s="240" t="s">
        <v>1</v>
      </c>
      <c r="N303" s="239" t="s">
        <v>39</v>
      </c>
      <c r="P303" s="233">
        <f>O303*H303</f>
        <v>0</v>
      </c>
      <c r="Q303" s="233">
        <v>1.5E-3</v>
      </c>
      <c r="R303" s="233">
        <f>Q303*H303</f>
        <v>0.24346949999999998</v>
      </c>
      <c r="S303" s="233">
        <v>0</v>
      </c>
      <c r="T303" s="232">
        <f>S303*H303</f>
        <v>0</v>
      </c>
      <c r="AR303" s="231" t="s">
        <v>340</v>
      </c>
      <c r="AT303" s="231" t="s">
        <v>370</v>
      </c>
      <c r="AU303" s="231" t="s">
        <v>109</v>
      </c>
      <c r="AY303" s="10" t="s">
        <v>167</v>
      </c>
      <c r="BE303" s="75">
        <f>IF(N303="základná",J303,0)</f>
        <v>0</v>
      </c>
      <c r="BF303" s="75">
        <f>IF(N303="znížená",J303,0)</f>
        <v>0</v>
      </c>
      <c r="BG303" s="75">
        <f>IF(N303="zákl. prenesená",J303,0)</f>
        <v>0</v>
      </c>
      <c r="BH303" s="75">
        <f>IF(N303="zníž. prenesená",J303,0)</f>
        <v>0</v>
      </c>
      <c r="BI303" s="75">
        <f>IF(N303="nulová",J303,0)</f>
        <v>0</v>
      </c>
      <c r="BJ303" s="10" t="s">
        <v>109</v>
      </c>
      <c r="BK303" s="75">
        <f>ROUND(I303*H303,2)</f>
        <v>0</v>
      </c>
      <c r="BL303" s="10" t="s">
        <v>252</v>
      </c>
      <c r="BM303" s="231" t="s">
        <v>443</v>
      </c>
    </row>
    <row r="304" spans="2:65" s="317" customFormat="1" x14ac:dyDescent="0.2">
      <c r="B304" s="321"/>
      <c r="D304" s="345" t="s">
        <v>175</v>
      </c>
      <c r="F304" s="346" t="s">
        <v>444</v>
      </c>
      <c r="H304" s="347">
        <v>162.31299999999999</v>
      </c>
      <c r="I304" s="322"/>
      <c r="L304" s="321"/>
      <c r="M304" s="320"/>
      <c r="T304" s="319"/>
      <c r="AT304" s="318" t="s">
        <v>175</v>
      </c>
      <c r="AU304" s="318" t="s">
        <v>109</v>
      </c>
      <c r="AV304" s="317" t="s">
        <v>109</v>
      </c>
      <c r="AW304" s="317" t="s">
        <v>3</v>
      </c>
      <c r="AX304" s="317" t="s">
        <v>78</v>
      </c>
      <c r="AY304" s="318" t="s">
        <v>167</v>
      </c>
    </row>
    <row r="305" spans="2:65" s="1" customFormat="1" ht="24.25" customHeight="1" x14ac:dyDescent="0.2">
      <c r="B305" s="73"/>
      <c r="C305" s="340" t="s">
        <v>445</v>
      </c>
      <c r="D305" s="340" t="s">
        <v>169</v>
      </c>
      <c r="E305" s="341" t="s">
        <v>446</v>
      </c>
      <c r="F305" s="342" t="s">
        <v>447</v>
      </c>
      <c r="G305" s="343" t="s">
        <v>197</v>
      </c>
      <c r="H305" s="344">
        <v>2393.4110000000001</v>
      </c>
      <c r="I305" s="237"/>
      <c r="J305" s="236">
        <f>ROUND(I305*H305,2)</f>
        <v>0</v>
      </c>
      <c r="K305" s="74"/>
      <c r="L305" s="21"/>
      <c r="M305" s="235" t="s">
        <v>1</v>
      </c>
      <c r="N305" s="234" t="s">
        <v>39</v>
      </c>
      <c r="P305" s="233">
        <f>O305*H305</f>
        <v>0</v>
      </c>
      <c r="Q305" s="233">
        <v>0</v>
      </c>
      <c r="R305" s="233">
        <f>Q305*H305</f>
        <v>0</v>
      </c>
      <c r="S305" s="233">
        <v>0</v>
      </c>
      <c r="T305" s="232">
        <f>S305*H305</f>
        <v>0</v>
      </c>
      <c r="AR305" s="231" t="s">
        <v>252</v>
      </c>
      <c r="AT305" s="231" t="s">
        <v>169</v>
      </c>
      <c r="AU305" s="231" t="s">
        <v>109</v>
      </c>
      <c r="AY305" s="10" t="s">
        <v>167</v>
      </c>
      <c r="BE305" s="75">
        <f>IF(N305="základná",J305,0)</f>
        <v>0</v>
      </c>
      <c r="BF305" s="75">
        <f>IF(N305="znížená",J305,0)</f>
        <v>0</v>
      </c>
      <c r="BG305" s="75">
        <f>IF(N305="zákl. prenesená",J305,0)</f>
        <v>0</v>
      </c>
      <c r="BH305" s="75">
        <f>IF(N305="zníž. prenesená",J305,0)</f>
        <v>0</v>
      </c>
      <c r="BI305" s="75">
        <f>IF(N305="nulová",J305,0)</f>
        <v>0</v>
      </c>
      <c r="BJ305" s="10" t="s">
        <v>109</v>
      </c>
      <c r="BK305" s="75">
        <f>ROUND(I305*H305,2)</f>
        <v>0</v>
      </c>
      <c r="BL305" s="10" t="s">
        <v>252</v>
      </c>
      <c r="BM305" s="231" t="s">
        <v>448</v>
      </c>
    </row>
    <row r="306" spans="2:65" s="317" customFormat="1" x14ac:dyDescent="0.2">
      <c r="B306" s="321"/>
      <c r="D306" s="345" t="s">
        <v>175</v>
      </c>
      <c r="E306" s="318" t="s">
        <v>1</v>
      </c>
      <c r="F306" s="346" t="s">
        <v>449</v>
      </c>
      <c r="H306" s="347">
        <v>1065.7159999999999</v>
      </c>
      <c r="I306" s="322"/>
      <c r="L306" s="321"/>
      <c r="M306" s="320"/>
      <c r="T306" s="319"/>
      <c r="AT306" s="318" t="s">
        <v>175</v>
      </c>
      <c r="AU306" s="318" t="s">
        <v>109</v>
      </c>
      <c r="AV306" s="317" t="s">
        <v>109</v>
      </c>
      <c r="AW306" s="317" t="s">
        <v>29</v>
      </c>
      <c r="AX306" s="317" t="s">
        <v>73</v>
      </c>
      <c r="AY306" s="318" t="s">
        <v>167</v>
      </c>
    </row>
    <row r="307" spans="2:65" s="317" customFormat="1" x14ac:dyDescent="0.2">
      <c r="B307" s="321"/>
      <c r="D307" s="345" t="s">
        <v>175</v>
      </c>
      <c r="E307" s="318" t="s">
        <v>1</v>
      </c>
      <c r="F307" s="346" t="s">
        <v>450</v>
      </c>
      <c r="H307" s="347">
        <v>532.85799999999995</v>
      </c>
      <c r="I307" s="322"/>
      <c r="L307" s="321"/>
      <c r="M307" s="320"/>
      <c r="T307" s="319"/>
      <c r="AT307" s="318" t="s">
        <v>175</v>
      </c>
      <c r="AU307" s="318" t="s">
        <v>109</v>
      </c>
      <c r="AV307" s="317" t="s">
        <v>109</v>
      </c>
      <c r="AW307" s="317" t="s">
        <v>29</v>
      </c>
      <c r="AX307" s="317" t="s">
        <v>73</v>
      </c>
      <c r="AY307" s="318" t="s">
        <v>167</v>
      </c>
    </row>
    <row r="308" spans="2:65" s="317" customFormat="1" x14ac:dyDescent="0.2">
      <c r="B308" s="321"/>
      <c r="D308" s="345" t="s">
        <v>175</v>
      </c>
      <c r="E308" s="318" t="s">
        <v>1</v>
      </c>
      <c r="F308" s="346" t="s">
        <v>451</v>
      </c>
      <c r="H308" s="347">
        <v>794.83699999999999</v>
      </c>
      <c r="I308" s="322"/>
      <c r="L308" s="321"/>
      <c r="M308" s="320"/>
      <c r="T308" s="319"/>
      <c r="AT308" s="318" t="s">
        <v>175</v>
      </c>
      <c r="AU308" s="318" t="s">
        <v>109</v>
      </c>
      <c r="AV308" s="317" t="s">
        <v>109</v>
      </c>
      <c r="AW308" s="317" t="s">
        <v>29</v>
      </c>
      <c r="AX308" s="317" t="s">
        <v>73</v>
      </c>
      <c r="AY308" s="318" t="s">
        <v>167</v>
      </c>
    </row>
    <row r="309" spans="2:65" s="323" customFormat="1" x14ac:dyDescent="0.2">
      <c r="B309" s="327"/>
      <c r="D309" s="345" t="s">
        <v>175</v>
      </c>
      <c r="E309" s="324" t="s">
        <v>1</v>
      </c>
      <c r="F309" s="348" t="s">
        <v>179</v>
      </c>
      <c r="H309" s="349">
        <v>2393.4110000000001</v>
      </c>
      <c r="I309" s="328"/>
      <c r="L309" s="327"/>
      <c r="M309" s="326"/>
      <c r="T309" s="325"/>
      <c r="AT309" s="324" t="s">
        <v>175</v>
      </c>
      <c r="AU309" s="324" t="s">
        <v>109</v>
      </c>
      <c r="AV309" s="323" t="s">
        <v>173</v>
      </c>
      <c r="AW309" s="323" t="s">
        <v>29</v>
      </c>
      <c r="AX309" s="323" t="s">
        <v>78</v>
      </c>
      <c r="AY309" s="324" t="s">
        <v>167</v>
      </c>
    </row>
    <row r="310" spans="2:65" s="1" customFormat="1" ht="37.9" customHeight="1" x14ac:dyDescent="0.2">
      <c r="B310" s="73"/>
      <c r="C310" s="350" t="s">
        <v>452</v>
      </c>
      <c r="D310" s="350" t="s">
        <v>370</v>
      </c>
      <c r="E310" s="351" t="s">
        <v>453</v>
      </c>
      <c r="F310" s="352" t="s">
        <v>454</v>
      </c>
      <c r="G310" s="353" t="s">
        <v>172</v>
      </c>
      <c r="H310" s="354">
        <v>97.831999999999994</v>
      </c>
      <c r="I310" s="244"/>
      <c r="J310" s="243">
        <f>ROUND(I310*H310,2)</f>
        <v>0</v>
      </c>
      <c r="K310" s="242"/>
      <c r="L310" s="241"/>
      <c r="M310" s="240" t="s">
        <v>1</v>
      </c>
      <c r="N310" s="239" t="s">
        <v>39</v>
      </c>
      <c r="P310" s="233">
        <f>O310*H310</f>
        <v>0</v>
      </c>
      <c r="Q310" s="233">
        <v>0</v>
      </c>
      <c r="R310" s="233">
        <f>Q310*H310</f>
        <v>0</v>
      </c>
      <c r="S310" s="233">
        <v>0</v>
      </c>
      <c r="T310" s="232">
        <f>S310*H310</f>
        <v>0</v>
      </c>
      <c r="AR310" s="231" t="s">
        <v>340</v>
      </c>
      <c r="AT310" s="231" t="s">
        <v>370</v>
      </c>
      <c r="AU310" s="231" t="s">
        <v>109</v>
      </c>
      <c r="AY310" s="10" t="s">
        <v>167</v>
      </c>
      <c r="BE310" s="75">
        <f>IF(N310="základná",J310,0)</f>
        <v>0</v>
      </c>
      <c r="BF310" s="75">
        <f>IF(N310="znížená",J310,0)</f>
        <v>0</v>
      </c>
      <c r="BG310" s="75">
        <f>IF(N310="zákl. prenesená",J310,0)</f>
        <v>0</v>
      </c>
      <c r="BH310" s="75">
        <f>IF(N310="zníž. prenesená",J310,0)</f>
        <v>0</v>
      </c>
      <c r="BI310" s="75">
        <f>IF(N310="nulová",J310,0)</f>
        <v>0</v>
      </c>
      <c r="BJ310" s="10" t="s">
        <v>109</v>
      </c>
      <c r="BK310" s="75">
        <f>ROUND(I310*H310,2)</f>
        <v>0</v>
      </c>
      <c r="BL310" s="10" t="s">
        <v>252</v>
      </c>
      <c r="BM310" s="231" t="s">
        <v>455</v>
      </c>
    </row>
    <row r="311" spans="2:65" s="317" customFormat="1" x14ac:dyDescent="0.2">
      <c r="B311" s="321"/>
      <c r="D311" s="345" t="s">
        <v>175</v>
      </c>
      <c r="E311" s="318" t="s">
        <v>1</v>
      </c>
      <c r="F311" s="346" t="s">
        <v>456</v>
      </c>
      <c r="H311" s="347">
        <v>95.914000000000001</v>
      </c>
      <c r="I311" s="322"/>
      <c r="L311" s="321"/>
      <c r="M311" s="320"/>
      <c r="T311" s="319"/>
      <c r="AT311" s="318" t="s">
        <v>175</v>
      </c>
      <c r="AU311" s="318" t="s">
        <v>109</v>
      </c>
      <c r="AV311" s="317" t="s">
        <v>109</v>
      </c>
      <c r="AW311" s="317" t="s">
        <v>29</v>
      </c>
      <c r="AX311" s="317" t="s">
        <v>73</v>
      </c>
      <c r="AY311" s="318" t="s">
        <v>167</v>
      </c>
    </row>
    <row r="312" spans="2:65" s="323" customFormat="1" x14ac:dyDescent="0.2">
      <c r="B312" s="327"/>
      <c r="D312" s="345" t="s">
        <v>175</v>
      </c>
      <c r="E312" s="324" t="s">
        <v>1</v>
      </c>
      <c r="F312" s="348" t="s">
        <v>179</v>
      </c>
      <c r="H312" s="349">
        <v>95.914000000000001</v>
      </c>
      <c r="I312" s="328"/>
      <c r="L312" s="327"/>
      <c r="M312" s="326"/>
      <c r="T312" s="325"/>
      <c r="AT312" s="324" t="s">
        <v>175</v>
      </c>
      <c r="AU312" s="324" t="s">
        <v>109</v>
      </c>
      <c r="AV312" s="323" t="s">
        <v>173</v>
      </c>
      <c r="AW312" s="323" t="s">
        <v>29</v>
      </c>
      <c r="AX312" s="323" t="s">
        <v>78</v>
      </c>
      <c r="AY312" s="324" t="s">
        <v>167</v>
      </c>
    </row>
    <row r="313" spans="2:65" s="317" customFormat="1" x14ac:dyDescent="0.2">
      <c r="B313" s="321"/>
      <c r="D313" s="345" t="s">
        <v>175</v>
      </c>
      <c r="F313" s="346" t="s">
        <v>457</v>
      </c>
      <c r="H313" s="347">
        <v>97.831999999999994</v>
      </c>
      <c r="I313" s="322"/>
      <c r="L313" s="321"/>
      <c r="M313" s="320"/>
      <c r="T313" s="319"/>
      <c r="AT313" s="318" t="s">
        <v>175</v>
      </c>
      <c r="AU313" s="318" t="s">
        <v>109</v>
      </c>
      <c r="AV313" s="317" t="s">
        <v>109</v>
      </c>
      <c r="AW313" s="317" t="s">
        <v>3</v>
      </c>
      <c r="AX313" s="317" t="s">
        <v>78</v>
      </c>
      <c r="AY313" s="318" t="s">
        <v>167</v>
      </c>
    </row>
    <row r="314" spans="2:65" s="1" customFormat="1" ht="49.15" customHeight="1" x14ac:dyDescent="0.2">
      <c r="B314" s="73"/>
      <c r="C314" s="350" t="s">
        <v>458</v>
      </c>
      <c r="D314" s="350" t="s">
        <v>370</v>
      </c>
      <c r="E314" s="351" t="s">
        <v>459</v>
      </c>
      <c r="F314" s="352" t="s">
        <v>460</v>
      </c>
      <c r="G314" s="353" t="s">
        <v>197</v>
      </c>
      <c r="H314" s="354">
        <v>543.51499999999999</v>
      </c>
      <c r="I314" s="244"/>
      <c r="J314" s="243">
        <f>ROUND(I314*H314,2)</f>
        <v>0</v>
      </c>
      <c r="K314" s="242"/>
      <c r="L314" s="241"/>
      <c r="M314" s="240" t="s">
        <v>1</v>
      </c>
      <c r="N314" s="239" t="s">
        <v>39</v>
      </c>
      <c r="P314" s="233">
        <f>O314*H314</f>
        <v>0</v>
      </c>
      <c r="Q314" s="233">
        <v>0</v>
      </c>
      <c r="R314" s="233">
        <f>Q314*H314</f>
        <v>0</v>
      </c>
      <c r="S314" s="233">
        <v>0</v>
      </c>
      <c r="T314" s="232">
        <f>S314*H314</f>
        <v>0</v>
      </c>
      <c r="AR314" s="231" t="s">
        <v>340</v>
      </c>
      <c r="AT314" s="231" t="s">
        <v>370</v>
      </c>
      <c r="AU314" s="231" t="s">
        <v>109</v>
      </c>
      <c r="AY314" s="10" t="s">
        <v>167</v>
      </c>
      <c r="BE314" s="75">
        <f>IF(N314="základná",J314,0)</f>
        <v>0</v>
      </c>
      <c r="BF314" s="75">
        <f>IF(N314="znížená",J314,0)</f>
        <v>0</v>
      </c>
      <c r="BG314" s="75">
        <f>IF(N314="zákl. prenesená",J314,0)</f>
        <v>0</v>
      </c>
      <c r="BH314" s="75">
        <f>IF(N314="zníž. prenesená",J314,0)</f>
        <v>0</v>
      </c>
      <c r="BI314" s="75">
        <f>IF(N314="nulová",J314,0)</f>
        <v>0</v>
      </c>
      <c r="BJ314" s="10" t="s">
        <v>109</v>
      </c>
      <c r="BK314" s="75">
        <f>ROUND(I314*H314,2)</f>
        <v>0</v>
      </c>
      <c r="BL314" s="10" t="s">
        <v>252</v>
      </c>
      <c r="BM314" s="231" t="s">
        <v>461</v>
      </c>
    </row>
    <row r="315" spans="2:65" s="317" customFormat="1" x14ac:dyDescent="0.2">
      <c r="B315" s="321"/>
      <c r="D315" s="345" t="s">
        <v>175</v>
      </c>
      <c r="E315" s="318" t="s">
        <v>1</v>
      </c>
      <c r="F315" s="346" t="s">
        <v>450</v>
      </c>
      <c r="H315" s="347">
        <v>532.85799999999995</v>
      </c>
      <c r="I315" s="322"/>
      <c r="L315" s="321"/>
      <c r="M315" s="320"/>
      <c r="T315" s="319"/>
      <c r="AT315" s="318" t="s">
        <v>175</v>
      </c>
      <c r="AU315" s="318" t="s">
        <v>109</v>
      </c>
      <c r="AV315" s="317" t="s">
        <v>109</v>
      </c>
      <c r="AW315" s="317" t="s">
        <v>29</v>
      </c>
      <c r="AX315" s="317" t="s">
        <v>73</v>
      </c>
      <c r="AY315" s="318" t="s">
        <v>167</v>
      </c>
    </row>
    <row r="316" spans="2:65" s="323" customFormat="1" x14ac:dyDescent="0.2">
      <c r="B316" s="327"/>
      <c r="D316" s="345" t="s">
        <v>175</v>
      </c>
      <c r="E316" s="324" t="s">
        <v>1</v>
      </c>
      <c r="F316" s="348" t="s">
        <v>179</v>
      </c>
      <c r="H316" s="349">
        <v>532.85799999999995</v>
      </c>
      <c r="I316" s="328"/>
      <c r="L316" s="327"/>
      <c r="M316" s="326"/>
      <c r="T316" s="325"/>
      <c r="AT316" s="324" t="s">
        <v>175</v>
      </c>
      <c r="AU316" s="324" t="s">
        <v>109</v>
      </c>
      <c r="AV316" s="323" t="s">
        <v>173</v>
      </c>
      <c r="AW316" s="323" t="s">
        <v>29</v>
      </c>
      <c r="AX316" s="323" t="s">
        <v>78</v>
      </c>
      <c r="AY316" s="324" t="s">
        <v>167</v>
      </c>
    </row>
    <row r="317" spans="2:65" s="317" customFormat="1" x14ac:dyDescent="0.2">
      <c r="B317" s="321"/>
      <c r="D317" s="345" t="s">
        <v>175</v>
      </c>
      <c r="F317" s="346" t="s">
        <v>462</v>
      </c>
      <c r="H317" s="347">
        <v>543.51499999999999</v>
      </c>
      <c r="I317" s="322"/>
      <c r="L317" s="321"/>
      <c r="M317" s="320"/>
      <c r="T317" s="319"/>
      <c r="AT317" s="318" t="s">
        <v>175</v>
      </c>
      <c r="AU317" s="318" t="s">
        <v>109</v>
      </c>
      <c r="AV317" s="317" t="s">
        <v>109</v>
      </c>
      <c r="AW317" s="317" t="s">
        <v>3</v>
      </c>
      <c r="AX317" s="317" t="s">
        <v>78</v>
      </c>
      <c r="AY317" s="318" t="s">
        <v>167</v>
      </c>
    </row>
    <row r="318" spans="2:65" s="1" customFormat="1" ht="44.25" customHeight="1" x14ac:dyDescent="0.2">
      <c r="B318" s="73"/>
      <c r="C318" s="350" t="s">
        <v>463</v>
      </c>
      <c r="D318" s="350" t="s">
        <v>370</v>
      </c>
      <c r="E318" s="351" t="s">
        <v>464</v>
      </c>
      <c r="F318" s="352" t="s">
        <v>465</v>
      </c>
      <c r="G318" s="353" t="s">
        <v>197</v>
      </c>
      <c r="H318" s="354">
        <v>810.73400000000004</v>
      </c>
      <c r="I318" s="244"/>
      <c r="J318" s="243">
        <f>ROUND(I318*H318,2)</f>
        <v>0</v>
      </c>
      <c r="K318" s="242"/>
      <c r="L318" s="241"/>
      <c r="M318" s="240" t="s">
        <v>1</v>
      </c>
      <c r="N318" s="239" t="s">
        <v>39</v>
      </c>
      <c r="P318" s="233">
        <f>O318*H318</f>
        <v>0</v>
      </c>
      <c r="Q318" s="233">
        <v>0</v>
      </c>
      <c r="R318" s="233">
        <f>Q318*H318</f>
        <v>0</v>
      </c>
      <c r="S318" s="233">
        <v>0</v>
      </c>
      <c r="T318" s="232">
        <f>S318*H318</f>
        <v>0</v>
      </c>
      <c r="AR318" s="231" t="s">
        <v>340</v>
      </c>
      <c r="AT318" s="231" t="s">
        <v>370</v>
      </c>
      <c r="AU318" s="231" t="s">
        <v>109</v>
      </c>
      <c r="AY318" s="10" t="s">
        <v>167</v>
      </c>
      <c r="BE318" s="75">
        <f>IF(N318="základná",J318,0)</f>
        <v>0</v>
      </c>
      <c r="BF318" s="75">
        <f>IF(N318="znížená",J318,0)</f>
        <v>0</v>
      </c>
      <c r="BG318" s="75">
        <f>IF(N318="zákl. prenesená",J318,0)</f>
        <v>0</v>
      </c>
      <c r="BH318" s="75">
        <f>IF(N318="zníž. prenesená",J318,0)</f>
        <v>0</v>
      </c>
      <c r="BI318" s="75">
        <f>IF(N318="nulová",J318,0)</f>
        <v>0</v>
      </c>
      <c r="BJ318" s="10" t="s">
        <v>109</v>
      </c>
      <c r="BK318" s="75">
        <f>ROUND(I318*H318,2)</f>
        <v>0</v>
      </c>
      <c r="BL318" s="10" t="s">
        <v>252</v>
      </c>
      <c r="BM318" s="231" t="s">
        <v>466</v>
      </c>
    </row>
    <row r="319" spans="2:65" s="317" customFormat="1" x14ac:dyDescent="0.2">
      <c r="B319" s="321"/>
      <c r="D319" s="345" t="s">
        <v>175</v>
      </c>
      <c r="E319" s="318" t="s">
        <v>1</v>
      </c>
      <c r="F319" s="346" t="s">
        <v>451</v>
      </c>
      <c r="H319" s="347">
        <v>794.83699999999999</v>
      </c>
      <c r="I319" s="322"/>
      <c r="L319" s="321"/>
      <c r="M319" s="320"/>
      <c r="T319" s="319"/>
      <c r="AT319" s="318" t="s">
        <v>175</v>
      </c>
      <c r="AU319" s="318" t="s">
        <v>109</v>
      </c>
      <c r="AV319" s="317" t="s">
        <v>109</v>
      </c>
      <c r="AW319" s="317" t="s">
        <v>29</v>
      </c>
      <c r="AX319" s="317" t="s">
        <v>73</v>
      </c>
      <c r="AY319" s="318" t="s">
        <v>167</v>
      </c>
    </row>
    <row r="320" spans="2:65" s="323" customFormat="1" x14ac:dyDescent="0.2">
      <c r="B320" s="327"/>
      <c r="D320" s="345" t="s">
        <v>175</v>
      </c>
      <c r="E320" s="324" t="s">
        <v>1</v>
      </c>
      <c r="F320" s="348" t="s">
        <v>179</v>
      </c>
      <c r="H320" s="349">
        <v>794.83699999999999</v>
      </c>
      <c r="I320" s="328"/>
      <c r="L320" s="327"/>
      <c r="M320" s="326"/>
      <c r="T320" s="325"/>
      <c r="AT320" s="324" t="s">
        <v>175</v>
      </c>
      <c r="AU320" s="324" t="s">
        <v>109</v>
      </c>
      <c r="AV320" s="323" t="s">
        <v>173</v>
      </c>
      <c r="AW320" s="323" t="s">
        <v>29</v>
      </c>
      <c r="AX320" s="323" t="s">
        <v>78</v>
      </c>
      <c r="AY320" s="324" t="s">
        <v>167</v>
      </c>
    </row>
    <row r="321" spans="2:65" s="317" customFormat="1" x14ac:dyDescent="0.2">
      <c r="B321" s="321"/>
      <c r="D321" s="345" t="s">
        <v>175</v>
      </c>
      <c r="F321" s="346" t="s">
        <v>467</v>
      </c>
      <c r="H321" s="347">
        <v>810.73400000000004</v>
      </c>
      <c r="I321" s="322"/>
      <c r="L321" s="321"/>
      <c r="M321" s="320"/>
      <c r="T321" s="319"/>
      <c r="AT321" s="318" t="s">
        <v>175</v>
      </c>
      <c r="AU321" s="318" t="s">
        <v>109</v>
      </c>
      <c r="AV321" s="317" t="s">
        <v>109</v>
      </c>
      <c r="AW321" s="317" t="s">
        <v>3</v>
      </c>
      <c r="AX321" s="317" t="s">
        <v>78</v>
      </c>
      <c r="AY321" s="318" t="s">
        <v>167</v>
      </c>
    </row>
    <row r="322" spans="2:65" s="1" customFormat="1" ht="21.75" customHeight="1" x14ac:dyDescent="0.2">
      <c r="B322" s="73"/>
      <c r="C322" s="340" t="s">
        <v>468</v>
      </c>
      <c r="D322" s="340" t="s">
        <v>169</v>
      </c>
      <c r="E322" s="341" t="s">
        <v>469</v>
      </c>
      <c r="F322" s="342" t="s">
        <v>470</v>
      </c>
      <c r="G322" s="343" t="s">
        <v>197</v>
      </c>
      <c r="H322" s="344">
        <v>146.56100000000001</v>
      </c>
      <c r="I322" s="237"/>
      <c r="J322" s="236">
        <f>ROUND(I322*H322,2)</f>
        <v>0</v>
      </c>
      <c r="K322" s="74"/>
      <c r="L322" s="21"/>
      <c r="M322" s="235" t="s">
        <v>1</v>
      </c>
      <c r="N322" s="234" t="s">
        <v>39</v>
      </c>
      <c r="P322" s="233">
        <f>O322*H322</f>
        <v>0</v>
      </c>
      <c r="Q322" s="233">
        <v>4.0000000000000001E-3</v>
      </c>
      <c r="R322" s="233">
        <f>Q322*H322</f>
        <v>0.58624399999999999</v>
      </c>
      <c r="S322" s="233">
        <v>0</v>
      </c>
      <c r="T322" s="232">
        <f>S322*H322</f>
        <v>0</v>
      </c>
      <c r="AR322" s="231" t="s">
        <v>252</v>
      </c>
      <c r="AT322" s="231" t="s">
        <v>169</v>
      </c>
      <c r="AU322" s="231" t="s">
        <v>109</v>
      </c>
      <c r="AY322" s="10" t="s">
        <v>167</v>
      </c>
      <c r="BE322" s="75">
        <f>IF(N322="základná",J322,0)</f>
        <v>0</v>
      </c>
      <c r="BF322" s="75">
        <f>IF(N322="znížená",J322,0)</f>
        <v>0</v>
      </c>
      <c r="BG322" s="75">
        <f>IF(N322="zákl. prenesená",J322,0)</f>
        <v>0</v>
      </c>
      <c r="BH322" s="75">
        <f>IF(N322="zníž. prenesená",J322,0)</f>
        <v>0</v>
      </c>
      <c r="BI322" s="75">
        <f>IF(N322="nulová",J322,0)</f>
        <v>0</v>
      </c>
      <c r="BJ322" s="10" t="s">
        <v>109</v>
      </c>
      <c r="BK322" s="75">
        <f>ROUND(I322*H322,2)</f>
        <v>0</v>
      </c>
      <c r="BL322" s="10" t="s">
        <v>252</v>
      </c>
      <c r="BM322" s="231" t="s">
        <v>471</v>
      </c>
    </row>
    <row r="323" spans="2:65" s="329" customFormat="1" x14ac:dyDescent="0.2">
      <c r="B323" s="333"/>
      <c r="D323" s="345" t="s">
        <v>175</v>
      </c>
      <c r="E323" s="330" t="s">
        <v>1</v>
      </c>
      <c r="F323" s="355" t="s">
        <v>472</v>
      </c>
      <c r="H323" s="330" t="s">
        <v>1</v>
      </c>
      <c r="I323" s="334"/>
      <c r="L323" s="333"/>
      <c r="M323" s="332"/>
      <c r="T323" s="331"/>
      <c r="AT323" s="330" t="s">
        <v>175</v>
      </c>
      <c r="AU323" s="330" t="s">
        <v>109</v>
      </c>
      <c r="AV323" s="329" t="s">
        <v>78</v>
      </c>
      <c r="AW323" s="329" t="s">
        <v>29</v>
      </c>
      <c r="AX323" s="329" t="s">
        <v>73</v>
      </c>
      <c r="AY323" s="330" t="s">
        <v>167</v>
      </c>
    </row>
    <row r="324" spans="2:65" s="317" customFormat="1" x14ac:dyDescent="0.2">
      <c r="B324" s="321"/>
      <c r="D324" s="345" t="s">
        <v>175</v>
      </c>
      <c r="E324" s="318" t="s">
        <v>1</v>
      </c>
      <c r="F324" s="346" t="s">
        <v>473</v>
      </c>
      <c r="H324" s="347">
        <v>80.162999999999997</v>
      </c>
      <c r="I324" s="322"/>
      <c r="L324" s="321"/>
      <c r="M324" s="320"/>
      <c r="T324" s="319"/>
      <c r="AT324" s="318" t="s">
        <v>175</v>
      </c>
      <c r="AU324" s="318" t="s">
        <v>109</v>
      </c>
      <c r="AV324" s="317" t="s">
        <v>109</v>
      </c>
      <c r="AW324" s="317" t="s">
        <v>29</v>
      </c>
      <c r="AX324" s="317" t="s">
        <v>73</v>
      </c>
      <c r="AY324" s="318" t="s">
        <v>167</v>
      </c>
    </row>
    <row r="325" spans="2:65" s="329" customFormat="1" x14ac:dyDescent="0.2">
      <c r="B325" s="333"/>
      <c r="D325" s="345" t="s">
        <v>175</v>
      </c>
      <c r="E325" s="330" t="s">
        <v>1</v>
      </c>
      <c r="F325" s="355" t="s">
        <v>474</v>
      </c>
      <c r="H325" s="330" t="s">
        <v>1</v>
      </c>
      <c r="I325" s="334"/>
      <c r="L325" s="333"/>
      <c r="M325" s="332"/>
      <c r="T325" s="331"/>
      <c r="AT325" s="330" t="s">
        <v>175</v>
      </c>
      <c r="AU325" s="330" t="s">
        <v>109</v>
      </c>
      <c r="AV325" s="329" t="s">
        <v>78</v>
      </c>
      <c r="AW325" s="329" t="s">
        <v>29</v>
      </c>
      <c r="AX325" s="329" t="s">
        <v>73</v>
      </c>
      <c r="AY325" s="330" t="s">
        <v>167</v>
      </c>
    </row>
    <row r="326" spans="2:65" s="317" customFormat="1" x14ac:dyDescent="0.2">
      <c r="B326" s="321"/>
      <c r="D326" s="345" t="s">
        <v>175</v>
      </c>
      <c r="E326" s="318" t="s">
        <v>1</v>
      </c>
      <c r="F326" s="346" t="s">
        <v>475</v>
      </c>
      <c r="H326" s="347">
        <v>66.397999999999996</v>
      </c>
      <c r="I326" s="322"/>
      <c r="L326" s="321"/>
      <c r="M326" s="320"/>
      <c r="T326" s="319"/>
      <c r="AT326" s="318" t="s">
        <v>175</v>
      </c>
      <c r="AU326" s="318" t="s">
        <v>109</v>
      </c>
      <c r="AV326" s="317" t="s">
        <v>109</v>
      </c>
      <c r="AW326" s="317" t="s">
        <v>29</v>
      </c>
      <c r="AX326" s="317" t="s">
        <v>73</v>
      </c>
      <c r="AY326" s="318" t="s">
        <v>167</v>
      </c>
    </row>
    <row r="327" spans="2:65" s="323" customFormat="1" x14ac:dyDescent="0.2">
      <c r="B327" s="327"/>
      <c r="D327" s="345" t="s">
        <v>175</v>
      </c>
      <c r="E327" s="324" t="s">
        <v>1</v>
      </c>
      <c r="F327" s="348" t="s">
        <v>179</v>
      </c>
      <c r="H327" s="349">
        <v>146.56100000000001</v>
      </c>
      <c r="I327" s="328"/>
      <c r="L327" s="327"/>
      <c r="M327" s="326"/>
      <c r="T327" s="325"/>
      <c r="AT327" s="324" t="s">
        <v>175</v>
      </c>
      <c r="AU327" s="324" t="s">
        <v>109</v>
      </c>
      <c r="AV327" s="323" t="s">
        <v>173</v>
      </c>
      <c r="AW327" s="323" t="s">
        <v>29</v>
      </c>
      <c r="AX327" s="323" t="s">
        <v>78</v>
      </c>
      <c r="AY327" s="324" t="s">
        <v>167</v>
      </c>
    </row>
    <row r="328" spans="2:65" s="1" customFormat="1" ht="24.25" customHeight="1" x14ac:dyDescent="0.2">
      <c r="B328" s="73"/>
      <c r="C328" s="350" t="s">
        <v>476</v>
      </c>
      <c r="D328" s="350" t="s">
        <v>370</v>
      </c>
      <c r="E328" s="351" t="s">
        <v>477</v>
      </c>
      <c r="F328" s="352" t="s">
        <v>478</v>
      </c>
      <c r="G328" s="353" t="s">
        <v>197</v>
      </c>
      <c r="H328" s="354">
        <v>81.766000000000005</v>
      </c>
      <c r="I328" s="244"/>
      <c r="J328" s="243">
        <f>ROUND(I328*H328,2)</f>
        <v>0</v>
      </c>
      <c r="K328" s="242"/>
      <c r="L328" s="241"/>
      <c r="M328" s="240" t="s">
        <v>1</v>
      </c>
      <c r="N328" s="239" t="s">
        <v>39</v>
      </c>
      <c r="P328" s="233">
        <f>O328*H328</f>
        <v>0</v>
      </c>
      <c r="Q328" s="233">
        <v>3.5000000000000001E-3</v>
      </c>
      <c r="R328" s="233">
        <f>Q328*H328</f>
        <v>0.28618100000000002</v>
      </c>
      <c r="S328" s="233">
        <v>0</v>
      </c>
      <c r="T328" s="232">
        <f>S328*H328</f>
        <v>0</v>
      </c>
      <c r="AR328" s="231" t="s">
        <v>340</v>
      </c>
      <c r="AT328" s="231" t="s">
        <v>370</v>
      </c>
      <c r="AU328" s="231" t="s">
        <v>109</v>
      </c>
      <c r="AY328" s="10" t="s">
        <v>167</v>
      </c>
      <c r="BE328" s="75">
        <f>IF(N328="základná",J328,0)</f>
        <v>0</v>
      </c>
      <c r="BF328" s="75">
        <f>IF(N328="znížená",J328,0)</f>
        <v>0</v>
      </c>
      <c r="BG328" s="75">
        <f>IF(N328="zákl. prenesená",J328,0)</f>
        <v>0</v>
      </c>
      <c r="BH328" s="75">
        <f>IF(N328="zníž. prenesená",J328,0)</f>
        <v>0</v>
      </c>
      <c r="BI328" s="75">
        <f>IF(N328="nulová",J328,0)</f>
        <v>0</v>
      </c>
      <c r="BJ328" s="10" t="s">
        <v>109</v>
      </c>
      <c r="BK328" s="75">
        <f>ROUND(I328*H328,2)</f>
        <v>0</v>
      </c>
      <c r="BL328" s="10" t="s">
        <v>252</v>
      </c>
      <c r="BM328" s="231" t="s">
        <v>479</v>
      </c>
    </row>
    <row r="329" spans="2:65" s="317" customFormat="1" x14ac:dyDescent="0.2">
      <c r="B329" s="321"/>
      <c r="D329" s="345" t="s">
        <v>175</v>
      </c>
      <c r="F329" s="346" t="s">
        <v>480</v>
      </c>
      <c r="H329" s="347">
        <v>81.766000000000005</v>
      </c>
      <c r="I329" s="322"/>
      <c r="L329" s="321"/>
      <c r="M329" s="320"/>
      <c r="T329" s="319"/>
      <c r="AT329" s="318" t="s">
        <v>175</v>
      </c>
      <c r="AU329" s="318" t="s">
        <v>109</v>
      </c>
      <c r="AV329" s="317" t="s">
        <v>109</v>
      </c>
      <c r="AW329" s="317" t="s">
        <v>3</v>
      </c>
      <c r="AX329" s="317" t="s">
        <v>78</v>
      </c>
      <c r="AY329" s="318" t="s">
        <v>167</v>
      </c>
    </row>
    <row r="330" spans="2:65" s="1" customFormat="1" ht="24.25" customHeight="1" x14ac:dyDescent="0.2">
      <c r="B330" s="73"/>
      <c r="C330" s="350" t="s">
        <v>481</v>
      </c>
      <c r="D330" s="350" t="s">
        <v>370</v>
      </c>
      <c r="E330" s="351" t="s">
        <v>482</v>
      </c>
      <c r="F330" s="352" t="s">
        <v>483</v>
      </c>
      <c r="G330" s="353" t="s">
        <v>197</v>
      </c>
      <c r="H330" s="354">
        <v>67.725999999999999</v>
      </c>
      <c r="I330" s="244"/>
      <c r="J330" s="243">
        <f>ROUND(I330*H330,2)</f>
        <v>0</v>
      </c>
      <c r="K330" s="242"/>
      <c r="L330" s="241"/>
      <c r="M330" s="240" t="s">
        <v>1</v>
      </c>
      <c r="N330" s="239" t="s">
        <v>39</v>
      </c>
      <c r="P330" s="233">
        <f>O330*H330</f>
        <v>0</v>
      </c>
      <c r="Q330" s="233">
        <v>1.65E-3</v>
      </c>
      <c r="R330" s="233">
        <f>Q330*H330</f>
        <v>0.1117479</v>
      </c>
      <c r="S330" s="233">
        <v>0</v>
      </c>
      <c r="T330" s="232">
        <f>S330*H330</f>
        <v>0</v>
      </c>
      <c r="AR330" s="231" t="s">
        <v>340</v>
      </c>
      <c r="AT330" s="231" t="s">
        <v>370</v>
      </c>
      <c r="AU330" s="231" t="s">
        <v>109</v>
      </c>
      <c r="AY330" s="10" t="s">
        <v>167</v>
      </c>
      <c r="BE330" s="75">
        <f>IF(N330="základná",J330,0)</f>
        <v>0</v>
      </c>
      <c r="BF330" s="75">
        <f>IF(N330="znížená",J330,0)</f>
        <v>0</v>
      </c>
      <c r="BG330" s="75">
        <f>IF(N330="zákl. prenesená",J330,0)</f>
        <v>0</v>
      </c>
      <c r="BH330" s="75">
        <f>IF(N330="zníž. prenesená",J330,0)</f>
        <v>0</v>
      </c>
      <c r="BI330" s="75">
        <f>IF(N330="nulová",J330,0)</f>
        <v>0</v>
      </c>
      <c r="BJ330" s="10" t="s">
        <v>109</v>
      </c>
      <c r="BK330" s="75">
        <f>ROUND(I330*H330,2)</f>
        <v>0</v>
      </c>
      <c r="BL330" s="10" t="s">
        <v>252</v>
      </c>
      <c r="BM330" s="231" t="s">
        <v>484</v>
      </c>
    </row>
    <row r="331" spans="2:65" s="317" customFormat="1" x14ac:dyDescent="0.2">
      <c r="B331" s="321"/>
      <c r="D331" s="345" t="s">
        <v>175</v>
      </c>
      <c r="F331" s="346" t="s">
        <v>485</v>
      </c>
      <c r="H331" s="347">
        <v>67.725999999999999</v>
      </c>
      <c r="I331" s="322"/>
      <c r="L331" s="321"/>
      <c r="M331" s="320"/>
      <c r="T331" s="319"/>
      <c r="AT331" s="318" t="s">
        <v>175</v>
      </c>
      <c r="AU331" s="318" t="s">
        <v>109</v>
      </c>
      <c r="AV331" s="317" t="s">
        <v>109</v>
      </c>
      <c r="AW331" s="317" t="s">
        <v>3</v>
      </c>
      <c r="AX331" s="317" t="s">
        <v>78</v>
      </c>
      <c r="AY331" s="318" t="s">
        <v>167</v>
      </c>
    </row>
    <row r="332" spans="2:65" s="1" customFormat="1" ht="24.25" customHeight="1" x14ac:dyDescent="0.2">
      <c r="B332" s="73"/>
      <c r="C332" s="340" t="s">
        <v>486</v>
      </c>
      <c r="D332" s="340" t="s">
        <v>169</v>
      </c>
      <c r="E332" s="341" t="s">
        <v>487</v>
      </c>
      <c r="F332" s="342" t="s">
        <v>488</v>
      </c>
      <c r="G332" s="343" t="s">
        <v>197</v>
      </c>
      <c r="H332" s="344">
        <v>69.239999999999995</v>
      </c>
      <c r="I332" s="237"/>
      <c r="J332" s="236">
        <f>ROUND(I332*H332,2)</f>
        <v>0</v>
      </c>
      <c r="K332" s="74"/>
      <c r="L332" s="21"/>
      <c r="M332" s="235" t="s">
        <v>1</v>
      </c>
      <c r="N332" s="234" t="s">
        <v>39</v>
      </c>
      <c r="P332" s="233">
        <f>O332*H332</f>
        <v>0</v>
      </c>
      <c r="Q332" s="233">
        <v>4.0000000000000001E-3</v>
      </c>
      <c r="R332" s="233">
        <f>Q332*H332</f>
        <v>0.27695999999999998</v>
      </c>
      <c r="S332" s="233">
        <v>0</v>
      </c>
      <c r="T332" s="232">
        <f>S332*H332</f>
        <v>0</v>
      </c>
      <c r="AR332" s="231" t="s">
        <v>252</v>
      </c>
      <c r="AT332" s="231" t="s">
        <v>169</v>
      </c>
      <c r="AU332" s="231" t="s">
        <v>109</v>
      </c>
      <c r="AY332" s="10" t="s">
        <v>167</v>
      </c>
      <c r="BE332" s="75">
        <f>IF(N332="základná",J332,0)</f>
        <v>0</v>
      </c>
      <c r="BF332" s="75">
        <f>IF(N332="znížená",J332,0)</f>
        <v>0</v>
      </c>
      <c r="BG332" s="75">
        <f>IF(N332="zákl. prenesená",J332,0)</f>
        <v>0</v>
      </c>
      <c r="BH332" s="75">
        <f>IF(N332="zníž. prenesená",J332,0)</f>
        <v>0</v>
      </c>
      <c r="BI332" s="75">
        <f>IF(N332="nulová",J332,0)</f>
        <v>0</v>
      </c>
      <c r="BJ332" s="10" t="s">
        <v>109</v>
      </c>
      <c r="BK332" s="75">
        <f>ROUND(I332*H332,2)</f>
        <v>0</v>
      </c>
      <c r="BL332" s="10" t="s">
        <v>252</v>
      </c>
      <c r="BM332" s="231" t="s">
        <v>489</v>
      </c>
    </row>
    <row r="333" spans="2:65" s="317" customFormat="1" x14ac:dyDescent="0.2">
      <c r="B333" s="321"/>
      <c r="D333" s="345" t="s">
        <v>175</v>
      </c>
      <c r="E333" s="318" t="s">
        <v>1</v>
      </c>
      <c r="F333" s="346" t="s">
        <v>490</v>
      </c>
      <c r="H333" s="347">
        <v>69.239999999999995</v>
      </c>
      <c r="I333" s="322"/>
      <c r="L333" s="321"/>
      <c r="M333" s="320"/>
      <c r="T333" s="319"/>
      <c r="AT333" s="318" t="s">
        <v>175</v>
      </c>
      <c r="AU333" s="318" t="s">
        <v>109</v>
      </c>
      <c r="AV333" s="317" t="s">
        <v>109</v>
      </c>
      <c r="AW333" s="317" t="s">
        <v>29</v>
      </c>
      <c r="AX333" s="317" t="s">
        <v>73</v>
      </c>
      <c r="AY333" s="318" t="s">
        <v>167</v>
      </c>
    </row>
    <row r="334" spans="2:65" s="323" customFormat="1" x14ac:dyDescent="0.2">
      <c r="B334" s="327"/>
      <c r="D334" s="345" t="s">
        <v>175</v>
      </c>
      <c r="E334" s="324" t="s">
        <v>1</v>
      </c>
      <c r="F334" s="348" t="s">
        <v>179</v>
      </c>
      <c r="H334" s="349">
        <v>69.239999999999995</v>
      </c>
      <c r="I334" s="328"/>
      <c r="L334" s="327"/>
      <c r="M334" s="326"/>
      <c r="T334" s="325"/>
      <c r="AT334" s="324" t="s">
        <v>175</v>
      </c>
      <c r="AU334" s="324" t="s">
        <v>109</v>
      </c>
      <c r="AV334" s="323" t="s">
        <v>173</v>
      </c>
      <c r="AW334" s="323" t="s">
        <v>29</v>
      </c>
      <c r="AX334" s="323" t="s">
        <v>78</v>
      </c>
      <c r="AY334" s="324" t="s">
        <v>167</v>
      </c>
    </row>
    <row r="335" spans="2:65" s="1" customFormat="1" ht="49.15" customHeight="1" x14ac:dyDescent="0.2">
      <c r="B335" s="73"/>
      <c r="C335" s="350" t="s">
        <v>491</v>
      </c>
      <c r="D335" s="350" t="s">
        <v>370</v>
      </c>
      <c r="E335" s="351" t="s">
        <v>492</v>
      </c>
      <c r="F335" s="352" t="s">
        <v>493</v>
      </c>
      <c r="G335" s="353" t="s">
        <v>494</v>
      </c>
      <c r="H335" s="354">
        <v>72</v>
      </c>
      <c r="I335" s="244"/>
      <c r="J335" s="243">
        <f>ROUND(I335*H335,2)</f>
        <v>0</v>
      </c>
      <c r="K335" s="242"/>
      <c r="L335" s="241"/>
      <c r="M335" s="240" t="s">
        <v>1</v>
      </c>
      <c r="N335" s="239" t="s">
        <v>39</v>
      </c>
      <c r="P335" s="233">
        <f>O335*H335</f>
        <v>0</v>
      </c>
      <c r="Q335" s="233">
        <v>0</v>
      </c>
      <c r="R335" s="233">
        <f>Q335*H335</f>
        <v>0</v>
      </c>
      <c r="S335" s="233">
        <v>0</v>
      </c>
      <c r="T335" s="232">
        <f>S335*H335</f>
        <v>0</v>
      </c>
      <c r="AR335" s="231" t="s">
        <v>340</v>
      </c>
      <c r="AT335" s="231" t="s">
        <v>370</v>
      </c>
      <c r="AU335" s="231" t="s">
        <v>109</v>
      </c>
      <c r="AY335" s="10" t="s">
        <v>167</v>
      </c>
      <c r="BE335" s="75">
        <f>IF(N335="základná",J335,0)</f>
        <v>0</v>
      </c>
      <c r="BF335" s="75">
        <f>IF(N335="znížená",J335,0)</f>
        <v>0</v>
      </c>
      <c r="BG335" s="75">
        <f>IF(N335="zákl. prenesená",J335,0)</f>
        <v>0</v>
      </c>
      <c r="BH335" s="75">
        <f>IF(N335="zníž. prenesená",J335,0)</f>
        <v>0</v>
      </c>
      <c r="BI335" s="75">
        <f>IF(N335="nulová",J335,0)</f>
        <v>0</v>
      </c>
      <c r="BJ335" s="10" t="s">
        <v>109</v>
      </c>
      <c r="BK335" s="75">
        <f>ROUND(I335*H335,2)</f>
        <v>0</v>
      </c>
      <c r="BL335" s="10" t="s">
        <v>252</v>
      </c>
      <c r="BM335" s="231" t="s">
        <v>495</v>
      </c>
    </row>
    <row r="336" spans="2:65" s="1" customFormat="1" ht="49.15" customHeight="1" x14ac:dyDescent="0.2">
      <c r="B336" s="73"/>
      <c r="C336" s="350" t="s">
        <v>496</v>
      </c>
      <c r="D336" s="350" t="s">
        <v>370</v>
      </c>
      <c r="E336" s="351" t="s">
        <v>497</v>
      </c>
      <c r="F336" s="352" t="s">
        <v>498</v>
      </c>
      <c r="G336" s="353" t="s">
        <v>494</v>
      </c>
      <c r="H336" s="354">
        <v>72</v>
      </c>
      <c r="I336" s="244"/>
      <c r="J336" s="243">
        <f>ROUND(I336*H336,2)</f>
        <v>0</v>
      </c>
      <c r="K336" s="242"/>
      <c r="L336" s="241"/>
      <c r="M336" s="240" t="s">
        <v>1</v>
      </c>
      <c r="N336" s="239" t="s">
        <v>39</v>
      </c>
      <c r="P336" s="233">
        <f>O336*H336</f>
        <v>0</v>
      </c>
      <c r="Q336" s="233">
        <v>0</v>
      </c>
      <c r="R336" s="233">
        <f>Q336*H336</f>
        <v>0</v>
      </c>
      <c r="S336" s="233">
        <v>0</v>
      </c>
      <c r="T336" s="232">
        <f>S336*H336</f>
        <v>0</v>
      </c>
      <c r="AR336" s="231" t="s">
        <v>340</v>
      </c>
      <c r="AT336" s="231" t="s">
        <v>370</v>
      </c>
      <c r="AU336" s="231" t="s">
        <v>109</v>
      </c>
      <c r="AY336" s="10" t="s">
        <v>167</v>
      </c>
      <c r="BE336" s="75">
        <f>IF(N336="základná",J336,0)</f>
        <v>0</v>
      </c>
      <c r="BF336" s="75">
        <f>IF(N336="znížená",J336,0)</f>
        <v>0</v>
      </c>
      <c r="BG336" s="75">
        <f>IF(N336="zákl. prenesená",J336,0)</f>
        <v>0</v>
      </c>
      <c r="BH336" s="75">
        <f>IF(N336="zníž. prenesená",J336,0)</f>
        <v>0</v>
      </c>
      <c r="BI336" s="75">
        <f>IF(N336="nulová",J336,0)</f>
        <v>0</v>
      </c>
      <c r="BJ336" s="10" t="s">
        <v>109</v>
      </c>
      <c r="BK336" s="75">
        <f>ROUND(I336*H336,2)</f>
        <v>0</v>
      </c>
      <c r="BL336" s="10" t="s">
        <v>252</v>
      </c>
      <c r="BM336" s="231" t="s">
        <v>499</v>
      </c>
    </row>
    <row r="337" spans="2:65" s="1" customFormat="1" ht="49.15" customHeight="1" x14ac:dyDescent="0.2">
      <c r="B337" s="73"/>
      <c r="C337" s="350" t="s">
        <v>500</v>
      </c>
      <c r="D337" s="350" t="s">
        <v>370</v>
      </c>
      <c r="E337" s="351" t="s">
        <v>501</v>
      </c>
      <c r="F337" s="352" t="s">
        <v>502</v>
      </c>
      <c r="G337" s="353" t="s">
        <v>494</v>
      </c>
      <c r="H337" s="354">
        <v>24</v>
      </c>
      <c r="I337" s="244"/>
      <c r="J337" s="243">
        <f>ROUND(I337*H337,2)</f>
        <v>0</v>
      </c>
      <c r="K337" s="242"/>
      <c r="L337" s="241"/>
      <c r="M337" s="240" t="s">
        <v>1</v>
      </c>
      <c r="N337" s="239" t="s">
        <v>39</v>
      </c>
      <c r="P337" s="233">
        <f>O337*H337</f>
        <v>0</v>
      </c>
      <c r="Q337" s="233">
        <v>0</v>
      </c>
      <c r="R337" s="233">
        <f>Q337*H337</f>
        <v>0</v>
      </c>
      <c r="S337" s="233">
        <v>0</v>
      </c>
      <c r="T337" s="232">
        <f>S337*H337</f>
        <v>0</v>
      </c>
      <c r="AR337" s="231" t="s">
        <v>340</v>
      </c>
      <c r="AT337" s="231" t="s">
        <v>370</v>
      </c>
      <c r="AU337" s="231" t="s">
        <v>109</v>
      </c>
      <c r="AY337" s="10" t="s">
        <v>167</v>
      </c>
      <c r="BE337" s="75">
        <f>IF(N337="základná",J337,0)</f>
        <v>0</v>
      </c>
      <c r="BF337" s="75">
        <f>IF(N337="znížená",J337,0)</f>
        <v>0</v>
      </c>
      <c r="BG337" s="75">
        <f>IF(N337="zákl. prenesená",J337,0)</f>
        <v>0</v>
      </c>
      <c r="BH337" s="75">
        <f>IF(N337="zníž. prenesená",J337,0)</f>
        <v>0</v>
      </c>
      <c r="BI337" s="75">
        <f>IF(N337="nulová",J337,0)</f>
        <v>0</v>
      </c>
      <c r="BJ337" s="10" t="s">
        <v>109</v>
      </c>
      <c r="BK337" s="75">
        <f>ROUND(I337*H337,2)</f>
        <v>0</v>
      </c>
      <c r="BL337" s="10" t="s">
        <v>252</v>
      </c>
      <c r="BM337" s="231" t="s">
        <v>503</v>
      </c>
    </row>
    <row r="338" spans="2:65" s="1" customFormat="1" ht="24.25" customHeight="1" x14ac:dyDescent="0.2">
      <c r="B338" s="73"/>
      <c r="C338" s="340" t="s">
        <v>504</v>
      </c>
      <c r="D338" s="340" t="s">
        <v>169</v>
      </c>
      <c r="E338" s="341" t="s">
        <v>505</v>
      </c>
      <c r="F338" s="342" t="s">
        <v>506</v>
      </c>
      <c r="G338" s="343" t="s">
        <v>92</v>
      </c>
      <c r="H338" s="238"/>
      <c r="I338" s="237"/>
      <c r="J338" s="236">
        <f>ROUND(I338*H338,2)</f>
        <v>0</v>
      </c>
      <c r="K338" s="74"/>
      <c r="L338" s="21"/>
      <c r="M338" s="235" t="s">
        <v>1</v>
      </c>
      <c r="N338" s="234" t="s">
        <v>39</v>
      </c>
      <c r="P338" s="233">
        <f>O338*H338</f>
        <v>0</v>
      </c>
      <c r="Q338" s="233">
        <v>0</v>
      </c>
      <c r="R338" s="233">
        <f>Q338*H338</f>
        <v>0</v>
      </c>
      <c r="S338" s="233">
        <v>0</v>
      </c>
      <c r="T338" s="232">
        <f>S338*H338</f>
        <v>0</v>
      </c>
      <c r="AR338" s="231" t="s">
        <v>252</v>
      </c>
      <c r="AT338" s="231" t="s">
        <v>169</v>
      </c>
      <c r="AU338" s="231" t="s">
        <v>109</v>
      </c>
      <c r="AY338" s="10" t="s">
        <v>167</v>
      </c>
      <c r="BE338" s="75">
        <f>IF(N338="základná",J338,0)</f>
        <v>0</v>
      </c>
      <c r="BF338" s="75">
        <f>IF(N338="znížená",J338,0)</f>
        <v>0</v>
      </c>
      <c r="BG338" s="75">
        <f>IF(N338="zákl. prenesená",J338,0)</f>
        <v>0</v>
      </c>
      <c r="BH338" s="75">
        <f>IF(N338="zníž. prenesená",J338,0)</f>
        <v>0</v>
      </c>
      <c r="BI338" s="75">
        <f>IF(N338="nulová",J338,0)</f>
        <v>0</v>
      </c>
      <c r="BJ338" s="10" t="s">
        <v>109</v>
      </c>
      <c r="BK338" s="75">
        <f>ROUND(I338*H338,2)</f>
        <v>0</v>
      </c>
      <c r="BL338" s="10" t="s">
        <v>252</v>
      </c>
      <c r="BM338" s="231" t="s">
        <v>507</v>
      </c>
    </row>
    <row r="339" spans="2:65" s="245" customFormat="1" ht="22.9" customHeight="1" x14ac:dyDescent="0.25">
      <c r="B339" s="252"/>
      <c r="D339" s="247" t="s">
        <v>72</v>
      </c>
      <c r="E339" s="255" t="s">
        <v>508</v>
      </c>
      <c r="F339" s="255" t="s">
        <v>509</v>
      </c>
      <c r="I339" s="253"/>
      <c r="J339" s="254">
        <f>BK339</f>
        <v>0</v>
      </c>
      <c r="L339" s="252"/>
      <c r="M339" s="251"/>
      <c r="P339" s="250">
        <f>SUM(P340:P355)</f>
        <v>0</v>
      </c>
      <c r="R339" s="250">
        <f>SUM(R340:R355)</f>
        <v>4.8717038331999998</v>
      </c>
      <c r="T339" s="249">
        <f>SUM(T340:T355)</f>
        <v>0</v>
      </c>
      <c r="AR339" s="247" t="s">
        <v>109</v>
      </c>
      <c r="AT339" s="248" t="s">
        <v>72</v>
      </c>
      <c r="AU339" s="248" t="s">
        <v>78</v>
      </c>
      <c r="AY339" s="247" t="s">
        <v>167</v>
      </c>
      <c r="BK339" s="246">
        <f>SUM(BK340:BK355)</f>
        <v>0</v>
      </c>
    </row>
    <row r="340" spans="2:65" s="1" customFormat="1" ht="33" customHeight="1" x14ac:dyDescent="0.2">
      <c r="B340" s="73"/>
      <c r="C340" s="340" t="s">
        <v>510</v>
      </c>
      <c r="D340" s="340" t="s">
        <v>169</v>
      </c>
      <c r="E340" s="341" t="s">
        <v>511</v>
      </c>
      <c r="F340" s="342" t="s">
        <v>512</v>
      </c>
      <c r="G340" s="343" t="s">
        <v>197</v>
      </c>
      <c r="H340" s="344">
        <v>66.900000000000006</v>
      </c>
      <c r="I340" s="237"/>
      <c r="J340" s="236">
        <f>ROUND(I340*H340,2)</f>
        <v>0</v>
      </c>
      <c r="K340" s="74"/>
      <c r="L340" s="21"/>
      <c r="M340" s="235" t="s">
        <v>1</v>
      </c>
      <c r="N340" s="234" t="s">
        <v>39</v>
      </c>
      <c r="P340" s="233">
        <f>O340*H340</f>
        <v>0</v>
      </c>
      <c r="Q340" s="233">
        <v>0</v>
      </c>
      <c r="R340" s="233">
        <f>Q340*H340</f>
        <v>0</v>
      </c>
      <c r="S340" s="233">
        <v>0</v>
      </c>
      <c r="T340" s="232">
        <f>S340*H340</f>
        <v>0</v>
      </c>
      <c r="AR340" s="231" t="s">
        <v>252</v>
      </c>
      <c r="AT340" s="231" t="s">
        <v>169</v>
      </c>
      <c r="AU340" s="231" t="s">
        <v>109</v>
      </c>
      <c r="AY340" s="10" t="s">
        <v>167</v>
      </c>
      <c r="BE340" s="75">
        <f>IF(N340="základná",J340,0)</f>
        <v>0</v>
      </c>
      <c r="BF340" s="75">
        <f>IF(N340="znížená",J340,0)</f>
        <v>0</v>
      </c>
      <c r="BG340" s="75">
        <f>IF(N340="zákl. prenesená",J340,0)</f>
        <v>0</v>
      </c>
      <c r="BH340" s="75">
        <f>IF(N340="zníž. prenesená",J340,0)</f>
        <v>0</v>
      </c>
      <c r="BI340" s="75">
        <f>IF(N340="nulová",J340,0)</f>
        <v>0</v>
      </c>
      <c r="BJ340" s="10" t="s">
        <v>109</v>
      </c>
      <c r="BK340" s="75">
        <f>ROUND(I340*H340,2)</f>
        <v>0</v>
      </c>
      <c r="BL340" s="10" t="s">
        <v>252</v>
      </c>
      <c r="BM340" s="231" t="s">
        <v>513</v>
      </c>
    </row>
    <row r="341" spans="2:65" s="317" customFormat="1" x14ac:dyDescent="0.2">
      <c r="B341" s="321"/>
      <c r="D341" s="345" t="s">
        <v>175</v>
      </c>
      <c r="E341" s="318" t="s">
        <v>1</v>
      </c>
      <c r="F341" s="346" t="s">
        <v>514</v>
      </c>
      <c r="H341" s="347">
        <v>66.900000000000006</v>
      </c>
      <c r="I341" s="322"/>
      <c r="L341" s="321"/>
      <c r="M341" s="320"/>
      <c r="T341" s="319"/>
      <c r="AT341" s="318" t="s">
        <v>175</v>
      </c>
      <c r="AU341" s="318" t="s">
        <v>109</v>
      </c>
      <c r="AV341" s="317" t="s">
        <v>109</v>
      </c>
      <c r="AW341" s="317" t="s">
        <v>29</v>
      </c>
      <c r="AX341" s="317" t="s">
        <v>73</v>
      </c>
      <c r="AY341" s="318" t="s">
        <v>167</v>
      </c>
    </row>
    <row r="342" spans="2:65" s="323" customFormat="1" x14ac:dyDescent="0.2">
      <c r="B342" s="327"/>
      <c r="D342" s="345" t="s">
        <v>175</v>
      </c>
      <c r="E342" s="324" t="s">
        <v>1</v>
      </c>
      <c r="F342" s="348" t="s">
        <v>179</v>
      </c>
      <c r="H342" s="349">
        <v>66.900000000000006</v>
      </c>
      <c r="I342" s="328"/>
      <c r="L342" s="327"/>
      <c r="M342" s="326"/>
      <c r="T342" s="325"/>
      <c r="AT342" s="324" t="s">
        <v>175</v>
      </c>
      <c r="AU342" s="324" t="s">
        <v>109</v>
      </c>
      <c r="AV342" s="323" t="s">
        <v>173</v>
      </c>
      <c r="AW342" s="323" t="s">
        <v>29</v>
      </c>
      <c r="AX342" s="323" t="s">
        <v>78</v>
      </c>
      <c r="AY342" s="324" t="s">
        <v>167</v>
      </c>
    </row>
    <row r="343" spans="2:65" s="1" customFormat="1" ht="24.25" customHeight="1" x14ac:dyDescent="0.2">
      <c r="B343" s="73"/>
      <c r="C343" s="350" t="s">
        <v>515</v>
      </c>
      <c r="D343" s="350" t="s">
        <v>370</v>
      </c>
      <c r="E343" s="351" t="s">
        <v>516</v>
      </c>
      <c r="F343" s="352" t="s">
        <v>517</v>
      </c>
      <c r="G343" s="353" t="s">
        <v>197</v>
      </c>
      <c r="H343" s="354">
        <v>69.575999999999993</v>
      </c>
      <c r="I343" s="244"/>
      <c r="J343" s="243">
        <f>ROUND(I343*H343,2)</f>
        <v>0</v>
      </c>
      <c r="K343" s="242"/>
      <c r="L343" s="241"/>
      <c r="M343" s="240" t="s">
        <v>1</v>
      </c>
      <c r="N343" s="239" t="s">
        <v>39</v>
      </c>
      <c r="P343" s="233">
        <f>O343*H343</f>
        <v>0</v>
      </c>
      <c r="Q343" s="233">
        <v>1.125E-2</v>
      </c>
      <c r="R343" s="233">
        <f>Q343*H343</f>
        <v>0.78272999999999993</v>
      </c>
      <c r="S343" s="233">
        <v>0</v>
      </c>
      <c r="T343" s="232">
        <f>S343*H343</f>
        <v>0</v>
      </c>
      <c r="AR343" s="231" t="s">
        <v>340</v>
      </c>
      <c r="AT343" s="231" t="s">
        <v>370</v>
      </c>
      <c r="AU343" s="231" t="s">
        <v>109</v>
      </c>
      <c r="AY343" s="10" t="s">
        <v>167</v>
      </c>
      <c r="BE343" s="75">
        <f>IF(N343="základná",J343,0)</f>
        <v>0</v>
      </c>
      <c r="BF343" s="75">
        <f>IF(N343="znížená",J343,0)</f>
        <v>0</v>
      </c>
      <c r="BG343" s="75">
        <f>IF(N343="zákl. prenesená",J343,0)</f>
        <v>0</v>
      </c>
      <c r="BH343" s="75">
        <f>IF(N343="zníž. prenesená",J343,0)</f>
        <v>0</v>
      </c>
      <c r="BI343" s="75">
        <f>IF(N343="nulová",J343,0)</f>
        <v>0</v>
      </c>
      <c r="BJ343" s="10" t="s">
        <v>109</v>
      </c>
      <c r="BK343" s="75">
        <f>ROUND(I343*H343,2)</f>
        <v>0</v>
      </c>
      <c r="BL343" s="10" t="s">
        <v>252</v>
      </c>
      <c r="BM343" s="231" t="s">
        <v>518</v>
      </c>
    </row>
    <row r="344" spans="2:65" s="317" customFormat="1" x14ac:dyDescent="0.2">
      <c r="B344" s="321"/>
      <c r="D344" s="345" t="s">
        <v>175</v>
      </c>
      <c r="F344" s="346" t="s">
        <v>519</v>
      </c>
      <c r="H344" s="347">
        <v>69.575999999999993</v>
      </c>
      <c r="I344" s="322"/>
      <c r="L344" s="321"/>
      <c r="M344" s="320"/>
      <c r="T344" s="319"/>
      <c r="AT344" s="318" t="s">
        <v>175</v>
      </c>
      <c r="AU344" s="318" t="s">
        <v>109</v>
      </c>
      <c r="AV344" s="317" t="s">
        <v>109</v>
      </c>
      <c r="AW344" s="317" t="s">
        <v>3</v>
      </c>
      <c r="AX344" s="317" t="s">
        <v>78</v>
      </c>
      <c r="AY344" s="318" t="s">
        <v>167</v>
      </c>
    </row>
    <row r="345" spans="2:65" s="1" customFormat="1" ht="33" customHeight="1" x14ac:dyDescent="0.2">
      <c r="B345" s="73"/>
      <c r="C345" s="340" t="s">
        <v>520</v>
      </c>
      <c r="D345" s="340" t="s">
        <v>169</v>
      </c>
      <c r="E345" s="341" t="s">
        <v>521</v>
      </c>
      <c r="F345" s="342" t="s">
        <v>522</v>
      </c>
      <c r="G345" s="343" t="s">
        <v>197</v>
      </c>
      <c r="H345" s="344">
        <v>318.26</v>
      </c>
      <c r="I345" s="237"/>
      <c r="J345" s="236">
        <f>ROUND(I345*H345,2)</f>
        <v>0</v>
      </c>
      <c r="K345" s="74"/>
      <c r="L345" s="21"/>
      <c r="M345" s="235" t="s">
        <v>1</v>
      </c>
      <c r="N345" s="234" t="s">
        <v>39</v>
      </c>
      <c r="P345" s="233">
        <f>O345*H345</f>
        <v>0</v>
      </c>
      <c r="Q345" s="233">
        <v>1.174E-2</v>
      </c>
      <c r="R345" s="233">
        <f>Q345*H345</f>
        <v>3.7363724</v>
      </c>
      <c r="S345" s="233">
        <v>0</v>
      </c>
      <c r="T345" s="232">
        <f>S345*H345</f>
        <v>0</v>
      </c>
      <c r="AR345" s="231" t="s">
        <v>252</v>
      </c>
      <c r="AT345" s="231" t="s">
        <v>169</v>
      </c>
      <c r="AU345" s="231" t="s">
        <v>109</v>
      </c>
      <c r="AY345" s="10" t="s">
        <v>167</v>
      </c>
      <c r="BE345" s="75">
        <f>IF(N345="základná",J345,0)</f>
        <v>0</v>
      </c>
      <c r="BF345" s="75">
        <f>IF(N345="znížená",J345,0)</f>
        <v>0</v>
      </c>
      <c r="BG345" s="75">
        <f>IF(N345="zákl. prenesená",J345,0)</f>
        <v>0</v>
      </c>
      <c r="BH345" s="75">
        <f>IF(N345="zníž. prenesená",J345,0)</f>
        <v>0</v>
      </c>
      <c r="BI345" s="75">
        <f>IF(N345="nulová",J345,0)</f>
        <v>0</v>
      </c>
      <c r="BJ345" s="10" t="s">
        <v>109</v>
      </c>
      <c r="BK345" s="75">
        <f>ROUND(I345*H345,2)</f>
        <v>0</v>
      </c>
      <c r="BL345" s="10" t="s">
        <v>252</v>
      </c>
      <c r="BM345" s="231" t="s">
        <v>523</v>
      </c>
    </row>
    <row r="346" spans="2:65" s="317" customFormat="1" x14ac:dyDescent="0.2">
      <c r="B346" s="321"/>
      <c r="D346" s="345" t="s">
        <v>175</v>
      </c>
      <c r="E346" s="318" t="s">
        <v>1</v>
      </c>
      <c r="F346" s="346" t="s">
        <v>524</v>
      </c>
      <c r="H346" s="347">
        <v>318.26</v>
      </c>
      <c r="I346" s="322"/>
      <c r="L346" s="321"/>
      <c r="M346" s="320"/>
      <c r="T346" s="319"/>
      <c r="AT346" s="318" t="s">
        <v>175</v>
      </c>
      <c r="AU346" s="318" t="s">
        <v>109</v>
      </c>
      <c r="AV346" s="317" t="s">
        <v>109</v>
      </c>
      <c r="AW346" s="317" t="s">
        <v>29</v>
      </c>
      <c r="AX346" s="317" t="s">
        <v>73</v>
      </c>
      <c r="AY346" s="318" t="s">
        <v>167</v>
      </c>
    </row>
    <row r="347" spans="2:65" s="323" customFormat="1" x14ac:dyDescent="0.2">
      <c r="B347" s="327"/>
      <c r="D347" s="345" t="s">
        <v>175</v>
      </c>
      <c r="E347" s="324" t="s">
        <v>1</v>
      </c>
      <c r="F347" s="348" t="s">
        <v>179</v>
      </c>
      <c r="H347" s="349">
        <v>318.26</v>
      </c>
      <c r="I347" s="328"/>
      <c r="L347" s="327"/>
      <c r="M347" s="326"/>
      <c r="T347" s="325"/>
      <c r="AT347" s="324" t="s">
        <v>175</v>
      </c>
      <c r="AU347" s="324" t="s">
        <v>109</v>
      </c>
      <c r="AV347" s="323" t="s">
        <v>173</v>
      </c>
      <c r="AW347" s="323" t="s">
        <v>29</v>
      </c>
      <c r="AX347" s="323" t="s">
        <v>78</v>
      </c>
      <c r="AY347" s="324" t="s">
        <v>167</v>
      </c>
    </row>
    <row r="348" spans="2:65" s="1" customFormat="1" ht="24.25" customHeight="1" x14ac:dyDescent="0.2">
      <c r="B348" s="73"/>
      <c r="C348" s="340" t="s">
        <v>525</v>
      </c>
      <c r="D348" s="340" t="s">
        <v>169</v>
      </c>
      <c r="E348" s="341" t="s">
        <v>526</v>
      </c>
      <c r="F348" s="342" t="s">
        <v>527</v>
      </c>
      <c r="G348" s="343" t="s">
        <v>197</v>
      </c>
      <c r="H348" s="344">
        <v>30</v>
      </c>
      <c r="I348" s="237"/>
      <c r="J348" s="236">
        <f>ROUND(I348*H348,2)</f>
        <v>0</v>
      </c>
      <c r="K348" s="74"/>
      <c r="L348" s="21"/>
      <c r="M348" s="235" t="s">
        <v>1</v>
      </c>
      <c r="N348" s="234" t="s">
        <v>39</v>
      </c>
      <c r="P348" s="233">
        <f>O348*H348</f>
        <v>0</v>
      </c>
      <c r="Q348" s="233">
        <v>8.4767999999999996E-3</v>
      </c>
      <c r="R348" s="233">
        <f>Q348*H348</f>
        <v>0.25430399999999997</v>
      </c>
      <c r="S348" s="233">
        <v>0</v>
      </c>
      <c r="T348" s="232">
        <f>S348*H348</f>
        <v>0</v>
      </c>
      <c r="AR348" s="231" t="s">
        <v>252</v>
      </c>
      <c r="AT348" s="231" t="s">
        <v>169</v>
      </c>
      <c r="AU348" s="231" t="s">
        <v>109</v>
      </c>
      <c r="AY348" s="10" t="s">
        <v>167</v>
      </c>
      <c r="BE348" s="75">
        <f>IF(N348="základná",J348,0)</f>
        <v>0</v>
      </c>
      <c r="BF348" s="75">
        <f>IF(N348="znížená",J348,0)</f>
        <v>0</v>
      </c>
      <c r="BG348" s="75">
        <f>IF(N348="zákl. prenesená",J348,0)</f>
        <v>0</v>
      </c>
      <c r="BH348" s="75">
        <f>IF(N348="zníž. prenesená",J348,0)</f>
        <v>0</v>
      </c>
      <c r="BI348" s="75">
        <f>IF(N348="nulová",J348,0)</f>
        <v>0</v>
      </c>
      <c r="BJ348" s="10" t="s">
        <v>109</v>
      </c>
      <c r="BK348" s="75">
        <f>ROUND(I348*H348,2)</f>
        <v>0</v>
      </c>
      <c r="BL348" s="10" t="s">
        <v>252</v>
      </c>
      <c r="BM348" s="231" t="s">
        <v>528</v>
      </c>
    </row>
    <row r="349" spans="2:65" s="329" customFormat="1" x14ac:dyDescent="0.2">
      <c r="B349" s="333"/>
      <c r="D349" s="345" t="s">
        <v>175</v>
      </c>
      <c r="E349" s="330" t="s">
        <v>1</v>
      </c>
      <c r="F349" s="355" t="s">
        <v>529</v>
      </c>
      <c r="H349" s="330" t="s">
        <v>1</v>
      </c>
      <c r="I349" s="334"/>
      <c r="L349" s="333"/>
      <c r="M349" s="332"/>
      <c r="T349" s="331"/>
      <c r="AT349" s="330" t="s">
        <v>175</v>
      </c>
      <c r="AU349" s="330" t="s">
        <v>109</v>
      </c>
      <c r="AV349" s="329" t="s">
        <v>78</v>
      </c>
      <c r="AW349" s="329" t="s">
        <v>29</v>
      </c>
      <c r="AX349" s="329" t="s">
        <v>73</v>
      </c>
      <c r="AY349" s="330" t="s">
        <v>167</v>
      </c>
    </row>
    <row r="350" spans="2:65" s="317" customFormat="1" x14ac:dyDescent="0.2">
      <c r="B350" s="321"/>
      <c r="D350" s="345" t="s">
        <v>175</v>
      </c>
      <c r="E350" s="318" t="s">
        <v>1</v>
      </c>
      <c r="F350" s="346" t="s">
        <v>530</v>
      </c>
      <c r="H350" s="347">
        <v>30</v>
      </c>
      <c r="I350" s="322"/>
      <c r="L350" s="321"/>
      <c r="M350" s="320"/>
      <c r="T350" s="319"/>
      <c r="AT350" s="318" t="s">
        <v>175</v>
      </c>
      <c r="AU350" s="318" t="s">
        <v>109</v>
      </c>
      <c r="AV350" s="317" t="s">
        <v>109</v>
      </c>
      <c r="AW350" s="317" t="s">
        <v>29</v>
      </c>
      <c r="AX350" s="317" t="s">
        <v>73</v>
      </c>
      <c r="AY350" s="318" t="s">
        <v>167</v>
      </c>
    </row>
    <row r="351" spans="2:65" s="323" customFormat="1" x14ac:dyDescent="0.2">
      <c r="B351" s="327"/>
      <c r="D351" s="345" t="s">
        <v>175</v>
      </c>
      <c r="E351" s="324" t="s">
        <v>1</v>
      </c>
      <c r="F351" s="348" t="s">
        <v>179</v>
      </c>
      <c r="H351" s="349">
        <v>30</v>
      </c>
      <c r="I351" s="328"/>
      <c r="L351" s="327"/>
      <c r="M351" s="326"/>
      <c r="T351" s="325"/>
      <c r="AT351" s="324" t="s">
        <v>175</v>
      </c>
      <c r="AU351" s="324" t="s">
        <v>109</v>
      </c>
      <c r="AV351" s="323" t="s">
        <v>173</v>
      </c>
      <c r="AW351" s="323" t="s">
        <v>29</v>
      </c>
      <c r="AX351" s="323" t="s">
        <v>78</v>
      </c>
      <c r="AY351" s="324" t="s">
        <v>167</v>
      </c>
    </row>
    <row r="352" spans="2:65" s="1" customFormat="1" ht="33" customHeight="1" x14ac:dyDescent="0.2">
      <c r="B352" s="73"/>
      <c r="C352" s="340" t="s">
        <v>531</v>
      </c>
      <c r="D352" s="340" t="s">
        <v>169</v>
      </c>
      <c r="E352" s="341" t="s">
        <v>532</v>
      </c>
      <c r="F352" s="342" t="s">
        <v>533</v>
      </c>
      <c r="G352" s="343" t="s">
        <v>197</v>
      </c>
      <c r="H352" s="344">
        <v>415.16</v>
      </c>
      <c r="I352" s="237"/>
      <c r="J352" s="236">
        <f>ROUND(I352*H352,2)</f>
        <v>0</v>
      </c>
      <c r="K352" s="74"/>
      <c r="L352" s="21"/>
      <c r="M352" s="235" t="s">
        <v>1</v>
      </c>
      <c r="N352" s="234" t="s">
        <v>39</v>
      </c>
      <c r="P352" s="233">
        <f>O352*H352</f>
        <v>0</v>
      </c>
      <c r="Q352" s="233">
        <v>2.3677E-4</v>
      </c>
      <c r="R352" s="233">
        <f>Q352*H352</f>
        <v>9.8297433200000006E-2</v>
      </c>
      <c r="S352" s="233">
        <v>0</v>
      </c>
      <c r="T352" s="232">
        <f>S352*H352</f>
        <v>0</v>
      </c>
      <c r="AR352" s="231" t="s">
        <v>252</v>
      </c>
      <c r="AT352" s="231" t="s">
        <v>169</v>
      </c>
      <c r="AU352" s="231" t="s">
        <v>109</v>
      </c>
      <c r="AY352" s="10" t="s">
        <v>167</v>
      </c>
      <c r="BE352" s="75">
        <f>IF(N352="základná",J352,0)</f>
        <v>0</v>
      </c>
      <c r="BF352" s="75">
        <f>IF(N352="znížená",J352,0)</f>
        <v>0</v>
      </c>
      <c r="BG352" s="75">
        <f>IF(N352="zákl. prenesená",J352,0)</f>
        <v>0</v>
      </c>
      <c r="BH352" s="75">
        <f>IF(N352="zníž. prenesená",J352,0)</f>
        <v>0</v>
      </c>
      <c r="BI352" s="75">
        <f>IF(N352="nulová",J352,0)</f>
        <v>0</v>
      </c>
      <c r="BJ352" s="10" t="s">
        <v>109</v>
      </c>
      <c r="BK352" s="75">
        <f>ROUND(I352*H352,2)</f>
        <v>0</v>
      </c>
      <c r="BL352" s="10" t="s">
        <v>252</v>
      </c>
      <c r="BM352" s="231" t="s">
        <v>534</v>
      </c>
    </row>
    <row r="353" spans="2:65" s="317" customFormat="1" x14ac:dyDescent="0.2">
      <c r="B353" s="321"/>
      <c r="D353" s="345" t="s">
        <v>175</v>
      </c>
      <c r="E353" s="318" t="s">
        <v>1</v>
      </c>
      <c r="F353" s="346" t="s">
        <v>535</v>
      </c>
      <c r="H353" s="347">
        <v>415.16</v>
      </c>
      <c r="I353" s="322"/>
      <c r="L353" s="321"/>
      <c r="M353" s="320"/>
      <c r="T353" s="319"/>
      <c r="AT353" s="318" t="s">
        <v>175</v>
      </c>
      <c r="AU353" s="318" t="s">
        <v>109</v>
      </c>
      <c r="AV353" s="317" t="s">
        <v>109</v>
      </c>
      <c r="AW353" s="317" t="s">
        <v>29</v>
      </c>
      <c r="AX353" s="317" t="s">
        <v>73</v>
      </c>
      <c r="AY353" s="318" t="s">
        <v>167</v>
      </c>
    </row>
    <row r="354" spans="2:65" s="323" customFormat="1" x14ac:dyDescent="0.2">
      <c r="B354" s="327"/>
      <c r="D354" s="345" t="s">
        <v>175</v>
      </c>
      <c r="E354" s="324" t="s">
        <v>1</v>
      </c>
      <c r="F354" s="348" t="s">
        <v>179</v>
      </c>
      <c r="H354" s="349">
        <v>415.16</v>
      </c>
      <c r="I354" s="328"/>
      <c r="L354" s="327"/>
      <c r="M354" s="326"/>
      <c r="T354" s="325"/>
      <c r="AT354" s="324" t="s">
        <v>175</v>
      </c>
      <c r="AU354" s="324" t="s">
        <v>109</v>
      </c>
      <c r="AV354" s="323" t="s">
        <v>173</v>
      </c>
      <c r="AW354" s="323" t="s">
        <v>29</v>
      </c>
      <c r="AX354" s="323" t="s">
        <v>78</v>
      </c>
      <c r="AY354" s="324" t="s">
        <v>167</v>
      </c>
    </row>
    <row r="355" spans="2:65" s="1" customFormat="1" ht="24.25" customHeight="1" x14ac:dyDescent="0.2">
      <c r="B355" s="73"/>
      <c r="C355" s="340" t="s">
        <v>536</v>
      </c>
      <c r="D355" s="340" t="s">
        <v>169</v>
      </c>
      <c r="E355" s="341" t="s">
        <v>537</v>
      </c>
      <c r="F355" s="342" t="s">
        <v>538</v>
      </c>
      <c r="G355" s="343" t="s">
        <v>92</v>
      </c>
      <c r="H355" s="238"/>
      <c r="I355" s="237"/>
      <c r="J355" s="236">
        <f>ROUND(I355*H355,2)</f>
        <v>0</v>
      </c>
      <c r="K355" s="74"/>
      <c r="L355" s="21"/>
      <c r="M355" s="235" t="s">
        <v>1</v>
      </c>
      <c r="N355" s="234" t="s">
        <v>39</v>
      </c>
      <c r="P355" s="233">
        <f>O355*H355</f>
        <v>0</v>
      </c>
      <c r="Q355" s="233">
        <v>0</v>
      </c>
      <c r="R355" s="233">
        <f>Q355*H355</f>
        <v>0</v>
      </c>
      <c r="S355" s="233">
        <v>0</v>
      </c>
      <c r="T355" s="232">
        <f>S355*H355</f>
        <v>0</v>
      </c>
      <c r="AR355" s="231" t="s">
        <v>252</v>
      </c>
      <c r="AT355" s="231" t="s">
        <v>169</v>
      </c>
      <c r="AU355" s="231" t="s">
        <v>109</v>
      </c>
      <c r="AY355" s="10" t="s">
        <v>167</v>
      </c>
      <c r="BE355" s="75">
        <f>IF(N355="základná",J355,0)</f>
        <v>0</v>
      </c>
      <c r="BF355" s="75">
        <f>IF(N355="znížená",J355,0)</f>
        <v>0</v>
      </c>
      <c r="BG355" s="75">
        <f>IF(N355="zákl. prenesená",J355,0)</f>
        <v>0</v>
      </c>
      <c r="BH355" s="75">
        <f>IF(N355="zníž. prenesená",J355,0)</f>
        <v>0</v>
      </c>
      <c r="BI355" s="75">
        <f>IF(N355="nulová",J355,0)</f>
        <v>0</v>
      </c>
      <c r="BJ355" s="10" t="s">
        <v>109</v>
      </c>
      <c r="BK355" s="75">
        <f>ROUND(I355*H355,2)</f>
        <v>0</v>
      </c>
      <c r="BL355" s="10" t="s">
        <v>252</v>
      </c>
      <c r="BM355" s="231" t="s">
        <v>539</v>
      </c>
    </row>
    <row r="356" spans="2:65" s="245" customFormat="1" ht="22.9" customHeight="1" x14ac:dyDescent="0.25">
      <c r="B356" s="252"/>
      <c r="D356" s="247" t="s">
        <v>72</v>
      </c>
      <c r="E356" s="255" t="s">
        <v>540</v>
      </c>
      <c r="F356" s="255" t="s">
        <v>541</v>
      </c>
      <c r="I356" s="253"/>
      <c r="J356" s="254">
        <f>BK356</f>
        <v>0</v>
      </c>
      <c r="L356" s="252"/>
      <c r="M356" s="251"/>
      <c r="P356" s="250">
        <f>SUM(P357:P377)</f>
        <v>0</v>
      </c>
      <c r="R356" s="250">
        <f>SUM(R357:R377)</f>
        <v>0.53545162660000001</v>
      </c>
      <c r="T356" s="249">
        <f>SUM(T357:T377)</f>
        <v>4.6889647999999999</v>
      </c>
      <c r="AR356" s="247" t="s">
        <v>109</v>
      </c>
      <c r="AT356" s="248" t="s">
        <v>72</v>
      </c>
      <c r="AU356" s="248" t="s">
        <v>78</v>
      </c>
      <c r="AY356" s="247" t="s">
        <v>167</v>
      </c>
      <c r="BK356" s="246">
        <f>SUM(BK357:BK377)</f>
        <v>0</v>
      </c>
    </row>
    <row r="357" spans="2:65" s="1" customFormat="1" ht="37.9" customHeight="1" x14ac:dyDescent="0.2">
      <c r="B357" s="73"/>
      <c r="C357" s="340" t="s">
        <v>542</v>
      </c>
      <c r="D357" s="340" t="s">
        <v>169</v>
      </c>
      <c r="E357" s="341" t="s">
        <v>543</v>
      </c>
      <c r="F357" s="342" t="s">
        <v>544</v>
      </c>
      <c r="G357" s="343" t="s">
        <v>197</v>
      </c>
      <c r="H357" s="344">
        <v>35.734999999999999</v>
      </c>
      <c r="I357" s="237"/>
      <c r="J357" s="236">
        <f>ROUND(I357*H357,2)</f>
        <v>0</v>
      </c>
      <c r="K357" s="74"/>
      <c r="L357" s="21"/>
      <c r="M357" s="235" t="s">
        <v>1</v>
      </c>
      <c r="N357" s="234" t="s">
        <v>39</v>
      </c>
      <c r="P357" s="233">
        <f>O357*H357</f>
        <v>0</v>
      </c>
      <c r="Q357" s="233">
        <v>1.325756E-2</v>
      </c>
      <c r="R357" s="233">
        <f>Q357*H357</f>
        <v>0.47375890659999997</v>
      </c>
      <c r="S357" s="233">
        <v>0</v>
      </c>
      <c r="T357" s="232">
        <f>S357*H357</f>
        <v>0</v>
      </c>
      <c r="AR357" s="231" t="s">
        <v>252</v>
      </c>
      <c r="AT357" s="231" t="s">
        <v>169</v>
      </c>
      <c r="AU357" s="231" t="s">
        <v>109</v>
      </c>
      <c r="AY357" s="10" t="s">
        <v>167</v>
      </c>
      <c r="BE357" s="75">
        <f>IF(N357="základná",J357,0)</f>
        <v>0</v>
      </c>
      <c r="BF357" s="75">
        <f>IF(N357="znížená",J357,0)</f>
        <v>0</v>
      </c>
      <c r="BG357" s="75">
        <f>IF(N357="zákl. prenesená",J357,0)</f>
        <v>0</v>
      </c>
      <c r="BH357" s="75">
        <f>IF(N357="zníž. prenesená",J357,0)</f>
        <v>0</v>
      </c>
      <c r="BI357" s="75">
        <f>IF(N357="nulová",J357,0)</f>
        <v>0</v>
      </c>
      <c r="BJ357" s="10" t="s">
        <v>109</v>
      </c>
      <c r="BK357" s="75">
        <f>ROUND(I357*H357,2)</f>
        <v>0</v>
      </c>
      <c r="BL357" s="10" t="s">
        <v>252</v>
      </c>
      <c r="BM357" s="231" t="s">
        <v>545</v>
      </c>
    </row>
    <row r="358" spans="2:65" s="329" customFormat="1" x14ac:dyDescent="0.2">
      <c r="B358" s="333"/>
      <c r="D358" s="345" t="s">
        <v>175</v>
      </c>
      <c r="E358" s="330" t="s">
        <v>1</v>
      </c>
      <c r="F358" s="355" t="s">
        <v>546</v>
      </c>
      <c r="H358" s="330" t="s">
        <v>1</v>
      </c>
      <c r="I358" s="334"/>
      <c r="L358" s="333"/>
      <c r="M358" s="332"/>
      <c r="T358" s="331"/>
      <c r="AT358" s="330" t="s">
        <v>175</v>
      </c>
      <c r="AU358" s="330" t="s">
        <v>109</v>
      </c>
      <c r="AV358" s="329" t="s">
        <v>78</v>
      </c>
      <c r="AW358" s="329" t="s">
        <v>29</v>
      </c>
      <c r="AX358" s="329" t="s">
        <v>73</v>
      </c>
      <c r="AY358" s="330" t="s">
        <v>167</v>
      </c>
    </row>
    <row r="359" spans="2:65" s="317" customFormat="1" x14ac:dyDescent="0.2">
      <c r="B359" s="321"/>
      <c r="D359" s="345" t="s">
        <v>175</v>
      </c>
      <c r="E359" s="318" t="s">
        <v>1</v>
      </c>
      <c r="F359" s="346" t="s">
        <v>547</v>
      </c>
      <c r="H359" s="347">
        <v>24.5</v>
      </c>
      <c r="I359" s="322"/>
      <c r="L359" s="321"/>
      <c r="M359" s="320"/>
      <c r="T359" s="319"/>
      <c r="AT359" s="318" t="s">
        <v>175</v>
      </c>
      <c r="AU359" s="318" t="s">
        <v>109</v>
      </c>
      <c r="AV359" s="317" t="s">
        <v>109</v>
      </c>
      <c r="AW359" s="317" t="s">
        <v>29</v>
      </c>
      <c r="AX359" s="317" t="s">
        <v>73</v>
      </c>
      <c r="AY359" s="318" t="s">
        <v>167</v>
      </c>
    </row>
    <row r="360" spans="2:65" s="329" customFormat="1" x14ac:dyDescent="0.2">
      <c r="B360" s="333"/>
      <c r="D360" s="345" t="s">
        <v>175</v>
      </c>
      <c r="E360" s="330" t="s">
        <v>1</v>
      </c>
      <c r="F360" s="355" t="s">
        <v>548</v>
      </c>
      <c r="H360" s="330" t="s">
        <v>1</v>
      </c>
      <c r="I360" s="334"/>
      <c r="L360" s="333"/>
      <c r="M360" s="332"/>
      <c r="T360" s="331"/>
      <c r="AT360" s="330" t="s">
        <v>175</v>
      </c>
      <c r="AU360" s="330" t="s">
        <v>109</v>
      </c>
      <c r="AV360" s="329" t="s">
        <v>78</v>
      </c>
      <c r="AW360" s="329" t="s">
        <v>29</v>
      </c>
      <c r="AX360" s="329" t="s">
        <v>73</v>
      </c>
      <c r="AY360" s="330" t="s">
        <v>167</v>
      </c>
    </row>
    <row r="361" spans="2:65" s="317" customFormat="1" x14ac:dyDescent="0.2">
      <c r="B361" s="321"/>
      <c r="D361" s="345" t="s">
        <v>175</v>
      </c>
      <c r="E361" s="318" t="s">
        <v>1</v>
      </c>
      <c r="F361" s="346" t="s">
        <v>549</v>
      </c>
      <c r="H361" s="347">
        <v>5.25</v>
      </c>
      <c r="I361" s="322"/>
      <c r="L361" s="321"/>
      <c r="M361" s="320"/>
      <c r="T361" s="319"/>
      <c r="AT361" s="318" t="s">
        <v>175</v>
      </c>
      <c r="AU361" s="318" t="s">
        <v>109</v>
      </c>
      <c r="AV361" s="317" t="s">
        <v>109</v>
      </c>
      <c r="AW361" s="317" t="s">
        <v>29</v>
      </c>
      <c r="AX361" s="317" t="s">
        <v>73</v>
      </c>
      <c r="AY361" s="318" t="s">
        <v>167</v>
      </c>
    </row>
    <row r="362" spans="2:65" s="317" customFormat="1" x14ac:dyDescent="0.2">
      <c r="B362" s="321"/>
      <c r="D362" s="345" t="s">
        <v>175</v>
      </c>
      <c r="E362" s="318" t="s">
        <v>1</v>
      </c>
      <c r="F362" s="346" t="s">
        <v>550</v>
      </c>
      <c r="H362" s="347">
        <v>5.9850000000000003</v>
      </c>
      <c r="I362" s="322"/>
      <c r="L362" s="321"/>
      <c r="M362" s="320"/>
      <c r="T362" s="319"/>
      <c r="AT362" s="318" t="s">
        <v>175</v>
      </c>
      <c r="AU362" s="318" t="s">
        <v>109</v>
      </c>
      <c r="AV362" s="317" t="s">
        <v>109</v>
      </c>
      <c r="AW362" s="317" t="s">
        <v>29</v>
      </c>
      <c r="AX362" s="317" t="s">
        <v>73</v>
      </c>
      <c r="AY362" s="318" t="s">
        <v>167</v>
      </c>
    </row>
    <row r="363" spans="2:65" s="323" customFormat="1" x14ac:dyDescent="0.2">
      <c r="B363" s="327"/>
      <c r="D363" s="345" t="s">
        <v>175</v>
      </c>
      <c r="E363" s="324" t="s">
        <v>1</v>
      </c>
      <c r="F363" s="348" t="s">
        <v>179</v>
      </c>
      <c r="H363" s="349">
        <v>35.734999999999999</v>
      </c>
      <c r="I363" s="328"/>
      <c r="L363" s="327"/>
      <c r="M363" s="326"/>
      <c r="T363" s="325"/>
      <c r="AT363" s="324" t="s">
        <v>175</v>
      </c>
      <c r="AU363" s="324" t="s">
        <v>109</v>
      </c>
      <c r="AV363" s="323" t="s">
        <v>173</v>
      </c>
      <c r="AW363" s="323" t="s">
        <v>29</v>
      </c>
      <c r="AX363" s="323" t="s">
        <v>78</v>
      </c>
      <c r="AY363" s="324" t="s">
        <v>167</v>
      </c>
    </row>
    <row r="364" spans="2:65" s="1" customFormat="1" ht="33" customHeight="1" x14ac:dyDescent="0.2">
      <c r="B364" s="73"/>
      <c r="C364" s="340" t="s">
        <v>551</v>
      </c>
      <c r="D364" s="340" t="s">
        <v>169</v>
      </c>
      <c r="E364" s="341" t="s">
        <v>552</v>
      </c>
      <c r="F364" s="342" t="s">
        <v>553</v>
      </c>
      <c r="G364" s="343" t="s">
        <v>197</v>
      </c>
      <c r="H364" s="344">
        <v>23.6</v>
      </c>
      <c r="I364" s="237"/>
      <c r="J364" s="236">
        <f>ROUND(I364*H364,2)</f>
        <v>0</v>
      </c>
      <c r="K364" s="74"/>
      <c r="L364" s="21"/>
      <c r="M364" s="235" t="s">
        <v>1</v>
      </c>
      <c r="N364" s="234" t="s">
        <v>39</v>
      </c>
      <c r="P364" s="233">
        <f>O364*H364</f>
        <v>0</v>
      </c>
      <c r="Q364" s="233">
        <v>0</v>
      </c>
      <c r="R364" s="233">
        <f>Q364*H364</f>
        <v>0</v>
      </c>
      <c r="S364" s="233">
        <v>1.2999999999999999E-2</v>
      </c>
      <c r="T364" s="232">
        <f>S364*H364</f>
        <v>0.30680000000000002</v>
      </c>
      <c r="AR364" s="231" t="s">
        <v>252</v>
      </c>
      <c r="AT364" s="231" t="s">
        <v>169</v>
      </c>
      <c r="AU364" s="231" t="s">
        <v>109</v>
      </c>
      <c r="AY364" s="10" t="s">
        <v>167</v>
      </c>
      <c r="BE364" s="75">
        <f>IF(N364="základná",J364,0)</f>
        <v>0</v>
      </c>
      <c r="BF364" s="75">
        <f>IF(N364="znížená",J364,0)</f>
        <v>0</v>
      </c>
      <c r="BG364" s="75">
        <f>IF(N364="zákl. prenesená",J364,0)</f>
        <v>0</v>
      </c>
      <c r="BH364" s="75">
        <f>IF(N364="zníž. prenesená",J364,0)</f>
        <v>0</v>
      </c>
      <c r="BI364" s="75">
        <f>IF(N364="nulová",J364,0)</f>
        <v>0</v>
      </c>
      <c r="BJ364" s="10" t="s">
        <v>109</v>
      </c>
      <c r="BK364" s="75">
        <f>ROUND(I364*H364,2)</f>
        <v>0</v>
      </c>
      <c r="BL364" s="10" t="s">
        <v>252</v>
      </c>
      <c r="BM364" s="231" t="s">
        <v>554</v>
      </c>
    </row>
    <row r="365" spans="2:65" s="329" customFormat="1" x14ac:dyDescent="0.2">
      <c r="B365" s="333"/>
      <c r="D365" s="345" t="s">
        <v>175</v>
      </c>
      <c r="E365" s="330" t="s">
        <v>1</v>
      </c>
      <c r="F365" s="355" t="s">
        <v>555</v>
      </c>
      <c r="H365" s="330" t="s">
        <v>1</v>
      </c>
      <c r="I365" s="334"/>
      <c r="L365" s="333"/>
      <c r="M365" s="332"/>
      <c r="T365" s="331"/>
      <c r="AT365" s="330" t="s">
        <v>175</v>
      </c>
      <c r="AU365" s="330" t="s">
        <v>109</v>
      </c>
      <c r="AV365" s="329" t="s">
        <v>78</v>
      </c>
      <c r="AW365" s="329" t="s">
        <v>29</v>
      </c>
      <c r="AX365" s="329" t="s">
        <v>73</v>
      </c>
      <c r="AY365" s="330" t="s">
        <v>167</v>
      </c>
    </row>
    <row r="366" spans="2:65" s="317" customFormat="1" x14ac:dyDescent="0.2">
      <c r="B366" s="321"/>
      <c r="D366" s="345" t="s">
        <v>175</v>
      </c>
      <c r="E366" s="318" t="s">
        <v>1</v>
      </c>
      <c r="F366" s="346" t="s">
        <v>556</v>
      </c>
      <c r="H366" s="347">
        <v>4</v>
      </c>
      <c r="I366" s="322"/>
      <c r="L366" s="321"/>
      <c r="M366" s="320"/>
      <c r="T366" s="319"/>
      <c r="AT366" s="318" t="s">
        <v>175</v>
      </c>
      <c r="AU366" s="318" t="s">
        <v>109</v>
      </c>
      <c r="AV366" s="317" t="s">
        <v>109</v>
      </c>
      <c r="AW366" s="317" t="s">
        <v>29</v>
      </c>
      <c r="AX366" s="317" t="s">
        <v>73</v>
      </c>
      <c r="AY366" s="318" t="s">
        <v>167</v>
      </c>
    </row>
    <row r="367" spans="2:65" s="329" customFormat="1" x14ac:dyDescent="0.2">
      <c r="B367" s="333"/>
      <c r="D367" s="345" t="s">
        <v>175</v>
      </c>
      <c r="E367" s="330" t="s">
        <v>1</v>
      </c>
      <c r="F367" s="355" t="s">
        <v>557</v>
      </c>
      <c r="H367" s="330" t="s">
        <v>1</v>
      </c>
      <c r="I367" s="334"/>
      <c r="L367" s="333"/>
      <c r="M367" s="332"/>
      <c r="T367" s="331"/>
      <c r="AT367" s="330" t="s">
        <v>175</v>
      </c>
      <c r="AU367" s="330" t="s">
        <v>109</v>
      </c>
      <c r="AV367" s="329" t="s">
        <v>78</v>
      </c>
      <c r="AW367" s="329" t="s">
        <v>29</v>
      </c>
      <c r="AX367" s="329" t="s">
        <v>73</v>
      </c>
      <c r="AY367" s="330" t="s">
        <v>167</v>
      </c>
    </row>
    <row r="368" spans="2:65" s="317" customFormat="1" x14ac:dyDescent="0.2">
      <c r="B368" s="321"/>
      <c r="D368" s="345" t="s">
        <v>175</v>
      </c>
      <c r="E368" s="318" t="s">
        <v>1</v>
      </c>
      <c r="F368" s="346" t="s">
        <v>558</v>
      </c>
      <c r="H368" s="347">
        <v>19.600000000000001</v>
      </c>
      <c r="I368" s="322"/>
      <c r="L368" s="321"/>
      <c r="M368" s="320"/>
      <c r="T368" s="319"/>
      <c r="AT368" s="318" t="s">
        <v>175</v>
      </c>
      <c r="AU368" s="318" t="s">
        <v>109</v>
      </c>
      <c r="AV368" s="317" t="s">
        <v>109</v>
      </c>
      <c r="AW368" s="317" t="s">
        <v>29</v>
      </c>
      <c r="AX368" s="317" t="s">
        <v>73</v>
      </c>
      <c r="AY368" s="318" t="s">
        <v>167</v>
      </c>
    </row>
    <row r="369" spans="2:65" s="323" customFormat="1" x14ac:dyDescent="0.2">
      <c r="B369" s="327"/>
      <c r="D369" s="345" t="s">
        <v>175</v>
      </c>
      <c r="E369" s="324" t="s">
        <v>1</v>
      </c>
      <c r="F369" s="348" t="s">
        <v>179</v>
      </c>
      <c r="H369" s="349">
        <v>23.6</v>
      </c>
      <c r="I369" s="328"/>
      <c r="L369" s="327"/>
      <c r="M369" s="326"/>
      <c r="T369" s="325"/>
      <c r="AT369" s="324" t="s">
        <v>175</v>
      </c>
      <c r="AU369" s="324" t="s">
        <v>109</v>
      </c>
      <c r="AV369" s="323" t="s">
        <v>173</v>
      </c>
      <c r="AW369" s="323" t="s">
        <v>29</v>
      </c>
      <c r="AX369" s="323" t="s">
        <v>78</v>
      </c>
      <c r="AY369" s="324" t="s">
        <v>167</v>
      </c>
    </row>
    <row r="370" spans="2:65" s="1" customFormat="1" ht="24.25" customHeight="1" x14ac:dyDescent="0.2">
      <c r="B370" s="73"/>
      <c r="C370" s="340" t="s">
        <v>559</v>
      </c>
      <c r="D370" s="340" t="s">
        <v>169</v>
      </c>
      <c r="E370" s="341" t="s">
        <v>560</v>
      </c>
      <c r="F370" s="342" t="s">
        <v>561</v>
      </c>
      <c r="G370" s="343" t="s">
        <v>197</v>
      </c>
      <c r="H370" s="344">
        <v>4</v>
      </c>
      <c r="I370" s="237"/>
      <c r="J370" s="236">
        <f>ROUND(I370*H370,2)</f>
        <v>0</v>
      </c>
      <c r="K370" s="74"/>
      <c r="L370" s="21"/>
      <c r="M370" s="235" t="s">
        <v>1</v>
      </c>
      <c r="N370" s="234" t="s">
        <v>39</v>
      </c>
      <c r="P370" s="233">
        <f>O370*H370</f>
        <v>0</v>
      </c>
      <c r="Q370" s="233">
        <v>1.542318E-2</v>
      </c>
      <c r="R370" s="233">
        <f>Q370*H370</f>
        <v>6.169272E-2</v>
      </c>
      <c r="S370" s="233">
        <v>0</v>
      </c>
      <c r="T370" s="232">
        <f>S370*H370</f>
        <v>0</v>
      </c>
      <c r="AR370" s="231" t="s">
        <v>252</v>
      </c>
      <c r="AT370" s="231" t="s">
        <v>169</v>
      </c>
      <c r="AU370" s="231" t="s">
        <v>109</v>
      </c>
      <c r="AY370" s="10" t="s">
        <v>167</v>
      </c>
      <c r="BE370" s="75">
        <f>IF(N370="základná",J370,0)</f>
        <v>0</v>
      </c>
      <c r="BF370" s="75">
        <f>IF(N370="znížená",J370,0)</f>
        <v>0</v>
      </c>
      <c r="BG370" s="75">
        <f>IF(N370="zákl. prenesená",J370,0)</f>
        <v>0</v>
      </c>
      <c r="BH370" s="75">
        <f>IF(N370="zníž. prenesená",J370,0)</f>
        <v>0</v>
      </c>
      <c r="BI370" s="75">
        <f>IF(N370="nulová",J370,0)</f>
        <v>0</v>
      </c>
      <c r="BJ370" s="10" t="s">
        <v>109</v>
      </c>
      <c r="BK370" s="75">
        <f>ROUND(I370*H370,2)</f>
        <v>0</v>
      </c>
      <c r="BL370" s="10" t="s">
        <v>252</v>
      </c>
      <c r="BM370" s="231" t="s">
        <v>562</v>
      </c>
    </row>
    <row r="371" spans="2:65" s="329" customFormat="1" x14ac:dyDescent="0.2">
      <c r="B371" s="333"/>
      <c r="D371" s="345" t="s">
        <v>175</v>
      </c>
      <c r="E371" s="330" t="s">
        <v>1</v>
      </c>
      <c r="F371" s="355" t="s">
        <v>563</v>
      </c>
      <c r="H371" s="330" t="s">
        <v>1</v>
      </c>
      <c r="I371" s="334"/>
      <c r="L371" s="333"/>
      <c r="M371" s="332"/>
      <c r="T371" s="331"/>
      <c r="AT371" s="330" t="s">
        <v>175</v>
      </c>
      <c r="AU371" s="330" t="s">
        <v>109</v>
      </c>
      <c r="AV371" s="329" t="s">
        <v>78</v>
      </c>
      <c r="AW371" s="329" t="s">
        <v>29</v>
      </c>
      <c r="AX371" s="329" t="s">
        <v>73</v>
      </c>
      <c r="AY371" s="330" t="s">
        <v>167</v>
      </c>
    </row>
    <row r="372" spans="2:65" s="317" customFormat="1" x14ac:dyDescent="0.2">
      <c r="B372" s="321"/>
      <c r="D372" s="345" t="s">
        <v>175</v>
      </c>
      <c r="E372" s="318" t="s">
        <v>1</v>
      </c>
      <c r="F372" s="346" t="s">
        <v>556</v>
      </c>
      <c r="H372" s="347">
        <v>4</v>
      </c>
      <c r="I372" s="322"/>
      <c r="L372" s="321"/>
      <c r="M372" s="320"/>
      <c r="T372" s="319"/>
      <c r="AT372" s="318" t="s">
        <v>175</v>
      </c>
      <c r="AU372" s="318" t="s">
        <v>109</v>
      </c>
      <c r="AV372" s="317" t="s">
        <v>109</v>
      </c>
      <c r="AW372" s="317" t="s">
        <v>29</v>
      </c>
      <c r="AX372" s="317" t="s">
        <v>73</v>
      </c>
      <c r="AY372" s="318" t="s">
        <v>167</v>
      </c>
    </row>
    <row r="373" spans="2:65" s="323" customFormat="1" x14ac:dyDescent="0.2">
      <c r="B373" s="327"/>
      <c r="D373" s="345" t="s">
        <v>175</v>
      </c>
      <c r="E373" s="324" t="s">
        <v>1</v>
      </c>
      <c r="F373" s="348" t="s">
        <v>179</v>
      </c>
      <c r="H373" s="349">
        <v>4</v>
      </c>
      <c r="I373" s="328"/>
      <c r="L373" s="327"/>
      <c r="M373" s="326"/>
      <c r="T373" s="325"/>
      <c r="AT373" s="324" t="s">
        <v>175</v>
      </c>
      <c r="AU373" s="324" t="s">
        <v>109</v>
      </c>
      <c r="AV373" s="323" t="s">
        <v>173</v>
      </c>
      <c r="AW373" s="323" t="s">
        <v>29</v>
      </c>
      <c r="AX373" s="323" t="s">
        <v>78</v>
      </c>
      <c r="AY373" s="324" t="s">
        <v>167</v>
      </c>
    </row>
    <row r="374" spans="2:65" s="1" customFormat="1" ht="37.9" customHeight="1" x14ac:dyDescent="0.2">
      <c r="B374" s="73"/>
      <c r="C374" s="340" t="s">
        <v>564</v>
      </c>
      <c r="D374" s="340" t="s">
        <v>169</v>
      </c>
      <c r="E374" s="341" t="s">
        <v>565</v>
      </c>
      <c r="F374" s="342" t="s">
        <v>566</v>
      </c>
      <c r="G374" s="343" t="s">
        <v>197</v>
      </c>
      <c r="H374" s="344">
        <v>208.08</v>
      </c>
      <c r="I374" s="237"/>
      <c r="J374" s="236">
        <f>ROUND(I374*H374,2)</f>
        <v>0</v>
      </c>
      <c r="K374" s="74"/>
      <c r="L374" s="21"/>
      <c r="M374" s="235" t="s">
        <v>1</v>
      </c>
      <c r="N374" s="234" t="s">
        <v>39</v>
      </c>
      <c r="P374" s="233">
        <f>O374*H374</f>
        <v>0</v>
      </c>
      <c r="Q374" s="233">
        <v>0</v>
      </c>
      <c r="R374" s="233">
        <f>Q374*H374</f>
        <v>0</v>
      </c>
      <c r="S374" s="233">
        <v>2.1059999999999999E-2</v>
      </c>
      <c r="T374" s="232">
        <f>S374*H374</f>
        <v>4.3821648</v>
      </c>
      <c r="AR374" s="231" t="s">
        <v>252</v>
      </c>
      <c r="AT374" s="231" t="s">
        <v>169</v>
      </c>
      <c r="AU374" s="231" t="s">
        <v>109</v>
      </c>
      <c r="AY374" s="10" t="s">
        <v>167</v>
      </c>
      <c r="BE374" s="75">
        <f>IF(N374="základná",J374,0)</f>
        <v>0</v>
      </c>
      <c r="BF374" s="75">
        <f>IF(N374="znížená",J374,0)</f>
        <v>0</v>
      </c>
      <c r="BG374" s="75">
        <f>IF(N374="zákl. prenesená",J374,0)</f>
        <v>0</v>
      </c>
      <c r="BH374" s="75">
        <f>IF(N374="zníž. prenesená",J374,0)</f>
        <v>0</v>
      </c>
      <c r="BI374" s="75">
        <f>IF(N374="nulová",J374,0)</f>
        <v>0</v>
      </c>
      <c r="BJ374" s="10" t="s">
        <v>109</v>
      </c>
      <c r="BK374" s="75">
        <f>ROUND(I374*H374,2)</f>
        <v>0</v>
      </c>
      <c r="BL374" s="10" t="s">
        <v>252</v>
      </c>
      <c r="BM374" s="231" t="s">
        <v>567</v>
      </c>
    </row>
    <row r="375" spans="2:65" s="317" customFormat="1" x14ac:dyDescent="0.2">
      <c r="B375" s="321"/>
      <c r="D375" s="345" t="s">
        <v>175</v>
      </c>
      <c r="E375" s="318" t="s">
        <v>1</v>
      </c>
      <c r="F375" s="346" t="s">
        <v>242</v>
      </c>
      <c r="H375" s="347">
        <v>208.08</v>
      </c>
      <c r="I375" s="322"/>
      <c r="L375" s="321"/>
      <c r="M375" s="320"/>
      <c r="T375" s="319"/>
      <c r="AT375" s="318" t="s">
        <v>175</v>
      </c>
      <c r="AU375" s="318" t="s">
        <v>109</v>
      </c>
      <c r="AV375" s="317" t="s">
        <v>109</v>
      </c>
      <c r="AW375" s="317" t="s">
        <v>29</v>
      </c>
      <c r="AX375" s="317" t="s">
        <v>73</v>
      </c>
      <c r="AY375" s="318" t="s">
        <v>167</v>
      </c>
    </row>
    <row r="376" spans="2:65" s="323" customFormat="1" x14ac:dyDescent="0.2">
      <c r="B376" s="327"/>
      <c r="D376" s="345" t="s">
        <v>175</v>
      </c>
      <c r="E376" s="324" t="s">
        <v>1</v>
      </c>
      <c r="F376" s="348" t="s">
        <v>179</v>
      </c>
      <c r="H376" s="349">
        <v>208.08</v>
      </c>
      <c r="I376" s="328"/>
      <c r="L376" s="327"/>
      <c r="M376" s="326"/>
      <c r="T376" s="325"/>
      <c r="AT376" s="324" t="s">
        <v>175</v>
      </c>
      <c r="AU376" s="324" t="s">
        <v>109</v>
      </c>
      <c r="AV376" s="323" t="s">
        <v>173</v>
      </c>
      <c r="AW376" s="323" t="s">
        <v>29</v>
      </c>
      <c r="AX376" s="323" t="s">
        <v>78</v>
      </c>
      <c r="AY376" s="324" t="s">
        <v>167</v>
      </c>
    </row>
    <row r="377" spans="2:65" s="1" customFormat="1" ht="21.75" customHeight="1" x14ac:dyDescent="0.2">
      <c r="B377" s="73"/>
      <c r="C377" s="340" t="s">
        <v>568</v>
      </c>
      <c r="D377" s="340" t="s">
        <v>169</v>
      </c>
      <c r="E377" s="341" t="s">
        <v>569</v>
      </c>
      <c r="F377" s="342" t="s">
        <v>570</v>
      </c>
      <c r="G377" s="343" t="s">
        <v>92</v>
      </c>
      <c r="H377" s="238"/>
      <c r="I377" s="237"/>
      <c r="J377" s="236">
        <f>ROUND(I377*H377,2)</f>
        <v>0</v>
      </c>
      <c r="K377" s="74"/>
      <c r="L377" s="21"/>
      <c r="M377" s="235" t="s">
        <v>1</v>
      </c>
      <c r="N377" s="234" t="s">
        <v>39</v>
      </c>
      <c r="P377" s="233">
        <f>O377*H377</f>
        <v>0</v>
      </c>
      <c r="Q377" s="233">
        <v>0</v>
      </c>
      <c r="R377" s="233">
        <f>Q377*H377</f>
        <v>0</v>
      </c>
      <c r="S377" s="233">
        <v>0</v>
      </c>
      <c r="T377" s="232">
        <f>S377*H377</f>
        <v>0</v>
      </c>
      <c r="AR377" s="231" t="s">
        <v>252</v>
      </c>
      <c r="AT377" s="231" t="s">
        <v>169</v>
      </c>
      <c r="AU377" s="231" t="s">
        <v>109</v>
      </c>
      <c r="AY377" s="10" t="s">
        <v>167</v>
      </c>
      <c r="BE377" s="75">
        <f>IF(N377="základná",J377,0)</f>
        <v>0</v>
      </c>
      <c r="BF377" s="75">
        <f>IF(N377="znížená",J377,0)</f>
        <v>0</v>
      </c>
      <c r="BG377" s="75">
        <f>IF(N377="zákl. prenesená",J377,0)</f>
        <v>0</v>
      </c>
      <c r="BH377" s="75">
        <f>IF(N377="zníž. prenesená",J377,0)</f>
        <v>0</v>
      </c>
      <c r="BI377" s="75">
        <f>IF(N377="nulová",J377,0)</f>
        <v>0</v>
      </c>
      <c r="BJ377" s="10" t="s">
        <v>109</v>
      </c>
      <c r="BK377" s="75">
        <f>ROUND(I377*H377,2)</f>
        <v>0</v>
      </c>
      <c r="BL377" s="10" t="s">
        <v>252</v>
      </c>
      <c r="BM377" s="231" t="s">
        <v>571</v>
      </c>
    </row>
    <row r="378" spans="2:65" s="245" customFormat="1" ht="22.9" customHeight="1" x14ac:dyDescent="0.25">
      <c r="B378" s="252"/>
      <c r="D378" s="247" t="s">
        <v>72</v>
      </c>
      <c r="E378" s="255" t="s">
        <v>572</v>
      </c>
      <c r="F378" s="255" t="s">
        <v>573</v>
      </c>
      <c r="I378" s="253"/>
      <c r="J378" s="254">
        <f>BK378</f>
        <v>0</v>
      </c>
      <c r="L378" s="252"/>
      <c r="M378" s="251"/>
      <c r="P378" s="250">
        <f>SUM(P379:P384)</f>
        <v>0</v>
      </c>
      <c r="R378" s="250">
        <f>SUM(R379:R384)</f>
        <v>1.0110629099999999</v>
      </c>
      <c r="T378" s="249">
        <f>SUM(T379:T384)</f>
        <v>0.47760000000000002</v>
      </c>
      <c r="AR378" s="247" t="s">
        <v>109</v>
      </c>
      <c r="AT378" s="248" t="s">
        <v>72</v>
      </c>
      <c r="AU378" s="248" t="s">
        <v>78</v>
      </c>
      <c r="AY378" s="247" t="s">
        <v>167</v>
      </c>
      <c r="BK378" s="246">
        <f>SUM(BK379:BK384)</f>
        <v>0</v>
      </c>
    </row>
    <row r="379" spans="2:65" s="1" customFormat="1" ht="33" customHeight="1" x14ac:dyDescent="0.2">
      <c r="B379" s="73"/>
      <c r="C379" s="340" t="s">
        <v>574</v>
      </c>
      <c r="D379" s="340" t="s">
        <v>169</v>
      </c>
      <c r="E379" s="341" t="s">
        <v>575</v>
      </c>
      <c r="F379" s="342" t="s">
        <v>576</v>
      </c>
      <c r="G379" s="343" t="s">
        <v>318</v>
      </c>
      <c r="H379" s="344">
        <v>115</v>
      </c>
      <c r="I379" s="237"/>
      <c r="J379" s="236">
        <f>ROUND(I379*H379,2)</f>
        <v>0</v>
      </c>
      <c r="K379" s="74"/>
      <c r="L379" s="21"/>
      <c r="M379" s="235" t="s">
        <v>1</v>
      </c>
      <c r="N379" s="234" t="s">
        <v>39</v>
      </c>
      <c r="P379" s="233">
        <f>O379*H379</f>
        <v>0</v>
      </c>
      <c r="Q379" s="233">
        <v>6.2984499999999997E-3</v>
      </c>
      <c r="R379" s="233">
        <f>Q379*H379</f>
        <v>0.72432174999999999</v>
      </c>
      <c r="S379" s="233">
        <v>0</v>
      </c>
      <c r="T379" s="232">
        <f>S379*H379</f>
        <v>0</v>
      </c>
      <c r="AR379" s="231" t="s">
        <v>252</v>
      </c>
      <c r="AT379" s="231" t="s">
        <v>169</v>
      </c>
      <c r="AU379" s="231" t="s">
        <v>109</v>
      </c>
      <c r="AY379" s="10" t="s">
        <v>167</v>
      </c>
      <c r="BE379" s="75">
        <f>IF(N379="základná",J379,0)</f>
        <v>0</v>
      </c>
      <c r="BF379" s="75">
        <f>IF(N379="znížená",J379,0)</f>
        <v>0</v>
      </c>
      <c r="BG379" s="75">
        <f>IF(N379="zákl. prenesená",J379,0)</f>
        <v>0</v>
      </c>
      <c r="BH379" s="75">
        <f>IF(N379="zníž. prenesená",J379,0)</f>
        <v>0</v>
      </c>
      <c r="BI379" s="75">
        <f>IF(N379="nulová",J379,0)</f>
        <v>0</v>
      </c>
      <c r="BJ379" s="10" t="s">
        <v>109</v>
      </c>
      <c r="BK379" s="75">
        <f>ROUND(I379*H379,2)</f>
        <v>0</v>
      </c>
      <c r="BL379" s="10" t="s">
        <v>252</v>
      </c>
      <c r="BM379" s="231" t="s">
        <v>577</v>
      </c>
    </row>
    <row r="380" spans="2:65" s="1" customFormat="1" ht="33" customHeight="1" x14ac:dyDescent="0.2">
      <c r="B380" s="73"/>
      <c r="C380" s="340" t="s">
        <v>578</v>
      </c>
      <c r="D380" s="340" t="s">
        <v>169</v>
      </c>
      <c r="E380" s="341" t="s">
        <v>579</v>
      </c>
      <c r="F380" s="342" t="s">
        <v>580</v>
      </c>
      <c r="G380" s="343" t="s">
        <v>318</v>
      </c>
      <c r="H380" s="344">
        <v>38</v>
      </c>
      <c r="I380" s="237"/>
      <c r="J380" s="236">
        <f>ROUND(I380*H380,2)</f>
        <v>0</v>
      </c>
      <c r="K380" s="74"/>
      <c r="L380" s="21"/>
      <c r="M380" s="235" t="s">
        <v>1</v>
      </c>
      <c r="N380" s="234" t="s">
        <v>39</v>
      </c>
      <c r="P380" s="233">
        <f>O380*H380</f>
        <v>0</v>
      </c>
      <c r="Q380" s="233">
        <v>7.54582E-3</v>
      </c>
      <c r="R380" s="233">
        <f>Q380*H380</f>
        <v>0.28674115999999999</v>
      </c>
      <c r="S380" s="233">
        <v>0</v>
      </c>
      <c r="T380" s="232">
        <f>S380*H380</f>
        <v>0</v>
      </c>
      <c r="AR380" s="231" t="s">
        <v>252</v>
      </c>
      <c r="AT380" s="231" t="s">
        <v>169</v>
      </c>
      <c r="AU380" s="231" t="s">
        <v>109</v>
      </c>
      <c r="AY380" s="10" t="s">
        <v>167</v>
      </c>
      <c r="BE380" s="75">
        <f>IF(N380="základná",J380,0)</f>
        <v>0</v>
      </c>
      <c r="BF380" s="75">
        <f>IF(N380="znížená",J380,0)</f>
        <v>0</v>
      </c>
      <c r="BG380" s="75">
        <f>IF(N380="zákl. prenesená",J380,0)</f>
        <v>0</v>
      </c>
      <c r="BH380" s="75">
        <f>IF(N380="zníž. prenesená",J380,0)</f>
        <v>0</v>
      </c>
      <c r="BI380" s="75">
        <f>IF(N380="nulová",J380,0)</f>
        <v>0</v>
      </c>
      <c r="BJ380" s="10" t="s">
        <v>109</v>
      </c>
      <c r="BK380" s="75">
        <f>ROUND(I380*H380,2)</f>
        <v>0</v>
      </c>
      <c r="BL380" s="10" t="s">
        <v>252</v>
      </c>
      <c r="BM380" s="231" t="s">
        <v>581</v>
      </c>
    </row>
    <row r="381" spans="2:65" s="1" customFormat="1" ht="37.9" customHeight="1" x14ac:dyDescent="0.2">
      <c r="B381" s="73"/>
      <c r="C381" s="340" t="s">
        <v>582</v>
      </c>
      <c r="D381" s="340" t="s">
        <v>169</v>
      </c>
      <c r="E381" s="341" t="s">
        <v>583</v>
      </c>
      <c r="F381" s="342" t="s">
        <v>584</v>
      </c>
      <c r="G381" s="343" t="s">
        <v>318</v>
      </c>
      <c r="H381" s="344">
        <v>149.25</v>
      </c>
      <c r="I381" s="237"/>
      <c r="J381" s="236">
        <f>ROUND(I381*H381,2)</f>
        <v>0</v>
      </c>
      <c r="K381" s="74"/>
      <c r="L381" s="21"/>
      <c r="M381" s="235" t="s">
        <v>1</v>
      </c>
      <c r="N381" s="234" t="s">
        <v>39</v>
      </c>
      <c r="P381" s="233">
        <f>O381*H381</f>
        <v>0</v>
      </c>
      <c r="Q381" s="233">
        <v>0</v>
      </c>
      <c r="R381" s="233">
        <f>Q381*H381</f>
        <v>0</v>
      </c>
      <c r="S381" s="233">
        <v>3.2000000000000002E-3</v>
      </c>
      <c r="T381" s="232">
        <f>S381*H381</f>
        <v>0.47760000000000002</v>
      </c>
      <c r="AR381" s="231" t="s">
        <v>252</v>
      </c>
      <c r="AT381" s="231" t="s">
        <v>169</v>
      </c>
      <c r="AU381" s="231" t="s">
        <v>109</v>
      </c>
      <c r="AY381" s="10" t="s">
        <v>167</v>
      </c>
      <c r="BE381" s="75">
        <f>IF(N381="základná",J381,0)</f>
        <v>0</v>
      </c>
      <c r="BF381" s="75">
        <f>IF(N381="znížená",J381,0)</f>
        <v>0</v>
      </c>
      <c r="BG381" s="75">
        <f>IF(N381="zákl. prenesená",J381,0)</f>
        <v>0</v>
      </c>
      <c r="BH381" s="75">
        <f>IF(N381="zníž. prenesená",J381,0)</f>
        <v>0</v>
      </c>
      <c r="BI381" s="75">
        <f>IF(N381="nulová",J381,0)</f>
        <v>0</v>
      </c>
      <c r="BJ381" s="10" t="s">
        <v>109</v>
      </c>
      <c r="BK381" s="75">
        <f>ROUND(I381*H381,2)</f>
        <v>0</v>
      </c>
      <c r="BL381" s="10" t="s">
        <v>252</v>
      </c>
      <c r="BM381" s="231" t="s">
        <v>585</v>
      </c>
    </row>
    <row r="382" spans="2:65" s="317" customFormat="1" x14ac:dyDescent="0.2">
      <c r="B382" s="321"/>
      <c r="D382" s="345" t="s">
        <v>175</v>
      </c>
      <c r="E382" s="318" t="s">
        <v>1</v>
      </c>
      <c r="F382" s="346" t="s">
        <v>586</v>
      </c>
      <c r="H382" s="347">
        <v>149.25</v>
      </c>
      <c r="I382" s="322"/>
      <c r="L382" s="321"/>
      <c r="M382" s="320"/>
      <c r="T382" s="319"/>
      <c r="AT382" s="318" t="s">
        <v>175</v>
      </c>
      <c r="AU382" s="318" t="s">
        <v>109</v>
      </c>
      <c r="AV382" s="317" t="s">
        <v>109</v>
      </c>
      <c r="AW382" s="317" t="s">
        <v>29</v>
      </c>
      <c r="AX382" s="317" t="s">
        <v>73</v>
      </c>
      <c r="AY382" s="318" t="s">
        <v>167</v>
      </c>
    </row>
    <row r="383" spans="2:65" s="323" customFormat="1" x14ac:dyDescent="0.2">
      <c r="B383" s="327"/>
      <c r="D383" s="345" t="s">
        <v>175</v>
      </c>
      <c r="E383" s="324" t="s">
        <v>1</v>
      </c>
      <c r="F383" s="348" t="s">
        <v>179</v>
      </c>
      <c r="H383" s="349">
        <v>149.25</v>
      </c>
      <c r="I383" s="328"/>
      <c r="L383" s="327"/>
      <c r="M383" s="326"/>
      <c r="T383" s="325"/>
      <c r="AT383" s="324" t="s">
        <v>175</v>
      </c>
      <c r="AU383" s="324" t="s">
        <v>109</v>
      </c>
      <c r="AV383" s="323" t="s">
        <v>173</v>
      </c>
      <c r="AW383" s="323" t="s">
        <v>29</v>
      </c>
      <c r="AX383" s="323" t="s">
        <v>78</v>
      </c>
      <c r="AY383" s="324" t="s">
        <v>167</v>
      </c>
    </row>
    <row r="384" spans="2:65" s="1" customFormat="1" ht="24.25" customHeight="1" x14ac:dyDescent="0.2">
      <c r="B384" s="73"/>
      <c r="C384" s="340" t="s">
        <v>587</v>
      </c>
      <c r="D384" s="340" t="s">
        <v>169</v>
      </c>
      <c r="E384" s="341" t="s">
        <v>588</v>
      </c>
      <c r="F384" s="342" t="s">
        <v>589</v>
      </c>
      <c r="G384" s="343" t="s">
        <v>92</v>
      </c>
      <c r="H384" s="238"/>
      <c r="I384" s="237"/>
      <c r="J384" s="236">
        <f>ROUND(I384*H384,2)</f>
        <v>0</v>
      </c>
      <c r="K384" s="74"/>
      <c r="L384" s="21"/>
      <c r="M384" s="235" t="s">
        <v>1</v>
      </c>
      <c r="N384" s="234" t="s">
        <v>39</v>
      </c>
      <c r="P384" s="233">
        <f>O384*H384</f>
        <v>0</v>
      </c>
      <c r="Q384" s="233">
        <v>0</v>
      </c>
      <c r="R384" s="233">
        <f>Q384*H384</f>
        <v>0</v>
      </c>
      <c r="S384" s="233">
        <v>0</v>
      </c>
      <c r="T384" s="232">
        <f>S384*H384</f>
        <v>0</v>
      </c>
      <c r="AR384" s="231" t="s">
        <v>252</v>
      </c>
      <c r="AT384" s="231" t="s">
        <v>169</v>
      </c>
      <c r="AU384" s="231" t="s">
        <v>109</v>
      </c>
      <c r="AY384" s="10" t="s">
        <v>167</v>
      </c>
      <c r="BE384" s="75">
        <f>IF(N384="základná",J384,0)</f>
        <v>0</v>
      </c>
      <c r="BF384" s="75">
        <f>IF(N384="znížená",J384,0)</f>
        <v>0</v>
      </c>
      <c r="BG384" s="75">
        <f>IF(N384="zákl. prenesená",J384,0)</f>
        <v>0</v>
      </c>
      <c r="BH384" s="75">
        <f>IF(N384="zníž. prenesená",J384,0)</f>
        <v>0</v>
      </c>
      <c r="BI384" s="75">
        <f>IF(N384="nulová",J384,0)</f>
        <v>0</v>
      </c>
      <c r="BJ384" s="10" t="s">
        <v>109</v>
      </c>
      <c r="BK384" s="75">
        <f>ROUND(I384*H384,2)</f>
        <v>0</v>
      </c>
      <c r="BL384" s="10" t="s">
        <v>252</v>
      </c>
      <c r="BM384" s="231" t="s">
        <v>590</v>
      </c>
    </row>
    <row r="385" spans="2:65" s="245" customFormat="1" ht="22.9" customHeight="1" x14ac:dyDescent="0.25">
      <c r="B385" s="252"/>
      <c r="D385" s="247" t="s">
        <v>72</v>
      </c>
      <c r="E385" s="255" t="s">
        <v>591</v>
      </c>
      <c r="F385" s="255" t="s">
        <v>592</v>
      </c>
      <c r="I385" s="253"/>
      <c r="J385" s="254">
        <f>BK385</f>
        <v>0</v>
      </c>
      <c r="L385" s="252"/>
      <c r="M385" s="251"/>
      <c r="P385" s="250">
        <f>SUM(P386:P394)</f>
        <v>0</v>
      </c>
      <c r="R385" s="250">
        <f>SUM(R386:R394)</f>
        <v>6.3585000000000003E-2</v>
      </c>
      <c r="T385" s="249">
        <f>SUM(T386:T394)</f>
        <v>0.15</v>
      </c>
      <c r="AR385" s="247" t="s">
        <v>109</v>
      </c>
      <c r="AT385" s="248" t="s">
        <v>72</v>
      </c>
      <c r="AU385" s="248" t="s">
        <v>78</v>
      </c>
      <c r="AY385" s="247" t="s">
        <v>167</v>
      </c>
      <c r="BK385" s="246">
        <f>SUM(BK386:BK394)</f>
        <v>0</v>
      </c>
    </row>
    <row r="386" spans="2:65" s="1" customFormat="1" ht="16.5" customHeight="1" x14ac:dyDescent="0.2">
      <c r="B386" s="73"/>
      <c r="C386" s="340" t="s">
        <v>593</v>
      </c>
      <c r="D386" s="340" t="s">
        <v>169</v>
      </c>
      <c r="E386" s="341" t="s">
        <v>594</v>
      </c>
      <c r="F386" s="342" t="s">
        <v>595</v>
      </c>
      <c r="G386" s="343" t="s">
        <v>318</v>
      </c>
      <c r="H386" s="344">
        <v>2.7</v>
      </c>
      <c r="I386" s="237"/>
      <c r="J386" s="236">
        <f>ROUND(I386*H386,2)</f>
        <v>0</v>
      </c>
      <c r="K386" s="74"/>
      <c r="L386" s="21"/>
      <c r="M386" s="235" t="s">
        <v>1</v>
      </c>
      <c r="N386" s="234" t="s">
        <v>39</v>
      </c>
      <c r="P386" s="233">
        <f>O386*H386</f>
        <v>0</v>
      </c>
      <c r="Q386" s="233">
        <v>0</v>
      </c>
      <c r="R386" s="233">
        <f>Q386*H386</f>
        <v>0</v>
      </c>
      <c r="S386" s="233">
        <v>0</v>
      </c>
      <c r="T386" s="232">
        <f>S386*H386</f>
        <v>0</v>
      </c>
      <c r="AR386" s="231" t="s">
        <v>252</v>
      </c>
      <c r="AT386" s="231" t="s">
        <v>169</v>
      </c>
      <c r="AU386" s="231" t="s">
        <v>109</v>
      </c>
      <c r="AY386" s="10" t="s">
        <v>167</v>
      </c>
      <c r="BE386" s="75">
        <f>IF(N386="základná",J386,0)</f>
        <v>0</v>
      </c>
      <c r="BF386" s="75">
        <f>IF(N386="znížená",J386,0)</f>
        <v>0</v>
      </c>
      <c r="BG386" s="75">
        <f>IF(N386="zákl. prenesená",J386,0)</f>
        <v>0</v>
      </c>
      <c r="BH386" s="75">
        <f>IF(N386="zníž. prenesená",J386,0)</f>
        <v>0</v>
      </c>
      <c r="BI386" s="75">
        <f>IF(N386="nulová",J386,0)</f>
        <v>0</v>
      </c>
      <c r="BJ386" s="10" t="s">
        <v>109</v>
      </c>
      <c r="BK386" s="75">
        <f>ROUND(I386*H386,2)</f>
        <v>0</v>
      </c>
      <c r="BL386" s="10" t="s">
        <v>252</v>
      </c>
      <c r="BM386" s="231" t="s">
        <v>596</v>
      </c>
    </row>
    <row r="387" spans="2:65" s="1" customFormat="1" ht="24.25" customHeight="1" x14ac:dyDescent="0.2">
      <c r="B387" s="73"/>
      <c r="C387" s="350" t="s">
        <v>597</v>
      </c>
      <c r="D387" s="350" t="s">
        <v>370</v>
      </c>
      <c r="E387" s="351" t="s">
        <v>598</v>
      </c>
      <c r="F387" s="352" t="s">
        <v>599</v>
      </c>
      <c r="G387" s="353" t="s">
        <v>318</v>
      </c>
      <c r="H387" s="354">
        <v>2.7</v>
      </c>
      <c r="I387" s="244"/>
      <c r="J387" s="243">
        <f>ROUND(I387*H387,2)</f>
        <v>0</v>
      </c>
      <c r="K387" s="242"/>
      <c r="L387" s="241"/>
      <c r="M387" s="240" t="s">
        <v>1</v>
      </c>
      <c r="N387" s="239" t="s">
        <v>39</v>
      </c>
      <c r="P387" s="233">
        <f>O387*H387</f>
        <v>0</v>
      </c>
      <c r="Q387" s="233">
        <v>2.1000000000000001E-2</v>
      </c>
      <c r="R387" s="233">
        <f>Q387*H387</f>
        <v>5.6700000000000007E-2</v>
      </c>
      <c r="S387" s="233">
        <v>0</v>
      </c>
      <c r="T387" s="232">
        <f>S387*H387</f>
        <v>0</v>
      </c>
      <c r="AR387" s="231" t="s">
        <v>340</v>
      </c>
      <c r="AT387" s="231" t="s">
        <v>370</v>
      </c>
      <c r="AU387" s="231" t="s">
        <v>109</v>
      </c>
      <c r="AY387" s="10" t="s">
        <v>167</v>
      </c>
      <c r="BE387" s="75">
        <f>IF(N387="základná",J387,0)</f>
        <v>0</v>
      </c>
      <c r="BF387" s="75">
        <f>IF(N387="znížená",J387,0)</f>
        <v>0</v>
      </c>
      <c r="BG387" s="75">
        <f>IF(N387="zákl. prenesená",J387,0)</f>
        <v>0</v>
      </c>
      <c r="BH387" s="75">
        <f>IF(N387="zníž. prenesená",J387,0)</f>
        <v>0</v>
      </c>
      <c r="BI387" s="75">
        <f>IF(N387="nulová",J387,0)</f>
        <v>0</v>
      </c>
      <c r="BJ387" s="10" t="s">
        <v>109</v>
      </c>
      <c r="BK387" s="75">
        <f>ROUND(I387*H387,2)</f>
        <v>0</v>
      </c>
      <c r="BL387" s="10" t="s">
        <v>252</v>
      </c>
      <c r="BM387" s="231" t="s">
        <v>600</v>
      </c>
    </row>
    <row r="388" spans="2:65" s="1" customFormat="1" ht="33" customHeight="1" x14ac:dyDescent="0.2">
      <c r="B388" s="73"/>
      <c r="C388" s="340" t="s">
        <v>601</v>
      </c>
      <c r="D388" s="340" t="s">
        <v>169</v>
      </c>
      <c r="E388" s="341" t="s">
        <v>602</v>
      </c>
      <c r="F388" s="342" t="s">
        <v>603</v>
      </c>
      <c r="G388" s="343" t="s">
        <v>604</v>
      </c>
      <c r="H388" s="344">
        <v>150</v>
      </c>
      <c r="I388" s="237"/>
      <c r="J388" s="236">
        <f>ROUND(I388*H388,2)</f>
        <v>0</v>
      </c>
      <c r="K388" s="74"/>
      <c r="L388" s="21"/>
      <c r="M388" s="235" t="s">
        <v>1</v>
      </c>
      <c r="N388" s="234" t="s">
        <v>39</v>
      </c>
      <c r="P388" s="233">
        <f>O388*H388</f>
        <v>0</v>
      </c>
      <c r="Q388" s="233">
        <v>4.5899999999999998E-5</v>
      </c>
      <c r="R388" s="233">
        <f>Q388*H388</f>
        <v>6.8849999999999996E-3</v>
      </c>
      <c r="S388" s="233">
        <v>1E-3</v>
      </c>
      <c r="T388" s="232">
        <f>S388*H388</f>
        <v>0.15</v>
      </c>
      <c r="AR388" s="231" t="s">
        <v>252</v>
      </c>
      <c r="AT388" s="231" t="s">
        <v>169</v>
      </c>
      <c r="AU388" s="231" t="s">
        <v>109</v>
      </c>
      <c r="AY388" s="10" t="s">
        <v>167</v>
      </c>
      <c r="BE388" s="75">
        <f>IF(N388="základná",J388,0)</f>
        <v>0</v>
      </c>
      <c r="BF388" s="75">
        <f>IF(N388="znížená",J388,0)</f>
        <v>0</v>
      </c>
      <c r="BG388" s="75">
        <f>IF(N388="zákl. prenesená",J388,0)</f>
        <v>0</v>
      </c>
      <c r="BH388" s="75">
        <f>IF(N388="zníž. prenesená",J388,0)</f>
        <v>0</v>
      </c>
      <c r="BI388" s="75">
        <f>IF(N388="nulová",J388,0)</f>
        <v>0</v>
      </c>
      <c r="BJ388" s="10" t="s">
        <v>109</v>
      </c>
      <c r="BK388" s="75">
        <f>ROUND(I388*H388,2)</f>
        <v>0</v>
      </c>
      <c r="BL388" s="10" t="s">
        <v>252</v>
      </c>
      <c r="BM388" s="231" t="s">
        <v>605</v>
      </c>
    </row>
    <row r="389" spans="2:65" s="329" customFormat="1" x14ac:dyDescent="0.2">
      <c r="B389" s="333"/>
      <c r="D389" s="345" t="s">
        <v>175</v>
      </c>
      <c r="E389" s="330" t="s">
        <v>1</v>
      </c>
      <c r="F389" s="355" t="s">
        <v>606</v>
      </c>
      <c r="H389" s="330" t="s">
        <v>1</v>
      </c>
      <c r="I389" s="334"/>
      <c r="L389" s="333"/>
      <c r="M389" s="332"/>
      <c r="T389" s="331"/>
      <c r="AT389" s="330" t="s">
        <v>175</v>
      </c>
      <c r="AU389" s="330" t="s">
        <v>109</v>
      </c>
      <c r="AV389" s="329" t="s">
        <v>78</v>
      </c>
      <c r="AW389" s="329" t="s">
        <v>29</v>
      </c>
      <c r="AX389" s="329" t="s">
        <v>73</v>
      </c>
      <c r="AY389" s="330" t="s">
        <v>167</v>
      </c>
    </row>
    <row r="390" spans="2:65" s="317" customFormat="1" x14ac:dyDescent="0.2">
      <c r="B390" s="321"/>
      <c r="D390" s="345" t="s">
        <v>175</v>
      </c>
      <c r="E390" s="318" t="s">
        <v>1</v>
      </c>
      <c r="F390" s="346" t="s">
        <v>607</v>
      </c>
      <c r="H390" s="347">
        <v>100</v>
      </c>
      <c r="I390" s="322"/>
      <c r="L390" s="321"/>
      <c r="M390" s="320"/>
      <c r="T390" s="319"/>
      <c r="AT390" s="318" t="s">
        <v>175</v>
      </c>
      <c r="AU390" s="318" t="s">
        <v>109</v>
      </c>
      <c r="AV390" s="317" t="s">
        <v>109</v>
      </c>
      <c r="AW390" s="317" t="s">
        <v>29</v>
      </c>
      <c r="AX390" s="317" t="s">
        <v>73</v>
      </c>
      <c r="AY390" s="318" t="s">
        <v>167</v>
      </c>
    </row>
    <row r="391" spans="2:65" s="329" customFormat="1" x14ac:dyDescent="0.2">
      <c r="B391" s="333"/>
      <c r="D391" s="345" t="s">
        <v>175</v>
      </c>
      <c r="E391" s="330" t="s">
        <v>1</v>
      </c>
      <c r="F391" s="355" t="s">
        <v>608</v>
      </c>
      <c r="H391" s="330" t="s">
        <v>1</v>
      </c>
      <c r="I391" s="334"/>
      <c r="L391" s="333"/>
      <c r="M391" s="332"/>
      <c r="T391" s="331"/>
      <c r="AT391" s="330" t="s">
        <v>175</v>
      </c>
      <c r="AU391" s="330" t="s">
        <v>109</v>
      </c>
      <c r="AV391" s="329" t="s">
        <v>78</v>
      </c>
      <c r="AW391" s="329" t="s">
        <v>29</v>
      </c>
      <c r="AX391" s="329" t="s">
        <v>73</v>
      </c>
      <c r="AY391" s="330" t="s">
        <v>167</v>
      </c>
    </row>
    <row r="392" spans="2:65" s="317" customFormat="1" x14ac:dyDescent="0.2">
      <c r="B392" s="321"/>
      <c r="D392" s="345" t="s">
        <v>175</v>
      </c>
      <c r="E392" s="318" t="s">
        <v>1</v>
      </c>
      <c r="F392" s="346" t="s">
        <v>609</v>
      </c>
      <c r="H392" s="347">
        <v>50</v>
      </c>
      <c r="I392" s="322"/>
      <c r="L392" s="321"/>
      <c r="M392" s="320"/>
      <c r="T392" s="319"/>
      <c r="AT392" s="318" t="s">
        <v>175</v>
      </c>
      <c r="AU392" s="318" t="s">
        <v>109</v>
      </c>
      <c r="AV392" s="317" t="s">
        <v>109</v>
      </c>
      <c r="AW392" s="317" t="s">
        <v>29</v>
      </c>
      <c r="AX392" s="317" t="s">
        <v>73</v>
      </c>
      <c r="AY392" s="318" t="s">
        <v>167</v>
      </c>
    </row>
    <row r="393" spans="2:65" s="323" customFormat="1" x14ac:dyDescent="0.2">
      <c r="B393" s="327"/>
      <c r="D393" s="345" t="s">
        <v>175</v>
      </c>
      <c r="E393" s="324" t="s">
        <v>1</v>
      </c>
      <c r="F393" s="348" t="s">
        <v>179</v>
      </c>
      <c r="H393" s="349">
        <v>150</v>
      </c>
      <c r="I393" s="328"/>
      <c r="L393" s="327"/>
      <c r="M393" s="326"/>
      <c r="T393" s="325"/>
      <c r="AT393" s="324" t="s">
        <v>175</v>
      </c>
      <c r="AU393" s="324" t="s">
        <v>109</v>
      </c>
      <c r="AV393" s="323" t="s">
        <v>173</v>
      </c>
      <c r="AW393" s="323" t="s">
        <v>29</v>
      </c>
      <c r="AX393" s="323" t="s">
        <v>78</v>
      </c>
      <c r="AY393" s="324" t="s">
        <v>167</v>
      </c>
    </row>
    <row r="394" spans="2:65" s="1" customFormat="1" ht="24.25" customHeight="1" x14ac:dyDescent="0.2">
      <c r="B394" s="73"/>
      <c r="C394" s="340" t="s">
        <v>610</v>
      </c>
      <c r="D394" s="340" t="s">
        <v>169</v>
      </c>
      <c r="E394" s="341" t="s">
        <v>611</v>
      </c>
      <c r="F394" s="342" t="s">
        <v>612</v>
      </c>
      <c r="G394" s="343" t="s">
        <v>92</v>
      </c>
      <c r="H394" s="238"/>
      <c r="I394" s="237"/>
      <c r="J394" s="236">
        <f>ROUND(I394*H394,2)</f>
        <v>0</v>
      </c>
      <c r="K394" s="74"/>
      <c r="L394" s="21"/>
      <c r="M394" s="235" t="s">
        <v>1</v>
      </c>
      <c r="N394" s="234" t="s">
        <v>39</v>
      </c>
      <c r="P394" s="233">
        <f>O394*H394</f>
        <v>0</v>
      </c>
      <c r="Q394" s="233">
        <v>0</v>
      </c>
      <c r="R394" s="233">
        <f>Q394*H394</f>
        <v>0</v>
      </c>
      <c r="S394" s="233">
        <v>0</v>
      </c>
      <c r="T394" s="232">
        <f>S394*H394</f>
        <v>0</v>
      </c>
      <c r="AR394" s="231" t="s">
        <v>252</v>
      </c>
      <c r="AT394" s="231" t="s">
        <v>169</v>
      </c>
      <c r="AU394" s="231" t="s">
        <v>109</v>
      </c>
      <c r="AY394" s="10" t="s">
        <v>167</v>
      </c>
      <c r="BE394" s="75">
        <f>IF(N394="základná",J394,0)</f>
        <v>0</v>
      </c>
      <c r="BF394" s="75">
        <f>IF(N394="znížená",J394,0)</f>
        <v>0</v>
      </c>
      <c r="BG394" s="75">
        <f>IF(N394="zákl. prenesená",J394,0)</f>
        <v>0</v>
      </c>
      <c r="BH394" s="75">
        <f>IF(N394="zníž. prenesená",J394,0)</f>
        <v>0</v>
      </c>
      <c r="BI394" s="75">
        <f>IF(N394="nulová",J394,0)</f>
        <v>0</v>
      </c>
      <c r="BJ394" s="10" t="s">
        <v>109</v>
      </c>
      <c r="BK394" s="75">
        <f>ROUND(I394*H394,2)</f>
        <v>0</v>
      </c>
      <c r="BL394" s="10" t="s">
        <v>252</v>
      </c>
      <c r="BM394" s="231" t="s">
        <v>613</v>
      </c>
    </row>
    <row r="395" spans="2:65" s="245" customFormat="1" ht="22.9" customHeight="1" x14ac:dyDescent="0.25">
      <c r="B395" s="252"/>
      <c r="D395" s="247" t="s">
        <v>72</v>
      </c>
      <c r="E395" s="255" t="s">
        <v>614</v>
      </c>
      <c r="F395" s="255" t="s">
        <v>615</v>
      </c>
      <c r="I395" s="253"/>
      <c r="J395" s="254">
        <f>BK395</f>
        <v>0</v>
      </c>
      <c r="L395" s="252"/>
      <c r="M395" s="251"/>
      <c r="P395" s="250">
        <f>SUM(P396:P399)</f>
        <v>0</v>
      </c>
      <c r="R395" s="250">
        <f>SUM(R396:R399)</f>
        <v>1.4489999999999999E-2</v>
      </c>
      <c r="T395" s="249">
        <f>SUM(T396:T399)</f>
        <v>0</v>
      </c>
      <c r="AR395" s="247" t="s">
        <v>109</v>
      </c>
      <c r="AT395" s="248" t="s">
        <v>72</v>
      </c>
      <c r="AU395" s="248" t="s">
        <v>78</v>
      </c>
      <c r="AY395" s="247" t="s">
        <v>167</v>
      </c>
      <c r="BK395" s="246">
        <f>SUM(BK396:BK399)</f>
        <v>0</v>
      </c>
    </row>
    <row r="396" spans="2:65" s="1" customFormat="1" ht="37.9" customHeight="1" x14ac:dyDescent="0.2">
      <c r="B396" s="73"/>
      <c r="C396" s="340" t="s">
        <v>616</v>
      </c>
      <c r="D396" s="340" t="s">
        <v>169</v>
      </c>
      <c r="E396" s="341" t="s">
        <v>617</v>
      </c>
      <c r="F396" s="342" t="s">
        <v>618</v>
      </c>
      <c r="G396" s="343" t="s">
        <v>197</v>
      </c>
      <c r="H396" s="344">
        <v>60</v>
      </c>
      <c r="I396" s="237"/>
      <c r="J396" s="236">
        <f>ROUND(I396*H396,2)</f>
        <v>0</v>
      </c>
      <c r="K396" s="74"/>
      <c r="L396" s="21"/>
      <c r="M396" s="235" t="s">
        <v>1</v>
      </c>
      <c r="N396" s="234" t="s">
        <v>39</v>
      </c>
      <c r="P396" s="233">
        <f>O396*H396</f>
        <v>0</v>
      </c>
      <c r="Q396" s="233">
        <v>2.4149999999999999E-4</v>
      </c>
      <c r="R396" s="233">
        <f>Q396*H396</f>
        <v>1.4489999999999999E-2</v>
      </c>
      <c r="S396" s="233">
        <v>0</v>
      </c>
      <c r="T396" s="232">
        <f>S396*H396</f>
        <v>0</v>
      </c>
      <c r="AR396" s="231" t="s">
        <v>252</v>
      </c>
      <c r="AT396" s="231" t="s">
        <v>169</v>
      </c>
      <c r="AU396" s="231" t="s">
        <v>109</v>
      </c>
      <c r="AY396" s="10" t="s">
        <v>167</v>
      </c>
      <c r="BE396" s="75">
        <f>IF(N396="základná",J396,0)</f>
        <v>0</v>
      </c>
      <c r="BF396" s="75">
        <f>IF(N396="znížená",J396,0)</f>
        <v>0</v>
      </c>
      <c r="BG396" s="75">
        <f>IF(N396="zákl. prenesená",J396,0)</f>
        <v>0</v>
      </c>
      <c r="BH396" s="75">
        <f>IF(N396="zníž. prenesená",J396,0)</f>
        <v>0</v>
      </c>
      <c r="BI396" s="75">
        <f>IF(N396="nulová",J396,0)</f>
        <v>0</v>
      </c>
      <c r="BJ396" s="10" t="s">
        <v>109</v>
      </c>
      <c r="BK396" s="75">
        <f>ROUND(I396*H396,2)</f>
        <v>0</v>
      </c>
      <c r="BL396" s="10" t="s">
        <v>252</v>
      </c>
      <c r="BM396" s="231" t="s">
        <v>619</v>
      </c>
    </row>
    <row r="397" spans="2:65" s="329" customFormat="1" x14ac:dyDescent="0.2">
      <c r="B397" s="333"/>
      <c r="D397" s="345" t="s">
        <v>175</v>
      </c>
      <c r="E397" s="330" t="s">
        <v>1</v>
      </c>
      <c r="F397" s="355" t="s">
        <v>620</v>
      </c>
      <c r="H397" s="330" t="s">
        <v>1</v>
      </c>
      <c r="I397" s="334"/>
      <c r="L397" s="333"/>
      <c r="M397" s="332"/>
      <c r="T397" s="331"/>
      <c r="AT397" s="330" t="s">
        <v>175</v>
      </c>
      <c r="AU397" s="330" t="s">
        <v>109</v>
      </c>
      <c r="AV397" s="329" t="s">
        <v>78</v>
      </c>
      <c r="AW397" s="329" t="s">
        <v>29</v>
      </c>
      <c r="AX397" s="329" t="s">
        <v>73</v>
      </c>
      <c r="AY397" s="330" t="s">
        <v>167</v>
      </c>
    </row>
    <row r="398" spans="2:65" s="317" customFormat="1" x14ac:dyDescent="0.2">
      <c r="B398" s="321"/>
      <c r="D398" s="345" t="s">
        <v>175</v>
      </c>
      <c r="E398" s="318" t="s">
        <v>1</v>
      </c>
      <c r="F398" s="346" t="s">
        <v>621</v>
      </c>
      <c r="H398" s="347">
        <v>60</v>
      </c>
      <c r="I398" s="322"/>
      <c r="L398" s="321"/>
      <c r="M398" s="320"/>
      <c r="T398" s="319"/>
      <c r="AT398" s="318" t="s">
        <v>175</v>
      </c>
      <c r="AU398" s="318" t="s">
        <v>109</v>
      </c>
      <c r="AV398" s="317" t="s">
        <v>109</v>
      </c>
      <c r="AW398" s="317" t="s">
        <v>29</v>
      </c>
      <c r="AX398" s="317" t="s">
        <v>73</v>
      </c>
      <c r="AY398" s="318" t="s">
        <v>167</v>
      </c>
    </row>
    <row r="399" spans="2:65" s="323" customFormat="1" x14ac:dyDescent="0.2">
      <c r="B399" s="327"/>
      <c r="D399" s="345" t="s">
        <v>175</v>
      </c>
      <c r="E399" s="324" t="s">
        <v>1</v>
      </c>
      <c r="F399" s="348" t="s">
        <v>179</v>
      </c>
      <c r="H399" s="349">
        <v>60</v>
      </c>
      <c r="I399" s="328"/>
      <c r="L399" s="327"/>
      <c r="M399" s="326"/>
      <c r="T399" s="325"/>
      <c r="AT399" s="324" t="s">
        <v>175</v>
      </c>
      <c r="AU399" s="324" t="s">
        <v>109</v>
      </c>
      <c r="AV399" s="323" t="s">
        <v>173</v>
      </c>
      <c r="AW399" s="323" t="s">
        <v>29</v>
      </c>
      <c r="AX399" s="323" t="s">
        <v>78</v>
      </c>
      <c r="AY399" s="324" t="s">
        <v>167</v>
      </c>
    </row>
    <row r="400" spans="2:65" s="245" customFormat="1" ht="22.9" customHeight="1" x14ac:dyDescent="0.25">
      <c r="B400" s="252"/>
      <c r="D400" s="247" t="s">
        <v>72</v>
      </c>
      <c r="E400" s="255" t="s">
        <v>622</v>
      </c>
      <c r="F400" s="255" t="s">
        <v>623</v>
      </c>
      <c r="I400" s="253"/>
      <c r="J400" s="254">
        <f>BK400</f>
        <v>0</v>
      </c>
      <c r="L400" s="252"/>
      <c r="M400" s="251"/>
      <c r="P400" s="250">
        <f>SUM(P401:P409)</f>
        <v>0</v>
      </c>
      <c r="R400" s="250">
        <f>SUM(R401:R409)</f>
        <v>0.13135596299999999</v>
      </c>
      <c r="T400" s="249">
        <f>SUM(T401:T409)</f>
        <v>0</v>
      </c>
      <c r="AR400" s="247" t="s">
        <v>109</v>
      </c>
      <c r="AT400" s="248" t="s">
        <v>72</v>
      </c>
      <c r="AU400" s="248" t="s">
        <v>78</v>
      </c>
      <c r="AY400" s="247" t="s">
        <v>167</v>
      </c>
      <c r="BK400" s="246">
        <f>SUM(BK401:BK409)</f>
        <v>0</v>
      </c>
    </row>
    <row r="401" spans="2:65" s="1" customFormat="1" ht="21.75" customHeight="1" x14ac:dyDescent="0.2">
      <c r="B401" s="73"/>
      <c r="C401" s="340" t="s">
        <v>624</v>
      </c>
      <c r="D401" s="340" t="s">
        <v>169</v>
      </c>
      <c r="E401" s="341" t="s">
        <v>625</v>
      </c>
      <c r="F401" s="342" t="s">
        <v>626</v>
      </c>
      <c r="G401" s="343" t="s">
        <v>197</v>
      </c>
      <c r="H401" s="344">
        <v>39.734999999999999</v>
      </c>
      <c r="I401" s="237"/>
      <c r="J401" s="236">
        <f>ROUND(I401*H401,2)</f>
        <v>0</v>
      </c>
      <c r="K401" s="74"/>
      <c r="L401" s="21"/>
      <c r="M401" s="235" t="s">
        <v>1</v>
      </c>
      <c r="N401" s="234" t="s">
        <v>39</v>
      </c>
      <c r="P401" s="233">
        <f>O401*H401</f>
        <v>0</v>
      </c>
      <c r="Q401" s="233">
        <v>3.3057999999999998E-3</v>
      </c>
      <c r="R401" s="233">
        <f>Q401*H401</f>
        <v>0.13135596299999999</v>
      </c>
      <c r="S401" s="233">
        <v>0</v>
      </c>
      <c r="T401" s="232">
        <f>S401*H401</f>
        <v>0</v>
      </c>
      <c r="AR401" s="231" t="s">
        <v>252</v>
      </c>
      <c r="AT401" s="231" t="s">
        <v>169</v>
      </c>
      <c r="AU401" s="231" t="s">
        <v>109</v>
      </c>
      <c r="AY401" s="10" t="s">
        <v>167</v>
      </c>
      <c r="BE401" s="75">
        <f>IF(N401="základná",J401,0)</f>
        <v>0</v>
      </c>
      <c r="BF401" s="75">
        <f>IF(N401="znížená",J401,0)</f>
        <v>0</v>
      </c>
      <c r="BG401" s="75">
        <f>IF(N401="zákl. prenesená",J401,0)</f>
        <v>0</v>
      </c>
      <c r="BH401" s="75">
        <f>IF(N401="zníž. prenesená",J401,0)</f>
        <v>0</v>
      </c>
      <c r="BI401" s="75">
        <f>IF(N401="nulová",J401,0)</f>
        <v>0</v>
      </c>
      <c r="BJ401" s="10" t="s">
        <v>109</v>
      </c>
      <c r="BK401" s="75">
        <f>ROUND(I401*H401,2)</f>
        <v>0</v>
      </c>
      <c r="BL401" s="10" t="s">
        <v>252</v>
      </c>
      <c r="BM401" s="231" t="s">
        <v>627</v>
      </c>
    </row>
    <row r="402" spans="2:65" s="329" customFormat="1" x14ac:dyDescent="0.2">
      <c r="B402" s="333"/>
      <c r="D402" s="345" t="s">
        <v>175</v>
      </c>
      <c r="E402" s="330" t="s">
        <v>1</v>
      </c>
      <c r="F402" s="355" t="s">
        <v>546</v>
      </c>
      <c r="H402" s="330" t="s">
        <v>1</v>
      </c>
      <c r="I402" s="334"/>
      <c r="L402" s="333"/>
      <c r="M402" s="332"/>
      <c r="T402" s="331"/>
      <c r="AT402" s="330" t="s">
        <v>175</v>
      </c>
      <c r="AU402" s="330" t="s">
        <v>109</v>
      </c>
      <c r="AV402" s="329" t="s">
        <v>78</v>
      </c>
      <c r="AW402" s="329" t="s">
        <v>29</v>
      </c>
      <c r="AX402" s="329" t="s">
        <v>73</v>
      </c>
      <c r="AY402" s="330" t="s">
        <v>167</v>
      </c>
    </row>
    <row r="403" spans="2:65" s="317" customFormat="1" x14ac:dyDescent="0.2">
      <c r="B403" s="321"/>
      <c r="D403" s="345" t="s">
        <v>175</v>
      </c>
      <c r="E403" s="318" t="s">
        <v>1</v>
      </c>
      <c r="F403" s="346" t="s">
        <v>547</v>
      </c>
      <c r="H403" s="347">
        <v>24.5</v>
      </c>
      <c r="I403" s="322"/>
      <c r="L403" s="321"/>
      <c r="M403" s="320"/>
      <c r="T403" s="319"/>
      <c r="AT403" s="318" t="s">
        <v>175</v>
      </c>
      <c r="AU403" s="318" t="s">
        <v>109</v>
      </c>
      <c r="AV403" s="317" t="s">
        <v>109</v>
      </c>
      <c r="AW403" s="317" t="s">
        <v>29</v>
      </c>
      <c r="AX403" s="317" t="s">
        <v>73</v>
      </c>
      <c r="AY403" s="318" t="s">
        <v>167</v>
      </c>
    </row>
    <row r="404" spans="2:65" s="329" customFormat="1" x14ac:dyDescent="0.2">
      <c r="B404" s="333"/>
      <c r="D404" s="345" t="s">
        <v>175</v>
      </c>
      <c r="E404" s="330" t="s">
        <v>1</v>
      </c>
      <c r="F404" s="355" t="s">
        <v>548</v>
      </c>
      <c r="H404" s="330" t="s">
        <v>1</v>
      </c>
      <c r="I404" s="334"/>
      <c r="L404" s="333"/>
      <c r="M404" s="332"/>
      <c r="T404" s="331"/>
      <c r="AT404" s="330" t="s">
        <v>175</v>
      </c>
      <c r="AU404" s="330" t="s">
        <v>109</v>
      </c>
      <c r="AV404" s="329" t="s">
        <v>78</v>
      </c>
      <c r="AW404" s="329" t="s">
        <v>29</v>
      </c>
      <c r="AX404" s="329" t="s">
        <v>73</v>
      </c>
      <c r="AY404" s="330" t="s">
        <v>167</v>
      </c>
    </row>
    <row r="405" spans="2:65" s="317" customFormat="1" x14ac:dyDescent="0.2">
      <c r="B405" s="321"/>
      <c r="D405" s="345" t="s">
        <v>175</v>
      </c>
      <c r="E405" s="318" t="s">
        <v>1</v>
      </c>
      <c r="F405" s="346" t="s">
        <v>549</v>
      </c>
      <c r="H405" s="347">
        <v>5.25</v>
      </c>
      <c r="I405" s="322"/>
      <c r="L405" s="321"/>
      <c r="M405" s="320"/>
      <c r="T405" s="319"/>
      <c r="AT405" s="318" t="s">
        <v>175</v>
      </c>
      <c r="AU405" s="318" t="s">
        <v>109</v>
      </c>
      <c r="AV405" s="317" t="s">
        <v>109</v>
      </c>
      <c r="AW405" s="317" t="s">
        <v>29</v>
      </c>
      <c r="AX405" s="317" t="s">
        <v>73</v>
      </c>
      <c r="AY405" s="318" t="s">
        <v>167</v>
      </c>
    </row>
    <row r="406" spans="2:65" s="317" customFormat="1" x14ac:dyDescent="0.2">
      <c r="B406" s="321"/>
      <c r="D406" s="345" t="s">
        <v>175</v>
      </c>
      <c r="E406" s="318" t="s">
        <v>1</v>
      </c>
      <c r="F406" s="346" t="s">
        <v>550</v>
      </c>
      <c r="H406" s="347">
        <v>5.9850000000000003</v>
      </c>
      <c r="I406" s="322"/>
      <c r="L406" s="321"/>
      <c r="M406" s="320"/>
      <c r="T406" s="319"/>
      <c r="AT406" s="318" t="s">
        <v>175</v>
      </c>
      <c r="AU406" s="318" t="s">
        <v>109</v>
      </c>
      <c r="AV406" s="317" t="s">
        <v>109</v>
      </c>
      <c r="AW406" s="317" t="s">
        <v>29</v>
      </c>
      <c r="AX406" s="317" t="s">
        <v>73</v>
      </c>
      <c r="AY406" s="318" t="s">
        <v>167</v>
      </c>
    </row>
    <row r="407" spans="2:65" s="329" customFormat="1" x14ac:dyDescent="0.2">
      <c r="B407" s="333"/>
      <c r="D407" s="345" t="s">
        <v>175</v>
      </c>
      <c r="E407" s="330" t="s">
        <v>1</v>
      </c>
      <c r="F407" s="355" t="s">
        <v>563</v>
      </c>
      <c r="H407" s="330" t="s">
        <v>1</v>
      </c>
      <c r="I407" s="334"/>
      <c r="L407" s="333"/>
      <c r="M407" s="332"/>
      <c r="T407" s="331"/>
      <c r="AT407" s="330" t="s">
        <v>175</v>
      </c>
      <c r="AU407" s="330" t="s">
        <v>109</v>
      </c>
      <c r="AV407" s="329" t="s">
        <v>78</v>
      </c>
      <c r="AW407" s="329" t="s">
        <v>29</v>
      </c>
      <c r="AX407" s="329" t="s">
        <v>73</v>
      </c>
      <c r="AY407" s="330" t="s">
        <v>167</v>
      </c>
    </row>
    <row r="408" spans="2:65" s="317" customFormat="1" x14ac:dyDescent="0.2">
      <c r="B408" s="321"/>
      <c r="D408" s="345" t="s">
        <v>175</v>
      </c>
      <c r="E408" s="318" t="s">
        <v>1</v>
      </c>
      <c r="F408" s="346" t="s">
        <v>556</v>
      </c>
      <c r="H408" s="347">
        <v>4</v>
      </c>
      <c r="I408" s="322"/>
      <c r="L408" s="321"/>
      <c r="M408" s="320"/>
      <c r="T408" s="319"/>
      <c r="AT408" s="318" t="s">
        <v>175</v>
      </c>
      <c r="AU408" s="318" t="s">
        <v>109</v>
      </c>
      <c r="AV408" s="317" t="s">
        <v>109</v>
      </c>
      <c r="AW408" s="317" t="s">
        <v>29</v>
      </c>
      <c r="AX408" s="317" t="s">
        <v>73</v>
      </c>
      <c r="AY408" s="318" t="s">
        <v>167</v>
      </c>
    </row>
    <row r="409" spans="2:65" s="323" customFormat="1" x14ac:dyDescent="0.2">
      <c r="B409" s="327"/>
      <c r="D409" s="345" t="s">
        <v>175</v>
      </c>
      <c r="E409" s="324" t="s">
        <v>1</v>
      </c>
      <c r="F409" s="348" t="s">
        <v>179</v>
      </c>
      <c r="H409" s="349">
        <v>39.734999999999999</v>
      </c>
      <c r="I409" s="328"/>
      <c r="L409" s="327"/>
      <c r="M409" s="326"/>
      <c r="T409" s="325"/>
      <c r="AT409" s="324" t="s">
        <v>175</v>
      </c>
      <c r="AU409" s="324" t="s">
        <v>109</v>
      </c>
      <c r="AV409" s="323" t="s">
        <v>173</v>
      </c>
      <c r="AW409" s="323" t="s">
        <v>29</v>
      </c>
      <c r="AX409" s="323" t="s">
        <v>78</v>
      </c>
      <c r="AY409" s="324" t="s">
        <v>167</v>
      </c>
    </row>
    <row r="410" spans="2:65" s="245" customFormat="1" ht="25.9" customHeight="1" x14ac:dyDescent="0.35">
      <c r="B410" s="252"/>
      <c r="D410" s="247" t="s">
        <v>72</v>
      </c>
      <c r="E410" s="230" t="s">
        <v>628</v>
      </c>
      <c r="F410" s="230" t="s">
        <v>629</v>
      </c>
      <c r="I410" s="253"/>
      <c r="J410" s="229">
        <f>BK410</f>
        <v>0</v>
      </c>
      <c r="L410" s="252"/>
      <c r="M410" s="251"/>
      <c r="P410" s="250">
        <f>SUM(P411:P424)</f>
        <v>0</v>
      </c>
      <c r="R410" s="250">
        <f>SUM(R411:R424)</f>
        <v>64.236447900000002</v>
      </c>
      <c r="T410" s="249">
        <f>SUM(T411:T424)</f>
        <v>0</v>
      </c>
      <c r="AR410" s="247" t="s">
        <v>173</v>
      </c>
      <c r="AT410" s="248" t="s">
        <v>72</v>
      </c>
      <c r="AU410" s="248" t="s">
        <v>73</v>
      </c>
      <c r="AY410" s="247" t="s">
        <v>167</v>
      </c>
      <c r="BK410" s="246">
        <f>SUM(BK411:BK424)</f>
        <v>0</v>
      </c>
    </row>
    <row r="411" spans="2:65" s="1" customFormat="1" ht="24.25" customHeight="1" x14ac:dyDescent="0.2">
      <c r="B411" s="73"/>
      <c r="C411" s="340" t="s">
        <v>630</v>
      </c>
      <c r="D411" s="340" t="s">
        <v>169</v>
      </c>
      <c r="E411" s="341" t="s">
        <v>631</v>
      </c>
      <c r="F411" s="342" t="s">
        <v>632</v>
      </c>
      <c r="G411" s="343" t="s">
        <v>197</v>
      </c>
      <c r="H411" s="344">
        <v>1327.623</v>
      </c>
      <c r="I411" s="237"/>
      <c r="J411" s="236">
        <f>ROUND(I411*H411,2)</f>
        <v>0</v>
      </c>
      <c r="K411" s="74"/>
      <c r="L411" s="21"/>
      <c r="M411" s="235" t="s">
        <v>1</v>
      </c>
      <c r="N411" s="234" t="s">
        <v>39</v>
      </c>
      <c r="P411" s="233">
        <f>O411*H411</f>
        <v>0</v>
      </c>
      <c r="Q411" s="233">
        <v>0</v>
      </c>
      <c r="R411" s="233">
        <f>Q411*H411</f>
        <v>0</v>
      </c>
      <c r="S411" s="233">
        <v>0</v>
      </c>
      <c r="T411" s="232">
        <f>S411*H411</f>
        <v>0</v>
      </c>
      <c r="AR411" s="231" t="s">
        <v>252</v>
      </c>
      <c r="AT411" s="231" t="s">
        <v>169</v>
      </c>
      <c r="AU411" s="231" t="s">
        <v>78</v>
      </c>
      <c r="AY411" s="10" t="s">
        <v>167</v>
      </c>
      <c r="BE411" s="75">
        <f>IF(N411="základná",J411,0)</f>
        <v>0</v>
      </c>
      <c r="BF411" s="75">
        <f>IF(N411="znížená",J411,0)</f>
        <v>0</v>
      </c>
      <c r="BG411" s="75">
        <f>IF(N411="zákl. prenesená",J411,0)</f>
        <v>0</v>
      </c>
      <c r="BH411" s="75">
        <f>IF(N411="zníž. prenesená",J411,0)</f>
        <v>0</v>
      </c>
      <c r="BI411" s="75">
        <f>IF(N411="nulová",J411,0)</f>
        <v>0</v>
      </c>
      <c r="BJ411" s="10" t="s">
        <v>109</v>
      </c>
      <c r="BK411" s="75">
        <f>ROUND(I411*H411,2)</f>
        <v>0</v>
      </c>
      <c r="BL411" s="10" t="s">
        <v>252</v>
      </c>
      <c r="BM411" s="231" t="s">
        <v>633</v>
      </c>
    </row>
    <row r="412" spans="2:65" s="317" customFormat="1" x14ac:dyDescent="0.2">
      <c r="B412" s="321"/>
      <c r="D412" s="345" t="s">
        <v>175</v>
      </c>
      <c r="E412" s="318" t="s">
        <v>1</v>
      </c>
      <c r="F412" s="346" t="s">
        <v>634</v>
      </c>
      <c r="H412" s="347">
        <v>1327.623</v>
      </c>
      <c r="I412" s="322"/>
      <c r="L412" s="321"/>
      <c r="M412" s="320"/>
      <c r="T412" s="319"/>
      <c r="AT412" s="318" t="s">
        <v>175</v>
      </c>
      <c r="AU412" s="318" t="s">
        <v>78</v>
      </c>
      <c r="AV412" s="317" t="s">
        <v>109</v>
      </c>
      <c r="AW412" s="317" t="s">
        <v>29</v>
      </c>
      <c r="AX412" s="317" t="s">
        <v>73</v>
      </c>
      <c r="AY412" s="318" t="s">
        <v>167</v>
      </c>
    </row>
    <row r="413" spans="2:65" s="323" customFormat="1" x14ac:dyDescent="0.2">
      <c r="B413" s="327"/>
      <c r="D413" s="345" t="s">
        <v>175</v>
      </c>
      <c r="E413" s="324" t="s">
        <v>1</v>
      </c>
      <c r="F413" s="348" t="s">
        <v>179</v>
      </c>
      <c r="H413" s="349">
        <v>1327.623</v>
      </c>
      <c r="I413" s="328"/>
      <c r="L413" s="327"/>
      <c r="M413" s="326"/>
      <c r="T413" s="325"/>
      <c r="AT413" s="324" t="s">
        <v>175</v>
      </c>
      <c r="AU413" s="324" t="s">
        <v>78</v>
      </c>
      <c r="AV413" s="323" t="s">
        <v>173</v>
      </c>
      <c r="AW413" s="323" t="s">
        <v>29</v>
      </c>
      <c r="AX413" s="323" t="s">
        <v>78</v>
      </c>
      <c r="AY413" s="324" t="s">
        <v>167</v>
      </c>
    </row>
    <row r="414" spans="2:65" s="1" customFormat="1" ht="16.5" customHeight="1" x14ac:dyDescent="0.2">
      <c r="B414" s="73"/>
      <c r="C414" s="350" t="s">
        <v>635</v>
      </c>
      <c r="D414" s="350" t="s">
        <v>370</v>
      </c>
      <c r="E414" s="351" t="s">
        <v>636</v>
      </c>
      <c r="F414" s="352" t="s">
        <v>637</v>
      </c>
      <c r="G414" s="353" t="s">
        <v>333</v>
      </c>
      <c r="H414" s="354">
        <v>63.725999999999999</v>
      </c>
      <c r="I414" s="244"/>
      <c r="J414" s="243">
        <f>ROUND(I414*H414,2)</f>
        <v>0</v>
      </c>
      <c r="K414" s="242"/>
      <c r="L414" s="241"/>
      <c r="M414" s="240" t="s">
        <v>1</v>
      </c>
      <c r="N414" s="239" t="s">
        <v>39</v>
      </c>
      <c r="P414" s="233">
        <f>O414*H414</f>
        <v>0</v>
      </c>
      <c r="Q414" s="233">
        <v>1</v>
      </c>
      <c r="R414" s="233">
        <f>Q414*H414</f>
        <v>63.725999999999999</v>
      </c>
      <c r="S414" s="233">
        <v>0</v>
      </c>
      <c r="T414" s="232">
        <f>S414*H414</f>
        <v>0</v>
      </c>
      <c r="AR414" s="231" t="s">
        <v>340</v>
      </c>
      <c r="AT414" s="231" t="s">
        <v>370</v>
      </c>
      <c r="AU414" s="231" t="s">
        <v>78</v>
      </c>
      <c r="AY414" s="10" t="s">
        <v>167</v>
      </c>
      <c r="BE414" s="75">
        <f>IF(N414="základná",J414,0)</f>
        <v>0</v>
      </c>
      <c r="BF414" s="75">
        <f>IF(N414="znížená",J414,0)</f>
        <v>0</v>
      </c>
      <c r="BG414" s="75">
        <f>IF(N414="zákl. prenesená",J414,0)</f>
        <v>0</v>
      </c>
      <c r="BH414" s="75">
        <f>IF(N414="zníž. prenesená",J414,0)</f>
        <v>0</v>
      </c>
      <c r="BI414" s="75">
        <f>IF(N414="nulová",J414,0)</f>
        <v>0</v>
      </c>
      <c r="BJ414" s="10" t="s">
        <v>109</v>
      </c>
      <c r="BK414" s="75">
        <f>ROUND(I414*H414,2)</f>
        <v>0</v>
      </c>
      <c r="BL414" s="10" t="s">
        <v>252</v>
      </c>
      <c r="BM414" s="231" t="s">
        <v>638</v>
      </c>
    </row>
    <row r="415" spans="2:65" s="317" customFormat="1" x14ac:dyDescent="0.2">
      <c r="B415" s="321"/>
      <c r="D415" s="345" t="s">
        <v>175</v>
      </c>
      <c r="E415" s="318" t="s">
        <v>1</v>
      </c>
      <c r="F415" s="346" t="s">
        <v>639</v>
      </c>
      <c r="H415" s="347">
        <v>39.829000000000001</v>
      </c>
      <c r="I415" s="322"/>
      <c r="L415" s="321"/>
      <c r="M415" s="320"/>
      <c r="T415" s="319"/>
      <c r="AT415" s="318" t="s">
        <v>175</v>
      </c>
      <c r="AU415" s="318" t="s">
        <v>78</v>
      </c>
      <c r="AV415" s="317" t="s">
        <v>109</v>
      </c>
      <c r="AW415" s="317" t="s">
        <v>29</v>
      </c>
      <c r="AX415" s="317" t="s">
        <v>73</v>
      </c>
      <c r="AY415" s="318" t="s">
        <v>167</v>
      </c>
    </row>
    <row r="416" spans="2:65" s="323" customFormat="1" x14ac:dyDescent="0.2">
      <c r="B416" s="327"/>
      <c r="D416" s="345" t="s">
        <v>175</v>
      </c>
      <c r="E416" s="324" t="s">
        <v>1</v>
      </c>
      <c r="F416" s="348" t="s">
        <v>179</v>
      </c>
      <c r="H416" s="349">
        <v>39.829000000000001</v>
      </c>
      <c r="I416" s="328"/>
      <c r="L416" s="327"/>
      <c r="M416" s="326"/>
      <c r="T416" s="325"/>
      <c r="AT416" s="324" t="s">
        <v>175</v>
      </c>
      <c r="AU416" s="324" t="s">
        <v>78</v>
      </c>
      <c r="AV416" s="323" t="s">
        <v>173</v>
      </c>
      <c r="AW416" s="323" t="s">
        <v>29</v>
      </c>
      <c r="AX416" s="323" t="s">
        <v>78</v>
      </c>
      <c r="AY416" s="324" t="s">
        <v>167</v>
      </c>
    </row>
    <row r="417" spans="2:65" s="317" customFormat="1" x14ac:dyDescent="0.2">
      <c r="B417" s="321"/>
      <c r="D417" s="345" t="s">
        <v>175</v>
      </c>
      <c r="F417" s="346" t="s">
        <v>640</v>
      </c>
      <c r="H417" s="347">
        <v>63.725999999999999</v>
      </c>
      <c r="I417" s="322"/>
      <c r="L417" s="321"/>
      <c r="M417" s="320"/>
      <c r="T417" s="319"/>
      <c r="AT417" s="318" t="s">
        <v>175</v>
      </c>
      <c r="AU417" s="318" t="s">
        <v>78</v>
      </c>
      <c r="AV417" s="317" t="s">
        <v>109</v>
      </c>
      <c r="AW417" s="317" t="s">
        <v>3</v>
      </c>
      <c r="AX417" s="317" t="s">
        <v>78</v>
      </c>
      <c r="AY417" s="318" t="s">
        <v>167</v>
      </c>
    </row>
    <row r="418" spans="2:65" s="1" customFormat="1" ht="24.25" customHeight="1" x14ac:dyDescent="0.2">
      <c r="B418" s="73"/>
      <c r="C418" s="340" t="s">
        <v>641</v>
      </c>
      <c r="D418" s="340" t="s">
        <v>169</v>
      </c>
      <c r="E418" s="341" t="s">
        <v>642</v>
      </c>
      <c r="F418" s="342" t="s">
        <v>643</v>
      </c>
      <c r="G418" s="343" t="s">
        <v>197</v>
      </c>
      <c r="H418" s="344">
        <v>1479.559</v>
      </c>
      <c r="I418" s="237"/>
      <c r="J418" s="236">
        <f>ROUND(I418*H418,2)</f>
        <v>0</v>
      </c>
      <c r="K418" s="74"/>
      <c r="L418" s="21"/>
      <c r="M418" s="235" t="s">
        <v>1</v>
      </c>
      <c r="N418" s="234" t="s">
        <v>39</v>
      </c>
      <c r="P418" s="233">
        <f>O418*H418</f>
        <v>0</v>
      </c>
      <c r="Q418" s="233">
        <v>0</v>
      </c>
      <c r="R418" s="233">
        <f>Q418*H418</f>
        <v>0</v>
      </c>
      <c r="S418" s="233">
        <v>0</v>
      </c>
      <c r="T418" s="232">
        <f>S418*H418</f>
        <v>0</v>
      </c>
      <c r="AR418" s="231" t="s">
        <v>252</v>
      </c>
      <c r="AT418" s="231" t="s">
        <v>169</v>
      </c>
      <c r="AU418" s="231" t="s">
        <v>78</v>
      </c>
      <c r="AY418" s="10" t="s">
        <v>167</v>
      </c>
      <c r="BE418" s="75">
        <f>IF(N418="základná",J418,0)</f>
        <v>0</v>
      </c>
      <c r="BF418" s="75">
        <f>IF(N418="znížená",J418,0)</f>
        <v>0</v>
      </c>
      <c r="BG418" s="75">
        <f>IF(N418="zákl. prenesená",J418,0)</f>
        <v>0</v>
      </c>
      <c r="BH418" s="75">
        <f>IF(N418="zníž. prenesená",J418,0)</f>
        <v>0</v>
      </c>
      <c r="BI418" s="75">
        <f>IF(N418="nulová",J418,0)</f>
        <v>0</v>
      </c>
      <c r="BJ418" s="10" t="s">
        <v>109</v>
      </c>
      <c r="BK418" s="75">
        <f>ROUND(I418*H418,2)</f>
        <v>0</v>
      </c>
      <c r="BL418" s="10" t="s">
        <v>252</v>
      </c>
      <c r="BM418" s="231" t="s">
        <v>644</v>
      </c>
    </row>
    <row r="419" spans="2:65" s="317" customFormat="1" x14ac:dyDescent="0.2">
      <c r="B419" s="321"/>
      <c r="D419" s="345" t="s">
        <v>175</v>
      </c>
      <c r="E419" s="318" t="s">
        <v>1</v>
      </c>
      <c r="F419" s="346" t="s">
        <v>400</v>
      </c>
      <c r="H419" s="347">
        <v>1392.1089999999999</v>
      </c>
      <c r="I419" s="322"/>
      <c r="L419" s="321"/>
      <c r="M419" s="320"/>
      <c r="T419" s="319"/>
      <c r="AT419" s="318" t="s">
        <v>175</v>
      </c>
      <c r="AU419" s="318" t="s">
        <v>78</v>
      </c>
      <c r="AV419" s="317" t="s">
        <v>109</v>
      </c>
      <c r="AW419" s="317" t="s">
        <v>29</v>
      </c>
      <c r="AX419" s="317" t="s">
        <v>73</v>
      </c>
      <c r="AY419" s="318" t="s">
        <v>167</v>
      </c>
    </row>
    <row r="420" spans="2:65" s="317" customFormat="1" x14ac:dyDescent="0.2">
      <c r="B420" s="321"/>
      <c r="D420" s="345" t="s">
        <v>175</v>
      </c>
      <c r="E420" s="318" t="s">
        <v>1</v>
      </c>
      <c r="F420" s="346" t="s">
        <v>401</v>
      </c>
      <c r="H420" s="347">
        <v>87.45</v>
      </c>
      <c r="I420" s="322"/>
      <c r="L420" s="321"/>
      <c r="M420" s="320"/>
      <c r="T420" s="319"/>
      <c r="AT420" s="318" t="s">
        <v>175</v>
      </c>
      <c r="AU420" s="318" t="s">
        <v>78</v>
      </c>
      <c r="AV420" s="317" t="s">
        <v>109</v>
      </c>
      <c r="AW420" s="317" t="s">
        <v>29</v>
      </c>
      <c r="AX420" s="317" t="s">
        <v>73</v>
      </c>
      <c r="AY420" s="318" t="s">
        <v>167</v>
      </c>
    </row>
    <row r="421" spans="2:65" s="323" customFormat="1" x14ac:dyDescent="0.2">
      <c r="B421" s="327"/>
      <c r="D421" s="345" t="s">
        <v>175</v>
      </c>
      <c r="E421" s="324" t="s">
        <v>1</v>
      </c>
      <c r="F421" s="348" t="s">
        <v>179</v>
      </c>
      <c r="H421" s="349">
        <v>1479.559</v>
      </c>
      <c r="I421" s="328"/>
      <c r="L421" s="327"/>
      <c r="M421" s="326"/>
      <c r="T421" s="325"/>
      <c r="AT421" s="324" t="s">
        <v>175</v>
      </c>
      <c r="AU421" s="324" t="s">
        <v>78</v>
      </c>
      <c r="AV421" s="323" t="s">
        <v>173</v>
      </c>
      <c r="AW421" s="323" t="s">
        <v>29</v>
      </c>
      <c r="AX421" s="323" t="s">
        <v>78</v>
      </c>
      <c r="AY421" s="324" t="s">
        <v>167</v>
      </c>
    </row>
    <row r="422" spans="2:65" s="1" customFormat="1" ht="16.5" customHeight="1" x14ac:dyDescent="0.2">
      <c r="B422" s="73"/>
      <c r="C422" s="350" t="s">
        <v>645</v>
      </c>
      <c r="D422" s="350" t="s">
        <v>370</v>
      </c>
      <c r="E422" s="351" t="s">
        <v>646</v>
      </c>
      <c r="F422" s="352" t="s">
        <v>647</v>
      </c>
      <c r="G422" s="353" t="s">
        <v>197</v>
      </c>
      <c r="H422" s="354">
        <v>1701.4929999999999</v>
      </c>
      <c r="I422" s="244"/>
      <c r="J422" s="243">
        <f>ROUND(I422*H422,2)</f>
        <v>0</v>
      </c>
      <c r="K422" s="242"/>
      <c r="L422" s="241"/>
      <c r="M422" s="240" t="s">
        <v>1</v>
      </c>
      <c r="N422" s="239" t="s">
        <v>39</v>
      </c>
      <c r="P422" s="233">
        <f>O422*H422</f>
        <v>0</v>
      </c>
      <c r="Q422" s="233">
        <v>2.9999999999999997E-4</v>
      </c>
      <c r="R422" s="233">
        <f>Q422*H422</f>
        <v>0.51044789999999995</v>
      </c>
      <c r="S422" s="233">
        <v>0</v>
      </c>
      <c r="T422" s="232">
        <f>S422*H422</f>
        <v>0</v>
      </c>
      <c r="AR422" s="231" t="s">
        <v>340</v>
      </c>
      <c r="AT422" s="231" t="s">
        <v>370</v>
      </c>
      <c r="AU422" s="231" t="s">
        <v>78</v>
      </c>
      <c r="AY422" s="10" t="s">
        <v>167</v>
      </c>
      <c r="BE422" s="75">
        <f>IF(N422="základná",J422,0)</f>
        <v>0</v>
      </c>
      <c r="BF422" s="75">
        <f>IF(N422="znížená",J422,0)</f>
        <v>0</v>
      </c>
      <c r="BG422" s="75">
        <f>IF(N422="zákl. prenesená",J422,0)</f>
        <v>0</v>
      </c>
      <c r="BH422" s="75">
        <f>IF(N422="zníž. prenesená",J422,0)</f>
        <v>0</v>
      </c>
      <c r="BI422" s="75">
        <f>IF(N422="nulová",J422,0)</f>
        <v>0</v>
      </c>
      <c r="BJ422" s="10" t="s">
        <v>109</v>
      </c>
      <c r="BK422" s="75">
        <f>ROUND(I422*H422,2)</f>
        <v>0</v>
      </c>
      <c r="BL422" s="10" t="s">
        <v>252</v>
      </c>
      <c r="BM422" s="231" t="s">
        <v>648</v>
      </c>
    </row>
    <row r="423" spans="2:65" s="317" customFormat="1" x14ac:dyDescent="0.2">
      <c r="B423" s="321"/>
      <c r="D423" s="345" t="s">
        <v>175</v>
      </c>
      <c r="F423" s="346" t="s">
        <v>406</v>
      </c>
      <c r="H423" s="347">
        <v>1701.4929999999999</v>
      </c>
      <c r="I423" s="322"/>
      <c r="L423" s="321"/>
      <c r="M423" s="320"/>
      <c r="T423" s="319"/>
      <c r="AT423" s="318" t="s">
        <v>175</v>
      </c>
      <c r="AU423" s="318" t="s">
        <v>78</v>
      </c>
      <c r="AV423" s="317" t="s">
        <v>109</v>
      </c>
      <c r="AW423" s="317" t="s">
        <v>3</v>
      </c>
      <c r="AX423" s="317" t="s">
        <v>78</v>
      </c>
      <c r="AY423" s="318" t="s">
        <v>167</v>
      </c>
    </row>
    <row r="424" spans="2:65" s="1" customFormat="1" ht="24.25" customHeight="1" x14ac:dyDescent="0.2">
      <c r="B424" s="73"/>
      <c r="C424" s="340" t="s">
        <v>649</v>
      </c>
      <c r="D424" s="340" t="s">
        <v>169</v>
      </c>
      <c r="E424" s="341" t="s">
        <v>430</v>
      </c>
      <c r="F424" s="342" t="s">
        <v>431</v>
      </c>
      <c r="G424" s="343" t="s">
        <v>92</v>
      </c>
      <c r="H424" s="238"/>
      <c r="I424" s="237"/>
      <c r="J424" s="236">
        <f>ROUND(I424*H424,2)</f>
        <v>0</v>
      </c>
      <c r="K424" s="74"/>
      <c r="L424" s="21"/>
      <c r="M424" s="235" t="s">
        <v>1</v>
      </c>
      <c r="N424" s="234" t="s">
        <v>39</v>
      </c>
      <c r="P424" s="233">
        <f>O424*H424</f>
        <v>0</v>
      </c>
      <c r="Q424" s="233">
        <v>0</v>
      </c>
      <c r="R424" s="233">
        <f>Q424*H424</f>
        <v>0</v>
      </c>
      <c r="S424" s="233">
        <v>0</v>
      </c>
      <c r="T424" s="232">
        <f>S424*H424</f>
        <v>0</v>
      </c>
      <c r="AR424" s="231" t="s">
        <v>252</v>
      </c>
      <c r="AT424" s="231" t="s">
        <v>169</v>
      </c>
      <c r="AU424" s="231" t="s">
        <v>78</v>
      </c>
      <c r="AY424" s="10" t="s">
        <v>167</v>
      </c>
      <c r="BE424" s="75">
        <f>IF(N424="základná",J424,0)</f>
        <v>0</v>
      </c>
      <c r="BF424" s="75">
        <f>IF(N424="znížená",J424,0)</f>
        <v>0</v>
      </c>
      <c r="BG424" s="75">
        <f>IF(N424="zákl. prenesená",J424,0)</f>
        <v>0</v>
      </c>
      <c r="BH424" s="75">
        <f>IF(N424="zníž. prenesená",J424,0)</f>
        <v>0</v>
      </c>
      <c r="BI424" s="75">
        <f>IF(N424="nulová",J424,0)</f>
        <v>0</v>
      </c>
      <c r="BJ424" s="10" t="s">
        <v>109</v>
      </c>
      <c r="BK424" s="75">
        <f>ROUND(I424*H424,2)</f>
        <v>0</v>
      </c>
      <c r="BL424" s="10" t="s">
        <v>252</v>
      </c>
      <c r="BM424" s="231" t="s">
        <v>650</v>
      </c>
    </row>
    <row r="425" spans="2:65" s="1" customFormat="1" ht="49.9" customHeight="1" x14ac:dyDescent="0.35">
      <c r="B425" s="21"/>
      <c r="E425" s="230" t="s">
        <v>651</v>
      </c>
      <c r="F425" s="230" t="s">
        <v>652</v>
      </c>
      <c r="J425" s="229">
        <f t="shared" ref="J425:J435" si="5">BK425</f>
        <v>0</v>
      </c>
      <c r="L425" s="21"/>
      <c r="M425" s="226"/>
      <c r="T425" s="43"/>
      <c r="AT425" s="10" t="s">
        <v>72</v>
      </c>
      <c r="AU425" s="10" t="s">
        <v>73</v>
      </c>
      <c r="AY425" s="10" t="s">
        <v>653</v>
      </c>
      <c r="BK425" s="75">
        <f>SUM(BK426:BK435)</f>
        <v>0</v>
      </c>
    </row>
    <row r="426" spans="2:65" s="1" customFormat="1" ht="16.399999999999999" customHeight="1" x14ac:dyDescent="0.2">
      <c r="B426" s="21"/>
      <c r="C426" s="335" t="s">
        <v>1</v>
      </c>
      <c r="D426" s="335" t="s">
        <v>169</v>
      </c>
      <c r="E426" s="336" t="s">
        <v>1</v>
      </c>
      <c r="F426" s="337" t="s">
        <v>1</v>
      </c>
      <c r="G426" s="338" t="s">
        <v>1</v>
      </c>
      <c r="H426" s="339"/>
      <c r="I426" s="225"/>
      <c r="J426" s="224">
        <f t="shared" si="5"/>
        <v>0</v>
      </c>
      <c r="K426" s="223"/>
      <c r="L426" s="21"/>
      <c r="M426" s="228" t="s">
        <v>1</v>
      </c>
      <c r="N426" s="227" t="s">
        <v>39</v>
      </c>
      <c r="T426" s="43"/>
      <c r="AT426" s="10" t="s">
        <v>653</v>
      </c>
      <c r="AU426" s="10" t="s">
        <v>78</v>
      </c>
      <c r="AY426" s="10" t="s">
        <v>653</v>
      </c>
      <c r="BE426" s="75">
        <f t="shared" ref="BE426:BE435" si="6">IF(N426="základná",J426,0)</f>
        <v>0</v>
      </c>
      <c r="BF426" s="75">
        <f t="shared" ref="BF426:BF435" si="7">IF(N426="znížená",J426,0)</f>
        <v>0</v>
      </c>
      <c r="BG426" s="75">
        <f t="shared" ref="BG426:BG435" si="8">IF(N426="zákl. prenesená",J426,0)</f>
        <v>0</v>
      </c>
      <c r="BH426" s="75">
        <f t="shared" ref="BH426:BH435" si="9">IF(N426="zníž. prenesená",J426,0)</f>
        <v>0</v>
      </c>
      <c r="BI426" s="75">
        <f t="shared" ref="BI426:BI435" si="10">IF(N426="nulová",J426,0)</f>
        <v>0</v>
      </c>
      <c r="BJ426" s="10" t="s">
        <v>109</v>
      </c>
      <c r="BK426" s="75">
        <f t="shared" ref="BK426:BK435" si="11">I426*H426</f>
        <v>0</v>
      </c>
    </row>
    <row r="427" spans="2:65" s="1" customFormat="1" ht="16.399999999999999" customHeight="1" x14ac:dyDescent="0.2">
      <c r="B427" s="21"/>
      <c r="C427" s="335" t="s">
        <v>1</v>
      </c>
      <c r="D427" s="335" t="s">
        <v>169</v>
      </c>
      <c r="E427" s="336" t="s">
        <v>1</v>
      </c>
      <c r="F427" s="337" t="s">
        <v>1</v>
      </c>
      <c r="G427" s="338" t="s">
        <v>1</v>
      </c>
      <c r="H427" s="339"/>
      <c r="I427" s="225"/>
      <c r="J427" s="224">
        <f t="shared" si="5"/>
        <v>0</v>
      </c>
      <c r="K427" s="223"/>
      <c r="L427" s="21"/>
      <c r="M427" s="228" t="s">
        <v>1</v>
      </c>
      <c r="N427" s="227" t="s">
        <v>39</v>
      </c>
      <c r="T427" s="43"/>
      <c r="AT427" s="10" t="s">
        <v>653</v>
      </c>
      <c r="AU427" s="10" t="s">
        <v>78</v>
      </c>
      <c r="AY427" s="10" t="s">
        <v>653</v>
      </c>
      <c r="BE427" s="75">
        <f t="shared" si="6"/>
        <v>0</v>
      </c>
      <c r="BF427" s="75">
        <f t="shared" si="7"/>
        <v>0</v>
      </c>
      <c r="BG427" s="75">
        <f t="shared" si="8"/>
        <v>0</v>
      </c>
      <c r="BH427" s="75">
        <f t="shared" si="9"/>
        <v>0</v>
      </c>
      <c r="BI427" s="75">
        <f t="shared" si="10"/>
        <v>0</v>
      </c>
      <c r="BJ427" s="10" t="s">
        <v>109</v>
      </c>
      <c r="BK427" s="75">
        <f t="shared" si="11"/>
        <v>0</v>
      </c>
    </row>
    <row r="428" spans="2:65" s="1" customFormat="1" ht="16.399999999999999" customHeight="1" x14ac:dyDescent="0.2">
      <c r="B428" s="21"/>
      <c r="C428" s="335" t="s">
        <v>1</v>
      </c>
      <c r="D428" s="335" t="s">
        <v>169</v>
      </c>
      <c r="E428" s="336" t="s">
        <v>1</v>
      </c>
      <c r="F428" s="337" t="s">
        <v>1</v>
      </c>
      <c r="G428" s="338" t="s">
        <v>1</v>
      </c>
      <c r="H428" s="339"/>
      <c r="I428" s="225"/>
      <c r="J428" s="224">
        <f t="shared" si="5"/>
        <v>0</v>
      </c>
      <c r="K428" s="223"/>
      <c r="L428" s="21"/>
      <c r="M428" s="228" t="s">
        <v>1</v>
      </c>
      <c r="N428" s="227" t="s">
        <v>39</v>
      </c>
      <c r="T428" s="43"/>
      <c r="AT428" s="10" t="s">
        <v>653</v>
      </c>
      <c r="AU428" s="10" t="s">
        <v>78</v>
      </c>
      <c r="AY428" s="10" t="s">
        <v>653</v>
      </c>
      <c r="BE428" s="75">
        <f t="shared" si="6"/>
        <v>0</v>
      </c>
      <c r="BF428" s="75">
        <f t="shared" si="7"/>
        <v>0</v>
      </c>
      <c r="BG428" s="75">
        <f t="shared" si="8"/>
        <v>0</v>
      </c>
      <c r="BH428" s="75">
        <f t="shared" si="9"/>
        <v>0</v>
      </c>
      <c r="BI428" s="75">
        <f t="shared" si="10"/>
        <v>0</v>
      </c>
      <c r="BJ428" s="10" t="s">
        <v>109</v>
      </c>
      <c r="BK428" s="75">
        <f t="shared" si="11"/>
        <v>0</v>
      </c>
    </row>
    <row r="429" spans="2:65" s="1" customFormat="1" ht="16.399999999999999" customHeight="1" x14ac:dyDescent="0.2">
      <c r="B429" s="21"/>
      <c r="C429" s="335" t="s">
        <v>1</v>
      </c>
      <c r="D429" s="335" t="s">
        <v>169</v>
      </c>
      <c r="E429" s="336" t="s">
        <v>1</v>
      </c>
      <c r="F429" s="337" t="s">
        <v>1</v>
      </c>
      <c r="G429" s="338" t="s">
        <v>1</v>
      </c>
      <c r="H429" s="339"/>
      <c r="I429" s="225"/>
      <c r="J429" s="224">
        <f t="shared" si="5"/>
        <v>0</v>
      </c>
      <c r="K429" s="223"/>
      <c r="L429" s="21"/>
      <c r="M429" s="228" t="s">
        <v>1</v>
      </c>
      <c r="N429" s="227" t="s">
        <v>39</v>
      </c>
      <c r="T429" s="43"/>
      <c r="AT429" s="10" t="s">
        <v>653</v>
      </c>
      <c r="AU429" s="10" t="s">
        <v>78</v>
      </c>
      <c r="AY429" s="10" t="s">
        <v>653</v>
      </c>
      <c r="BE429" s="75">
        <f t="shared" si="6"/>
        <v>0</v>
      </c>
      <c r="BF429" s="75">
        <f t="shared" si="7"/>
        <v>0</v>
      </c>
      <c r="BG429" s="75">
        <f t="shared" si="8"/>
        <v>0</v>
      </c>
      <c r="BH429" s="75">
        <f t="shared" si="9"/>
        <v>0</v>
      </c>
      <c r="BI429" s="75">
        <f t="shared" si="10"/>
        <v>0</v>
      </c>
      <c r="BJ429" s="10" t="s">
        <v>109</v>
      </c>
      <c r="BK429" s="75">
        <f t="shared" si="11"/>
        <v>0</v>
      </c>
    </row>
    <row r="430" spans="2:65" s="1" customFormat="1" ht="16.399999999999999" customHeight="1" x14ac:dyDescent="0.2">
      <c r="B430" s="21"/>
      <c r="C430" s="335" t="s">
        <v>1</v>
      </c>
      <c r="D430" s="335" t="s">
        <v>169</v>
      </c>
      <c r="E430" s="336" t="s">
        <v>1</v>
      </c>
      <c r="F430" s="337" t="s">
        <v>1</v>
      </c>
      <c r="G430" s="338" t="s">
        <v>1</v>
      </c>
      <c r="H430" s="339"/>
      <c r="I430" s="225"/>
      <c r="J430" s="224">
        <f t="shared" si="5"/>
        <v>0</v>
      </c>
      <c r="K430" s="223"/>
      <c r="L430" s="21"/>
      <c r="M430" s="228" t="s">
        <v>1</v>
      </c>
      <c r="N430" s="227" t="s">
        <v>39</v>
      </c>
      <c r="T430" s="43"/>
      <c r="AT430" s="10" t="s">
        <v>653</v>
      </c>
      <c r="AU430" s="10" t="s">
        <v>78</v>
      </c>
      <c r="AY430" s="10" t="s">
        <v>653</v>
      </c>
      <c r="BE430" s="75">
        <f t="shared" si="6"/>
        <v>0</v>
      </c>
      <c r="BF430" s="75">
        <f t="shared" si="7"/>
        <v>0</v>
      </c>
      <c r="BG430" s="75">
        <f t="shared" si="8"/>
        <v>0</v>
      </c>
      <c r="BH430" s="75">
        <f t="shared" si="9"/>
        <v>0</v>
      </c>
      <c r="BI430" s="75">
        <f t="shared" si="10"/>
        <v>0</v>
      </c>
      <c r="BJ430" s="10" t="s">
        <v>109</v>
      </c>
      <c r="BK430" s="75">
        <f t="shared" si="11"/>
        <v>0</v>
      </c>
    </row>
    <row r="431" spans="2:65" s="1" customFormat="1" ht="16.399999999999999" customHeight="1" x14ac:dyDescent="0.2">
      <c r="B431" s="21"/>
      <c r="C431" s="335" t="s">
        <v>1</v>
      </c>
      <c r="D431" s="335" t="s">
        <v>169</v>
      </c>
      <c r="E431" s="336" t="s">
        <v>1</v>
      </c>
      <c r="F431" s="337" t="s">
        <v>1</v>
      </c>
      <c r="G431" s="338" t="s">
        <v>1</v>
      </c>
      <c r="H431" s="339"/>
      <c r="I431" s="225"/>
      <c r="J431" s="224">
        <f t="shared" si="5"/>
        <v>0</v>
      </c>
      <c r="K431" s="223"/>
      <c r="L431" s="21"/>
      <c r="M431" s="228" t="s">
        <v>1</v>
      </c>
      <c r="N431" s="227" t="s">
        <v>39</v>
      </c>
      <c r="T431" s="43"/>
      <c r="AT431" s="10" t="s">
        <v>653</v>
      </c>
      <c r="AU431" s="10" t="s">
        <v>78</v>
      </c>
      <c r="AY431" s="10" t="s">
        <v>653</v>
      </c>
      <c r="BE431" s="75">
        <f t="shared" si="6"/>
        <v>0</v>
      </c>
      <c r="BF431" s="75">
        <f t="shared" si="7"/>
        <v>0</v>
      </c>
      <c r="BG431" s="75">
        <f t="shared" si="8"/>
        <v>0</v>
      </c>
      <c r="BH431" s="75">
        <f t="shared" si="9"/>
        <v>0</v>
      </c>
      <c r="BI431" s="75">
        <f t="shared" si="10"/>
        <v>0</v>
      </c>
      <c r="BJ431" s="10" t="s">
        <v>109</v>
      </c>
      <c r="BK431" s="75">
        <f t="shared" si="11"/>
        <v>0</v>
      </c>
    </row>
    <row r="432" spans="2:65" s="1" customFormat="1" ht="16.399999999999999" customHeight="1" x14ac:dyDescent="0.2">
      <c r="B432" s="21"/>
      <c r="C432" s="335" t="s">
        <v>1</v>
      </c>
      <c r="D432" s="335" t="s">
        <v>169</v>
      </c>
      <c r="E432" s="336" t="s">
        <v>1</v>
      </c>
      <c r="F432" s="337" t="s">
        <v>1</v>
      </c>
      <c r="G432" s="338" t="s">
        <v>1</v>
      </c>
      <c r="H432" s="339"/>
      <c r="I432" s="225"/>
      <c r="J432" s="224">
        <f t="shared" si="5"/>
        <v>0</v>
      </c>
      <c r="K432" s="223"/>
      <c r="L432" s="21"/>
      <c r="M432" s="228" t="s">
        <v>1</v>
      </c>
      <c r="N432" s="227" t="s">
        <v>39</v>
      </c>
      <c r="T432" s="43"/>
      <c r="AT432" s="10" t="s">
        <v>653</v>
      </c>
      <c r="AU432" s="10" t="s">
        <v>78</v>
      </c>
      <c r="AY432" s="10" t="s">
        <v>653</v>
      </c>
      <c r="BE432" s="75">
        <f t="shared" si="6"/>
        <v>0</v>
      </c>
      <c r="BF432" s="75">
        <f t="shared" si="7"/>
        <v>0</v>
      </c>
      <c r="BG432" s="75">
        <f t="shared" si="8"/>
        <v>0</v>
      </c>
      <c r="BH432" s="75">
        <f t="shared" si="9"/>
        <v>0</v>
      </c>
      <c r="BI432" s="75">
        <f t="shared" si="10"/>
        <v>0</v>
      </c>
      <c r="BJ432" s="10" t="s">
        <v>109</v>
      </c>
      <c r="BK432" s="75">
        <f t="shared" si="11"/>
        <v>0</v>
      </c>
    </row>
    <row r="433" spans="2:63" s="1" customFormat="1" ht="16.399999999999999" customHeight="1" x14ac:dyDescent="0.2">
      <c r="B433" s="21"/>
      <c r="C433" s="335" t="s">
        <v>1</v>
      </c>
      <c r="D433" s="335" t="s">
        <v>169</v>
      </c>
      <c r="E433" s="336" t="s">
        <v>1</v>
      </c>
      <c r="F433" s="337" t="s">
        <v>1</v>
      </c>
      <c r="G433" s="338" t="s">
        <v>1</v>
      </c>
      <c r="H433" s="339"/>
      <c r="I433" s="225"/>
      <c r="J433" s="224">
        <f t="shared" si="5"/>
        <v>0</v>
      </c>
      <c r="K433" s="223"/>
      <c r="L433" s="21"/>
      <c r="M433" s="228" t="s">
        <v>1</v>
      </c>
      <c r="N433" s="227" t="s">
        <v>39</v>
      </c>
      <c r="T433" s="43"/>
      <c r="AT433" s="10" t="s">
        <v>653</v>
      </c>
      <c r="AU433" s="10" t="s">
        <v>78</v>
      </c>
      <c r="AY433" s="10" t="s">
        <v>653</v>
      </c>
      <c r="BE433" s="75">
        <f t="shared" si="6"/>
        <v>0</v>
      </c>
      <c r="BF433" s="75">
        <f t="shared" si="7"/>
        <v>0</v>
      </c>
      <c r="BG433" s="75">
        <f t="shared" si="8"/>
        <v>0</v>
      </c>
      <c r="BH433" s="75">
        <f t="shared" si="9"/>
        <v>0</v>
      </c>
      <c r="BI433" s="75">
        <f t="shared" si="10"/>
        <v>0</v>
      </c>
      <c r="BJ433" s="10" t="s">
        <v>109</v>
      </c>
      <c r="BK433" s="75">
        <f t="shared" si="11"/>
        <v>0</v>
      </c>
    </row>
    <row r="434" spans="2:63" s="1" customFormat="1" ht="16.399999999999999" customHeight="1" x14ac:dyDescent="0.2">
      <c r="B434" s="21"/>
      <c r="C434" s="335" t="s">
        <v>1</v>
      </c>
      <c r="D434" s="335" t="s">
        <v>169</v>
      </c>
      <c r="E434" s="336" t="s">
        <v>1</v>
      </c>
      <c r="F434" s="337" t="s">
        <v>1</v>
      </c>
      <c r="G434" s="338" t="s">
        <v>1</v>
      </c>
      <c r="H434" s="339"/>
      <c r="I434" s="225"/>
      <c r="J434" s="224">
        <f t="shared" si="5"/>
        <v>0</v>
      </c>
      <c r="K434" s="223"/>
      <c r="L434" s="21"/>
      <c r="M434" s="228" t="s">
        <v>1</v>
      </c>
      <c r="N434" s="227" t="s">
        <v>39</v>
      </c>
      <c r="T434" s="43"/>
      <c r="AT434" s="10" t="s">
        <v>653</v>
      </c>
      <c r="AU434" s="10" t="s">
        <v>78</v>
      </c>
      <c r="AY434" s="10" t="s">
        <v>653</v>
      </c>
      <c r="BE434" s="75">
        <f t="shared" si="6"/>
        <v>0</v>
      </c>
      <c r="BF434" s="75">
        <f t="shared" si="7"/>
        <v>0</v>
      </c>
      <c r="BG434" s="75">
        <f t="shared" si="8"/>
        <v>0</v>
      </c>
      <c r="BH434" s="75">
        <f t="shared" si="9"/>
        <v>0</v>
      </c>
      <c r="BI434" s="75">
        <f t="shared" si="10"/>
        <v>0</v>
      </c>
      <c r="BJ434" s="10" t="s">
        <v>109</v>
      </c>
      <c r="BK434" s="75">
        <f t="shared" si="11"/>
        <v>0</v>
      </c>
    </row>
    <row r="435" spans="2:63" s="1" customFormat="1" ht="16.399999999999999" customHeight="1" x14ac:dyDescent="0.2">
      <c r="B435" s="21"/>
      <c r="C435" s="335" t="s">
        <v>1</v>
      </c>
      <c r="D435" s="335" t="s">
        <v>169</v>
      </c>
      <c r="E435" s="336" t="s">
        <v>1</v>
      </c>
      <c r="F435" s="337" t="s">
        <v>1</v>
      </c>
      <c r="G435" s="338" t="s">
        <v>1</v>
      </c>
      <c r="H435" s="339"/>
      <c r="I435" s="225"/>
      <c r="J435" s="224">
        <f t="shared" si="5"/>
        <v>0</v>
      </c>
      <c r="K435" s="223"/>
      <c r="L435" s="21"/>
      <c r="M435" s="228" t="s">
        <v>1</v>
      </c>
      <c r="N435" s="227" t="s">
        <v>39</v>
      </c>
      <c r="O435" s="222"/>
      <c r="P435" s="222"/>
      <c r="Q435" s="222"/>
      <c r="R435" s="222"/>
      <c r="S435" s="222"/>
      <c r="T435" s="221"/>
      <c r="AT435" s="10" t="s">
        <v>653</v>
      </c>
      <c r="AU435" s="10" t="s">
        <v>78</v>
      </c>
      <c r="AY435" s="10" t="s">
        <v>653</v>
      </c>
      <c r="BE435" s="75">
        <f t="shared" si="6"/>
        <v>0</v>
      </c>
      <c r="BF435" s="75">
        <f t="shared" si="7"/>
        <v>0</v>
      </c>
      <c r="BG435" s="75">
        <f t="shared" si="8"/>
        <v>0</v>
      </c>
      <c r="BH435" s="75">
        <f t="shared" si="9"/>
        <v>0</v>
      </c>
      <c r="BI435" s="75">
        <f t="shared" si="10"/>
        <v>0</v>
      </c>
      <c r="BJ435" s="10" t="s">
        <v>109</v>
      </c>
      <c r="BK435" s="75">
        <f t="shared" si="11"/>
        <v>0</v>
      </c>
    </row>
    <row r="436" spans="2:63" s="1" customFormat="1" ht="7" customHeight="1" x14ac:dyDescent="0.2">
      <c r="B436" s="33"/>
      <c r="C436" s="34"/>
      <c r="D436" s="34"/>
      <c r="E436" s="34"/>
      <c r="F436" s="34"/>
      <c r="G436" s="34"/>
      <c r="H436" s="34"/>
      <c r="I436" s="34"/>
      <c r="J436" s="34"/>
      <c r="K436" s="34"/>
      <c r="L436" s="21"/>
    </row>
  </sheetData>
  <sheetProtection algorithmName="SHA-512" hashValue="s9lnbxF8sCTwwmuabRtQYbYhCp3Fi/TDk+gE4elX5WTEL98te2nP/hPoFuhKDs+SDYXYIyjOisHPRzEkMcfiFA==" saltValue="UnCORTa+KZSUygNIA8WqhA==" spinCount="100000" sheet="1" objects="1" scenarios="1"/>
  <autoFilter ref="C139:K435" xr:uid="{00000000-0009-0000-0000-000001000000}"/>
  <mergeCells count="11">
    <mergeCell ref="E132:H132"/>
    <mergeCell ref="E7:H7"/>
    <mergeCell ref="E16:H16"/>
    <mergeCell ref="E25:H25"/>
    <mergeCell ref="E85:H85"/>
    <mergeCell ref="D116:F116"/>
    <mergeCell ref="L2:V2"/>
    <mergeCell ref="D117:F117"/>
    <mergeCell ref="D118:F118"/>
    <mergeCell ref="D119:F119"/>
    <mergeCell ref="D120:F120"/>
  </mergeCells>
  <dataValidations disablePrompts="1" count="2">
    <dataValidation type="list" allowBlank="1" showInputMessage="1" showErrorMessage="1" error="Povolené sú hodnoty základná, znížená, nulová." sqref="N426:N436" xr:uid="{00000000-0002-0000-0100-000001000000}">
      <formula1>"základná, znížená, nulová"</formula1>
    </dataValidation>
    <dataValidation type="list" allowBlank="1" showInputMessage="1" showErrorMessage="1" error="Povolené sú hodnoty K, M." sqref="D426:D436" xr:uid="{00000000-0002-0000-0100-000000000000}">
      <formula1>"K, M"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BEC5-C0C6-44F8-A16E-661262959C1D}">
  <dimension ref="A1:L48"/>
  <sheetViews>
    <sheetView workbookViewId="0">
      <selection activeCell="C38" sqref="C38"/>
    </sheetView>
  </sheetViews>
  <sheetFormatPr defaultColWidth="9.33203125" defaultRowHeight="12.5" x14ac:dyDescent="0.25"/>
  <cols>
    <col min="1" max="1" width="6.6640625" style="183" customWidth="1"/>
    <col min="2" max="2" width="12.33203125" style="183" customWidth="1"/>
    <col min="3" max="3" width="61.6640625" style="182" customWidth="1"/>
    <col min="4" max="4" width="5.6640625" style="183" customWidth="1"/>
    <col min="5" max="5" width="8.44140625" style="183" customWidth="1"/>
    <col min="6" max="7" width="11.6640625" style="182" customWidth="1"/>
    <col min="8" max="16384" width="9.33203125" style="182"/>
  </cols>
  <sheetData>
    <row r="1" spans="1:12" ht="13" x14ac:dyDescent="0.3">
      <c r="C1" s="213" t="s">
        <v>654</v>
      </c>
    </row>
    <row r="3" spans="1:12" ht="13" x14ac:dyDescent="0.3">
      <c r="A3" s="202" t="s">
        <v>655</v>
      </c>
      <c r="B3" s="202" t="s">
        <v>656</v>
      </c>
      <c r="C3" s="202" t="s">
        <v>657</v>
      </c>
      <c r="D3" s="202" t="s">
        <v>658</v>
      </c>
      <c r="E3" s="202" t="s">
        <v>659</v>
      </c>
      <c r="F3" s="202" t="s">
        <v>660</v>
      </c>
      <c r="G3" s="202" t="s">
        <v>661</v>
      </c>
    </row>
    <row r="4" spans="1:12" x14ac:dyDescent="0.25">
      <c r="A4" s="194">
        <v>1</v>
      </c>
      <c r="B4" s="196">
        <v>721140806</v>
      </c>
      <c r="C4" s="195" t="s">
        <v>662</v>
      </c>
      <c r="D4" s="194" t="s">
        <v>318</v>
      </c>
      <c r="E4" s="207">
        <v>70</v>
      </c>
      <c r="F4" s="212"/>
      <c r="G4" s="207">
        <f>E4*F4</f>
        <v>0</v>
      </c>
    </row>
    <row r="5" spans="1:12" x14ac:dyDescent="0.25">
      <c r="A5" s="194">
        <v>2</v>
      </c>
      <c r="B5" s="196">
        <v>721210823</v>
      </c>
      <c r="C5" s="195" t="s">
        <v>663</v>
      </c>
      <c r="D5" s="194" t="s">
        <v>318</v>
      </c>
      <c r="E5" s="207">
        <v>5</v>
      </c>
      <c r="F5" s="212"/>
      <c r="G5" s="207">
        <f>E5*F5</f>
        <v>0</v>
      </c>
    </row>
    <row r="6" spans="1:12" x14ac:dyDescent="0.25">
      <c r="A6" s="194">
        <v>3</v>
      </c>
      <c r="B6" s="196">
        <v>721171603</v>
      </c>
      <c r="C6" s="195" t="s">
        <v>664</v>
      </c>
      <c r="D6" s="194"/>
      <c r="E6" s="207"/>
      <c r="F6" s="211"/>
      <c r="G6" s="207"/>
    </row>
    <row r="7" spans="1:12" x14ac:dyDescent="0.25">
      <c r="A7" s="194">
        <v>4</v>
      </c>
      <c r="B7" s="196"/>
      <c r="C7" s="195" t="s">
        <v>665</v>
      </c>
      <c r="D7" s="194" t="s">
        <v>318</v>
      </c>
      <c r="E7" s="207">
        <v>75</v>
      </c>
      <c r="F7" s="193"/>
      <c r="G7" s="207">
        <f>E7*F7</f>
        <v>0</v>
      </c>
    </row>
    <row r="8" spans="1:12" ht="27" customHeight="1" x14ac:dyDescent="0.25">
      <c r="A8" s="194">
        <v>5</v>
      </c>
      <c r="B8" s="196">
        <v>713482124</v>
      </c>
      <c r="C8" s="356" t="s">
        <v>666</v>
      </c>
      <c r="D8" s="194"/>
      <c r="E8" s="211"/>
      <c r="F8" s="193"/>
      <c r="G8" s="193"/>
    </row>
    <row r="9" spans="1:12" x14ac:dyDescent="0.25">
      <c r="A9" s="194">
        <v>6</v>
      </c>
      <c r="B9" s="210"/>
      <c r="C9" s="195" t="s">
        <v>667</v>
      </c>
      <c r="D9" s="194" t="s">
        <v>318</v>
      </c>
      <c r="E9" s="193">
        <v>75</v>
      </c>
      <c r="F9" s="193"/>
      <c r="G9" s="193">
        <f t="shared" ref="G9:G18" si="0">E9*F9</f>
        <v>0</v>
      </c>
    </row>
    <row r="10" spans="1:12" ht="23" x14ac:dyDescent="0.25">
      <c r="A10" s="194">
        <v>7</v>
      </c>
      <c r="B10" s="196" t="s">
        <v>668</v>
      </c>
      <c r="C10" s="357" t="s">
        <v>669</v>
      </c>
      <c r="D10" s="194" t="s">
        <v>303</v>
      </c>
      <c r="E10" s="207">
        <v>15</v>
      </c>
      <c r="F10" s="193"/>
      <c r="G10" s="207">
        <f t="shared" si="0"/>
        <v>0</v>
      </c>
      <c r="H10" s="183"/>
      <c r="L10" s="209"/>
    </row>
    <row r="11" spans="1:12" ht="25" x14ac:dyDescent="0.25">
      <c r="A11" s="194">
        <v>8</v>
      </c>
      <c r="B11" s="196" t="s">
        <v>670</v>
      </c>
      <c r="C11" s="356" t="s">
        <v>671</v>
      </c>
      <c r="D11" s="194" t="s">
        <v>604</v>
      </c>
      <c r="E11" s="207">
        <v>5</v>
      </c>
      <c r="F11" s="193"/>
      <c r="G11" s="207">
        <f t="shared" si="0"/>
        <v>0</v>
      </c>
      <c r="H11" s="183"/>
      <c r="L11" s="209"/>
    </row>
    <row r="12" spans="1:12" x14ac:dyDescent="0.25">
      <c r="A12" s="194">
        <v>9</v>
      </c>
      <c r="B12" s="196" t="s">
        <v>672</v>
      </c>
      <c r="C12" s="195" t="s">
        <v>673</v>
      </c>
      <c r="D12" s="194" t="s">
        <v>303</v>
      </c>
      <c r="E12" s="207">
        <v>5</v>
      </c>
      <c r="F12" s="193"/>
      <c r="G12" s="207">
        <f t="shared" si="0"/>
        <v>0</v>
      </c>
    </row>
    <row r="13" spans="1:12" x14ac:dyDescent="0.25">
      <c r="A13" s="194">
        <v>10</v>
      </c>
      <c r="B13" s="196" t="s">
        <v>674</v>
      </c>
      <c r="C13" s="195" t="s">
        <v>675</v>
      </c>
      <c r="D13" s="194" t="s">
        <v>303</v>
      </c>
      <c r="E13" s="207">
        <v>5</v>
      </c>
      <c r="F13" s="193"/>
      <c r="G13" s="207">
        <f t="shared" si="0"/>
        <v>0</v>
      </c>
    </row>
    <row r="14" spans="1:12" x14ac:dyDescent="0.25">
      <c r="A14" s="194"/>
      <c r="B14" s="196" t="s">
        <v>676</v>
      </c>
      <c r="C14" s="195" t="s">
        <v>677</v>
      </c>
      <c r="D14" s="194" t="s">
        <v>303</v>
      </c>
      <c r="E14" s="207">
        <v>5</v>
      </c>
      <c r="F14" s="193"/>
      <c r="G14" s="208">
        <f t="shared" si="0"/>
        <v>0</v>
      </c>
    </row>
    <row r="15" spans="1:12" x14ac:dyDescent="0.25">
      <c r="A15" s="194">
        <v>11</v>
      </c>
      <c r="B15" s="196" t="s">
        <v>676</v>
      </c>
      <c r="C15" s="195" t="s">
        <v>678</v>
      </c>
      <c r="D15" s="194" t="s">
        <v>303</v>
      </c>
      <c r="E15" s="207">
        <v>4</v>
      </c>
      <c r="F15" s="193"/>
      <c r="G15" s="207">
        <f t="shared" si="0"/>
        <v>0</v>
      </c>
    </row>
    <row r="16" spans="1:12" x14ac:dyDescent="0.25">
      <c r="A16" s="194">
        <v>12</v>
      </c>
      <c r="B16" s="196" t="s">
        <v>679</v>
      </c>
      <c r="C16" s="195" t="s">
        <v>680</v>
      </c>
      <c r="D16" s="194" t="s">
        <v>303</v>
      </c>
      <c r="E16" s="207">
        <v>4</v>
      </c>
      <c r="F16" s="193"/>
      <c r="G16" s="207">
        <f t="shared" si="0"/>
        <v>0</v>
      </c>
    </row>
    <row r="17" spans="1:9" x14ac:dyDescent="0.25">
      <c r="A17" s="194">
        <v>13</v>
      </c>
      <c r="B17" s="196" t="s">
        <v>681</v>
      </c>
      <c r="C17" s="195" t="s">
        <v>682</v>
      </c>
      <c r="D17" s="194" t="s">
        <v>303</v>
      </c>
      <c r="E17" s="207">
        <v>4</v>
      </c>
      <c r="F17" s="193"/>
      <c r="G17" s="207">
        <f t="shared" si="0"/>
        <v>0</v>
      </c>
    </row>
    <row r="18" spans="1:9" x14ac:dyDescent="0.25">
      <c r="A18" s="194">
        <v>14</v>
      </c>
      <c r="B18" s="196">
        <v>721290111</v>
      </c>
      <c r="C18" s="195" t="s">
        <v>683</v>
      </c>
      <c r="D18" s="194" t="s">
        <v>318</v>
      </c>
      <c r="E18" s="207">
        <v>75</v>
      </c>
      <c r="F18" s="193"/>
      <c r="G18" s="207">
        <f t="shared" si="0"/>
        <v>0</v>
      </c>
    </row>
    <row r="19" spans="1:9" x14ac:dyDescent="0.25">
      <c r="A19" s="194">
        <v>15</v>
      </c>
      <c r="B19" s="196">
        <v>998721202</v>
      </c>
      <c r="C19" s="195" t="s">
        <v>684</v>
      </c>
      <c r="D19" s="194" t="s">
        <v>92</v>
      </c>
      <c r="E19" s="207">
        <v>1.1000000000000001</v>
      </c>
      <c r="F19" s="193"/>
      <c r="G19" s="207">
        <f>E19*F19/100</f>
        <v>0</v>
      </c>
    </row>
    <row r="20" spans="1:9" x14ac:dyDescent="0.25">
      <c r="A20" s="194">
        <v>16</v>
      </c>
      <c r="B20" s="196">
        <v>998721294</v>
      </c>
      <c r="C20" s="195" t="s">
        <v>685</v>
      </c>
      <c r="D20" s="194" t="s">
        <v>92</v>
      </c>
      <c r="E20" s="207">
        <v>1</v>
      </c>
      <c r="F20" s="193"/>
      <c r="G20" s="207">
        <v>0</v>
      </c>
      <c r="I20" s="182" t="s">
        <v>26</v>
      </c>
    </row>
    <row r="21" spans="1:9" x14ac:dyDescent="0.25">
      <c r="A21" s="194">
        <v>17</v>
      </c>
      <c r="B21" s="194"/>
      <c r="C21" s="195"/>
      <c r="D21" s="194"/>
      <c r="E21" s="193"/>
      <c r="F21" s="193"/>
      <c r="G21" s="207"/>
    </row>
    <row r="22" spans="1:9" ht="13" x14ac:dyDescent="0.3">
      <c r="A22" s="194">
        <v>18</v>
      </c>
      <c r="B22" s="194"/>
      <c r="C22" s="195" t="s">
        <v>686</v>
      </c>
      <c r="D22" s="194"/>
      <c r="E22" s="193"/>
      <c r="F22" s="193"/>
      <c r="G22" s="192">
        <f>SUM(G4:G21)</f>
        <v>0</v>
      </c>
    </row>
    <row r="23" spans="1:9" x14ac:dyDescent="0.25">
      <c r="B23" s="191"/>
      <c r="F23" s="183"/>
      <c r="G23" s="206"/>
    </row>
    <row r="24" spans="1:9" ht="13" x14ac:dyDescent="0.3">
      <c r="B24" s="191"/>
      <c r="C24" s="205" t="s">
        <v>687</v>
      </c>
    </row>
    <row r="25" spans="1:9" x14ac:dyDescent="0.25">
      <c r="B25" s="191"/>
    </row>
    <row r="26" spans="1:9" ht="13" x14ac:dyDescent="0.3">
      <c r="A26" s="202" t="s">
        <v>655</v>
      </c>
      <c r="B26" s="204" t="s">
        <v>656</v>
      </c>
      <c r="C26" s="203" t="s">
        <v>657</v>
      </c>
      <c r="D26" s="202" t="s">
        <v>658</v>
      </c>
      <c r="E26" s="202" t="s">
        <v>659</v>
      </c>
      <c r="F26" s="202" t="s">
        <v>660</v>
      </c>
      <c r="G26" s="202" t="s">
        <v>661</v>
      </c>
    </row>
    <row r="27" spans="1:9" ht="25" x14ac:dyDescent="0.25">
      <c r="A27" s="194">
        <v>1</v>
      </c>
      <c r="B27" s="196" t="s">
        <v>688</v>
      </c>
      <c r="C27" s="356" t="s">
        <v>689</v>
      </c>
      <c r="D27" s="194"/>
      <c r="E27" s="194"/>
      <c r="F27" s="201"/>
      <c r="G27" s="198"/>
    </row>
    <row r="28" spans="1:9" x14ac:dyDescent="0.25">
      <c r="A28" s="194">
        <v>2</v>
      </c>
      <c r="B28" s="196"/>
      <c r="C28" s="195" t="s">
        <v>690</v>
      </c>
      <c r="D28" s="194"/>
      <c r="E28" s="200"/>
      <c r="F28" s="199"/>
      <c r="G28" s="198"/>
      <c r="H28" s="197"/>
    </row>
    <row r="29" spans="1:9" ht="37.5" x14ac:dyDescent="0.25">
      <c r="A29" s="194">
        <v>3</v>
      </c>
      <c r="B29" s="196" t="s">
        <v>691</v>
      </c>
      <c r="C29" s="356" t="s">
        <v>692</v>
      </c>
      <c r="D29" s="194" t="s">
        <v>303</v>
      </c>
      <c r="E29" s="193">
        <v>0</v>
      </c>
      <c r="F29" s="193"/>
      <c r="G29" s="193">
        <f t="shared" ref="G29:G39" si="1">E29*F29</f>
        <v>0</v>
      </c>
    </row>
    <row r="30" spans="1:9" ht="37.5" x14ac:dyDescent="0.25">
      <c r="A30" s="194">
        <v>4</v>
      </c>
      <c r="B30" s="196" t="s">
        <v>693</v>
      </c>
      <c r="C30" s="356" t="s">
        <v>694</v>
      </c>
      <c r="D30" s="194" t="s">
        <v>303</v>
      </c>
      <c r="E30" s="193">
        <v>0</v>
      </c>
      <c r="F30" s="193"/>
      <c r="G30" s="193">
        <f t="shared" si="1"/>
        <v>0</v>
      </c>
    </row>
    <row r="31" spans="1:9" ht="37.5" x14ac:dyDescent="0.25">
      <c r="A31" s="194">
        <v>5</v>
      </c>
      <c r="B31" s="196" t="s">
        <v>695</v>
      </c>
      <c r="C31" s="356" t="s">
        <v>696</v>
      </c>
      <c r="D31" s="194" t="s">
        <v>303</v>
      </c>
      <c r="E31" s="193">
        <v>0</v>
      </c>
      <c r="F31" s="193"/>
      <c r="G31" s="193">
        <f t="shared" si="1"/>
        <v>0</v>
      </c>
    </row>
    <row r="32" spans="1:9" ht="37.5" x14ac:dyDescent="0.25">
      <c r="A32" s="194">
        <v>6</v>
      </c>
      <c r="B32" s="196" t="s">
        <v>697</v>
      </c>
      <c r="C32" s="356" t="s">
        <v>698</v>
      </c>
      <c r="D32" s="194" t="s">
        <v>303</v>
      </c>
      <c r="E32" s="193">
        <v>0</v>
      </c>
      <c r="F32" s="193"/>
      <c r="G32" s="193">
        <f t="shared" si="1"/>
        <v>0</v>
      </c>
    </row>
    <row r="33" spans="1:10" ht="37.5" x14ac:dyDescent="0.25">
      <c r="A33" s="194">
        <v>7</v>
      </c>
      <c r="B33" s="196" t="s">
        <v>699</v>
      </c>
      <c r="C33" s="356" t="s">
        <v>700</v>
      </c>
      <c r="D33" s="194" t="s">
        <v>303</v>
      </c>
      <c r="E33" s="193">
        <v>0</v>
      </c>
      <c r="F33" s="193"/>
      <c r="G33" s="193">
        <f t="shared" si="1"/>
        <v>0</v>
      </c>
    </row>
    <row r="34" spans="1:10" ht="37.5" x14ac:dyDescent="0.25">
      <c r="A34" s="194">
        <v>8</v>
      </c>
      <c r="B34" s="196" t="s">
        <v>701</v>
      </c>
      <c r="C34" s="356" t="s">
        <v>702</v>
      </c>
      <c r="D34" s="194" t="s">
        <v>303</v>
      </c>
      <c r="E34" s="193">
        <v>0</v>
      </c>
      <c r="F34" s="193"/>
      <c r="G34" s="193">
        <f t="shared" si="1"/>
        <v>0</v>
      </c>
    </row>
    <row r="35" spans="1:10" ht="37.5" x14ac:dyDescent="0.25">
      <c r="A35" s="194">
        <v>9</v>
      </c>
      <c r="B35" s="196" t="s">
        <v>703</v>
      </c>
      <c r="C35" s="356" t="s">
        <v>704</v>
      </c>
      <c r="D35" s="194" t="s">
        <v>303</v>
      </c>
      <c r="E35" s="193">
        <v>0</v>
      </c>
      <c r="F35" s="193"/>
      <c r="G35" s="193">
        <f t="shared" si="1"/>
        <v>0</v>
      </c>
    </row>
    <row r="36" spans="1:10" ht="37.5" x14ac:dyDescent="0.25">
      <c r="A36" s="194">
        <v>10</v>
      </c>
      <c r="B36" s="196" t="s">
        <v>705</v>
      </c>
      <c r="C36" s="356" t="s">
        <v>706</v>
      </c>
      <c r="D36" s="194" t="s">
        <v>303</v>
      </c>
      <c r="E36" s="193">
        <v>0</v>
      </c>
      <c r="F36" s="193"/>
      <c r="G36" s="193">
        <f t="shared" si="1"/>
        <v>0</v>
      </c>
      <c r="J36" s="197"/>
    </row>
    <row r="37" spans="1:10" ht="25" x14ac:dyDescent="0.25">
      <c r="A37" s="194">
        <v>11</v>
      </c>
      <c r="B37" s="196" t="s">
        <v>707</v>
      </c>
      <c r="C37" s="356" t="s">
        <v>708</v>
      </c>
      <c r="D37" s="194" t="s">
        <v>303</v>
      </c>
      <c r="E37" s="193">
        <v>6</v>
      </c>
      <c r="F37" s="193"/>
      <c r="G37" s="193">
        <f t="shared" si="1"/>
        <v>0</v>
      </c>
    </row>
    <row r="38" spans="1:10" ht="37.5" x14ac:dyDescent="0.25">
      <c r="A38" s="194">
        <v>12</v>
      </c>
      <c r="B38" s="196" t="s">
        <v>709</v>
      </c>
      <c r="C38" s="356" t="s">
        <v>710</v>
      </c>
      <c r="D38" s="194" t="s">
        <v>303</v>
      </c>
      <c r="E38" s="193">
        <v>0</v>
      </c>
      <c r="F38" s="193"/>
      <c r="G38" s="193">
        <f t="shared" si="1"/>
        <v>0</v>
      </c>
    </row>
    <row r="39" spans="1:10" ht="25" x14ac:dyDescent="0.25">
      <c r="A39" s="194">
        <v>13</v>
      </c>
      <c r="B39" s="196" t="s">
        <v>707</v>
      </c>
      <c r="C39" s="356" t="s">
        <v>711</v>
      </c>
      <c r="D39" s="194" t="s">
        <v>303</v>
      </c>
      <c r="E39" s="193">
        <f>SUM(E29:E38)</f>
        <v>6</v>
      </c>
      <c r="F39" s="193"/>
      <c r="G39" s="193">
        <f t="shared" si="1"/>
        <v>0</v>
      </c>
    </row>
    <row r="40" spans="1:10" x14ac:dyDescent="0.25">
      <c r="A40" s="194">
        <v>14</v>
      </c>
      <c r="B40" s="196" t="s">
        <v>709</v>
      </c>
      <c r="C40" s="195" t="s">
        <v>712</v>
      </c>
      <c r="D40" s="194"/>
      <c r="E40" s="193"/>
      <c r="F40" s="193"/>
      <c r="G40" s="193">
        <f>SUM(G29:G39)</f>
        <v>0</v>
      </c>
    </row>
    <row r="41" spans="1:10" x14ac:dyDescent="0.25">
      <c r="A41" s="194">
        <v>15</v>
      </c>
      <c r="B41" s="196" t="s">
        <v>713</v>
      </c>
      <c r="C41" s="195" t="s">
        <v>714</v>
      </c>
      <c r="D41" s="194"/>
      <c r="E41" s="193"/>
      <c r="F41" s="193"/>
      <c r="G41" s="193">
        <v>0</v>
      </c>
    </row>
    <row r="42" spans="1:10" x14ac:dyDescent="0.25">
      <c r="A42" s="194">
        <v>16</v>
      </c>
      <c r="B42" s="196">
        <v>998</v>
      </c>
      <c r="C42" s="195"/>
      <c r="D42" s="194"/>
      <c r="E42" s="193"/>
      <c r="F42" s="193"/>
      <c r="G42" s="193"/>
    </row>
    <row r="43" spans="1:10" x14ac:dyDescent="0.25">
      <c r="A43" s="194">
        <v>17</v>
      </c>
      <c r="B43" s="196">
        <v>767202</v>
      </c>
      <c r="C43" s="195" t="s">
        <v>715</v>
      </c>
      <c r="D43" s="194" t="s">
        <v>92</v>
      </c>
      <c r="E43" s="193">
        <v>0.8</v>
      </c>
      <c r="F43" s="193"/>
      <c r="G43" s="193">
        <f>E43*F43/100</f>
        <v>0</v>
      </c>
    </row>
    <row r="44" spans="1:10" x14ac:dyDescent="0.25">
      <c r="A44" s="194">
        <v>18</v>
      </c>
      <c r="B44" s="196">
        <v>767294</v>
      </c>
      <c r="C44" s="195" t="s">
        <v>716</v>
      </c>
      <c r="D44" s="194" t="s">
        <v>92</v>
      </c>
      <c r="E44" s="193">
        <v>0.6</v>
      </c>
      <c r="F44" s="193"/>
      <c r="G44" s="193">
        <f>E44*F44/100</f>
        <v>0</v>
      </c>
    </row>
    <row r="45" spans="1:10" x14ac:dyDescent="0.25">
      <c r="A45" s="194">
        <v>19</v>
      </c>
      <c r="B45" s="196"/>
      <c r="C45" s="195"/>
      <c r="D45" s="194"/>
      <c r="E45" s="193"/>
      <c r="F45" s="193"/>
      <c r="G45" s="193"/>
    </row>
    <row r="46" spans="1:10" ht="13" x14ac:dyDescent="0.3">
      <c r="A46" s="194">
        <v>20</v>
      </c>
      <c r="B46" s="196"/>
      <c r="C46" s="195" t="s">
        <v>686</v>
      </c>
      <c r="D46" s="194"/>
      <c r="E46" s="193"/>
      <c r="F46" s="193"/>
      <c r="G46" s="192">
        <f>SUM(G29:G44)</f>
        <v>0</v>
      </c>
    </row>
    <row r="47" spans="1:10" ht="13" thickBot="1" x14ac:dyDescent="0.3">
      <c r="B47" s="191"/>
      <c r="G47" s="190"/>
    </row>
    <row r="48" spans="1:10" ht="16" thickBot="1" x14ac:dyDescent="0.4">
      <c r="A48" s="189"/>
      <c r="B48" s="188" t="s">
        <v>88</v>
      </c>
      <c r="C48" s="187"/>
      <c r="D48" s="186"/>
      <c r="E48" s="186"/>
      <c r="F48" s="185" t="s">
        <v>717</v>
      </c>
      <c r="G48" s="184">
        <f>SUM(G22,G46)</f>
        <v>0</v>
      </c>
    </row>
  </sheetData>
  <printOptions horizontalCentered="1"/>
  <pageMargins left="0.78740157480314965" right="0.19685039370078741" top="0.39370078740157483" bottom="0.59055118110236227" header="0.51181102362204722" footer="0.51181102362204722"/>
  <pageSetup paperSize="9" orientation="portrait" horizontalDpi="4294967293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EFD1-24A7-458A-AA30-2CF2CCE99105}">
  <dimension ref="A1:H57"/>
  <sheetViews>
    <sheetView topLeftCell="A54" zoomScale="130" zoomScaleNormal="130" zoomScalePageLayoutView="187" workbookViewId="0">
      <selection activeCell="B6" sqref="B6"/>
    </sheetView>
  </sheetViews>
  <sheetFormatPr defaultColWidth="10.33203125" defaultRowHeight="14.5" x14ac:dyDescent="0.35"/>
  <cols>
    <col min="1" max="1" width="5" style="76" bestFit="1" customWidth="1"/>
    <col min="2" max="2" width="108.44140625" style="76" customWidth="1"/>
    <col min="3" max="3" width="6.109375" style="76" bestFit="1" customWidth="1"/>
    <col min="4" max="4" width="5.77734375" style="76" bestFit="1" customWidth="1"/>
    <col min="5" max="5" width="11.6640625" style="76" bestFit="1" customWidth="1"/>
    <col min="6" max="6" width="16.109375" style="76" bestFit="1" customWidth="1"/>
    <col min="7" max="7" width="11.6640625" style="76" bestFit="1" customWidth="1"/>
    <col min="8" max="8" width="15.44140625" style="76" customWidth="1"/>
    <col min="9" max="16384" width="10.33203125" style="76"/>
  </cols>
  <sheetData>
    <row r="1" spans="1:8" ht="17.5" x14ac:dyDescent="0.35">
      <c r="A1" s="120"/>
      <c r="B1" s="180" t="s">
        <v>718</v>
      </c>
      <c r="C1" s="120"/>
      <c r="D1" s="120"/>
      <c r="E1" s="107"/>
      <c r="F1" s="107"/>
      <c r="G1" s="107"/>
      <c r="H1" s="107"/>
    </row>
    <row r="2" spans="1:8" ht="17.5" x14ac:dyDescent="0.35">
      <c r="A2" s="120"/>
      <c r="B2" s="122" t="s">
        <v>719</v>
      </c>
      <c r="C2" s="120"/>
      <c r="D2" s="120"/>
      <c r="E2" s="107"/>
      <c r="F2" s="107"/>
      <c r="G2" s="107"/>
      <c r="H2" s="107"/>
    </row>
    <row r="3" spans="1:8" ht="15.5" x14ac:dyDescent="0.35">
      <c r="A3" s="120"/>
      <c r="B3" s="121" t="s">
        <v>773</v>
      </c>
      <c r="C3" s="120"/>
      <c r="D3" s="120"/>
      <c r="E3" s="107"/>
      <c r="F3" s="107"/>
      <c r="G3" s="107"/>
      <c r="H3" s="107"/>
    </row>
    <row r="4" spans="1:8" ht="15.5" x14ac:dyDescent="0.35">
      <c r="A4" s="120"/>
      <c r="B4" s="121" t="s">
        <v>720</v>
      </c>
      <c r="C4" s="120"/>
      <c r="D4" s="120"/>
      <c r="E4" s="107"/>
      <c r="F4" s="107"/>
      <c r="G4" s="107"/>
      <c r="H4" s="107"/>
    </row>
    <row r="5" spans="1:8" ht="15.5" x14ac:dyDescent="0.35">
      <c r="A5" s="120"/>
      <c r="B5" s="121" t="s">
        <v>721</v>
      </c>
      <c r="C5" s="120"/>
      <c r="D5" s="120"/>
      <c r="E5" s="107"/>
      <c r="F5" s="107"/>
      <c r="G5" s="107"/>
      <c r="H5" s="107"/>
    </row>
    <row r="6" spans="1:8" ht="15.5" x14ac:dyDescent="0.35">
      <c r="A6" s="120"/>
      <c r="B6" s="121" t="s">
        <v>722</v>
      </c>
      <c r="C6" s="120"/>
      <c r="D6" s="120"/>
      <c r="E6" s="107"/>
      <c r="F6" s="107"/>
      <c r="G6" s="107"/>
      <c r="H6" s="107"/>
    </row>
    <row r="7" spans="1:8" ht="15.5" x14ac:dyDescent="0.35">
      <c r="A7" s="120"/>
      <c r="B7" s="121"/>
      <c r="C7" s="120"/>
      <c r="D7" s="120"/>
      <c r="E7" s="107"/>
      <c r="F7" s="107"/>
      <c r="G7" s="107"/>
      <c r="H7" s="107"/>
    </row>
    <row r="8" spans="1:8" ht="15.5" x14ac:dyDescent="0.35">
      <c r="A8" s="116"/>
      <c r="B8" s="115" t="s">
        <v>723</v>
      </c>
      <c r="C8" s="114"/>
      <c r="D8" s="113"/>
      <c r="E8" s="112"/>
      <c r="F8" s="112"/>
      <c r="G8" s="112"/>
      <c r="H8" s="112"/>
    </row>
    <row r="9" spans="1:8" x14ac:dyDescent="0.35">
      <c r="A9" s="111" t="s">
        <v>655</v>
      </c>
      <c r="B9" s="110" t="s">
        <v>724</v>
      </c>
      <c r="C9" s="214" t="s">
        <v>725</v>
      </c>
      <c r="D9" s="109" t="s">
        <v>726</v>
      </c>
      <c r="E9" s="108" t="s">
        <v>727</v>
      </c>
      <c r="F9" s="108" t="s">
        <v>728</v>
      </c>
      <c r="G9" s="107" t="s">
        <v>729</v>
      </c>
      <c r="H9" s="107" t="s">
        <v>730</v>
      </c>
    </row>
    <row r="10" spans="1:8" x14ac:dyDescent="0.35">
      <c r="A10" s="105">
        <v>1</v>
      </c>
      <c r="B10" s="104" t="s">
        <v>731</v>
      </c>
      <c r="C10" s="215">
        <v>16</v>
      </c>
      <c r="D10" s="103" t="s">
        <v>303</v>
      </c>
      <c r="E10" s="102"/>
      <c r="F10" s="101">
        <f t="shared" ref="F10:F24" si="0">E10*C10</f>
        <v>0</v>
      </c>
      <c r="G10" s="102"/>
      <c r="H10" s="101">
        <f t="shared" ref="H10" si="1">G10*C10</f>
        <v>0</v>
      </c>
    </row>
    <row r="11" spans="1:8" s="178" customFormat="1" ht="22" x14ac:dyDescent="0.35">
      <c r="A11" s="216">
        <v>2</v>
      </c>
      <c r="B11" s="117" t="s">
        <v>732</v>
      </c>
      <c r="C11" s="217">
        <v>22</v>
      </c>
      <c r="D11" s="218" t="s">
        <v>318</v>
      </c>
      <c r="E11" s="119"/>
      <c r="F11" s="179">
        <f t="shared" si="0"/>
        <v>0</v>
      </c>
      <c r="G11" s="119"/>
      <c r="H11" s="179">
        <v>0</v>
      </c>
    </row>
    <row r="12" spans="1:8" s="178" customFormat="1" x14ac:dyDescent="0.35">
      <c r="A12" s="105">
        <v>3</v>
      </c>
      <c r="B12" s="117" t="s">
        <v>733</v>
      </c>
      <c r="C12" s="217">
        <v>4</v>
      </c>
      <c r="D12" s="218" t="s">
        <v>734</v>
      </c>
      <c r="E12" s="119"/>
      <c r="F12" s="179">
        <f t="shared" si="0"/>
        <v>0</v>
      </c>
      <c r="G12" s="119"/>
      <c r="H12" s="179">
        <v>0</v>
      </c>
    </row>
    <row r="13" spans="1:8" s="178" customFormat="1" x14ac:dyDescent="0.35">
      <c r="A13" s="216">
        <v>4</v>
      </c>
      <c r="B13" s="117" t="s">
        <v>735</v>
      </c>
      <c r="C13" s="217">
        <v>88</v>
      </c>
      <c r="D13" s="218" t="s">
        <v>303</v>
      </c>
      <c r="E13" s="119"/>
      <c r="F13" s="179">
        <f t="shared" si="0"/>
        <v>0</v>
      </c>
      <c r="G13" s="102"/>
      <c r="H13" s="101">
        <f t="shared" ref="H13:H15" si="2">C13*G13</f>
        <v>0</v>
      </c>
    </row>
    <row r="14" spans="1:8" s="178" customFormat="1" x14ac:dyDescent="0.35">
      <c r="A14" s="105">
        <v>5</v>
      </c>
      <c r="B14" s="117" t="s">
        <v>736</v>
      </c>
      <c r="C14" s="217">
        <v>10</v>
      </c>
      <c r="D14" s="218" t="s">
        <v>303</v>
      </c>
      <c r="E14" s="119"/>
      <c r="F14" s="179">
        <f t="shared" si="0"/>
        <v>0</v>
      </c>
      <c r="G14" s="102"/>
      <c r="H14" s="101">
        <f t="shared" si="2"/>
        <v>0</v>
      </c>
    </row>
    <row r="15" spans="1:8" s="178" customFormat="1" x14ac:dyDescent="0.35">
      <c r="A15" s="216">
        <v>6</v>
      </c>
      <c r="B15" s="117" t="s">
        <v>737</v>
      </c>
      <c r="C15" s="217">
        <v>10</v>
      </c>
      <c r="D15" s="218" t="s">
        <v>303</v>
      </c>
      <c r="E15" s="119"/>
      <c r="F15" s="179">
        <f t="shared" si="0"/>
        <v>0</v>
      </c>
      <c r="G15" s="102"/>
      <c r="H15" s="101">
        <f t="shared" si="2"/>
        <v>0</v>
      </c>
    </row>
    <row r="16" spans="1:8" s="178" customFormat="1" x14ac:dyDescent="0.35">
      <c r="A16" s="105">
        <v>7</v>
      </c>
      <c r="B16" s="117" t="s">
        <v>738</v>
      </c>
      <c r="C16" s="217">
        <v>16</v>
      </c>
      <c r="D16" s="218" t="s">
        <v>303</v>
      </c>
      <c r="E16" s="119"/>
      <c r="F16" s="179">
        <f t="shared" si="0"/>
        <v>0</v>
      </c>
      <c r="G16" s="119"/>
      <c r="H16" s="179"/>
    </row>
    <row r="17" spans="1:8" s="178" customFormat="1" x14ac:dyDescent="0.35">
      <c r="A17" s="216">
        <v>8</v>
      </c>
      <c r="B17" s="117" t="s">
        <v>739</v>
      </c>
      <c r="C17" s="217">
        <v>10</v>
      </c>
      <c r="D17" s="218" t="s">
        <v>303</v>
      </c>
      <c r="E17" s="119"/>
      <c r="F17" s="179">
        <f t="shared" si="0"/>
        <v>0</v>
      </c>
      <c r="G17" s="119"/>
      <c r="H17" s="179"/>
    </row>
    <row r="18" spans="1:8" s="178" customFormat="1" x14ac:dyDescent="0.35">
      <c r="A18" s="105">
        <v>9</v>
      </c>
      <c r="B18" s="117" t="s">
        <v>740</v>
      </c>
      <c r="C18" s="217">
        <v>320</v>
      </c>
      <c r="D18" s="218" t="s">
        <v>318</v>
      </c>
      <c r="E18" s="119"/>
      <c r="F18" s="179">
        <f t="shared" si="0"/>
        <v>0</v>
      </c>
      <c r="G18" s="119"/>
      <c r="H18" s="179">
        <f t="shared" ref="H18:H19" si="3">G18*C18</f>
        <v>0</v>
      </c>
    </row>
    <row r="19" spans="1:8" s="178" customFormat="1" x14ac:dyDescent="0.35">
      <c r="A19" s="216">
        <v>10</v>
      </c>
      <c r="B19" s="117" t="s">
        <v>741</v>
      </c>
      <c r="C19" s="217">
        <v>80</v>
      </c>
      <c r="D19" s="218" t="s">
        <v>318</v>
      </c>
      <c r="E19" s="119"/>
      <c r="F19" s="179">
        <f t="shared" si="0"/>
        <v>0</v>
      </c>
      <c r="G19" s="119"/>
      <c r="H19" s="179">
        <f t="shared" si="3"/>
        <v>0</v>
      </c>
    </row>
    <row r="20" spans="1:8" s="178" customFormat="1" x14ac:dyDescent="0.35">
      <c r="A20" s="105">
        <v>11</v>
      </c>
      <c r="B20" s="117" t="s">
        <v>742</v>
      </c>
      <c r="C20" s="217">
        <v>5</v>
      </c>
      <c r="D20" s="218" t="s">
        <v>303</v>
      </c>
      <c r="E20" s="119"/>
      <c r="F20" s="179">
        <f t="shared" si="0"/>
        <v>0</v>
      </c>
      <c r="G20" s="119"/>
      <c r="H20" s="179"/>
    </row>
    <row r="21" spans="1:8" s="178" customFormat="1" x14ac:dyDescent="0.35">
      <c r="A21" s="216">
        <v>12</v>
      </c>
      <c r="B21" s="117" t="s">
        <v>743</v>
      </c>
      <c r="C21" s="217">
        <v>5</v>
      </c>
      <c r="D21" s="218" t="s">
        <v>303</v>
      </c>
      <c r="E21" s="119"/>
      <c r="F21" s="179">
        <f t="shared" si="0"/>
        <v>0</v>
      </c>
      <c r="G21" s="119"/>
      <c r="H21" s="179">
        <f t="shared" ref="H21:H24" si="4">C21*G21</f>
        <v>0</v>
      </c>
    </row>
    <row r="22" spans="1:8" s="178" customFormat="1" x14ac:dyDescent="0.35">
      <c r="A22" s="105">
        <v>13</v>
      </c>
      <c r="B22" s="117" t="s">
        <v>744</v>
      </c>
      <c r="C22" s="217">
        <v>20</v>
      </c>
      <c r="D22" s="218" t="s">
        <v>303</v>
      </c>
      <c r="E22" s="119"/>
      <c r="F22" s="179">
        <f t="shared" si="0"/>
        <v>0</v>
      </c>
      <c r="G22" s="119"/>
      <c r="H22" s="179">
        <f t="shared" si="4"/>
        <v>0</v>
      </c>
    </row>
    <row r="23" spans="1:8" s="178" customFormat="1" ht="22" x14ac:dyDescent="0.35">
      <c r="A23" s="216">
        <v>14</v>
      </c>
      <c r="B23" s="117" t="s">
        <v>745</v>
      </c>
      <c r="C23" s="217">
        <v>120</v>
      </c>
      <c r="D23" s="218" t="s">
        <v>318</v>
      </c>
      <c r="E23" s="119"/>
      <c r="F23" s="179">
        <f t="shared" si="0"/>
        <v>0</v>
      </c>
      <c r="G23" s="119"/>
      <c r="H23" s="179">
        <f t="shared" si="4"/>
        <v>0</v>
      </c>
    </row>
    <row r="24" spans="1:8" s="178" customFormat="1" x14ac:dyDescent="0.35">
      <c r="A24" s="105">
        <v>15</v>
      </c>
      <c r="B24" s="117" t="s">
        <v>746</v>
      </c>
      <c r="C24" s="217">
        <v>50</v>
      </c>
      <c r="D24" s="218" t="s">
        <v>318</v>
      </c>
      <c r="E24" s="119"/>
      <c r="F24" s="179">
        <f t="shared" si="0"/>
        <v>0</v>
      </c>
      <c r="G24" s="119"/>
      <c r="H24" s="179">
        <f t="shared" si="4"/>
        <v>0</v>
      </c>
    </row>
    <row r="25" spans="1:8" x14ac:dyDescent="0.35">
      <c r="B25" s="99" t="s">
        <v>747</v>
      </c>
      <c r="C25" s="98"/>
      <c r="D25" s="97"/>
      <c r="E25" s="96"/>
      <c r="F25" s="95">
        <f>SUM(F10:F24)</f>
        <v>0</v>
      </c>
      <c r="G25" s="219"/>
      <c r="H25" s="95">
        <f>SUM(H10:H24)</f>
        <v>0</v>
      </c>
    </row>
    <row r="26" spans="1:8" x14ac:dyDescent="0.35">
      <c r="A26" s="116"/>
      <c r="B26" s="99"/>
      <c r="C26" s="98"/>
      <c r="D26" s="97"/>
      <c r="E26" s="96"/>
      <c r="F26" s="95"/>
      <c r="G26" s="95"/>
      <c r="H26" s="95"/>
    </row>
    <row r="27" spans="1:8" ht="15.5" x14ac:dyDescent="0.35">
      <c r="A27" s="116"/>
      <c r="B27" s="115" t="s">
        <v>748</v>
      </c>
      <c r="C27" s="114"/>
      <c r="D27" s="113"/>
      <c r="E27" s="112"/>
      <c r="F27" s="112"/>
      <c r="G27" s="112"/>
      <c r="H27" s="112"/>
    </row>
    <row r="28" spans="1:8" x14ac:dyDescent="0.35">
      <c r="A28" s="111" t="s">
        <v>655</v>
      </c>
      <c r="B28" s="110" t="s">
        <v>724</v>
      </c>
      <c r="C28" s="109" t="s">
        <v>725</v>
      </c>
      <c r="D28" s="109" t="s">
        <v>726</v>
      </c>
      <c r="E28" s="108" t="s">
        <v>727</v>
      </c>
      <c r="F28" s="108" t="s">
        <v>728</v>
      </c>
      <c r="G28" s="107" t="s">
        <v>729</v>
      </c>
      <c r="H28" s="107" t="s">
        <v>730</v>
      </c>
    </row>
    <row r="29" spans="1:8" x14ac:dyDescent="0.35">
      <c r="A29" s="105">
        <v>51</v>
      </c>
      <c r="B29" s="104" t="s">
        <v>749</v>
      </c>
      <c r="C29" s="215">
        <v>1</v>
      </c>
      <c r="D29" s="103" t="s">
        <v>750</v>
      </c>
      <c r="E29" s="102"/>
      <c r="F29" s="101">
        <f t="shared" ref="F29:F33" si="5">E29*C29</f>
        <v>0</v>
      </c>
      <c r="G29" s="102"/>
      <c r="H29" s="101">
        <f t="shared" ref="H29:H33" si="6">G29*C29</f>
        <v>0</v>
      </c>
    </row>
    <row r="30" spans="1:8" x14ac:dyDescent="0.35">
      <c r="A30" s="105">
        <v>52</v>
      </c>
      <c r="B30" s="104" t="s">
        <v>751</v>
      </c>
      <c r="C30" s="215">
        <v>1</v>
      </c>
      <c r="D30" s="103" t="s">
        <v>750</v>
      </c>
      <c r="E30" s="102"/>
      <c r="F30" s="101">
        <f t="shared" si="5"/>
        <v>0</v>
      </c>
      <c r="G30" s="102"/>
      <c r="H30" s="101">
        <f t="shared" si="6"/>
        <v>0</v>
      </c>
    </row>
    <row r="31" spans="1:8" x14ac:dyDescent="0.35">
      <c r="A31" s="105">
        <v>53</v>
      </c>
      <c r="B31" s="104" t="s">
        <v>752</v>
      </c>
      <c r="C31" s="215">
        <v>1</v>
      </c>
      <c r="D31" s="103" t="s">
        <v>750</v>
      </c>
      <c r="E31" s="102"/>
      <c r="F31" s="101">
        <f t="shared" si="5"/>
        <v>0</v>
      </c>
      <c r="G31" s="102"/>
      <c r="H31" s="101">
        <f>G31*C31</f>
        <v>0</v>
      </c>
    </row>
    <row r="32" spans="1:8" x14ac:dyDescent="0.35">
      <c r="A32" s="105">
        <v>54</v>
      </c>
      <c r="B32" s="106" t="s">
        <v>753</v>
      </c>
      <c r="C32" s="215">
        <v>3.5</v>
      </c>
      <c r="D32" s="103" t="s">
        <v>92</v>
      </c>
      <c r="E32" s="102"/>
      <c r="F32" s="101">
        <f t="shared" si="5"/>
        <v>0</v>
      </c>
      <c r="G32" s="102"/>
      <c r="H32" s="101">
        <f t="shared" si="6"/>
        <v>0</v>
      </c>
    </row>
    <row r="33" spans="1:8" x14ac:dyDescent="0.35">
      <c r="A33" s="105">
        <v>55</v>
      </c>
      <c r="B33" s="106" t="s">
        <v>754</v>
      </c>
      <c r="C33" s="215">
        <v>6</v>
      </c>
      <c r="D33" s="103" t="s">
        <v>92</v>
      </c>
      <c r="E33" s="102"/>
      <c r="F33" s="101">
        <f t="shared" si="5"/>
        <v>0</v>
      </c>
      <c r="G33" s="102"/>
      <c r="H33" s="101">
        <f t="shared" si="6"/>
        <v>0</v>
      </c>
    </row>
    <row r="34" spans="1:8" ht="22" x14ac:dyDescent="0.35">
      <c r="A34" s="105">
        <v>56</v>
      </c>
      <c r="B34" s="117" t="s">
        <v>755</v>
      </c>
      <c r="C34" s="215">
        <v>1</v>
      </c>
      <c r="D34" s="103" t="s">
        <v>197</v>
      </c>
      <c r="E34" s="101"/>
      <c r="F34" s="101">
        <f>E34*C34</f>
        <v>0</v>
      </c>
      <c r="G34" s="102"/>
      <c r="H34" s="101">
        <f>G34*C34</f>
        <v>0</v>
      </c>
    </row>
    <row r="35" spans="1:8" x14ac:dyDescent="0.35">
      <c r="A35" s="105">
        <v>57</v>
      </c>
      <c r="B35" s="104" t="s">
        <v>756</v>
      </c>
      <c r="C35" s="215">
        <v>1</v>
      </c>
      <c r="D35" s="103" t="s">
        <v>750</v>
      </c>
      <c r="E35" s="102"/>
      <c r="F35" s="101">
        <f>E35*C35</f>
        <v>0</v>
      </c>
      <c r="G35" s="102"/>
      <c r="H35" s="101">
        <f>G35*C35</f>
        <v>0</v>
      </c>
    </row>
    <row r="36" spans="1:8" x14ac:dyDescent="0.35">
      <c r="A36" s="105">
        <v>58</v>
      </c>
      <c r="B36" s="104" t="s">
        <v>757</v>
      </c>
      <c r="C36" s="215">
        <v>1</v>
      </c>
      <c r="D36" s="103" t="s">
        <v>750</v>
      </c>
      <c r="E36" s="102"/>
      <c r="F36" s="101">
        <f>E36*C36</f>
        <v>0</v>
      </c>
      <c r="G36" s="102"/>
      <c r="H36" s="101">
        <f>C36*G36</f>
        <v>0</v>
      </c>
    </row>
    <row r="37" spans="1:8" x14ac:dyDescent="0.35">
      <c r="A37" s="105">
        <v>59</v>
      </c>
      <c r="B37" s="104" t="s">
        <v>758</v>
      </c>
      <c r="C37" s="215">
        <v>1</v>
      </c>
      <c r="D37" s="118" t="s">
        <v>750</v>
      </c>
      <c r="E37" s="102"/>
      <c r="F37" s="101">
        <f>E37*C37</f>
        <v>0</v>
      </c>
      <c r="G37" s="102"/>
      <c r="H37" s="101">
        <f>G37*C37</f>
        <v>0</v>
      </c>
    </row>
    <row r="38" spans="1:8" x14ac:dyDescent="0.35">
      <c r="B38" s="100" t="s">
        <v>759</v>
      </c>
      <c r="C38" s="97"/>
      <c r="D38" s="97"/>
      <c r="E38" s="96"/>
      <c r="F38" s="95">
        <f>SUM(F29:F37)</f>
        <v>0</v>
      </c>
      <c r="G38" s="95"/>
      <c r="H38" s="95">
        <f>SUM(H29:H37)</f>
        <v>0</v>
      </c>
    </row>
    <row r="39" spans="1:8" x14ac:dyDescent="0.35">
      <c r="B39" s="99"/>
      <c r="C39" s="97"/>
      <c r="D39" s="97"/>
      <c r="E39" s="96"/>
      <c r="F39" s="95"/>
      <c r="G39" s="95"/>
      <c r="H39" s="95"/>
    </row>
    <row r="40" spans="1:8" x14ac:dyDescent="0.35">
      <c r="B40" s="91" t="s">
        <v>760</v>
      </c>
      <c r="C40" s="91"/>
      <c r="D40" s="91"/>
      <c r="E40" s="90"/>
      <c r="F40" s="88">
        <f>F25+F38</f>
        <v>0</v>
      </c>
      <c r="G40" s="88"/>
      <c r="H40" s="88">
        <f>H25+H38</f>
        <v>0</v>
      </c>
    </row>
    <row r="41" spans="1:8" x14ac:dyDescent="0.35">
      <c r="B41" s="94" t="s">
        <v>761</v>
      </c>
      <c r="C41" s="93"/>
      <c r="D41" s="93"/>
      <c r="E41" s="92"/>
      <c r="F41" s="440">
        <f>F40+H40</f>
        <v>0</v>
      </c>
      <c r="G41" s="440"/>
      <c r="H41" s="440"/>
    </row>
    <row r="42" spans="1:8" x14ac:dyDescent="0.35">
      <c r="B42" s="91" t="s">
        <v>762</v>
      </c>
      <c r="C42" s="91"/>
      <c r="D42" s="91"/>
      <c r="E42" s="90"/>
      <c r="F42" s="88"/>
      <c r="G42" s="89">
        <v>0.23</v>
      </c>
      <c r="H42" s="88">
        <f>(F41/100)*23</f>
        <v>0</v>
      </c>
    </row>
    <row r="43" spans="1:8" x14ac:dyDescent="0.35">
      <c r="B43" s="87" t="s">
        <v>763</v>
      </c>
      <c r="C43" s="86"/>
      <c r="D43" s="86"/>
      <c r="E43" s="85"/>
      <c r="F43" s="441">
        <f>F41+H42</f>
        <v>0</v>
      </c>
      <c r="G43" s="441"/>
      <c r="H43" s="441"/>
    </row>
    <row r="44" spans="1:8" x14ac:dyDescent="0.35">
      <c r="E44" s="83"/>
      <c r="F44" s="83"/>
      <c r="G44" s="83"/>
      <c r="H44" s="83"/>
    </row>
    <row r="45" spans="1:8" x14ac:dyDescent="0.35">
      <c r="B45" s="84" t="s">
        <v>764</v>
      </c>
      <c r="E45" s="83"/>
      <c r="F45" s="83"/>
      <c r="G45" s="83"/>
      <c r="H45" s="83"/>
    </row>
    <row r="46" spans="1:8" s="77" customFormat="1" x14ac:dyDescent="0.35">
      <c r="B46" s="220" t="s">
        <v>765</v>
      </c>
      <c r="E46" s="82"/>
      <c r="F46" s="82"/>
      <c r="G46" s="82"/>
      <c r="H46" s="82"/>
    </row>
    <row r="47" spans="1:8" s="77" customFormat="1" x14ac:dyDescent="0.35">
      <c r="B47" s="220" t="s">
        <v>766</v>
      </c>
      <c r="E47" s="82"/>
      <c r="F47" s="82"/>
      <c r="G47" s="82"/>
      <c r="H47" s="82"/>
    </row>
    <row r="48" spans="1:8" ht="26" x14ac:dyDescent="0.35">
      <c r="B48" s="81" t="s">
        <v>767</v>
      </c>
    </row>
    <row r="49" spans="2:6" x14ac:dyDescent="0.35">
      <c r="B49" s="80" t="s">
        <v>768</v>
      </c>
    </row>
    <row r="50" spans="2:6" x14ac:dyDescent="0.35">
      <c r="B50" s="80" t="s">
        <v>769</v>
      </c>
    </row>
    <row r="51" spans="2:6" x14ac:dyDescent="0.35">
      <c r="B51" s="80" t="s">
        <v>770</v>
      </c>
    </row>
    <row r="52" spans="2:6" ht="174" x14ac:dyDescent="0.35">
      <c r="B52" s="79" t="s">
        <v>771</v>
      </c>
    </row>
    <row r="57" spans="2:6" x14ac:dyDescent="0.35">
      <c r="F57" s="78"/>
    </row>
  </sheetData>
  <mergeCells count="2">
    <mergeCell ref="F41:H41"/>
    <mergeCell ref="F43:H43"/>
  </mergeCells>
  <pageMargins left="0.22" right="0.19" top="0.63" bottom="0.66" header="0.35" footer="0.31496062992125984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4FFAB8F6C423438D0EA1B83B8F2C2E" ma:contentTypeVersion="10" ma:contentTypeDescription="Umožňuje vytvoriť nový dokument." ma:contentTypeScope="" ma:versionID="fc4412cd16d597d4aad6c053de3db67f">
  <xsd:schema xmlns:xsd="http://www.w3.org/2001/XMLSchema" xmlns:xs="http://www.w3.org/2001/XMLSchema" xmlns:p="http://schemas.microsoft.com/office/2006/metadata/properties" xmlns:ns2="6712ff50-f989-4138-8ca8-ad83611cf4d8" targetNamespace="http://schemas.microsoft.com/office/2006/metadata/properties" ma:root="true" ma:fieldsID="5b64213669c7d210fde102f31828be01" ns2:_="">
    <xsd:import namespace="6712ff50-f989-4138-8ca8-ad83611cf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2ff50-f989-4138-8ca8-ad83611cf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12ff50-f989-4138-8ca8-ad83611cf4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EA5467-44C7-45D8-8922-37E53E82E7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C341C6-AF39-4EF6-B98F-8FD10CAF6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2ff50-f989-4138-8ca8-ad83611cf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C80C4E-EB5D-4C96-BABF-D4534C304DD2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6712ff50-f989-4138-8ca8-ad83611cf4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CNS</vt:lpstr>
      <vt:lpstr>Stavba</vt:lpstr>
      <vt:lpstr>ZTI</vt:lpstr>
      <vt:lpstr>Elektro</vt:lpstr>
      <vt:lpstr>'Rekapitulácia stavby'!Názvy_tlače</vt:lpstr>
      <vt:lpstr>Stavba!Názvy_tlače</vt:lpstr>
      <vt:lpstr>'Rekapitulácia stavby'!Oblasť_tlače</vt:lpstr>
      <vt:lpstr>Stavba!Oblasť_tlače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Ľubomír Németh</dc:creator>
  <cp:keywords/>
  <dc:description/>
  <cp:lastModifiedBy>Vyšná Miroslava</cp:lastModifiedBy>
  <cp:revision/>
  <dcterms:created xsi:type="dcterms:W3CDTF">2023-02-28T10:43:10Z</dcterms:created>
  <dcterms:modified xsi:type="dcterms:W3CDTF">2025-04-09T20:06:09Z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0x010100E74FFAB8F6C423438D0EA1B83B8F2C2E</vt:lpwstr>
  </property>
  <property fmtid="{D5CDD505-2E9C-101B-9397-08002B2CF9AE}" pid="3" name="MediaServiceImageTags">
    <vt:lpwstr/>
  </property>
</Properties>
</file>