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C\Documents\INOVA-KER, s.r.o\2025 kros\biely kôň\"/>
    </mc:Choice>
  </mc:AlternateContent>
  <bookViews>
    <workbookView xWindow="0" yWindow="0" windowWidth="0" windowHeight="0"/>
  </bookViews>
  <sheets>
    <sheet name="Rekapitulácia stavby" sheetId="1" r:id="rId1"/>
    <sheet name="01 - Maštaľ pre kone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'01 - Maštaľ pre kone'!$C$129:$K$213</definedName>
    <definedName name="_xlnm.Print_Area" localSheetId="1">'01 - Maštaľ pre kone'!$C$117:$J$213</definedName>
    <definedName name="_xlnm.Print_Titles" localSheetId="1">'01 - Maštaľ pre kone'!$129:$129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13"/>
  <c r="BH213"/>
  <c r="BG213"/>
  <c r="BE213"/>
  <c r="T213"/>
  <c r="R213"/>
  <c r="P213"/>
  <c r="BI212"/>
  <c r="BH212"/>
  <c r="BG212"/>
  <c r="BE212"/>
  <c r="T212"/>
  <c r="R212"/>
  <c r="P212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1"/>
  <c r="BH171"/>
  <c r="BG171"/>
  <c r="BE171"/>
  <c r="T171"/>
  <c r="R171"/>
  <c r="P171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F126"/>
  <c r="F124"/>
  <c r="E122"/>
  <c r="F91"/>
  <c r="F89"/>
  <c r="E87"/>
  <c r="J24"/>
  <c r="E24"/>
  <c r="J92"/>
  <c r="J23"/>
  <c r="J21"/>
  <c r="E21"/>
  <c r="J91"/>
  <c r="J20"/>
  <c r="J18"/>
  <c r="E18"/>
  <c r="F92"/>
  <c r="J17"/>
  <c r="J12"/>
  <c r="J124"/>
  <c r="E7"/>
  <c r="E85"/>
  <c i="1" r="L90"/>
  <c r="AM90"/>
  <c r="AM89"/>
  <c r="L89"/>
  <c r="AM87"/>
  <c r="L87"/>
  <c r="L85"/>
  <c r="L84"/>
  <c i="2" r="BK201"/>
  <c r="J186"/>
  <c r="J167"/>
  <c r="J157"/>
  <c r="BK145"/>
  <c r="J210"/>
  <c r="BK190"/>
  <c r="BK176"/>
  <c r="J146"/>
  <c r="J195"/>
  <c r="BK170"/>
  <c r="J153"/>
  <c r="BK209"/>
  <c r="BK192"/>
  <c r="J170"/>
  <c r="BK157"/>
  <c r="BK212"/>
  <c r="BK195"/>
  <c r="BK171"/>
  <c r="J135"/>
  <c r="J174"/>
  <c r="BK143"/>
  <c r="BK203"/>
  <c r="J198"/>
  <c r="BK175"/>
  <c r="J156"/>
  <c r="J144"/>
  <c r="BK196"/>
  <c r="J184"/>
  <c r="BK162"/>
  <c r="J145"/>
  <c r="J212"/>
  <c r="BK187"/>
  <c r="BK156"/>
  <c r="J205"/>
  <c r="BK191"/>
  <c r="BK164"/>
  <c r="BK148"/>
  <c r="J209"/>
  <c r="BK186"/>
  <c r="J181"/>
  <c r="BK207"/>
  <c r="J160"/>
  <c r="BK210"/>
  <c r="J191"/>
  <c r="J162"/>
  <c r="BK155"/>
  <c r="BK206"/>
  <c r="BK181"/>
  <c r="J161"/>
  <c r="J134"/>
  <c r="BK194"/>
  <c r="J171"/>
  <c r="J155"/>
  <c r="BK140"/>
  <c r="BK198"/>
  <c r="BK174"/>
  <c r="BK151"/>
  <c r="J213"/>
  <c r="J203"/>
  <c r="BK146"/>
  <c r="J193"/>
  <c r="J158"/>
  <c r="J136"/>
  <c r="J208"/>
  <c r="BK188"/>
  <c r="J176"/>
  <c r="BK159"/>
  <c r="J152"/>
  <c r="BK136"/>
  <c r="BK205"/>
  <c r="J187"/>
  <c r="BK154"/>
  <c r="J133"/>
  <c r="BK193"/>
  <c r="BK152"/>
  <c r="BK202"/>
  <c r="BK183"/>
  <c r="J175"/>
  <c r="BK137"/>
  <c r="J207"/>
  <c r="BK182"/>
  <c r="J137"/>
  <c r="J194"/>
  <c r="BK179"/>
  <c r="BK141"/>
  <c r="J202"/>
  <c r="BK185"/>
  <c r="BK168"/>
  <c r="BK149"/>
  <c i="1" r="AS94"/>
  <c i="2" r="J189"/>
  <c r="J180"/>
  <c r="BK153"/>
  <c r="J143"/>
  <c r="BK204"/>
  <c r="J190"/>
  <c r="BK167"/>
  <c r="J149"/>
  <c r="J201"/>
  <c r="BK180"/>
  <c r="BK158"/>
  <c r="BK147"/>
  <c r="BK208"/>
  <c r="J188"/>
  <c r="J151"/>
  <c r="BK213"/>
  <c r="J183"/>
  <c r="J148"/>
  <c r="J206"/>
  <c r="J199"/>
  <c r="J182"/>
  <c r="BK161"/>
  <c r="J154"/>
  <c r="BK133"/>
  <c r="J185"/>
  <c r="J164"/>
  <c r="J147"/>
  <c r="BK135"/>
  <c r="J196"/>
  <c r="BK189"/>
  <c r="J159"/>
  <c r="J141"/>
  <c r="BK199"/>
  <c r="J179"/>
  <c r="BK160"/>
  <c r="J140"/>
  <c r="J204"/>
  <c r="BK184"/>
  <c r="J168"/>
  <c r="BK134"/>
  <c r="J192"/>
  <c r="BK144"/>
  <c l="1" r="T139"/>
  <c r="R142"/>
  <c r="BK178"/>
  <c r="J178"/>
  <c r="J107"/>
  <c r="R132"/>
  <c r="R131"/>
  <c r="BK142"/>
  <c r="J142"/>
  <c r="J101"/>
  <c r="T150"/>
  <c r="BK166"/>
  <c r="J166"/>
  <c r="J105"/>
  <c r="BK173"/>
  <c r="J173"/>
  <c r="J106"/>
  <c r="R173"/>
  <c r="BK197"/>
  <c r="J197"/>
  <c r="J108"/>
  <c r="R197"/>
  <c r="T197"/>
  <c r="BK211"/>
  <c r="J211"/>
  <c r="J110"/>
  <c r="P132"/>
  <c r="P131"/>
  <c r="P142"/>
  <c r="T142"/>
  <c r="R166"/>
  <c r="T178"/>
  <c r="T200"/>
  <c r="T132"/>
  <c r="T131"/>
  <c r="BK139"/>
  <c r="R150"/>
  <c r="P173"/>
  <c r="T173"/>
  <c r="BK200"/>
  <c r="J200"/>
  <c r="J109"/>
  <c r="P211"/>
  <c r="BK132"/>
  <c r="J132"/>
  <c r="J98"/>
  <c r="P139"/>
  <c r="BK150"/>
  <c r="J150"/>
  <c r="J102"/>
  <c r="P166"/>
  <c r="P178"/>
  <c r="P197"/>
  <c r="P200"/>
  <c r="R211"/>
  <c r="R139"/>
  <c r="R138"/>
  <c r="P150"/>
  <c r="T166"/>
  <c r="R178"/>
  <c r="R200"/>
  <c r="T211"/>
  <c r="BK163"/>
  <c r="J163"/>
  <c r="J103"/>
  <c r="F127"/>
  <c r="BF140"/>
  <c r="BF171"/>
  <c r="BF174"/>
  <c r="BF181"/>
  <c r="BF188"/>
  <c r="J126"/>
  <c r="BF144"/>
  <c r="BF145"/>
  <c r="BF147"/>
  <c r="BF157"/>
  <c r="BF168"/>
  <c r="BF187"/>
  <c r="BF210"/>
  <c r="E120"/>
  <c r="BF141"/>
  <c r="BF146"/>
  <c r="BF156"/>
  <c r="BF161"/>
  <c r="BF162"/>
  <c r="BF176"/>
  <c r="BF180"/>
  <c r="BF183"/>
  <c r="BF186"/>
  <c r="BF190"/>
  <c r="BF205"/>
  <c r="BF213"/>
  <c r="J89"/>
  <c r="J127"/>
  <c r="BF133"/>
  <c r="BF134"/>
  <c r="BF143"/>
  <c r="BF151"/>
  <c r="BF153"/>
  <c r="BF154"/>
  <c r="BF155"/>
  <c r="BF159"/>
  <c r="BF164"/>
  <c r="BF175"/>
  <c r="BF179"/>
  <c r="BF184"/>
  <c r="BF185"/>
  <c r="BF199"/>
  <c r="BF201"/>
  <c r="BF209"/>
  <c r="BF136"/>
  <c r="BF137"/>
  <c r="BF148"/>
  <c r="BF149"/>
  <c r="BF152"/>
  <c r="BF158"/>
  <c r="BF167"/>
  <c r="BF182"/>
  <c r="BF192"/>
  <c r="BF195"/>
  <c r="BF198"/>
  <c r="BF202"/>
  <c r="BF203"/>
  <c r="BF207"/>
  <c r="BF208"/>
  <c r="BF135"/>
  <c r="BF160"/>
  <c r="BF170"/>
  <c r="BF189"/>
  <c r="BF191"/>
  <c r="BF193"/>
  <c r="BF194"/>
  <c r="BF196"/>
  <c r="BF204"/>
  <c r="BF206"/>
  <c r="BF212"/>
  <c r="F37"/>
  <c i="1" r="BD95"/>
  <c r="BD94"/>
  <c r="W33"/>
  <c i="2" r="F36"/>
  <c i="1" r="BC95"/>
  <c r="BC94"/>
  <c r="AY94"/>
  <c i="2" r="J33"/>
  <c i="1" r="AV95"/>
  <c i="2" r="F33"/>
  <c i="1" r="AZ95"/>
  <c r="AZ94"/>
  <c r="AV94"/>
  <c r="AK29"/>
  <c i="2" r="F35"/>
  <c i="1" r="BB95"/>
  <c r="BB94"/>
  <c r="AX94"/>
  <c i="2" l="1" r="P138"/>
  <c r="T165"/>
  <c r="P165"/>
  <c r="P130"/>
  <c i="1" r="AU95"/>
  <c i="2" r="BK138"/>
  <c r="J138"/>
  <c r="J99"/>
  <c r="R165"/>
  <c r="R130"/>
  <c r="T138"/>
  <c r="T130"/>
  <c r="BK131"/>
  <c r="J139"/>
  <c r="J100"/>
  <c r="BK165"/>
  <c r="J165"/>
  <c r="J104"/>
  <c r="J34"/>
  <c i="1" r="AW95"/>
  <c r="AT95"/>
  <c r="W29"/>
  <c r="W32"/>
  <c i="2" r="F34"/>
  <c i="1" r="BA95"/>
  <c r="BA94"/>
  <c r="W30"/>
  <c r="W31"/>
  <c r="AU94"/>
  <c i="2" l="1" r="BK130"/>
  <c r="J130"/>
  <c r="J131"/>
  <c r="J97"/>
  <c r="J30"/>
  <c i="1" r="AG95"/>
  <c r="AG94"/>
  <c r="AK26"/>
  <c r="AW94"/>
  <c r="AK30"/>
  <c r="AK35"/>
  <c i="2" l="1" r="J39"/>
  <c r="J96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<sst xmlns="http://schemas.openxmlformats.org/spreadsheetml/2006/main">
  <si>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</si>
  <si>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</si>
  <si>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</si>
  <si>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</si>
  <si>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</si>
  <si>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{c9b0663e-ec78-46f0-bcae-6eafd1b049e9}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</si>
  <si>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</si>
  <si>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</si>
  <si>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</si>
  <si>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</si>
  <si>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</si>
  <si>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</si>
  <si>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</si>
  <si>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SO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</si>
  <si>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</si>
  <si>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</si>
  <si>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Technické zhodnotenie maštale pre kone</t>
  </si>
  <si>
    <t>JKSO:</t>
  </si>
  <si>
    <t>KS:</t>
  </si>
  <si>
    <t>Miesto:</t>
  </si>
  <si>
    <t>Brzotín</t>
  </si>
  <si>
    <t>Dátum:</t>
  </si>
  <si>
    <t>15. 1. 2025</t>
  </si>
  <si>
    <t>Objednávateľ:</t>
  </si>
  <si>
    <t>IČO:</t>
  </si>
  <si>
    <t>31675051</t>
  </si>
  <si>
    <t>Gemgal s.r.o. Rožňava</t>
  </si>
  <si>
    <t>IČ DPH:</t>
  </si>
  <si>
    <t>SK2020500658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</si>
  <si>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</si>
  <si>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</si>
  <si>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</si>
  <si>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</si>
  <si>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</si>
  <si>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</si>
  <si>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</si>
  <si>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</si>
  <si>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</si>
  <si>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</si>
  <si>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</si>
  <si>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</si>
  <si>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</si>
  <si>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</si>
  <si>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</si>
  <si>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</si>
  <si>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</si>
  <si>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</si>
  <si>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</si>
  <si>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</si>
  <si>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</si>
  <si>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</si>
  <si>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</si>
  <si>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</si>
  <si>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</si>
  <si>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</si>
  <si>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</si>
  <si>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</si>
  <si>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</si>
  <si>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</si>
  <si>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</si>
  <si>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</si>
  <si>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</si>
  <si>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</si>
  <si>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</si>
  <si>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</si>
  <si>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</si>
  <si>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</si>
  <si>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</si>
  <si>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</si>
  <si>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</si>
  <si>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</si>
  <si>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</si>
  <si>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</si>
  <si>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</si>
  <si>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</si>
  <si>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</si>
  <si>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</si>
  <si>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</si>
  <si>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</si>
  <si>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</si>
  <si>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</si>
  <si>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</si>
  <si>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Maštaľ pre kone</t>
  </si>
  <si>
    <t>STA</t>
  </si>
  <si>
    <t>1</t>
  </si>
  <si>
    <t>{4baeae4c-b078-4550-a788-05b9dae0e783}</t>
  </si>
  <si>
    <t>KRYCÍ LIST ROZPOČTU</t>
  </si>
  <si>
    <t>Objekt:</t>
  </si>
  <si>
    <t>01 - Maštaľ pre kone</t>
  </si>
  <si>
    <t>REKAPITULÁCIA ROZPOČTU</t>
  </si>
  <si>
    <t>Kód dielu - Popis</t>
  </si>
  <si>
    <t>Cena celkom [EUR]</t>
  </si>
  <si>
    <t>Náklady z rozpočtu</t>
  </si>
  <si>
    <t>-1</t>
  </si>
  <si>
    <t>D1 - PRÁCE A DODÁVKY HSV</t>
  </si>
  <si>
    <t xml:space="preserve">    1 - ZEMNE PRÁCE</t>
  </si>
  <si>
    <t>HSV - Práce a dodávky HSV</t>
  </si>
  <si>
    <t xml:space="preserve">    5 - Komunikácie</t>
  </si>
  <si>
    <t xml:space="preserve">    6 - ÚPRAVY POVRCHOV, PODLAHY, VÝPLNE</t>
  </si>
  <si>
    <t xml:space="preserve">    9 - OSTATNÉ KONŠTRUKCIE A PRÁCE</t>
  </si>
  <si>
    <t xml:space="preserve">    99 - Presun hmôt HSV</t>
  </si>
  <si>
    <t>PSV - Práce a dodávky PSV</t>
  </si>
  <si>
    <t xml:space="preserve">    711 - Izolácie proti vode a vlhkosti</t>
  </si>
  <si>
    <t xml:space="preserve">    762 - Konštrukcie tesárske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</si>
  <si>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</si>
  <si>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</si>
  <si>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</si>
  <si>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782 - Obklady z prírodného a konglomerovaného kameňa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</si>
  <si>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</si>
  <si>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</si>
  <si>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</si>
  <si>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</si>
  <si>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</si>
  <si>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</si>
  <si>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</si>
  <si>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</si>
  <si>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</si>
  <si>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</si>
  <si>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</si>
  <si>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</si>
  <si>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D1</t>
  </si>
  <si>
    <t>PRÁCE A DODÁVKY HSV</t>
  </si>
  <si>
    <t>ROZPOCET</t>
  </si>
  <si>
    <t>ZEMNE PRÁCE</t>
  </si>
  <si>
    <t>K</t>
  </si>
  <si>
    <t>132211101</t>
  </si>
  <si>
    <t>Hĺbenie rýh šírka do 60 cm v hornine 3 ručne</t>
  </si>
  <si>
    <t>m3</t>
  </si>
  <si>
    <t>4</t>
  </si>
  <si>
    <t>2</t>
  </si>
  <si>
    <t>-1036311408</t>
  </si>
  <si>
    <t>162201101</t>
  </si>
  <si>
    <t>Vodorovné premiestnenie výkopu do 20 m horn. tr. 1-4</t>
  </si>
  <si>
    <t>2078012389</t>
  </si>
  <si>
    <t>3</t>
  </si>
  <si>
    <t>162701105</t>
  </si>
  <si>
    <t>Vodorovné premiestnenie výkopu do 10000 m horn. tr. 1-4</t>
  </si>
  <si>
    <t>-873291467</t>
  </si>
  <si>
    <t>167101101</t>
  </si>
  <si>
    <t>Nakladanie výkopku do 100 m3 v horn. tr. 1-4</t>
  </si>
  <si>
    <t>2037994595</t>
  </si>
  <si>
    <t>5</t>
  </si>
  <si>
    <t>1712041110</t>
  </si>
  <si>
    <t>Uloženie sypaniny bez zhut. na skl.-poplatok</t>
  </si>
  <si>
    <t>2073773442</t>
  </si>
  <si>
    <t>HSV</t>
  </si>
  <si>
    <t>Práce a dodávky HSV</t>
  </si>
  <si>
    <t>Komunikácie</t>
  </si>
  <si>
    <t>6</t>
  </si>
  <si>
    <t>564750211.S</t>
  </si>
  <si>
    <t>Podklad alebo kryt z kameniva hrubého drveného veľ. 16-32 mm s rozprestretím a zhutnením hr. 150 mm</t>
  </si>
  <si>
    <t>m2</t>
  </si>
  <si>
    <t>-828851500</t>
  </si>
  <si>
    <t>7</t>
  </si>
  <si>
    <t>564751111.S</t>
  </si>
  <si>
    <t>Podklad alebo kryt z kameniva hrubého drveného veľ. 32-63 mm s rozprestretím a zhutnením hr. 150 mm</t>
  </si>
  <si>
    <t>439646077</t>
  </si>
  <si>
    <t>ÚPRAVY POVRCHOV, PODLAHY, VÝPLNE</t>
  </si>
  <si>
    <t>8</t>
  </si>
  <si>
    <t>622460121.S</t>
  </si>
  <si>
    <t>Príprava vonkajšieho podkladu stien penetráciou základnou</t>
  </si>
  <si>
    <t>-1720016316</t>
  </si>
  <si>
    <t>9</t>
  </si>
  <si>
    <t>622460124.S</t>
  </si>
  <si>
    <t>Príprava vonkajšieho podkladu stien penetráciou pod omietky a nátery</t>
  </si>
  <si>
    <t>-1830446589</t>
  </si>
  <si>
    <t>10</t>
  </si>
  <si>
    <t>622460151.S</t>
  </si>
  <si>
    <t>Príprava vonkajšieho podkladu stien cementovým prednástrekom, hr. 3 mm</t>
  </si>
  <si>
    <t>251983206</t>
  </si>
  <si>
    <t>11</t>
  </si>
  <si>
    <t>622467660</t>
  </si>
  <si>
    <t>Vonkajšia omietka stien tenkovrstvová CAPATECT, silikónová, SH Reibputz, roztieraná, hr. 1,5 mm</t>
  </si>
  <si>
    <t>1516690990</t>
  </si>
  <si>
    <t>12</t>
  </si>
  <si>
    <t>622481119.S</t>
  </si>
  <si>
    <t>Potiahnutie vonkajších stien sklotextílnou mriežkou s celoplošným prilepením</t>
  </si>
  <si>
    <t>-1338409528</t>
  </si>
  <si>
    <t>13</t>
  </si>
  <si>
    <t>622909010</t>
  </si>
  <si>
    <t>Očistenie vonkajš.omietky vysokotlak.súpravou WAP</t>
  </si>
  <si>
    <t>-1279545033</t>
  </si>
  <si>
    <t>14</t>
  </si>
  <si>
    <t>631501111.S</t>
  </si>
  <si>
    <t>Násyp s utlačením a urovnaním povrchu z kameniva ťaženého hrubého a drobného</t>
  </si>
  <si>
    <t>6393417</t>
  </si>
  <si>
    <t>OSTATNÉ KONŠTRUKCIE A PRÁCE</t>
  </si>
  <si>
    <t>15</t>
  </si>
  <si>
    <t>916531111</t>
  </si>
  <si>
    <t>Osadenie záhon. obrubníka betón. do lôžka z betónu tr. C 12/15 bez bočnej opory</t>
  </si>
  <si>
    <t>m</t>
  </si>
  <si>
    <t>-1474671964</t>
  </si>
  <si>
    <t>16</t>
  </si>
  <si>
    <t>M</t>
  </si>
  <si>
    <t>592170001800.S</t>
  </si>
  <si>
    <t>Obrubník parkový, lxšxv 1000x50x200 mm, prírodný</t>
  </si>
  <si>
    <t>ks</t>
  </si>
  <si>
    <t>1119792677</t>
  </si>
  <si>
    <t>17</t>
  </si>
  <si>
    <t>941942001.S</t>
  </si>
  <si>
    <t>Montáž lešenia rámového systémového s podlahami šírky do 0,75 m, výšky do 10 m</t>
  </si>
  <si>
    <t>-1776308685</t>
  </si>
  <si>
    <t>18</t>
  </si>
  <si>
    <t>941942801.S</t>
  </si>
  <si>
    <t>Demontáž lešenia rámového systémového s podlahami šírky do 0,75 m, výšky do 10 m</t>
  </si>
  <si>
    <t>-108430962</t>
  </si>
  <si>
    <t>19</t>
  </si>
  <si>
    <t>941942901.S</t>
  </si>
  <si>
    <t>Príplatok za prvý a každý ďalší i začatý týždeň použitia lešenia rámového systémového šírky do 0,75 m, výšky do 10 m</t>
  </si>
  <si>
    <t>345521514</t>
  </si>
  <si>
    <t>20</t>
  </si>
  <si>
    <t>953995406.S</t>
  </si>
  <si>
    <t>Okenný a dverový začisťovací profil</t>
  </si>
  <si>
    <t>-1826683288</t>
  </si>
  <si>
    <t>21</t>
  </si>
  <si>
    <t>953995411.S</t>
  </si>
  <si>
    <t>Nadokenný profil so skrytou okapničkou</t>
  </si>
  <si>
    <t>1056990750</t>
  </si>
  <si>
    <t>22</t>
  </si>
  <si>
    <t>953995422.S</t>
  </si>
  <si>
    <t>Rohový profil s integrovanou sieťovinou - flexibilný</t>
  </si>
  <si>
    <t>833927737</t>
  </si>
  <si>
    <t>978015261.S</t>
  </si>
  <si>
    <t xml:space="preserve">Otlčenie omietok vonkajších priečelí jednoduchých, s vyškriabaním škár, očistením muriva, v rozsahu do 50 %,  -0,02900t</t>
  </si>
  <si>
    <t>1119310588</t>
  </si>
  <si>
    <t>24</t>
  </si>
  <si>
    <t>979081111.S</t>
  </si>
  <si>
    <t>Odvoz sutiny a vybúraných hmôt na skládku do 1 km</t>
  </si>
  <si>
    <t>t</t>
  </si>
  <si>
    <t>715850801</t>
  </si>
  <si>
    <t>25</t>
  </si>
  <si>
    <t>979081121.S</t>
  </si>
  <si>
    <t>Odvoz sutiny a vybúraných hmôt na skládku za každý ďalší 1 km</t>
  </si>
  <si>
    <t>-1154697423</t>
  </si>
  <si>
    <t>26</t>
  </si>
  <si>
    <t>979089012.S</t>
  </si>
  <si>
    <t>Poplatok za skladovanie - betón, tehly, dlaždice (17 01) ostatné</t>
  </si>
  <si>
    <t>922793813</t>
  </si>
  <si>
    <t>99</t>
  </si>
  <si>
    <t>Presun hmôt HSV</t>
  </si>
  <si>
    <t>27</t>
  </si>
  <si>
    <t>998011001.S</t>
  </si>
  <si>
    <t>Presun hmôt pre budovy (801, 803, 812), zvislá konštr. z tehál, tvárnic, z kovu výšky do 6 m</t>
  </si>
  <si>
    <t>-1421806717</t>
  </si>
  <si>
    <t>PSV</t>
  </si>
  <si>
    <t>Práce a dodávky PSV</t>
  </si>
  <si>
    <t>711</t>
  </si>
  <si>
    <t>Izolácie proti vode a vlhkosti</t>
  </si>
  <si>
    <t>28</t>
  </si>
  <si>
    <t>711131102.S</t>
  </si>
  <si>
    <t>Zhotovenie geotextílie alebo tkaniny na plochu vodorovnú</t>
  </si>
  <si>
    <t>964827909</t>
  </si>
  <si>
    <t>29</t>
  </si>
  <si>
    <t>693110004710.S</t>
  </si>
  <si>
    <t>Geotextília polypropylénová netkaná 400 g/m2</t>
  </si>
  <si>
    <t>32</t>
  </si>
  <si>
    <t>1540066672</t>
  </si>
  <si>
    <t>VV</t>
  </si>
  <si>
    <t>103,3*1,15 'Prepočítané koeficientom množstva</t>
  </si>
  <si>
    <t>30</t>
  </si>
  <si>
    <t>711472056.S</t>
  </si>
  <si>
    <t>Zhotovenie izolácie proti tlakovej vode nopovou fóloiu položenou voľne na ploche zvislej</t>
  </si>
  <si>
    <t>1801104113</t>
  </si>
  <si>
    <t>31</t>
  </si>
  <si>
    <t>283230002700.S</t>
  </si>
  <si>
    <t xml:space="preserve">Nopová  fólia hrúbky 0,5 mm, výška nopu 8 mm, proti zemnej vlhkosti s radónovou ochranou, pre spodnú stavbu</t>
  </si>
  <si>
    <t>-1975406606</t>
  </si>
  <si>
    <t>61,98*1,2 'Prepočítané koeficientom množstva</t>
  </si>
  <si>
    <t>762</t>
  </si>
  <si>
    <t>Konštrukcie tesárske</t>
  </si>
  <si>
    <t>762341201.S</t>
  </si>
  <si>
    <t>Montáž latovania jednoduchých striech pre sklon do 60°</t>
  </si>
  <si>
    <t>-1242756711</t>
  </si>
  <si>
    <t>33</t>
  </si>
  <si>
    <t>762341252.S</t>
  </si>
  <si>
    <t>Montáž kontralát pre sklon od 22° do 35°</t>
  </si>
  <si>
    <t>376953440</t>
  </si>
  <si>
    <t>34</t>
  </si>
  <si>
    <t>605120002800.S</t>
  </si>
  <si>
    <t>Hranoly z mäkkého reziva neopracované nehranené akosť II, prierez 25-100 cm2</t>
  </si>
  <si>
    <t>1448730021</t>
  </si>
  <si>
    <t>6143,18181818182*0,0022 'Prepočítané koeficientom množstva</t>
  </si>
  <si>
    <t>764</t>
  </si>
  <si>
    <t>Konštrukcie klampiarske</t>
  </si>
  <si>
    <t>35</t>
  </si>
  <si>
    <t>764313201.S</t>
  </si>
  <si>
    <t>Krytiny hladké z pozinkovaného farbeného PZf plechu, z tabúľ 2000x1000 mm, sklon do 30°</t>
  </si>
  <si>
    <t>1373769085</t>
  </si>
  <si>
    <t>36</t>
  </si>
  <si>
    <t>764327220.S</t>
  </si>
  <si>
    <t>Oplechovanie z pozinkovaného farbeného PZf plechu, odkvapov na strechách s tvrdou krytinou r.š. 330 mm</t>
  </si>
  <si>
    <t>231810317</t>
  </si>
  <si>
    <t>37</t>
  </si>
  <si>
    <t>764331420.S</t>
  </si>
  <si>
    <t>Lemovanie z pozinkovaného farbeného PZf plechu, múrov na strechách s tvrdou krytinou r.š. 250 mm</t>
  </si>
  <si>
    <t>-1428809039</t>
  </si>
  <si>
    <t>38</t>
  </si>
  <si>
    <t>764352421.S</t>
  </si>
  <si>
    <t>Žľaby z pozinkovaného farbeného PZf plechu, pododkvapové polkruhové r.š. 200 mm</t>
  </si>
  <si>
    <t>1600581771</t>
  </si>
  <si>
    <t>39</t>
  </si>
  <si>
    <t>764359411.S</t>
  </si>
  <si>
    <t>Kotlík kónický z pozinkovaného farbeného PZf plechu, pre rúry s priemerom do 100 mm</t>
  </si>
  <si>
    <t>-979063929</t>
  </si>
  <si>
    <t>40</t>
  </si>
  <si>
    <t>764359511.S</t>
  </si>
  <si>
    <t>Montáž príslušenstva k žľabom z pozinkovaného farbeného PZf plechu, čelo k pododkvapovým polkruhovým r.š. 200 - 400 mm</t>
  </si>
  <si>
    <t>-401902030</t>
  </si>
  <si>
    <t>41</t>
  </si>
  <si>
    <t>553440000500.S</t>
  </si>
  <si>
    <t>Čelo lisované polkruhové pozink farebný, rozmer 250 mm</t>
  </si>
  <si>
    <t>623958281</t>
  </si>
  <si>
    <t>42</t>
  </si>
  <si>
    <t>764359541.S</t>
  </si>
  <si>
    <t>Montáž príslušenstva k žľabom z pozinkovaného farbeného PZf plechu, hák k pododkvapovým polkruhovým r.š. 200 - 400 mm</t>
  </si>
  <si>
    <t>2056982284</t>
  </si>
  <si>
    <t>43</t>
  </si>
  <si>
    <t>553440046800</t>
  </si>
  <si>
    <t>Hák s prelisom pozink farebný HP 20/380 25/5, r.š. 200 mm, predĺžený + 50 mm, KJG</t>
  </si>
  <si>
    <t>1302123791</t>
  </si>
  <si>
    <t>44</t>
  </si>
  <si>
    <t>764359571.S</t>
  </si>
  <si>
    <t>Montáž príslušenstva k žľabom z pozinkovaného farbeného PZf plechu, hrdlo k pododkvapovým polkruhovým D 80 - 150 mm</t>
  </si>
  <si>
    <t>815003930</t>
  </si>
  <si>
    <t>45</t>
  </si>
  <si>
    <t>553440045500</t>
  </si>
  <si>
    <t>Hrdlo lisované pozink farebný HRD 100, priemer 100 mm, KJG</t>
  </si>
  <si>
    <t>-1333214577</t>
  </si>
  <si>
    <t>46</t>
  </si>
  <si>
    <t>764393410.S</t>
  </si>
  <si>
    <t>Hrebeň strechy z pozinkovaného farbeného PZf plechu, r.š. 250 mm</t>
  </si>
  <si>
    <t>-335510373</t>
  </si>
  <si>
    <t>47</t>
  </si>
  <si>
    <t>764454431.S</t>
  </si>
  <si>
    <t>Montáž zvodových rúr z pozinkovaného farbeného PZf plechu, kruhové s priemerom 60 - 150 mm</t>
  </si>
  <si>
    <t>1473606769</t>
  </si>
  <si>
    <t>48</t>
  </si>
  <si>
    <t>553440001300.S</t>
  </si>
  <si>
    <t>Rúra zvodová pozink farebný, priemer 100 mm</t>
  </si>
  <si>
    <t>-766914770</t>
  </si>
  <si>
    <t>49</t>
  </si>
  <si>
    <t>764454433.S</t>
  </si>
  <si>
    <t>Montáž kruhového zachytávača z pozinkovaného farbeného PZf plechu, pre zvodové rúry s priemerom 80 - 120 mm</t>
  </si>
  <si>
    <t>-1746665948</t>
  </si>
  <si>
    <t>50</t>
  </si>
  <si>
    <t>553440012100.S</t>
  </si>
  <si>
    <t>Zachytávač vody pozink farebný, priemer 100 mm</t>
  </si>
  <si>
    <t>-2138716529</t>
  </si>
  <si>
    <t>51</t>
  </si>
  <si>
    <t>764454441.S</t>
  </si>
  <si>
    <t>Montáž objímky zatĺkacej z pozinkovaného farbeného PZf plechu, pre kruhové zvodové rúry s priemerom 60 - 150 mm</t>
  </si>
  <si>
    <t>851662167</t>
  </si>
  <si>
    <t>52</t>
  </si>
  <si>
    <t>553440050500.S</t>
  </si>
  <si>
    <t>Objímka lisovaná pozink farebný, hrot 200 mm, priemer 100 mm</t>
  </si>
  <si>
    <t>-1081777033</t>
  </si>
  <si>
    <t>765</t>
  </si>
  <si>
    <t>Konštrukcie - krytiny tvrdé</t>
  </si>
  <si>
    <t>53</t>
  </si>
  <si>
    <t>765321811.S</t>
  </si>
  <si>
    <t>Demontáž azbestocementovej krytiny zo štvorcov alebo šablón do sutiny, na latovaní, sklon do 45°, -0,01300 t</t>
  </si>
  <si>
    <t>-1245236935</t>
  </si>
  <si>
    <t>54</t>
  </si>
  <si>
    <t>765901521.S</t>
  </si>
  <si>
    <t>Strešná fólia paropriepustná, na krokvy, sklon od 22° do 35°, plošná hmotnosť 100 g/m2</t>
  </si>
  <si>
    <t>2092538858</t>
  </si>
  <si>
    <t>766</t>
  </si>
  <si>
    <t>Konštrukcie stolárske</t>
  </si>
  <si>
    <t>55</t>
  </si>
  <si>
    <t>764410430.S</t>
  </si>
  <si>
    <t>Oplechovanie parapetov z pozinkovaného farbeného PZf plechu, vrátane rohov r.š. 200 mm</t>
  </si>
  <si>
    <t>118298937</t>
  </si>
  <si>
    <t>56</t>
  </si>
  <si>
    <t>766621081.002</t>
  </si>
  <si>
    <t>Demontáž a montáž okna plastového na PUR penu</t>
  </si>
  <si>
    <t>-1221648352</t>
  </si>
  <si>
    <t>57</t>
  </si>
  <si>
    <t>611410001200.009</t>
  </si>
  <si>
    <t xml:space="preserve">Plastové okno jednokrídlové S,  vxš 800x1150 mm, izolačné dvojsklo, 5 komorový profil biele</t>
  </si>
  <si>
    <t>1220149206</t>
  </si>
  <si>
    <t>58</t>
  </si>
  <si>
    <t>611410001200.010</t>
  </si>
  <si>
    <t>Plastové okno pevné, vxš 800x1150 mm, izolačné dvojsklo, 5 komorový profil biele</t>
  </si>
  <si>
    <t>684221474</t>
  </si>
  <si>
    <t>59</t>
  </si>
  <si>
    <t>611410001000.008</t>
  </si>
  <si>
    <t>Plastové okno jednokrídlové OS, vxš 900x600 mm, izolačné dvojsklo, 5 komorový profil biele</t>
  </si>
  <si>
    <t>417980675</t>
  </si>
  <si>
    <t>60</t>
  </si>
  <si>
    <t>611410001000.006</t>
  </si>
  <si>
    <t>Plastové okno jednokrídlové OS, vxš 850x550 mm, izolačné dvojsklo, 5 komorový profil biele</t>
  </si>
  <si>
    <t>-325318342</t>
  </si>
  <si>
    <t>61</t>
  </si>
  <si>
    <t>611410001800.005</t>
  </si>
  <si>
    <t>Plastové okno jednokrídlové OS, vxš 900x900 mm, izolačné dvojsklo, 5 komorový profil biele</t>
  </si>
  <si>
    <t>2012782226</t>
  </si>
  <si>
    <t>62</t>
  </si>
  <si>
    <t>766641161.002</t>
  </si>
  <si>
    <t>Demontáž a montáž dverí plastových, vchodových, 1 m obvodu dverí</t>
  </si>
  <si>
    <t>341295759</t>
  </si>
  <si>
    <t>63</t>
  </si>
  <si>
    <t>611670001225.01</t>
  </si>
  <si>
    <t>Vchodové dvere plastové plné, 850x1950 mm, biele</t>
  </si>
  <si>
    <t>-1567139974</t>
  </si>
  <si>
    <t>64</t>
  </si>
  <si>
    <t>611670001225.02</t>
  </si>
  <si>
    <t>Vchodové dvere plastové plné, 950x1950 mm, biele</t>
  </si>
  <si>
    <t>-321034728</t>
  </si>
  <si>
    <t>782</t>
  </si>
  <si>
    <t>Obklady z prírodného a konglomerovaného kameňa</t>
  </si>
  <si>
    <t>65</t>
  </si>
  <si>
    <t>782111160.S</t>
  </si>
  <si>
    <t>Montáž obkladov stien štiepanými kamennými doskami s nepravidelným tvarom rubu a líca</t>
  </si>
  <si>
    <t>333192120</t>
  </si>
  <si>
    <t>66</t>
  </si>
  <si>
    <t>583840001500.S</t>
  </si>
  <si>
    <t>Dlažba nepravidelného tvaru - andezit, priemer 100-500 mm, hrúbka 20-40 mm</t>
  </si>
  <si>
    <t>-275059372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</si>
</sst>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164" fontId="16" fillId="0" borderId="0" xfId="0" applyNumberFormat="1" applyFont="1" applyAlignment="1" applyProtection="1">
      <alignment horizontal="left" vertical="center"/>
    </xf>
    <xf numFmtId="0" fontId="16" fillId="0" borderId="0" xfId="0" applyFont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2" borderId="19" xfId="0" applyFont="1" applyFill="1" applyBorder="1" applyAlignment="1" applyProtection="1">
      <alignment horizontal="left" vertical="center"/>
      <protection locked="0"/>
    </xf>
    <xf numFmtId="0" fontId="3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9"/>
      <c r="C4" s="20"/>
      <c r="D4" s="21" t="s">
        <v>8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9</v>
      </c>
      <c r="BE4" s="23" t="s">
        <v>10</v>
      </c>
      <c r="BS4" s="15" t="s">
        <v>11</v>
      </c>
    </row>
    <row r="5" s="1" customFormat="1" ht="12" customHeight="1">
      <c r="B5" s="19"/>
      <c r="C5" s="20"/>
      <c r="D5" s="24" t="s">
        <v>12</v>
      </c>
      <c r="E5" s="20"/>
      <c r="F5" s="20"/>
      <c r="G5" s="20"/>
      <c r="H5" s="20"/>
      <c r="I5" s="20"/>
      <c r="J5" s="20"/>
      <c r="K5" s="25" t="s">
        <v>13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14</v>
      </c>
      <c r="BS5" s="15" t="s">
        <v>6</v>
      </c>
    </row>
    <row r="6" s="1" customFormat="1" ht="36.96" customHeight="1">
      <c r="B6" s="19"/>
      <c r="C6" s="20"/>
      <c r="D6" s="27" t="s">
        <v>15</v>
      </c>
      <c r="E6" s="20"/>
      <c r="F6" s="20"/>
      <c r="G6" s="20"/>
      <c r="H6" s="20"/>
      <c r="I6" s="20"/>
      <c r="J6" s="20"/>
      <c r="K6" s="28" t="s">
        <v>16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17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18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19</v>
      </c>
      <c r="E8" s="20"/>
      <c r="F8" s="20"/>
      <c r="G8" s="20"/>
      <c r="H8" s="20"/>
      <c r="I8" s="20"/>
      <c r="J8" s="20"/>
      <c r="K8" s="25" t="s">
        <v>20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21</v>
      </c>
      <c r="AL8" s="20"/>
      <c r="AM8" s="20"/>
      <c r="AN8" s="31" t="s">
        <v>22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23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24</v>
      </c>
      <c r="AL10" s="20"/>
      <c r="AM10" s="20"/>
      <c r="AN10" s="25" t="s">
        <v>25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28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29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24</v>
      </c>
      <c r="AL13" s="20"/>
      <c r="AM13" s="20"/>
      <c r="AN13" s="32" t="s">
        <v>30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30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30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31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24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32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33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34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24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33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40</v>
      </c>
      <c r="E29" s="45"/>
      <c r="F29" s="46" t="s">
        <v>41</v>
      </c>
      <c r="G29" s="45"/>
      <c r="H29" s="45"/>
      <c r="I29" s="45"/>
      <c r="J29" s="45"/>
      <c r="K29" s="45"/>
      <c r="L29" s="47">
        <v>0.23000000000000001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9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9">
        <f>ROUND(AV94, 2)</f>
        <v>0</v>
      </c>
      <c r="AL29" s="48"/>
      <c r="AM29" s="48"/>
      <c r="AN29" s="48"/>
      <c r="AO29" s="48"/>
      <c r="AP29" s="48"/>
      <c r="AQ29" s="48"/>
      <c r="AR29" s="50"/>
      <c r="AS29" s="51"/>
      <c r="AT29" s="51"/>
      <c r="AU29" s="51"/>
      <c r="AV29" s="51"/>
      <c r="AW29" s="51"/>
      <c r="AX29" s="51"/>
      <c r="AY29" s="51"/>
      <c r="AZ29" s="51"/>
      <c r="BE29" s="52"/>
    </row>
    <row r="30" s="3" customFormat="1" ht="14.4" customHeight="1">
      <c r="A30" s="3"/>
      <c r="B30" s="44"/>
      <c r="C30" s="45"/>
      <c r="D30" s="45"/>
      <c r="E30" s="45"/>
      <c r="F30" s="46" t="s">
        <v>42</v>
      </c>
      <c r="G30" s="45"/>
      <c r="H30" s="45"/>
      <c r="I30" s="45"/>
      <c r="J30" s="45"/>
      <c r="K30" s="45"/>
      <c r="L30" s="47">
        <v>0.23000000000000001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9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9">
        <f>ROUND(AW94, 2)</f>
        <v>0</v>
      </c>
      <c r="AL30" s="48"/>
      <c r="AM30" s="48"/>
      <c r="AN30" s="48"/>
      <c r="AO30" s="48"/>
      <c r="AP30" s="48"/>
      <c r="AQ30" s="48"/>
      <c r="AR30" s="50"/>
      <c r="AS30" s="51"/>
      <c r="AT30" s="51"/>
      <c r="AU30" s="51"/>
      <c r="AV30" s="51"/>
      <c r="AW30" s="51"/>
      <c r="AX30" s="51"/>
      <c r="AY30" s="51"/>
      <c r="AZ30" s="51"/>
      <c r="BE30" s="52"/>
    </row>
    <row r="31" hidden="1" s="3" customFormat="1" ht="14.4" customHeight="1">
      <c r="A31" s="3"/>
      <c r="B31" s="44"/>
      <c r="C31" s="45"/>
      <c r="D31" s="45"/>
      <c r="E31" s="45"/>
      <c r="F31" s="30" t="s">
        <v>43</v>
      </c>
      <c r="G31" s="45"/>
      <c r="H31" s="45"/>
      <c r="I31" s="45"/>
      <c r="J31" s="45"/>
      <c r="K31" s="45"/>
      <c r="L31" s="53">
        <v>0.23000000000000001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54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54">
        <v>0</v>
      </c>
      <c r="AL31" s="45"/>
      <c r="AM31" s="45"/>
      <c r="AN31" s="45"/>
      <c r="AO31" s="45"/>
      <c r="AP31" s="45"/>
      <c r="AQ31" s="45"/>
      <c r="AR31" s="55"/>
      <c r="BE31" s="52"/>
    </row>
    <row r="32" hidden="1" s="3" customFormat="1" ht="14.4" customHeight="1">
      <c r="A32" s="3"/>
      <c r="B32" s="44"/>
      <c r="C32" s="45"/>
      <c r="D32" s="45"/>
      <c r="E32" s="45"/>
      <c r="F32" s="30" t="s">
        <v>44</v>
      </c>
      <c r="G32" s="45"/>
      <c r="H32" s="45"/>
      <c r="I32" s="45"/>
      <c r="J32" s="45"/>
      <c r="K32" s="45"/>
      <c r="L32" s="53">
        <v>0.23000000000000001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54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54">
        <v>0</v>
      </c>
      <c r="AL32" s="45"/>
      <c r="AM32" s="45"/>
      <c r="AN32" s="45"/>
      <c r="AO32" s="45"/>
      <c r="AP32" s="45"/>
      <c r="AQ32" s="45"/>
      <c r="AR32" s="55"/>
      <c r="BE32" s="52"/>
    </row>
    <row r="33" hidden="1" s="3" customFormat="1" ht="14.4" customHeight="1">
      <c r="A33" s="3"/>
      <c r="B33" s="44"/>
      <c r="C33" s="45"/>
      <c r="D33" s="45"/>
      <c r="E33" s="45"/>
      <c r="F33" s="46" t="s">
        <v>45</v>
      </c>
      <c r="G33" s="45"/>
      <c r="H33" s="45"/>
      <c r="I33" s="45"/>
      <c r="J33" s="45"/>
      <c r="K33" s="45"/>
      <c r="L33" s="47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9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9">
        <v>0</v>
      </c>
      <c r="AL33" s="48"/>
      <c r="AM33" s="48"/>
      <c r="AN33" s="48"/>
      <c r="AO33" s="48"/>
      <c r="AP33" s="48"/>
      <c r="AQ33" s="48"/>
      <c r="AR33" s="50"/>
      <c r="AS33" s="51"/>
      <c r="AT33" s="51"/>
      <c r="AU33" s="51"/>
      <c r="AV33" s="51"/>
      <c r="AW33" s="51"/>
      <c r="AX33" s="51"/>
      <c r="AY33" s="51"/>
      <c r="AZ33" s="51"/>
      <c r="BE33" s="52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6"/>
      <c r="D35" s="57" t="s">
        <v>46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47</v>
      </c>
      <c r="U35" s="58"/>
      <c r="V35" s="58"/>
      <c r="W35" s="58"/>
      <c r="X35" s="60" t="s">
        <v>48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63"/>
      <c r="C49" s="64"/>
      <c r="D49" s="65" t="s">
        <v>49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5" t="s">
        <v>50</v>
      </c>
      <c r="AI49" s="66"/>
      <c r="AJ49" s="66"/>
      <c r="AK49" s="66"/>
      <c r="AL49" s="66"/>
      <c r="AM49" s="66"/>
      <c r="AN49" s="66"/>
      <c r="AO49" s="66"/>
      <c r="AP49" s="64"/>
      <c r="AQ49" s="64"/>
      <c r="AR49" s="67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8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8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8" t="s">
        <v>51</v>
      </c>
      <c r="AI60" s="40"/>
      <c r="AJ60" s="40"/>
      <c r="AK60" s="40"/>
      <c r="AL60" s="40"/>
      <c r="AM60" s="68" t="s">
        <v>52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65" t="s">
        <v>53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5" t="s">
        <v>54</v>
      </c>
      <c r="AI64" s="69"/>
      <c r="AJ64" s="69"/>
      <c r="AK64" s="69"/>
      <c r="AL64" s="69"/>
      <c r="AM64" s="69"/>
      <c r="AN64" s="69"/>
      <c r="AO64" s="69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8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8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8" t="s">
        <v>51</v>
      </c>
      <c r="AI75" s="40"/>
      <c r="AJ75" s="40"/>
      <c r="AK75" s="40"/>
      <c r="AL75" s="40"/>
      <c r="AM75" s="68" t="s">
        <v>52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70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42"/>
      <c r="BE77" s="36"/>
    </row>
    <row r="81" s="2" customFormat="1" ht="6.96" customHeight="1">
      <c r="A81" s="36"/>
      <c r="B81" s="72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42"/>
      <c r="BE81" s="36"/>
    </row>
    <row r="82" s="2" customFormat="1" ht="24.96" customHeight="1">
      <c r="A82" s="36"/>
      <c r="B82" s="37"/>
      <c r="C82" s="21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74"/>
      <c r="C84" s="30" t="s">
        <v>12</v>
      </c>
      <c r="D84" s="75"/>
      <c r="E84" s="75"/>
      <c r="F84" s="75"/>
      <c r="G84" s="75"/>
      <c r="H84" s="75"/>
      <c r="I84" s="75"/>
      <c r="J84" s="75"/>
      <c r="K84" s="75"/>
      <c r="L84" s="75" t="str">
        <f>K5</f>
        <v>SO</v>
      </c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6"/>
      <c r="BE84" s="4"/>
    </row>
    <row r="85" s="5" customFormat="1" ht="36.96" customHeight="1">
      <c r="A85" s="5"/>
      <c r="B85" s="77"/>
      <c r="C85" s="78" t="s">
        <v>15</v>
      </c>
      <c r="D85" s="79"/>
      <c r="E85" s="79"/>
      <c r="F85" s="79"/>
      <c r="G85" s="79"/>
      <c r="H85" s="79"/>
      <c r="I85" s="79"/>
      <c r="J85" s="79"/>
      <c r="K85" s="79"/>
      <c r="L85" s="80" t="str">
        <f>K6</f>
        <v>Technické zhodnotenie maštale pre kone</v>
      </c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81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19</v>
      </c>
      <c r="D87" s="38"/>
      <c r="E87" s="38"/>
      <c r="F87" s="38"/>
      <c r="G87" s="38"/>
      <c r="H87" s="38"/>
      <c r="I87" s="38"/>
      <c r="J87" s="38"/>
      <c r="K87" s="38"/>
      <c r="L87" s="82" t="str">
        <f>IF(K8="","",K8)</f>
        <v>Brzotín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21</v>
      </c>
      <c r="AJ87" s="38"/>
      <c r="AK87" s="38"/>
      <c r="AL87" s="38"/>
      <c r="AM87" s="83" t="str">
        <f>IF(AN8= "","",AN8)</f>
        <v>15. 1. 2025</v>
      </c>
      <c r="AN87" s="83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23</v>
      </c>
      <c r="D89" s="38"/>
      <c r="E89" s="38"/>
      <c r="F89" s="38"/>
      <c r="G89" s="38"/>
      <c r="H89" s="38"/>
      <c r="I89" s="38"/>
      <c r="J89" s="38"/>
      <c r="K89" s="38"/>
      <c r="L89" s="75" t="str">
        <f>IF(E11= "","",E11)</f>
        <v>Gemgal s.r.o. Rožňava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31</v>
      </c>
      <c r="AJ89" s="38"/>
      <c r="AK89" s="38"/>
      <c r="AL89" s="38"/>
      <c r="AM89" s="84" t="str">
        <f>IF(E17="","",E17)</f>
        <v xml:space="preserve"> </v>
      </c>
      <c r="AN89" s="75"/>
      <c r="AO89" s="75"/>
      <c r="AP89" s="75"/>
      <c r="AQ89" s="38"/>
      <c r="AR89" s="42"/>
      <c r="AS89" s="85" t="s">
        <v>56</v>
      </c>
      <c r="AT89" s="86"/>
      <c r="AU89" s="87"/>
      <c r="AV89" s="87"/>
      <c r="AW89" s="87"/>
      <c r="AX89" s="87"/>
      <c r="AY89" s="87"/>
      <c r="AZ89" s="87"/>
      <c r="BA89" s="87"/>
      <c r="BB89" s="87"/>
      <c r="BC89" s="87"/>
      <c r="BD89" s="88"/>
      <c r="BE89" s="36"/>
    </row>
    <row r="90" s="2" customFormat="1" ht="15.15" customHeight="1">
      <c r="A90" s="36"/>
      <c r="B90" s="37"/>
      <c r="C90" s="30" t="s">
        <v>29</v>
      </c>
      <c r="D90" s="38"/>
      <c r="E90" s="38"/>
      <c r="F90" s="38"/>
      <c r="G90" s="38"/>
      <c r="H90" s="38"/>
      <c r="I90" s="38"/>
      <c r="J90" s="38"/>
      <c r="K90" s="38"/>
      <c r="L90" s="75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34</v>
      </c>
      <c r="AJ90" s="38"/>
      <c r="AK90" s="38"/>
      <c r="AL90" s="38"/>
      <c r="AM90" s="84" t="str">
        <f>IF(E20="","",E20)</f>
        <v xml:space="preserve"> </v>
      </c>
      <c r="AN90" s="75"/>
      <c r="AO90" s="75"/>
      <c r="AP90" s="75"/>
      <c r="AQ90" s="38"/>
      <c r="AR90" s="42"/>
      <c r="AS90" s="89"/>
      <c r="AT90" s="90"/>
      <c r="AU90" s="91"/>
      <c r="AV90" s="91"/>
      <c r="AW90" s="91"/>
      <c r="AX90" s="91"/>
      <c r="AY90" s="91"/>
      <c r="AZ90" s="91"/>
      <c r="BA90" s="91"/>
      <c r="BB90" s="91"/>
      <c r="BC90" s="91"/>
      <c r="BD90" s="92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93"/>
      <c r="AT91" s="94"/>
      <c r="AU91" s="95"/>
      <c r="AV91" s="95"/>
      <c r="AW91" s="95"/>
      <c r="AX91" s="95"/>
      <c r="AY91" s="95"/>
      <c r="AZ91" s="95"/>
      <c r="BA91" s="95"/>
      <c r="BB91" s="95"/>
      <c r="BC91" s="95"/>
      <c r="BD91" s="96"/>
      <c r="BE91" s="36"/>
    </row>
    <row r="92" s="2" customFormat="1" ht="29.28" customHeight="1">
      <c r="A92" s="36"/>
      <c r="B92" s="37"/>
      <c r="C92" s="97" t="s">
        <v>57</v>
      </c>
      <c r="D92" s="98"/>
      <c r="E92" s="98"/>
      <c r="F92" s="98"/>
      <c r="G92" s="98"/>
      <c r="H92" s="99"/>
      <c r="I92" s="100" t="s">
        <v>58</v>
      </c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101" t="s">
        <v>59</v>
      </c>
      <c r="AH92" s="98"/>
      <c r="AI92" s="98"/>
      <c r="AJ92" s="98"/>
      <c r="AK92" s="98"/>
      <c r="AL92" s="98"/>
      <c r="AM92" s="98"/>
      <c r="AN92" s="100" t="s">
        <v>60</v>
      </c>
      <c r="AO92" s="98"/>
      <c r="AP92" s="102"/>
      <c r="AQ92" s="103" t="s">
        <v>61</v>
      </c>
      <c r="AR92" s="42"/>
      <c r="AS92" s="104" t="s">
        <v>62</v>
      </c>
      <c r="AT92" s="105" t="s">
        <v>63</v>
      </c>
      <c r="AU92" s="105" t="s">
        <v>64</v>
      </c>
      <c r="AV92" s="105" t="s">
        <v>65</v>
      </c>
      <c r="AW92" s="105" t="s">
        <v>66</v>
      </c>
      <c r="AX92" s="105" t="s">
        <v>67</v>
      </c>
      <c r="AY92" s="105" t="s">
        <v>68</v>
      </c>
      <c r="AZ92" s="105" t="s">
        <v>69</v>
      </c>
      <c r="BA92" s="105" t="s">
        <v>70</v>
      </c>
      <c r="BB92" s="105" t="s">
        <v>71</v>
      </c>
      <c r="BC92" s="105" t="s">
        <v>72</v>
      </c>
      <c r="BD92" s="106" t="s">
        <v>73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7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9"/>
      <c r="BE93" s="36"/>
    </row>
    <row r="94" s="6" customFormat="1" ht="32.4" customHeight="1">
      <c r="A94" s="6"/>
      <c r="B94" s="110"/>
      <c r="C94" s="111" t="s">
        <v>74</v>
      </c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3">
        <f>ROUND(AG95,2)</f>
        <v>0</v>
      </c>
      <c r="AH94" s="113"/>
      <c r="AI94" s="113"/>
      <c r="AJ94" s="113"/>
      <c r="AK94" s="113"/>
      <c r="AL94" s="113"/>
      <c r="AM94" s="113"/>
      <c r="AN94" s="114">
        <f>SUM(AG94,AT94)</f>
        <v>0</v>
      </c>
      <c r="AO94" s="114"/>
      <c r="AP94" s="114"/>
      <c r="AQ94" s="115" t="s">
        <v>1</v>
      </c>
      <c r="AR94" s="116"/>
      <c r="AS94" s="117">
        <f>ROUND(AS95,2)</f>
        <v>0</v>
      </c>
      <c r="AT94" s="118">
        <f>ROUND(SUM(AV94:AW94),2)</f>
        <v>0</v>
      </c>
      <c r="AU94" s="119">
        <f>ROUND(AU95,5)</f>
        <v>0</v>
      </c>
      <c r="AV94" s="118">
        <f>ROUND(AZ94*L29,2)</f>
        <v>0</v>
      </c>
      <c r="AW94" s="118">
        <f>ROUND(BA94*L30,2)</f>
        <v>0</v>
      </c>
      <c r="AX94" s="118">
        <f>ROUND(BB94*L29,2)</f>
        <v>0</v>
      </c>
      <c r="AY94" s="118">
        <f>ROUND(BC94*L30,2)</f>
        <v>0</v>
      </c>
      <c r="AZ94" s="118">
        <f>ROUND(AZ95,2)</f>
        <v>0</v>
      </c>
      <c r="BA94" s="118">
        <f>ROUND(BA95,2)</f>
        <v>0</v>
      </c>
      <c r="BB94" s="118">
        <f>ROUND(BB95,2)</f>
        <v>0</v>
      </c>
      <c r="BC94" s="118">
        <f>ROUND(BC95,2)</f>
        <v>0</v>
      </c>
      <c r="BD94" s="120">
        <f>ROUND(BD95,2)</f>
        <v>0</v>
      </c>
      <c r="BE94" s="6"/>
      <c r="BS94" s="121" t="s">
        <v>75</v>
      </c>
      <c r="BT94" s="121" t="s">
        <v>76</v>
      </c>
      <c r="BU94" s="122" t="s">
        <v>77</v>
      </c>
      <c r="BV94" s="121" t="s">
        <v>78</v>
      </c>
      <c r="BW94" s="121" t="s">
        <v>5</v>
      </c>
      <c r="BX94" s="121" t="s">
        <v>79</v>
      </c>
      <c r="CL94" s="121" t="s">
        <v>1</v>
      </c>
    </row>
    <row r="95" s="7" customFormat="1" ht="16.5" customHeight="1">
      <c r="A95" s="123" t="s">
        <v>80</v>
      </c>
      <c r="B95" s="124"/>
      <c r="C95" s="125"/>
      <c r="D95" s="126" t="s">
        <v>81</v>
      </c>
      <c r="E95" s="126"/>
      <c r="F95" s="126"/>
      <c r="G95" s="126"/>
      <c r="H95" s="126"/>
      <c r="I95" s="127"/>
      <c r="J95" s="126" t="s">
        <v>82</v>
      </c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8">
        <f>'01 - Maštaľ pre kone'!J30</f>
        <v>0</v>
      </c>
      <c r="AH95" s="127"/>
      <c r="AI95" s="127"/>
      <c r="AJ95" s="127"/>
      <c r="AK95" s="127"/>
      <c r="AL95" s="127"/>
      <c r="AM95" s="127"/>
      <c r="AN95" s="128">
        <f>SUM(AG95,AT95)</f>
        <v>0</v>
      </c>
      <c r="AO95" s="127"/>
      <c r="AP95" s="127"/>
      <c r="AQ95" s="129" t="s">
        <v>83</v>
      </c>
      <c r="AR95" s="130"/>
      <c r="AS95" s="131">
        <v>0</v>
      </c>
      <c r="AT95" s="132">
        <f>ROUND(SUM(AV95:AW95),2)</f>
        <v>0</v>
      </c>
      <c r="AU95" s="133">
        <f>'01 - Maštaľ pre kone'!P130</f>
        <v>0</v>
      </c>
      <c r="AV95" s="132">
        <f>'01 - Maštaľ pre kone'!J33</f>
        <v>0</v>
      </c>
      <c r="AW95" s="132">
        <f>'01 - Maštaľ pre kone'!J34</f>
        <v>0</v>
      </c>
      <c r="AX95" s="132">
        <f>'01 - Maštaľ pre kone'!J35</f>
        <v>0</v>
      </c>
      <c r="AY95" s="132">
        <f>'01 - Maštaľ pre kone'!J36</f>
        <v>0</v>
      </c>
      <c r="AZ95" s="132">
        <f>'01 - Maštaľ pre kone'!F33</f>
        <v>0</v>
      </c>
      <c r="BA95" s="132">
        <f>'01 - Maštaľ pre kone'!F34</f>
        <v>0</v>
      </c>
      <c r="BB95" s="132">
        <f>'01 - Maštaľ pre kone'!F35</f>
        <v>0</v>
      </c>
      <c r="BC95" s="132">
        <f>'01 - Maštaľ pre kone'!F36</f>
        <v>0</v>
      </c>
      <c r="BD95" s="134">
        <f>'01 - Maštaľ pre kone'!F37</f>
        <v>0</v>
      </c>
      <c r="BE95" s="7"/>
      <c r="BT95" s="135" t="s">
        <v>84</v>
      </c>
      <c r="BV95" s="135" t="s">
        <v>78</v>
      </c>
      <c r="BW95" s="135" t="s">
        <v>85</v>
      </c>
      <c r="BX95" s="135" t="s">
        <v>5</v>
      </c>
      <c r="CL95" s="135" t="s">
        <v>1</v>
      </c>
      <c r="CM95" s="135" t="s">
        <v>76</v>
      </c>
    </row>
    <row r="96" s="2" customFormat="1" ht="30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42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="2" customFormat="1" ht="6.96" customHeight="1">
      <c r="A97" s="36"/>
      <c r="B97" s="70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42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</sheetData>
  <sheetProtection sheet="1" formatColumns="0" formatRows="0" objects="1" scenarios="1" spinCount="100000" saltValue="1XXHh76jah6zhaGhAiNSOi/nQpVf9B/cWxXmaa5W5Y793889eXsu2BOCw+xDxIn+F4gmhRuccrZ3WeJETJQYxg==" hashValue="JM0C2pH9SiPB0vKYpadjZSNTk+4/KOR9cozr0kQjGMH3CDHz4hUbpMfY5Uxh8e14/dHKfunO7IUgMTfVr5MZU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Maštaľ pre kon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85</v>
      </c>
    </row>
    <row r="3" hidden="1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18"/>
      <c r="AT3" s="15" t="s">
        <v>76</v>
      </c>
    </row>
    <row r="4" hidden="1" s="1" customFormat="1" ht="24.96" customHeight="1">
      <c r="B4" s="18"/>
      <c r="D4" s="138" t="s">
        <v>86</v>
      </c>
      <c r="L4" s="18"/>
      <c r="M4" s="139" t="s">
        <v>9</v>
      </c>
      <c r="AT4" s="15" t="s">
        <v>4</v>
      </c>
    </row>
    <row r="5" hidden="1" s="1" customFormat="1" ht="6.96" customHeight="1">
      <c r="B5" s="18"/>
      <c r="L5" s="18"/>
    </row>
    <row r="6" hidden="1" s="1" customFormat="1" ht="12" customHeight="1">
      <c r="B6" s="18"/>
      <c r="D6" s="140" t="s">
        <v>15</v>
      </c>
      <c r="L6" s="18"/>
    </row>
    <row r="7" hidden="1" s="1" customFormat="1" ht="16.5" customHeight="1">
      <c r="B7" s="18"/>
      <c r="E7" s="141" t="str">
        <f>'Rekapitulácia stavby'!K6</f>
        <v>Technické zhodnotenie maštale pre kone</v>
      </c>
      <c r="F7" s="140"/>
      <c r="G7" s="140"/>
      <c r="H7" s="140"/>
      <c r="L7" s="18"/>
    </row>
    <row r="8" hidden="1" s="2" customFormat="1" ht="12" customHeight="1">
      <c r="A8" s="36"/>
      <c r="B8" s="42"/>
      <c r="C8" s="36"/>
      <c r="D8" s="140" t="s">
        <v>87</v>
      </c>
      <c r="E8" s="36"/>
      <c r="F8" s="36"/>
      <c r="G8" s="36"/>
      <c r="H8" s="36"/>
      <c r="I8" s="36"/>
      <c r="J8" s="36"/>
      <c r="K8" s="36"/>
      <c r="L8" s="6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hidden="1" s="2" customFormat="1" ht="16.5" customHeight="1">
      <c r="A9" s="36"/>
      <c r="B9" s="42"/>
      <c r="C9" s="36"/>
      <c r="D9" s="36"/>
      <c r="E9" s="142" t="s">
        <v>88</v>
      </c>
      <c r="F9" s="36"/>
      <c r="G9" s="36"/>
      <c r="H9" s="36"/>
      <c r="I9" s="36"/>
      <c r="J9" s="36"/>
      <c r="K9" s="36"/>
      <c r="L9" s="6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hidden="1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hidden="1" s="2" customFormat="1" ht="12" customHeight="1">
      <c r="A11" s="36"/>
      <c r="B11" s="42"/>
      <c r="C11" s="36"/>
      <c r="D11" s="140" t="s">
        <v>17</v>
      </c>
      <c r="E11" s="36"/>
      <c r="F11" s="143" t="s">
        <v>1</v>
      </c>
      <c r="G11" s="36"/>
      <c r="H11" s="36"/>
      <c r="I11" s="140" t="s">
        <v>18</v>
      </c>
      <c r="J11" s="143" t="s">
        <v>1</v>
      </c>
      <c r="K11" s="36"/>
      <c r="L11" s="6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hidden="1" s="2" customFormat="1" ht="12" customHeight="1">
      <c r="A12" s="36"/>
      <c r="B12" s="42"/>
      <c r="C12" s="36"/>
      <c r="D12" s="140" t="s">
        <v>19</v>
      </c>
      <c r="E12" s="36"/>
      <c r="F12" s="143" t="s">
        <v>20</v>
      </c>
      <c r="G12" s="36"/>
      <c r="H12" s="36"/>
      <c r="I12" s="140" t="s">
        <v>21</v>
      </c>
      <c r="J12" s="144" t="str">
        <f>'Rekapitulácia stavby'!AN8</f>
        <v>15. 1. 2025</v>
      </c>
      <c r="K12" s="36"/>
      <c r="L12" s="6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hidden="1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hidden="1" s="2" customFormat="1" ht="12" customHeight="1">
      <c r="A14" s="36"/>
      <c r="B14" s="42"/>
      <c r="C14" s="36"/>
      <c r="D14" s="140" t="s">
        <v>23</v>
      </c>
      <c r="E14" s="36"/>
      <c r="F14" s="36"/>
      <c r="G14" s="36"/>
      <c r="H14" s="36"/>
      <c r="I14" s="140" t="s">
        <v>24</v>
      </c>
      <c r="J14" s="143" t="s">
        <v>25</v>
      </c>
      <c r="K14" s="36"/>
      <c r="L14" s="6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hidden="1" s="2" customFormat="1" ht="18" customHeight="1">
      <c r="A15" s="36"/>
      <c r="B15" s="42"/>
      <c r="C15" s="36"/>
      <c r="D15" s="36"/>
      <c r="E15" s="143" t="s">
        <v>26</v>
      </c>
      <c r="F15" s="36"/>
      <c r="G15" s="36"/>
      <c r="H15" s="36"/>
      <c r="I15" s="140" t="s">
        <v>27</v>
      </c>
      <c r="J15" s="143" t="s">
        <v>28</v>
      </c>
      <c r="K15" s="36"/>
      <c r="L15" s="6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hidden="1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hidden="1" s="2" customFormat="1" ht="12" customHeight="1">
      <c r="A17" s="36"/>
      <c r="B17" s="42"/>
      <c r="C17" s="36"/>
      <c r="D17" s="140" t="s">
        <v>29</v>
      </c>
      <c r="E17" s="36"/>
      <c r="F17" s="36"/>
      <c r="G17" s="36"/>
      <c r="H17" s="36"/>
      <c r="I17" s="140" t="s">
        <v>24</v>
      </c>
      <c r="J17" s="31" t="str">
        <f>'Rekapitulácia stavby'!AN13</f>
        <v>Vyplň údaj</v>
      </c>
      <c r="K17" s="36"/>
      <c r="L17" s="6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hidden="1" s="2" customFormat="1" ht="18" customHeight="1">
      <c r="A18" s="36"/>
      <c r="B18" s="42"/>
      <c r="C18" s="36"/>
      <c r="D18" s="36"/>
      <c r="E18" s="31" t="str">
        <f>'Rekapitulácia stavby'!E14</f>
        <v>Vyplň údaj</v>
      </c>
      <c r="F18" s="143"/>
      <c r="G18" s="143"/>
      <c r="H18" s="143"/>
      <c r="I18" s="140" t="s">
        <v>27</v>
      </c>
      <c r="J18" s="31" t="str">
        <f>'Rekapitulácia stavby'!AN14</f>
        <v>Vyplň údaj</v>
      </c>
      <c r="K18" s="36"/>
      <c r="L18" s="6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hidden="1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hidden="1" s="2" customFormat="1" ht="12" customHeight="1">
      <c r="A20" s="36"/>
      <c r="B20" s="42"/>
      <c r="C20" s="36"/>
      <c r="D20" s="140" t="s">
        <v>31</v>
      </c>
      <c r="E20" s="36"/>
      <c r="F20" s="36"/>
      <c r="G20" s="36"/>
      <c r="H20" s="36"/>
      <c r="I20" s="140" t="s">
        <v>24</v>
      </c>
      <c r="J20" s="143" t="str">
        <f>IF('Rekapitulácia stavby'!AN16="","",'Rekapitulácia stavby'!AN16)</f>
        <v/>
      </c>
      <c r="K20" s="36"/>
      <c r="L20" s="6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hidden="1" s="2" customFormat="1" ht="18" customHeight="1">
      <c r="A21" s="36"/>
      <c r="B21" s="42"/>
      <c r="C21" s="36"/>
      <c r="D21" s="36"/>
      <c r="E21" s="143" t="str">
        <f>IF('Rekapitulácia stavby'!E17="","",'Rekapitulácia stavby'!E17)</f>
        <v xml:space="preserve"> </v>
      </c>
      <c r="F21" s="36"/>
      <c r="G21" s="36"/>
      <c r="H21" s="36"/>
      <c r="I21" s="140" t="s">
        <v>27</v>
      </c>
      <c r="J21" s="143" t="str">
        <f>IF('Rekapitulácia stavby'!AN17="","",'Rekapitulácia stavby'!AN17)</f>
        <v/>
      </c>
      <c r="K21" s="36"/>
      <c r="L21" s="6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hidden="1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hidden="1" s="2" customFormat="1" ht="12" customHeight="1">
      <c r="A23" s="36"/>
      <c r="B23" s="42"/>
      <c r="C23" s="36"/>
      <c r="D23" s="140" t="s">
        <v>34</v>
      </c>
      <c r="E23" s="36"/>
      <c r="F23" s="36"/>
      <c r="G23" s="36"/>
      <c r="H23" s="36"/>
      <c r="I23" s="140" t="s">
        <v>24</v>
      </c>
      <c r="J23" s="143" t="str">
        <f>IF('Rekapitulácia stavby'!AN19="","",'Rekapitulácia stavby'!AN19)</f>
        <v/>
      </c>
      <c r="K23" s="36"/>
      <c r="L23" s="6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hidden="1" s="2" customFormat="1" ht="18" customHeight="1">
      <c r="A24" s="36"/>
      <c r="B24" s="42"/>
      <c r="C24" s="36"/>
      <c r="D24" s="36"/>
      <c r="E24" s="143" t="str">
        <f>IF('Rekapitulácia stavby'!E20="","",'Rekapitulácia stavby'!E20)</f>
        <v xml:space="preserve"> </v>
      </c>
      <c r="F24" s="36"/>
      <c r="G24" s="36"/>
      <c r="H24" s="36"/>
      <c r="I24" s="140" t="s">
        <v>27</v>
      </c>
      <c r="J24" s="143" t="str">
        <f>IF('Rekapitulácia stavby'!AN20="","",'Rekapitulácia stavby'!AN20)</f>
        <v/>
      </c>
      <c r="K24" s="36"/>
      <c r="L24" s="6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hidden="1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7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hidden="1" s="2" customFormat="1" ht="12" customHeight="1">
      <c r="A26" s="36"/>
      <c r="B26" s="42"/>
      <c r="C26" s="36"/>
      <c r="D26" s="140" t="s">
        <v>35</v>
      </c>
      <c r="E26" s="36"/>
      <c r="F26" s="36"/>
      <c r="G26" s="36"/>
      <c r="H26" s="36"/>
      <c r="I26" s="36"/>
      <c r="J26" s="36"/>
      <c r="K26" s="36"/>
      <c r="L26" s="6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hidden="1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hidden="1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hidden="1" s="2" customFormat="1" ht="6.96" customHeight="1">
      <c r="A29" s="36"/>
      <c r="B29" s="42"/>
      <c r="C29" s="36"/>
      <c r="D29" s="149"/>
      <c r="E29" s="149"/>
      <c r="F29" s="149"/>
      <c r="G29" s="149"/>
      <c r="H29" s="149"/>
      <c r="I29" s="149"/>
      <c r="J29" s="149"/>
      <c r="K29" s="149"/>
      <c r="L29" s="6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hidden="1" s="2" customFormat="1" ht="25.44" customHeight="1">
      <c r="A30" s="36"/>
      <c r="B30" s="42"/>
      <c r="C30" s="36"/>
      <c r="D30" s="150" t="s">
        <v>36</v>
      </c>
      <c r="E30" s="36"/>
      <c r="F30" s="36"/>
      <c r="G30" s="36"/>
      <c r="H30" s="36"/>
      <c r="I30" s="36"/>
      <c r="J30" s="151">
        <f>ROUND(J130, 2)</f>
        <v>0</v>
      </c>
      <c r="K30" s="36"/>
      <c r="L30" s="6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6.96" customHeight="1">
      <c r="A31" s="36"/>
      <c r="B31" s="42"/>
      <c r="C31" s="36"/>
      <c r="D31" s="149"/>
      <c r="E31" s="149"/>
      <c r="F31" s="149"/>
      <c r="G31" s="149"/>
      <c r="H31" s="149"/>
      <c r="I31" s="149"/>
      <c r="J31" s="149"/>
      <c r="K31" s="149"/>
      <c r="L31" s="6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36"/>
      <c r="F32" s="152" t="s">
        <v>38</v>
      </c>
      <c r="G32" s="36"/>
      <c r="H32" s="36"/>
      <c r="I32" s="152" t="s">
        <v>37</v>
      </c>
      <c r="J32" s="152" t="s">
        <v>39</v>
      </c>
      <c r="K32" s="36"/>
      <c r="L32" s="6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153" t="s">
        <v>40</v>
      </c>
      <c r="E33" s="154" t="s">
        <v>41</v>
      </c>
      <c r="F33" s="155">
        <f>ROUND((SUM(BE130:BE213)),  2)</f>
        <v>0</v>
      </c>
      <c r="G33" s="156"/>
      <c r="H33" s="156"/>
      <c r="I33" s="157">
        <v>0.23000000000000001</v>
      </c>
      <c r="J33" s="155">
        <f>ROUND(((SUM(BE130:BE213))*I33),  2)</f>
        <v>0</v>
      </c>
      <c r="K33" s="36"/>
      <c r="L33" s="6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54" t="s">
        <v>42</v>
      </c>
      <c r="F34" s="155">
        <f>ROUND((SUM(BF130:BF213)),  2)</f>
        <v>0</v>
      </c>
      <c r="G34" s="156"/>
      <c r="H34" s="156"/>
      <c r="I34" s="157">
        <v>0.23000000000000001</v>
      </c>
      <c r="J34" s="155">
        <f>ROUND(((SUM(BF130:BF213))*I34),  2)</f>
        <v>0</v>
      </c>
      <c r="K34" s="36"/>
      <c r="L34" s="6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40" t="s">
        <v>43</v>
      </c>
      <c r="F35" s="158">
        <f>ROUND((SUM(BG130:BG213)),  2)</f>
        <v>0</v>
      </c>
      <c r="G35" s="36"/>
      <c r="H35" s="36"/>
      <c r="I35" s="159">
        <v>0.23000000000000001</v>
      </c>
      <c r="J35" s="158">
        <f>0</f>
        <v>0</v>
      </c>
      <c r="K35" s="36"/>
      <c r="L35" s="6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40" t="s">
        <v>44</v>
      </c>
      <c r="F36" s="158">
        <f>ROUND((SUM(BH130:BH213)),  2)</f>
        <v>0</v>
      </c>
      <c r="G36" s="36"/>
      <c r="H36" s="36"/>
      <c r="I36" s="159">
        <v>0.23000000000000001</v>
      </c>
      <c r="J36" s="158">
        <f>0</f>
        <v>0</v>
      </c>
      <c r="K36" s="36"/>
      <c r="L36" s="6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54" t="s">
        <v>45</v>
      </c>
      <c r="F37" s="155">
        <f>ROUND((SUM(BI130:BI213)),  2)</f>
        <v>0</v>
      </c>
      <c r="G37" s="156"/>
      <c r="H37" s="156"/>
      <c r="I37" s="157">
        <v>0</v>
      </c>
      <c r="J37" s="155">
        <f>0</f>
        <v>0</v>
      </c>
      <c r="K37" s="36"/>
      <c r="L37" s="6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25.44" customHeight="1">
      <c r="A39" s="36"/>
      <c r="B39" s="42"/>
      <c r="C39" s="160"/>
      <c r="D39" s="161" t="s">
        <v>46</v>
      </c>
      <c r="E39" s="162"/>
      <c r="F39" s="162"/>
      <c r="G39" s="163" t="s">
        <v>47</v>
      </c>
      <c r="H39" s="164" t="s">
        <v>48</v>
      </c>
      <c r="I39" s="162"/>
      <c r="J39" s="165">
        <f>SUM(J30:J37)</f>
        <v>0</v>
      </c>
      <c r="K39" s="166"/>
      <c r="L39" s="67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hidden="1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7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hidden="1" s="1" customFormat="1" ht="14.4" customHeight="1">
      <c r="B41" s="18"/>
      <c r="L41" s="18"/>
    </row>
    <row r="42" hidden="1" s="1" customFormat="1" ht="14.4" customHeight="1">
      <c r="B42" s="18"/>
      <c r="L42" s="18"/>
    </row>
    <row r="43" hidden="1" s="1" customFormat="1" ht="14.4" customHeight="1">
      <c r="B43" s="18"/>
      <c r="L43" s="18"/>
    </row>
    <row r="44" hidden="1" s="1" customFormat="1" ht="14.4" customHeight="1">
      <c r="B44" s="18"/>
      <c r="L44" s="18"/>
    </row>
    <row r="45" hidden="1" s="1" customFormat="1" ht="14.4" customHeight="1">
      <c r="B45" s="18"/>
      <c r="L45" s="18"/>
    </row>
    <row r="46" hidden="1" s="1" customFormat="1" ht="14.4" customHeight="1">
      <c r="B46" s="18"/>
      <c r="L46" s="18"/>
    </row>
    <row r="47" hidden="1" s="1" customFormat="1" ht="14.4" customHeight="1">
      <c r="B47" s="18"/>
      <c r="L47" s="18"/>
    </row>
    <row r="48" hidden="1" s="1" customFormat="1" ht="14.4" customHeight="1">
      <c r="B48" s="18"/>
      <c r="L48" s="18"/>
    </row>
    <row r="49" hidden="1" s="1" customFormat="1" ht="14.4" customHeight="1">
      <c r="B49" s="18"/>
      <c r="L49" s="18"/>
    </row>
    <row r="50" hidden="1" s="2" customFormat="1" ht="14.4" customHeight="1">
      <c r="B50" s="67"/>
      <c r="D50" s="167" t="s">
        <v>49</v>
      </c>
      <c r="E50" s="168"/>
      <c r="F50" s="168"/>
      <c r="G50" s="167" t="s">
        <v>50</v>
      </c>
      <c r="H50" s="168"/>
      <c r="I50" s="168"/>
      <c r="J50" s="168"/>
      <c r="K50" s="168"/>
      <c r="L50" s="67"/>
    </row>
    <row r="51" hidden="1">
      <c r="B51" s="18"/>
      <c r="L51" s="18"/>
    </row>
    <row r="52" hidden="1">
      <c r="B52" s="18"/>
      <c r="L52" s="18"/>
    </row>
    <row r="53" hidden="1">
      <c r="B53" s="18"/>
      <c r="L53" s="18"/>
    </row>
    <row r="54" hidden="1">
      <c r="B54" s="18"/>
      <c r="L54" s="18"/>
    </row>
    <row r="55" hidden="1">
      <c r="B55" s="18"/>
      <c r="L55" s="18"/>
    </row>
    <row r="56" hidden="1">
      <c r="B56" s="18"/>
      <c r="L56" s="18"/>
    </row>
    <row r="57" hidden="1">
      <c r="B57" s="18"/>
      <c r="L57" s="18"/>
    </row>
    <row r="58" hidden="1">
      <c r="B58" s="18"/>
      <c r="L58" s="18"/>
    </row>
    <row r="59" hidden="1">
      <c r="B59" s="18"/>
      <c r="L59" s="18"/>
    </row>
    <row r="60" hidden="1">
      <c r="B60" s="18"/>
      <c r="L60" s="18"/>
    </row>
    <row r="61" hidden="1" s="2" customFormat="1">
      <c r="A61" s="36"/>
      <c r="B61" s="42"/>
      <c r="C61" s="36"/>
      <c r="D61" s="169" t="s">
        <v>51</v>
      </c>
      <c r="E61" s="170"/>
      <c r="F61" s="171" t="s">
        <v>52</v>
      </c>
      <c r="G61" s="169" t="s">
        <v>51</v>
      </c>
      <c r="H61" s="170"/>
      <c r="I61" s="170"/>
      <c r="J61" s="172" t="s">
        <v>52</v>
      </c>
      <c r="K61" s="170"/>
      <c r="L61" s="67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hidden="1">
      <c r="B62" s="18"/>
      <c r="L62" s="18"/>
    </row>
    <row r="63" hidden="1">
      <c r="B63" s="18"/>
      <c r="L63" s="18"/>
    </row>
    <row r="64" hidden="1">
      <c r="B64" s="18"/>
      <c r="L64" s="18"/>
    </row>
    <row r="65" hidden="1" s="2" customFormat="1">
      <c r="A65" s="36"/>
      <c r="B65" s="42"/>
      <c r="C65" s="36"/>
      <c r="D65" s="167" t="s">
        <v>53</v>
      </c>
      <c r="E65" s="173"/>
      <c r="F65" s="173"/>
      <c r="G65" s="167" t="s">
        <v>54</v>
      </c>
      <c r="H65" s="173"/>
      <c r="I65" s="173"/>
      <c r="J65" s="173"/>
      <c r="K65" s="173"/>
      <c r="L65" s="67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hidden="1">
      <c r="B66" s="18"/>
      <c r="L66" s="18"/>
    </row>
    <row r="67" hidden="1">
      <c r="B67" s="18"/>
      <c r="L67" s="18"/>
    </row>
    <row r="68" hidden="1">
      <c r="B68" s="18"/>
      <c r="L68" s="18"/>
    </row>
    <row r="69" hidden="1">
      <c r="B69" s="18"/>
      <c r="L69" s="18"/>
    </row>
    <row r="70" hidden="1">
      <c r="B70" s="18"/>
      <c r="L70" s="18"/>
    </row>
    <row r="71" hidden="1">
      <c r="B71" s="18"/>
      <c r="L71" s="18"/>
    </row>
    <row r="72" hidden="1">
      <c r="B72" s="18"/>
      <c r="L72" s="18"/>
    </row>
    <row r="73" hidden="1">
      <c r="B73" s="18"/>
      <c r="L73" s="18"/>
    </row>
    <row r="74" hidden="1">
      <c r="B74" s="18"/>
      <c r="L74" s="18"/>
    </row>
    <row r="75" hidden="1">
      <c r="B75" s="18"/>
      <c r="L75" s="18"/>
    </row>
    <row r="76" hidden="1" s="2" customFormat="1">
      <c r="A76" s="36"/>
      <c r="B76" s="42"/>
      <c r="C76" s="36"/>
      <c r="D76" s="169" t="s">
        <v>51</v>
      </c>
      <c r="E76" s="170"/>
      <c r="F76" s="171" t="s">
        <v>52</v>
      </c>
      <c r="G76" s="169" t="s">
        <v>51</v>
      </c>
      <c r="H76" s="170"/>
      <c r="I76" s="170"/>
      <c r="J76" s="172" t="s">
        <v>52</v>
      </c>
      <c r="K76" s="170"/>
      <c r="L76" s="67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hidden="1" s="2" customFormat="1" ht="14.4" customHeight="1">
      <c r="A77" s="36"/>
      <c r="B77" s="174"/>
      <c r="C77" s="175"/>
      <c r="D77" s="175"/>
      <c r="E77" s="175"/>
      <c r="F77" s="175"/>
      <c r="G77" s="175"/>
      <c r="H77" s="175"/>
      <c r="I77" s="175"/>
      <c r="J77" s="175"/>
      <c r="K77" s="175"/>
      <c r="L77" s="67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hidden="1"/>
    <row r="79" hidden="1"/>
    <row r="80" hidden="1"/>
    <row r="81" hidden="1" s="2" customFormat="1" ht="6.96" customHeight="1">
      <c r="A81" s="36"/>
      <c r="B81" s="176"/>
      <c r="C81" s="177"/>
      <c r="D81" s="177"/>
      <c r="E81" s="177"/>
      <c r="F81" s="177"/>
      <c r="G81" s="177"/>
      <c r="H81" s="177"/>
      <c r="I81" s="177"/>
      <c r="J81" s="177"/>
      <c r="K81" s="177"/>
      <c r="L81" s="67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hidden="1" s="2" customFormat="1" ht="24.96" customHeight="1">
      <c r="A82" s="36"/>
      <c r="B82" s="37"/>
      <c r="C82" s="21" t="s">
        <v>89</v>
      </c>
      <c r="D82" s="38"/>
      <c r="E82" s="38"/>
      <c r="F82" s="38"/>
      <c r="G82" s="38"/>
      <c r="H82" s="38"/>
      <c r="I82" s="38"/>
      <c r="J82" s="38"/>
      <c r="K82" s="38"/>
      <c r="L82" s="67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hidden="1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7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12" customHeight="1">
      <c r="A84" s="36"/>
      <c r="B84" s="37"/>
      <c r="C84" s="30" t="s">
        <v>15</v>
      </c>
      <c r="D84" s="38"/>
      <c r="E84" s="38"/>
      <c r="F84" s="38"/>
      <c r="G84" s="38"/>
      <c r="H84" s="38"/>
      <c r="I84" s="38"/>
      <c r="J84" s="38"/>
      <c r="K84" s="38"/>
      <c r="L84" s="6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 s="2" customFormat="1" ht="16.5" customHeight="1">
      <c r="A85" s="36"/>
      <c r="B85" s="37"/>
      <c r="C85" s="38"/>
      <c r="D85" s="38"/>
      <c r="E85" s="178" t="str">
        <f>E7</f>
        <v>Technické zhodnotenie maštale pre kone</v>
      </c>
      <c r="F85" s="30"/>
      <c r="G85" s="30"/>
      <c r="H85" s="30"/>
      <c r="I85" s="38"/>
      <c r="J85" s="38"/>
      <c r="K85" s="38"/>
      <c r="L85" s="67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hidden="1" s="2" customFormat="1" ht="12" customHeight="1">
      <c r="A86" s="36"/>
      <c r="B86" s="37"/>
      <c r="C86" s="30" t="s">
        <v>87</v>
      </c>
      <c r="D86" s="38"/>
      <c r="E86" s="38"/>
      <c r="F86" s="38"/>
      <c r="G86" s="38"/>
      <c r="H86" s="38"/>
      <c r="I86" s="38"/>
      <c r="J86" s="38"/>
      <c r="K86" s="38"/>
      <c r="L86" s="67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hidden="1" s="2" customFormat="1" ht="16.5" customHeight="1">
      <c r="A87" s="36"/>
      <c r="B87" s="37"/>
      <c r="C87" s="38"/>
      <c r="D87" s="38"/>
      <c r="E87" s="80" t="str">
        <f>E9</f>
        <v>01 - Maštaľ pre kone</v>
      </c>
      <c r="F87" s="38"/>
      <c r="G87" s="38"/>
      <c r="H87" s="38"/>
      <c r="I87" s="38"/>
      <c r="J87" s="38"/>
      <c r="K87" s="38"/>
      <c r="L87" s="67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hidden="1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7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hidden="1" s="2" customFormat="1" ht="12" customHeight="1">
      <c r="A89" s="36"/>
      <c r="B89" s="37"/>
      <c r="C89" s="30" t="s">
        <v>19</v>
      </c>
      <c r="D89" s="38"/>
      <c r="E89" s="38"/>
      <c r="F89" s="25" t="str">
        <f>F12</f>
        <v>Brzotín</v>
      </c>
      <c r="G89" s="38"/>
      <c r="H89" s="38"/>
      <c r="I89" s="30" t="s">
        <v>21</v>
      </c>
      <c r="J89" s="83" t="str">
        <f>IF(J12="","",J12)</f>
        <v>15. 1. 2025</v>
      </c>
      <c r="K89" s="38"/>
      <c r="L89" s="6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hidden="1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hidden="1" s="2" customFormat="1" ht="15.15" customHeight="1">
      <c r="A91" s="36"/>
      <c r="B91" s="37"/>
      <c r="C91" s="30" t="s">
        <v>23</v>
      </c>
      <c r="D91" s="38"/>
      <c r="E91" s="38"/>
      <c r="F91" s="25" t="str">
        <f>E15</f>
        <v>Gemgal s.r.o. Rožňava</v>
      </c>
      <c r="G91" s="38"/>
      <c r="H91" s="38"/>
      <c r="I91" s="30" t="s">
        <v>31</v>
      </c>
      <c r="J91" s="34" t="str">
        <f>E21</f>
        <v xml:space="preserve"> </v>
      </c>
      <c r="K91" s="38"/>
      <c r="L91" s="6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hidden="1" s="2" customFormat="1" ht="15.15" customHeight="1">
      <c r="A92" s="36"/>
      <c r="B92" s="37"/>
      <c r="C92" s="30" t="s">
        <v>29</v>
      </c>
      <c r="D92" s="38"/>
      <c r="E92" s="38"/>
      <c r="F92" s="25" t="str">
        <f>IF(E18="","",E18)</f>
        <v>Vyplň údaj</v>
      </c>
      <c r="G92" s="38"/>
      <c r="H92" s="38"/>
      <c r="I92" s="30" t="s">
        <v>34</v>
      </c>
      <c r="J92" s="34" t="str">
        <f>E24</f>
        <v xml:space="preserve"> </v>
      </c>
      <c r="K92" s="38"/>
      <c r="L92" s="6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hidden="1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hidden="1" s="2" customFormat="1" ht="29.28" customHeight="1">
      <c r="A94" s="36"/>
      <c r="B94" s="37"/>
      <c r="C94" s="179" t="s">
        <v>90</v>
      </c>
      <c r="D94" s="180"/>
      <c r="E94" s="180"/>
      <c r="F94" s="180"/>
      <c r="G94" s="180"/>
      <c r="H94" s="180"/>
      <c r="I94" s="180"/>
      <c r="J94" s="181" t="s">
        <v>91</v>
      </c>
      <c r="K94" s="180"/>
      <c r="L94" s="6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hidden="1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hidden="1" s="2" customFormat="1" ht="22.8" customHeight="1">
      <c r="A96" s="36"/>
      <c r="B96" s="37"/>
      <c r="C96" s="182" t="s">
        <v>92</v>
      </c>
      <c r="D96" s="38"/>
      <c r="E96" s="38"/>
      <c r="F96" s="38"/>
      <c r="G96" s="38"/>
      <c r="H96" s="38"/>
      <c r="I96" s="38"/>
      <c r="J96" s="114">
        <f>J130</f>
        <v>0</v>
      </c>
      <c r="K96" s="38"/>
      <c r="L96" s="6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93</v>
      </c>
    </row>
    <row r="97" hidden="1" s="9" customFormat="1" ht="24.96" customHeight="1">
      <c r="A97" s="9"/>
      <c r="B97" s="183"/>
      <c r="C97" s="184"/>
      <c r="D97" s="185" t="s">
        <v>94</v>
      </c>
      <c r="E97" s="186"/>
      <c r="F97" s="186"/>
      <c r="G97" s="186"/>
      <c r="H97" s="186"/>
      <c r="I97" s="186"/>
      <c r="J97" s="187">
        <f>J131</f>
        <v>0</v>
      </c>
      <c r="K97" s="184"/>
      <c r="L97" s="18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9"/>
      <c r="C98" s="190"/>
      <c r="D98" s="191" t="s">
        <v>95</v>
      </c>
      <c r="E98" s="192"/>
      <c r="F98" s="192"/>
      <c r="G98" s="192"/>
      <c r="H98" s="192"/>
      <c r="I98" s="192"/>
      <c r="J98" s="193">
        <f>J132</f>
        <v>0</v>
      </c>
      <c r="K98" s="190"/>
      <c r="L98" s="19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9" customFormat="1" ht="24.96" customHeight="1">
      <c r="A99" s="9"/>
      <c r="B99" s="183"/>
      <c r="C99" s="184"/>
      <c r="D99" s="185" t="s">
        <v>96</v>
      </c>
      <c r="E99" s="186"/>
      <c r="F99" s="186"/>
      <c r="G99" s="186"/>
      <c r="H99" s="186"/>
      <c r="I99" s="186"/>
      <c r="J99" s="187">
        <f>J138</f>
        <v>0</v>
      </c>
      <c r="K99" s="184"/>
      <c r="L99" s="188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89"/>
      <c r="C100" s="190"/>
      <c r="D100" s="191" t="s">
        <v>97</v>
      </c>
      <c r="E100" s="192"/>
      <c r="F100" s="192"/>
      <c r="G100" s="192"/>
      <c r="H100" s="192"/>
      <c r="I100" s="192"/>
      <c r="J100" s="193">
        <f>J139</f>
        <v>0</v>
      </c>
      <c r="K100" s="190"/>
      <c r="L100" s="19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9"/>
      <c r="C101" s="190"/>
      <c r="D101" s="191" t="s">
        <v>98</v>
      </c>
      <c r="E101" s="192"/>
      <c r="F101" s="192"/>
      <c r="G101" s="192"/>
      <c r="H101" s="192"/>
      <c r="I101" s="192"/>
      <c r="J101" s="193">
        <f>J142</f>
        <v>0</v>
      </c>
      <c r="K101" s="190"/>
      <c r="L101" s="19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9"/>
      <c r="C102" s="190"/>
      <c r="D102" s="191" t="s">
        <v>99</v>
      </c>
      <c r="E102" s="192"/>
      <c r="F102" s="192"/>
      <c r="G102" s="192"/>
      <c r="H102" s="192"/>
      <c r="I102" s="192"/>
      <c r="J102" s="193">
        <f>J150</f>
        <v>0</v>
      </c>
      <c r="K102" s="190"/>
      <c r="L102" s="19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9"/>
      <c r="C103" s="190"/>
      <c r="D103" s="191" t="s">
        <v>100</v>
      </c>
      <c r="E103" s="192"/>
      <c r="F103" s="192"/>
      <c r="G103" s="192"/>
      <c r="H103" s="192"/>
      <c r="I103" s="192"/>
      <c r="J103" s="193">
        <f>J163</f>
        <v>0</v>
      </c>
      <c r="K103" s="190"/>
      <c r="L103" s="19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83"/>
      <c r="C104" s="184"/>
      <c r="D104" s="185" t="s">
        <v>101</v>
      </c>
      <c r="E104" s="186"/>
      <c r="F104" s="186"/>
      <c r="G104" s="186"/>
      <c r="H104" s="186"/>
      <c r="I104" s="186"/>
      <c r="J104" s="187">
        <f>J165</f>
        <v>0</v>
      </c>
      <c r="K104" s="184"/>
      <c r="L104" s="188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9"/>
      <c r="C105" s="190"/>
      <c r="D105" s="191" t="s">
        <v>102</v>
      </c>
      <c r="E105" s="192"/>
      <c r="F105" s="192"/>
      <c r="G105" s="192"/>
      <c r="H105" s="192"/>
      <c r="I105" s="192"/>
      <c r="J105" s="193">
        <f>J166</f>
        <v>0</v>
      </c>
      <c r="K105" s="190"/>
      <c r="L105" s="194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9"/>
      <c r="C106" s="190"/>
      <c r="D106" s="191" t="s">
        <v>103</v>
      </c>
      <c r="E106" s="192"/>
      <c r="F106" s="192"/>
      <c r="G106" s="192"/>
      <c r="H106" s="192"/>
      <c r="I106" s="192"/>
      <c r="J106" s="193">
        <f>J173</f>
        <v>0</v>
      </c>
      <c r="K106" s="190"/>
      <c r="L106" s="19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89"/>
      <c r="C107" s="190"/>
      <c r="D107" s="191" t="s">
        <v>104</v>
      </c>
      <c r="E107" s="192"/>
      <c r="F107" s="192"/>
      <c r="G107" s="192"/>
      <c r="H107" s="192"/>
      <c r="I107" s="192"/>
      <c r="J107" s="193">
        <f>J178</f>
        <v>0</v>
      </c>
      <c r="K107" s="190"/>
      <c r="L107" s="19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9"/>
      <c r="C108" s="190"/>
      <c r="D108" s="191" t="s">
        <v>105</v>
      </c>
      <c r="E108" s="192"/>
      <c r="F108" s="192"/>
      <c r="G108" s="192"/>
      <c r="H108" s="192"/>
      <c r="I108" s="192"/>
      <c r="J108" s="193">
        <f>J197</f>
        <v>0</v>
      </c>
      <c r="K108" s="190"/>
      <c r="L108" s="19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9"/>
      <c r="C109" s="190"/>
      <c r="D109" s="191" t="s">
        <v>106</v>
      </c>
      <c r="E109" s="192"/>
      <c r="F109" s="192"/>
      <c r="G109" s="192"/>
      <c r="H109" s="192"/>
      <c r="I109" s="192"/>
      <c r="J109" s="193">
        <f>J200</f>
        <v>0</v>
      </c>
      <c r="K109" s="190"/>
      <c r="L109" s="19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9"/>
      <c r="C110" s="190"/>
      <c r="D110" s="191" t="s">
        <v>107</v>
      </c>
      <c r="E110" s="192"/>
      <c r="F110" s="192"/>
      <c r="G110" s="192"/>
      <c r="H110" s="192"/>
      <c r="I110" s="192"/>
      <c r="J110" s="193">
        <f>J211</f>
        <v>0</v>
      </c>
      <c r="K110" s="190"/>
      <c r="L110" s="19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7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hidden="1" s="2" customFormat="1" ht="6.96" customHeight="1">
      <c r="A112" s="36"/>
      <c r="B112" s="70"/>
      <c r="C112" s="71"/>
      <c r="D112" s="71"/>
      <c r="E112" s="71"/>
      <c r="F112" s="71"/>
      <c r="G112" s="71"/>
      <c r="H112" s="71"/>
      <c r="I112" s="71"/>
      <c r="J112" s="71"/>
      <c r="K112" s="71"/>
      <c r="L112" s="67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hidden="1"/>
    <row r="114" hidden="1"/>
    <row r="115" hidden="1"/>
    <row r="116" s="2" customFormat="1" ht="6.96" customHeight="1">
      <c r="A116" s="36"/>
      <c r="B116" s="72"/>
      <c r="C116" s="73"/>
      <c r="D116" s="73"/>
      <c r="E116" s="73"/>
      <c r="F116" s="73"/>
      <c r="G116" s="73"/>
      <c r="H116" s="73"/>
      <c r="I116" s="73"/>
      <c r="J116" s="73"/>
      <c r="K116" s="73"/>
      <c r="L116" s="67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108</v>
      </c>
      <c r="D117" s="38"/>
      <c r="E117" s="38"/>
      <c r="F117" s="38"/>
      <c r="G117" s="38"/>
      <c r="H117" s="38"/>
      <c r="I117" s="38"/>
      <c r="J117" s="38"/>
      <c r="K117" s="38"/>
      <c r="L117" s="67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7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15</v>
      </c>
      <c r="D119" s="38"/>
      <c r="E119" s="38"/>
      <c r="F119" s="38"/>
      <c r="G119" s="38"/>
      <c r="H119" s="38"/>
      <c r="I119" s="38"/>
      <c r="J119" s="38"/>
      <c r="K119" s="38"/>
      <c r="L119" s="67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178" t="str">
        <f>E7</f>
        <v>Technické zhodnotenie maštale pre kone</v>
      </c>
      <c r="F120" s="30"/>
      <c r="G120" s="30"/>
      <c r="H120" s="30"/>
      <c r="I120" s="38"/>
      <c r="J120" s="38"/>
      <c r="K120" s="38"/>
      <c r="L120" s="67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87</v>
      </c>
      <c r="D121" s="38"/>
      <c r="E121" s="38"/>
      <c r="F121" s="38"/>
      <c r="G121" s="38"/>
      <c r="H121" s="38"/>
      <c r="I121" s="38"/>
      <c r="J121" s="38"/>
      <c r="K121" s="38"/>
      <c r="L121" s="67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8"/>
      <c r="D122" s="38"/>
      <c r="E122" s="80" t="str">
        <f>E9</f>
        <v>01 - Maštaľ pre kone</v>
      </c>
      <c r="F122" s="38"/>
      <c r="G122" s="38"/>
      <c r="H122" s="38"/>
      <c r="I122" s="38"/>
      <c r="J122" s="38"/>
      <c r="K122" s="38"/>
      <c r="L122" s="67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7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19</v>
      </c>
      <c r="D124" s="38"/>
      <c r="E124" s="38"/>
      <c r="F124" s="25" t="str">
        <f>F12</f>
        <v>Brzotín</v>
      </c>
      <c r="G124" s="38"/>
      <c r="H124" s="38"/>
      <c r="I124" s="30" t="s">
        <v>21</v>
      </c>
      <c r="J124" s="83" t="str">
        <f>IF(J12="","",J12)</f>
        <v>15. 1. 2025</v>
      </c>
      <c r="K124" s="38"/>
      <c r="L124" s="67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7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30" t="s">
        <v>23</v>
      </c>
      <c r="D126" s="38"/>
      <c r="E126" s="38"/>
      <c r="F126" s="25" t="str">
        <f>E15</f>
        <v>Gemgal s.r.o. Rožňava</v>
      </c>
      <c r="G126" s="38"/>
      <c r="H126" s="38"/>
      <c r="I126" s="30" t="s">
        <v>31</v>
      </c>
      <c r="J126" s="34" t="str">
        <f>E21</f>
        <v xml:space="preserve"> </v>
      </c>
      <c r="K126" s="38"/>
      <c r="L126" s="67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29</v>
      </c>
      <c r="D127" s="38"/>
      <c r="E127" s="38"/>
      <c r="F127" s="25" t="str">
        <f>IF(E18="","",E18)</f>
        <v>Vyplň údaj</v>
      </c>
      <c r="G127" s="38"/>
      <c r="H127" s="38"/>
      <c r="I127" s="30" t="s">
        <v>34</v>
      </c>
      <c r="J127" s="34" t="str">
        <f>E24</f>
        <v xml:space="preserve"> </v>
      </c>
      <c r="K127" s="38"/>
      <c r="L127" s="67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7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95"/>
      <c r="B129" s="196"/>
      <c r="C129" s="197" t="s">
        <v>109</v>
      </c>
      <c r="D129" s="198" t="s">
        <v>61</v>
      </c>
      <c r="E129" s="198" t="s">
        <v>57</v>
      </c>
      <c r="F129" s="198" t="s">
        <v>58</v>
      </c>
      <c r="G129" s="198" t="s">
        <v>110</v>
      </c>
      <c r="H129" s="198" t="s">
        <v>111</v>
      </c>
      <c r="I129" s="198" t="s">
        <v>112</v>
      </c>
      <c r="J129" s="199" t="s">
        <v>91</v>
      </c>
      <c r="K129" s="200" t="s">
        <v>113</v>
      </c>
      <c r="L129" s="201"/>
      <c r="M129" s="104" t="s">
        <v>1</v>
      </c>
      <c r="N129" s="105" t="s">
        <v>40</v>
      </c>
      <c r="O129" s="105" t="s">
        <v>114</v>
      </c>
      <c r="P129" s="105" t="s">
        <v>115</v>
      </c>
      <c r="Q129" s="105" t="s">
        <v>116</v>
      </c>
      <c r="R129" s="105" t="s">
        <v>117</v>
      </c>
      <c r="S129" s="105" t="s">
        <v>118</v>
      </c>
      <c r="T129" s="106" t="s">
        <v>119</v>
      </c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</row>
    <row r="130" s="2" customFormat="1" ht="22.8" customHeight="1">
      <c r="A130" s="36"/>
      <c r="B130" s="37"/>
      <c r="C130" s="111" t="s">
        <v>92</v>
      </c>
      <c r="D130" s="38"/>
      <c r="E130" s="38"/>
      <c r="F130" s="38"/>
      <c r="G130" s="38"/>
      <c r="H130" s="38"/>
      <c r="I130" s="38"/>
      <c r="J130" s="202">
        <f>BK130</f>
        <v>0</v>
      </c>
      <c r="K130" s="38"/>
      <c r="L130" s="42"/>
      <c r="M130" s="107"/>
      <c r="N130" s="203"/>
      <c r="O130" s="108"/>
      <c r="P130" s="204">
        <f>P131+P138+P165</f>
        <v>0</v>
      </c>
      <c r="Q130" s="108"/>
      <c r="R130" s="204">
        <f>R131+R138+R165</f>
        <v>115.47571026999999</v>
      </c>
      <c r="S130" s="108"/>
      <c r="T130" s="205">
        <f>T131+T138+T165</f>
        <v>39.566665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75</v>
      </c>
      <c r="AU130" s="15" t="s">
        <v>93</v>
      </c>
      <c r="BK130" s="206">
        <f>BK131+BK138+BK165</f>
        <v>0</v>
      </c>
    </row>
    <row r="131" s="12" customFormat="1" ht="25.92" customHeight="1">
      <c r="A131" s="12"/>
      <c r="B131" s="207"/>
      <c r="C131" s="208"/>
      <c r="D131" s="209" t="s">
        <v>75</v>
      </c>
      <c r="E131" s="210" t="s">
        <v>120</v>
      </c>
      <c r="F131" s="210" t="s">
        <v>121</v>
      </c>
      <c r="G131" s="208"/>
      <c r="H131" s="208"/>
      <c r="I131" s="211"/>
      <c r="J131" s="212">
        <f>BK131</f>
        <v>0</v>
      </c>
      <c r="K131" s="208"/>
      <c r="L131" s="213"/>
      <c r="M131" s="214"/>
      <c r="N131" s="215"/>
      <c r="O131" s="215"/>
      <c r="P131" s="216">
        <f>P132</f>
        <v>0</v>
      </c>
      <c r="Q131" s="215"/>
      <c r="R131" s="216">
        <f>R132</f>
        <v>0</v>
      </c>
      <c r="S131" s="215"/>
      <c r="T131" s="217">
        <f>T132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8" t="s">
        <v>84</v>
      </c>
      <c r="AT131" s="219" t="s">
        <v>75</v>
      </c>
      <c r="AU131" s="219" t="s">
        <v>76</v>
      </c>
      <c r="AY131" s="218" t="s">
        <v>122</v>
      </c>
      <c r="BK131" s="220">
        <f>BK132</f>
        <v>0</v>
      </c>
    </row>
    <row r="132" s="12" customFormat="1" ht="22.8" customHeight="1">
      <c r="A132" s="12"/>
      <c r="B132" s="207"/>
      <c r="C132" s="208"/>
      <c r="D132" s="209" t="s">
        <v>75</v>
      </c>
      <c r="E132" s="221" t="s">
        <v>84</v>
      </c>
      <c r="F132" s="221" t="s">
        <v>123</v>
      </c>
      <c r="G132" s="208"/>
      <c r="H132" s="208"/>
      <c r="I132" s="211"/>
      <c r="J132" s="222">
        <f>BK132</f>
        <v>0</v>
      </c>
      <c r="K132" s="208"/>
      <c r="L132" s="213"/>
      <c r="M132" s="214"/>
      <c r="N132" s="215"/>
      <c r="O132" s="215"/>
      <c r="P132" s="216">
        <f>SUM(P133:P137)</f>
        <v>0</v>
      </c>
      <c r="Q132" s="215"/>
      <c r="R132" s="216">
        <f>SUM(R133:R137)</f>
        <v>0</v>
      </c>
      <c r="S132" s="215"/>
      <c r="T132" s="217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8" t="s">
        <v>84</v>
      </c>
      <c r="AT132" s="219" t="s">
        <v>75</v>
      </c>
      <c r="AU132" s="219" t="s">
        <v>84</v>
      </c>
      <c r="AY132" s="218" t="s">
        <v>122</v>
      </c>
      <c r="BK132" s="220">
        <f>SUM(BK133:BK137)</f>
        <v>0</v>
      </c>
    </row>
    <row r="133" s="2" customFormat="1" ht="16.5" customHeight="1">
      <c r="A133" s="36"/>
      <c r="B133" s="37"/>
      <c r="C133" s="223" t="s">
        <v>84</v>
      </c>
      <c r="D133" s="223" t="s">
        <v>124</v>
      </c>
      <c r="E133" s="224" t="s">
        <v>125</v>
      </c>
      <c r="F133" s="225" t="s">
        <v>126</v>
      </c>
      <c r="G133" s="226" t="s">
        <v>127</v>
      </c>
      <c r="H133" s="227">
        <v>30.989999999999998</v>
      </c>
      <c r="I133" s="228"/>
      <c r="J133" s="229">
        <f>ROUND(I133*H133,2)</f>
        <v>0</v>
      </c>
      <c r="K133" s="230"/>
      <c r="L133" s="42"/>
      <c r="M133" s="231" t="s">
        <v>1</v>
      </c>
      <c r="N133" s="232" t="s">
        <v>42</v>
      </c>
      <c r="O133" s="95"/>
      <c r="P133" s="233">
        <f>O133*H133</f>
        <v>0</v>
      </c>
      <c r="Q133" s="233">
        <v>0</v>
      </c>
      <c r="R133" s="233">
        <f>Q133*H133</f>
        <v>0</v>
      </c>
      <c r="S133" s="233">
        <v>0</v>
      </c>
      <c r="T133" s="234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35" t="s">
        <v>128</v>
      </c>
      <c r="AT133" s="235" t="s">
        <v>124</v>
      </c>
      <c r="AU133" s="235" t="s">
        <v>129</v>
      </c>
      <c r="AY133" s="15" t="s">
        <v>122</v>
      </c>
      <c r="BE133" s="236">
        <f>IF(N133="základná",J133,0)</f>
        <v>0</v>
      </c>
      <c r="BF133" s="236">
        <f>IF(N133="znížená",J133,0)</f>
        <v>0</v>
      </c>
      <c r="BG133" s="236">
        <f>IF(N133="zákl. prenesená",J133,0)</f>
        <v>0</v>
      </c>
      <c r="BH133" s="236">
        <f>IF(N133="zníž. prenesená",J133,0)</f>
        <v>0</v>
      </c>
      <c r="BI133" s="236">
        <f>IF(N133="nulová",J133,0)</f>
        <v>0</v>
      </c>
      <c r="BJ133" s="15" t="s">
        <v>129</v>
      </c>
      <c r="BK133" s="236">
        <f>ROUND(I133*H133,2)</f>
        <v>0</v>
      </c>
      <c r="BL133" s="15" t="s">
        <v>128</v>
      </c>
      <c r="BM133" s="235" t="s">
        <v>130</v>
      </c>
    </row>
    <row r="134" s="2" customFormat="1" ht="21.75" customHeight="1">
      <c r="A134" s="36"/>
      <c r="B134" s="37"/>
      <c r="C134" s="223" t="s">
        <v>129</v>
      </c>
      <c r="D134" s="223" t="s">
        <v>124</v>
      </c>
      <c r="E134" s="224" t="s">
        <v>131</v>
      </c>
      <c r="F134" s="225" t="s">
        <v>132</v>
      </c>
      <c r="G134" s="226" t="s">
        <v>127</v>
      </c>
      <c r="H134" s="227">
        <v>30.989999999999998</v>
      </c>
      <c r="I134" s="228"/>
      <c r="J134" s="229">
        <f>ROUND(I134*H134,2)</f>
        <v>0</v>
      </c>
      <c r="K134" s="230"/>
      <c r="L134" s="42"/>
      <c r="M134" s="231" t="s">
        <v>1</v>
      </c>
      <c r="N134" s="232" t="s">
        <v>42</v>
      </c>
      <c r="O134" s="95"/>
      <c r="P134" s="233">
        <f>O134*H134</f>
        <v>0</v>
      </c>
      <c r="Q134" s="233">
        <v>0</v>
      </c>
      <c r="R134" s="233">
        <f>Q134*H134</f>
        <v>0</v>
      </c>
      <c r="S134" s="233">
        <v>0</v>
      </c>
      <c r="T134" s="234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35" t="s">
        <v>128</v>
      </c>
      <c r="AT134" s="235" t="s">
        <v>124</v>
      </c>
      <c r="AU134" s="235" t="s">
        <v>129</v>
      </c>
      <c r="AY134" s="15" t="s">
        <v>122</v>
      </c>
      <c r="BE134" s="236">
        <f>IF(N134="základná",J134,0)</f>
        <v>0</v>
      </c>
      <c r="BF134" s="236">
        <f>IF(N134="znížená",J134,0)</f>
        <v>0</v>
      </c>
      <c r="BG134" s="236">
        <f>IF(N134="zákl. prenesená",J134,0)</f>
        <v>0</v>
      </c>
      <c r="BH134" s="236">
        <f>IF(N134="zníž. prenesená",J134,0)</f>
        <v>0</v>
      </c>
      <c r="BI134" s="236">
        <f>IF(N134="nulová",J134,0)</f>
        <v>0</v>
      </c>
      <c r="BJ134" s="15" t="s">
        <v>129</v>
      </c>
      <c r="BK134" s="236">
        <f>ROUND(I134*H134,2)</f>
        <v>0</v>
      </c>
      <c r="BL134" s="15" t="s">
        <v>128</v>
      </c>
      <c r="BM134" s="235" t="s">
        <v>133</v>
      </c>
    </row>
    <row r="135" s="2" customFormat="1" ht="24.15" customHeight="1">
      <c r="A135" s="36"/>
      <c r="B135" s="37"/>
      <c r="C135" s="223" t="s">
        <v>134</v>
      </c>
      <c r="D135" s="223" t="s">
        <v>124</v>
      </c>
      <c r="E135" s="224" t="s">
        <v>135</v>
      </c>
      <c r="F135" s="225" t="s">
        <v>136</v>
      </c>
      <c r="G135" s="226" t="s">
        <v>127</v>
      </c>
      <c r="H135" s="227">
        <v>30.989999999999998</v>
      </c>
      <c r="I135" s="228"/>
      <c r="J135" s="229">
        <f>ROUND(I135*H135,2)</f>
        <v>0</v>
      </c>
      <c r="K135" s="230"/>
      <c r="L135" s="42"/>
      <c r="M135" s="231" t="s">
        <v>1</v>
      </c>
      <c r="N135" s="232" t="s">
        <v>42</v>
      </c>
      <c r="O135" s="95"/>
      <c r="P135" s="233">
        <f>O135*H135</f>
        <v>0</v>
      </c>
      <c r="Q135" s="233">
        <v>0</v>
      </c>
      <c r="R135" s="233">
        <f>Q135*H135</f>
        <v>0</v>
      </c>
      <c r="S135" s="233">
        <v>0</v>
      </c>
      <c r="T135" s="234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35" t="s">
        <v>128</v>
      </c>
      <c r="AT135" s="235" t="s">
        <v>124</v>
      </c>
      <c r="AU135" s="235" t="s">
        <v>129</v>
      </c>
      <c r="AY135" s="15" t="s">
        <v>122</v>
      </c>
      <c r="BE135" s="236">
        <f>IF(N135="základná",J135,0)</f>
        <v>0</v>
      </c>
      <c r="BF135" s="236">
        <f>IF(N135="znížená",J135,0)</f>
        <v>0</v>
      </c>
      <c r="BG135" s="236">
        <f>IF(N135="zákl. prenesená",J135,0)</f>
        <v>0</v>
      </c>
      <c r="BH135" s="236">
        <f>IF(N135="zníž. prenesená",J135,0)</f>
        <v>0</v>
      </c>
      <c r="BI135" s="236">
        <f>IF(N135="nulová",J135,0)</f>
        <v>0</v>
      </c>
      <c r="BJ135" s="15" t="s">
        <v>129</v>
      </c>
      <c r="BK135" s="236">
        <f>ROUND(I135*H135,2)</f>
        <v>0</v>
      </c>
      <c r="BL135" s="15" t="s">
        <v>128</v>
      </c>
      <c r="BM135" s="235" t="s">
        <v>137</v>
      </c>
    </row>
    <row r="136" s="2" customFormat="1" ht="16.5" customHeight="1">
      <c r="A136" s="36"/>
      <c r="B136" s="37"/>
      <c r="C136" s="223" t="s">
        <v>128</v>
      </c>
      <c r="D136" s="223" t="s">
        <v>124</v>
      </c>
      <c r="E136" s="224" t="s">
        <v>138</v>
      </c>
      <c r="F136" s="225" t="s">
        <v>139</v>
      </c>
      <c r="G136" s="226" t="s">
        <v>127</v>
      </c>
      <c r="H136" s="227">
        <v>30.989999999999998</v>
      </c>
      <c r="I136" s="228"/>
      <c r="J136" s="229">
        <f>ROUND(I136*H136,2)</f>
        <v>0</v>
      </c>
      <c r="K136" s="230"/>
      <c r="L136" s="42"/>
      <c r="M136" s="231" t="s">
        <v>1</v>
      </c>
      <c r="N136" s="232" t="s">
        <v>42</v>
      </c>
      <c r="O136" s="95"/>
      <c r="P136" s="233">
        <f>O136*H136</f>
        <v>0</v>
      </c>
      <c r="Q136" s="233">
        <v>0</v>
      </c>
      <c r="R136" s="233">
        <f>Q136*H136</f>
        <v>0</v>
      </c>
      <c r="S136" s="233">
        <v>0</v>
      </c>
      <c r="T136" s="234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35" t="s">
        <v>128</v>
      </c>
      <c r="AT136" s="235" t="s">
        <v>124</v>
      </c>
      <c r="AU136" s="235" t="s">
        <v>129</v>
      </c>
      <c r="AY136" s="15" t="s">
        <v>122</v>
      </c>
      <c r="BE136" s="236">
        <f>IF(N136="základná",J136,0)</f>
        <v>0</v>
      </c>
      <c r="BF136" s="236">
        <f>IF(N136="znížená",J136,0)</f>
        <v>0</v>
      </c>
      <c r="BG136" s="236">
        <f>IF(N136="zákl. prenesená",J136,0)</f>
        <v>0</v>
      </c>
      <c r="BH136" s="236">
        <f>IF(N136="zníž. prenesená",J136,0)</f>
        <v>0</v>
      </c>
      <c r="BI136" s="236">
        <f>IF(N136="nulová",J136,0)</f>
        <v>0</v>
      </c>
      <c r="BJ136" s="15" t="s">
        <v>129</v>
      </c>
      <c r="BK136" s="236">
        <f>ROUND(I136*H136,2)</f>
        <v>0</v>
      </c>
      <c r="BL136" s="15" t="s">
        <v>128</v>
      </c>
      <c r="BM136" s="235" t="s">
        <v>140</v>
      </c>
    </row>
    <row r="137" s="2" customFormat="1" ht="16.5" customHeight="1">
      <c r="A137" s="36"/>
      <c r="B137" s="37"/>
      <c r="C137" s="223" t="s">
        <v>141</v>
      </c>
      <c r="D137" s="223" t="s">
        <v>124</v>
      </c>
      <c r="E137" s="224" t="s">
        <v>142</v>
      </c>
      <c r="F137" s="225" t="s">
        <v>143</v>
      </c>
      <c r="G137" s="226" t="s">
        <v>127</v>
      </c>
      <c r="H137" s="227">
        <v>30.989999999999998</v>
      </c>
      <c r="I137" s="228"/>
      <c r="J137" s="229">
        <f>ROUND(I137*H137,2)</f>
        <v>0</v>
      </c>
      <c r="K137" s="230"/>
      <c r="L137" s="42"/>
      <c r="M137" s="231" t="s">
        <v>1</v>
      </c>
      <c r="N137" s="232" t="s">
        <v>42</v>
      </c>
      <c r="O137" s="95"/>
      <c r="P137" s="233">
        <f>O137*H137</f>
        <v>0</v>
      </c>
      <c r="Q137" s="233">
        <v>0</v>
      </c>
      <c r="R137" s="233">
        <f>Q137*H137</f>
        <v>0</v>
      </c>
      <c r="S137" s="233">
        <v>0</v>
      </c>
      <c r="T137" s="234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35" t="s">
        <v>128</v>
      </c>
      <c r="AT137" s="235" t="s">
        <v>124</v>
      </c>
      <c r="AU137" s="235" t="s">
        <v>129</v>
      </c>
      <c r="AY137" s="15" t="s">
        <v>122</v>
      </c>
      <c r="BE137" s="236">
        <f>IF(N137="základná",J137,0)</f>
        <v>0</v>
      </c>
      <c r="BF137" s="236">
        <f>IF(N137="znížená",J137,0)</f>
        <v>0</v>
      </c>
      <c r="BG137" s="236">
        <f>IF(N137="zákl. prenesená",J137,0)</f>
        <v>0</v>
      </c>
      <c r="BH137" s="236">
        <f>IF(N137="zníž. prenesená",J137,0)</f>
        <v>0</v>
      </c>
      <c r="BI137" s="236">
        <f>IF(N137="nulová",J137,0)</f>
        <v>0</v>
      </c>
      <c r="BJ137" s="15" t="s">
        <v>129</v>
      </c>
      <c r="BK137" s="236">
        <f>ROUND(I137*H137,2)</f>
        <v>0</v>
      </c>
      <c r="BL137" s="15" t="s">
        <v>128</v>
      </c>
      <c r="BM137" s="235" t="s">
        <v>144</v>
      </c>
    </row>
    <row r="138" s="12" customFormat="1" ht="25.92" customHeight="1">
      <c r="A138" s="12"/>
      <c r="B138" s="207"/>
      <c r="C138" s="208"/>
      <c r="D138" s="209" t="s">
        <v>75</v>
      </c>
      <c r="E138" s="210" t="s">
        <v>145</v>
      </c>
      <c r="F138" s="210" t="s">
        <v>146</v>
      </c>
      <c r="G138" s="208"/>
      <c r="H138" s="208"/>
      <c r="I138" s="211"/>
      <c r="J138" s="212">
        <f>BK138</f>
        <v>0</v>
      </c>
      <c r="K138" s="208"/>
      <c r="L138" s="213"/>
      <c r="M138" s="214"/>
      <c r="N138" s="215"/>
      <c r="O138" s="215"/>
      <c r="P138" s="216">
        <f>P139+P142+P150+P163</f>
        <v>0</v>
      </c>
      <c r="Q138" s="215"/>
      <c r="R138" s="216">
        <f>R139+R142+R150+R163</f>
        <v>82.580716569999993</v>
      </c>
      <c r="S138" s="215"/>
      <c r="T138" s="217">
        <f>T139+T142+T150+T163</f>
        <v>21.706355000000002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8" t="s">
        <v>84</v>
      </c>
      <c r="AT138" s="219" t="s">
        <v>75</v>
      </c>
      <c r="AU138" s="219" t="s">
        <v>76</v>
      </c>
      <c r="AY138" s="218" t="s">
        <v>122</v>
      </c>
      <c r="BK138" s="220">
        <f>BK139+BK142+BK150+BK163</f>
        <v>0</v>
      </c>
    </row>
    <row r="139" s="12" customFormat="1" ht="22.8" customHeight="1">
      <c r="A139" s="12"/>
      <c r="B139" s="207"/>
      <c r="C139" s="208"/>
      <c r="D139" s="209" t="s">
        <v>75</v>
      </c>
      <c r="E139" s="221" t="s">
        <v>141</v>
      </c>
      <c r="F139" s="221" t="s">
        <v>147</v>
      </c>
      <c r="G139" s="208"/>
      <c r="H139" s="208"/>
      <c r="I139" s="211"/>
      <c r="J139" s="222">
        <f>BK139</f>
        <v>0</v>
      </c>
      <c r="K139" s="208"/>
      <c r="L139" s="213"/>
      <c r="M139" s="214"/>
      <c r="N139" s="215"/>
      <c r="O139" s="215"/>
      <c r="P139" s="216">
        <f>SUM(P140:P141)</f>
        <v>0</v>
      </c>
      <c r="Q139" s="215"/>
      <c r="R139" s="216">
        <f>SUM(R140:R141)</f>
        <v>9.1513470000000012</v>
      </c>
      <c r="S139" s="215"/>
      <c r="T139" s="217">
        <f>SUM(T140:T141)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8" t="s">
        <v>84</v>
      </c>
      <c r="AT139" s="219" t="s">
        <v>75</v>
      </c>
      <c r="AU139" s="219" t="s">
        <v>84</v>
      </c>
      <c r="AY139" s="218" t="s">
        <v>122</v>
      </c>
      <c r="BK139" s="220">
        <f>SUM(BK140:BK141)</f>
        <v>0</v>
      </c>
    </row>
    <row r="140" s="2" customFormat="1" ht="33" customHeight="1">
      <c r="A140" s="36"/>
      <c r="B140" s="37"/>
      <c r="C140" s="223" t="s">
        <v>148</v>
      </c>
      <c r="D140" s="223" t="s">
        <v>124</v>
      </c>
      <c r="E140" s="224" t="s">
        <v>149</v>
      </c>
      <c r="F140" s="225" t="s">
        <v>150</v>
      </c>
      <c r="G140" s="226" t="s">
        <v>151</v>
      </c>
      <c r="H140" s="227">
        <v>15.494999999999999</v>
      </c>
      <c r="I140" s="228"/>
      <c r="J140" s="229">
        <f>ROUND(I140*H140,2)</f>
        <v>0</v>
      </c>
      <c r="K140" s="230"/>
      <c r="L140" s="42"/>
      <c r="M140" s="231" t="s">
        <v>1</v>
      </c>
      <c r="N140" s="232" t="s">
        <v>42</v>
      </c>
      <c r="O140" s="95"/>
      <c r="P140" s="233">
        <f>O140*H140</f>
        <v>0</v>
      </c>
      <c r="Q140" s="233">
        <v>0.29899999999999999</v>
      </c>
      <c r="R140" s="233">
        <f>Q140*H140</f>
        <v>4.6330049999999998</v>
      </c>
      <c r="S140" s="233">
        <v>0</v>
      </c>
      <c r="T140" s="234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35" t="s">
        <v>128</v>
      </c>
      <c r="AT140" s="235" t="s">
        <v>124</v>
      </c>
      <c r="AU140" s="235" t="s">
        <v>129</v>
      </c>
      <c r="AY140" s="15" t="s">
        <v>122</v>
      </c>
      <c r="BE140" s="236">
        <f>IF(N140="základná",J140,0)</f>
        <v>0</v>
      </c>
      <c r="BF140" s="236">
        <f>IF(N140="znížená",J140,0)</f>
        <v>0</v>
      </c>
      <c r="BG140" s="236">
        <f>IF(N140="zákl. prenesená",J140,0)</f>
        <v>0</v>
      </c>
      <c r="BH140" s="236">
        <f>IF(N140="zníž. prenesená",J140,0)</f>
        <v>0</v>
      </c>
      <c r="BI140" s="236">
        <f>IF(N140="nulová",J140,0)</f>
        <v>0</v>
      </c>
      <c r="BJ140" s="15" t="s">
        <v>129</v>
      </c>
      <c r="BK140" s="236">
        <f>ROUND(I140*H140,2)</f>
        <v>0</v>
      </c>
      <c r="BL140" s="15" t="s">
        <v>128</v>
      </c>
      <c r="BM140" s="235" t="s">
        <v>152</v>
      </c>
    </row>
    <row r="141" s="2" customFormat="1" ht="33" customHeight="1">
      <c r="A141" s="36"/>
      <c r="B141" s="37"/>
      <c r="C141" s="223" t="s">
        <v>153</v>
      </c>
      <c r="D141" s="223" t="s">
        <v>124</v>
      </c>
      <c r="E141" s="224" t="s">
        <v>154</v>
      </c>
      <c r="F141" s="225" t="s">
        <v>155</v>
      </c>
      <c r="G141" s="226" t="s">
        <v>151</v>
      </c>
      <c r="H141" s="227">
        <v>15.494999999999999</v>
      </c>
      <c r="I141" s="228"/>
      <c r="J141" s="229">
        <f>ROUND(I141*H141,2)</f>
        <v>0</v>
      </c>
      <c r="K141" s="230"/>
      <c r="L141" s="42"/>
      <c r="M141" s="231" t="s">
        <v>1</v>
      </c>
      <c r="N141" s="232" t="s">
        <v>42</v>
      </c>
      <c r="O141" s="95"/>
      <c r="P141" s="233">
        <f>O141*H141</f>
        <v>0</v>
      </c>
      <c r="Q141" s="233">
        <v>0.29160000000000003</v>
      </c>
      <c r="R141" s="233">
        <f>Q141*H141</f>
        <v>4.5183420000000005</v>
      </c>
      <c r="S141" s="233">
        <v>0</v>
      </c>
      <c r="T141" s="234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35" t="s">
        <v>128</v>
      </c>
      <c r="AT141" s="235" t="s">
        <v>124</v>
      </c>
      <c r="AU141" s="235" t="s">
        <v>129</v>
      </c>
      <c r="AY141" s="15" t="s">
        <v>122</v>
      </c>
      <c r="BE141" s="236">
        <f>IF(N141="základná",J141,0)</f>
        <v>0</v>
      </c>
      <c r="BF141" s="236">
        <f>IF(N141="znížená",J141,0)</f>
        <v>0</v>
      </c>
      <c r="BG141" s="236">
        <f>IF(N141="zákl. prenesená",J141,0)</f>
        <v>0</v>
      </c>
      <c r="BH141" s="236">
        <f>IF(N141="zníž. prenesená",J141,0)</f>
        <v>0</v>
      </c>
      <c r="BI141" s="236">
        <f>IF(N141="nulová",J141,0)</f>
        <v>0</v>
      </c>
      <c r="BJ141" s="15" t="s">
        <v>129</v>
      </c>
      <c r="BK141" s="236">
        <f>ROUND(I141*H141,2)</f>
        <v>0</v>
      </c>
      <c r="BL141" s="15" t="s">
        <v>128</v>
      </c>
      <c r="BM141" s="235" t="s">
        <v>156</v>
      </c>
    </row>
    <row r="142" s="12" customFormat="1" ht="22.8" customHeight="1">
      <c r="A142" s="12"/>
      <c r="B142" s="207"/>
      <c r="C142" s="208"/>
      <c r="D142" s="209" t="s">
        <v>75</v>
      </c>
      <c r="E142" s="221" t="s">
        <v>148</v>
      </c>
      <c r="F142" s="221" t="s">
        <v>157</v>
      </c>
      <c r="G142" s="208"/>
      <c r="H142" s="208"/>
      <c r="I142" s="211"/>
      <c r="J142" s="222">
        <f>BK142</f>
        <v>0</v>
      </c>
      <c r="K142" s="208"/>
      <c r="L142" s="213"/>
      <c r="M142" s="214"/>
      <c r="N142" s="215"/>
      <c r="O142" s="215"/>
      <c r="P142" s="216">
        <f>SUM(P143:P149)</f>
        <v>0</v>
      </c>
      <c r="Q142" s="215"/>
      <c r="R142" s="216">
        <f>SUM(R143:R149)</f>
        <v>33.607137269999996</v>
      </c>
      <c r="S142" s="215"/>
      <c r="T142" s="217">
        <f>SUM(T143:T149)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8" t="s">
        <v>84</v>
      </c>
      <c r="AT142" s="219" t="s">
        <v>75</v>
      </c>
      <c r="AU142" s="219" t="s">
        <v>84</v>
      </c>
      <c r="AY142" s="218" t="s">
        <v>122</v>
      </c>
      <c r="BK142" s="220">
        <f>SUM(BK143:BK149)</f>
        <v>0</v>
      </c>
    </row>
    <row r="143" s="2" customFormat="1" ht="24.15" customHeight="1">
      <c r="A143" s="36"/>
      <c r="B143" s="37"/>
      <c r="C143" s="223" t="s">
        <v>158</v>
      </c>
      <c r="D143" s="223" t="s">
        <v>124</v>
      </c>
      <c r="E143" s="224" t="s">
        <v>159</v>
      </c>
      <c r="F143" s="225" t="s">
        <v>160</v>
      </c>
      <c r="G143" s="226" t="s">
        <v>151</v>
      </c>
      <c r="H143" s="227">
        <v>425.89699999999999</v>
      </c>
      <c r="I143" s="228"/>
      <c r="J143" s="229">
        <f>ROUND(I143*H143,2)</f>
        <v>0</v>
      </c>
      <c r="K143" s="230"/>
      <c r="L143" s="42"/>
      <c r="M143" s="231" t="s">
        <v>1</v>
      </c>
      <c r="N143" s="232" t="s">
        <v>42</v>
      </c>
      <c r="O143" s="95"/>
      <c r="P143" s="233">
        <f>O143*H143</f>
        <v>0</v>
      </c>
      <c r="Q143" s="233">
        <v>0.00023000000000000001</v>
      </c>
      <c r="R143" s="233">
        <f>Q143*H143</f>
        <v>0.097956310000000005</v>
      </c>
      <c r="S143" s="233">
        <v>0</v>
      </c>
      <c r="T143" s="234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35" t="s">
        <v>128</v>
      </c>
      <c r="AT143" s="235" t="s">
        <v>124</v>
      </c>
      <c r="AU143" s="235" t="s">
        <v>129</v>
      </c>
      <c r="AY143" s="15" t="s">
        <v>122</v>
      </c>
      <c r="BE143" s="236">
        <f>IF(N143="základná",J143,0)</f>
        <v>0</v>
      </c>
      <c r="BF143" s="236">
        <f>IF(N143="znížená",J143,0)</f>
        <v>0</v>
      </c>
      <c r="BG143" s="236">
        <f>IF(N143="zákl. prenesená",J143,0)</f>
        <v>0</v>
      </c>
      <c r="BH143" s="236">
        <f>IF(N143="zníž. prenesená",J143,0)</f>
        <v>0</v>
      </c>
      <c r="BI143" s="236">
        <f>IF(N143="nulová",J143,0)</f>
        <v>0</v>
      </c>
      <c r="BJ143" s="15" t="s">
        <v>129</v>
      </c>
      <c r="BK143" s="236">
        <f>ROUND(I143*H143,2)</f>
        <v>0</v>
      </c>
      <c r="BL143" s="15" t="s">
        <v>128</v>
      </c>
      <c r="BM143" s="235" t="s">
        <v>161</v>
      </c>
    </row>
    <row r="144" s="2" customFormat="1" ht="24.15" customHeight="1">
      <c r="A144" s="36"/>
      <c r="B144" s="37"/>
      <c r="C144" s="223" t="s">
        <v>162</v>
      </c>
      <c r="D144" s="223" t="s">
        <v>124</v>
      </c>
      <c r="E144" s="224" t="s">
        <v>163</v>
      </c>
      <c r="F144" s="225" t="s">
        <v>164</v>
      </c>
      <c r="G144" s="226" t="s">
        <v>151</v>
      </c>
      <c r="H144" s="227">
        <v>1290.3900000000001</v>
      </c>
      <c r="I144" s="228"/>
      <c r="J144" s="229">
        <f>ROUND(I144*H144,2)</f>
        <v>0</v>
      </c>
      <c r="K144" s="230"/>
      <c r="L144" s="42"/>
      <c r="M144" s="231" t="s">
        <v>1</v>
      </c>
      <c r="N144" s="232" t="s">
        <v>42</v>
      </c>
      <c r="O144" s="95"/>
      <c r="P144" s="233">
        <f>O144*H144</f>
        <v>0</v>
      </c>
      <c r="Q144" s="233">
        <v>0.00040000000000000002</v>
      </c>
      <c r="R144" s="233">
        <f>Q144*H144</f>
        <v>0.51615600000000006</v>
      </c>
      <c r="S144" s="233">
        <v>0</v>
      </c>
      <c r="T144" s="234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35" t="s">
        <v>128</v>
      </c>
      <c r="AT144" s="235" t="s">
        <v>124</v>
      </c>
      <c r="AU144" s="235" t="s">
        <v>129</v>
      </c>
      <c r="AY144" s="15" t="s">
        <v>122</v>
      </c>
      <c r="BE144" s="236">
        <f>IF(N144="základná",J144,0)</f>
        <v>0</v>
      </c>
      <c r="BF144" s="236">
        <f>IF(N144="znížená",J144,0)</f>
        <v>0</v>
      </c>
      <c r="BG144" s="236">
        <f>IF(N144="zákl. prenesená",J144,0)</f>
        <v>0</v>
      </c>
      <c r="BH144" s="236">
        <f>IF(N144="zníž. prenesená",J144,0)</f>
        <v>0</v>
      </c>
      <c r="BI144" s="236">
        <f>IF(N144="nulová",J144,0)</f>
        <v>0</v>
      </c>
      <c r="BJ144" s="15" t="s">
        <v>129</v>
      </c>
      <c r="BK144" s="236">
        <f>ROUND(I144*H144,2)</f>
        <v>0</v>
      </c>
      <c r="BL144" s="15" t="s">
        <v>128</v>
      </c>
      <c r="BM144" s="235" t="s">
        <v>165</v>
      </c>
    </row>
    <row r="145" s="2" customFormat="1" ht="24.15" customHeight="1">
      <c r="A145" s="36"/>
      <c r="B145" s="37"/>
      <c r="C145" s="223" t="s">
        <v>166</v>
      </c>
      <c r="D145" s="223" t="s">
        <v>124</v>
      </c>
      <c r="E145" s="224" t="s">
        <v>167</v>
      </c>
      <c r="F145" s="225" t="s">
        <v>168</v>
      </c>
      <c r="G145" s="226" t="s">
        <v>151</v>
      </c>
      <c r="H145" s="227">
        <v>425.89699999999999</v>
      </c>
      <c r="I145" s="228"/>
      <c r="J145" s="229">
        <f>ROUND(I145*H145,2)</f>
        <v>0</v>
      </c>
      <c r="K145" s="230"/>
      <c r="L145" s="42"/>
      <c r="M145" s="231" t="s">
        <v>1</v>
      </c>
      <c r="N145" s="232" t="s">
        <v>42</v>
      </c>
      <c r="O145" s="95"/>
      <c r="P145" s="233">
        <f>O145*H145</f>
        <v>0</v>
      </c>
      <c r="Q145" s="233">
        <v>0.0049300000000000004</v>
      </c>
      <c r="R145" s="233">
        <f>Q145*H145</f>
        <v>2.09967221</v>
      </c>
      <c r="S145" s="233">
        <v>0</v>
      </c>
      <c r="T145" s="234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35" t="s">
        <v>128</v>
      </c>
      <c r="AT145" s="235" t="s">
        <v>124</v>
      </c>
      <c r="AU145" s="235" t="s">
        <v>129</v>
      </c>
      <c r="AY145" s="15" t="s">
        <v>122</v>
      </c>
      <c r="BE145" s="236">
        <f>IF(N145="základná",J145,0)</f>
        <v>0</v>
      </c>
      <c r="BF145" s="236">
        <f>IF(N145="znížená",J145,0)</f>
        <v>0</v>
      </c>
      <c r="BG145" s="236">
        <f>IF(N145="zákl. prenesená",J145,0)</f>
        <v>0</v>
      </c>
      <c r="BH145" s="236">
        <f>IF(N145="zníž. prenesená",J145,0)</f>
        <v>0</v>
      </c>
      <c r="BI145" s="236">
        <f>IF(N145="nulová",J145,0)</f>
        <v>0</v>
      </c>
      <c r="BJ145" s="15" t="s">
        <v>129</v>
      </c>
      <c r="BK145" s="236">
        <f>ROUND(I145*H145,2)</f>
        <v>0</v>
      </c>
      <c r="BL145" s="15" t="s">
        <v>128</v>
      </c>
      <c r="BM145" s="235" t="s">
        <v>169</v>
      </c>
    </row>
    <row r="146" s="2" customFormat="1" ht="24.15" customHeight="1">
      <c r="A146" s="36"/>
      <c r="B146" s="37"/>
      <c r="C146" s="223" t="s">
        <v>170</v>
      </c>
      <c r="D146" s="223" t="s">
        <v>124</v>
      </c>
      <c r="E146" s="224" t="s">
        <v>171</v>
      </c>
      <c r="F146" s="225" t="s">
        <v>172</v>
      </c>
      <c r="G146" s="226" t="s">
        <v>151</v>
      </c>
      <c r="H146" s="227">
        <v>645.19500000000005</v>
      </c>
      <c r="I146" s="228"/>
      <c r="J146" s="229">
        <f>ROUND(I146*H146,2)</f>
        <v>0</v>
      </c>
      <c r="K146" s="230"/>
      <c r="L146" s="42"/>
      <c r="M146" s="231" t="s">
        <v>1</v>
      </c>
      <c r="N146" s="232" t="s">
        <v>42</v>
      </c>
      <c r="O146" s="95"/>
      <c r="P146" s="233">
        <f>O146*H146</f>
        <v>0</v>
      </c>
      <c r="Q146" s="233">
        <v>0.0025999999999999999</v>
      </c>
      <c r="R146" s="233">
        <f>Q146*H146</f>
        <v>1.6775070000000001</v>
      </c>
      <c r="S146" s="233">
        <v>0</v>
      </c>
      <c r="T146" s="234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35" t="s">
        <v>128</v>
      </c>
      <c r="AT146" s="235" t="s">
        <v>124</v>
      </c>
      <c r="AU146" s="235" t="s">
        <v>129</v>
      </c>
      <c r="AY146" s="15" t="s">
        <v>122</v>
      </c>
      <c r="BE146" s="236">
        <f>IF(N146="základná",J146,0)</f>
        <v>0</v>
      </c>
      <c r="BF146" s="236">
        <f>IF(N146="znížená",J146,0)</f>
        <v>0</v>
      </c>
      <c r="BG146" s="236">
        <f>IF(N146="zákl. prenesená",J146,0)</f>
        <v>0</v>
      </c>
      <c r="BH146" s="236">
        <f>IF(N146="zníž. prenesená",J146,0)</f>
        <v>0</v>
      </c>
      <c r="BI146" s="236">
        <f>IF(N146="nulová",J146,0)</f>
        <v>0</v>
      </c>
      <c r="BJ146" s="15" t="s">
        <v>129</v>
      </c>
      <c r="BK146" s="236">
        <f>ROUND(I146*H146,2)</f>
        <v>0</v>
      </c>
      <c r="BL146" s="15" t="s">
        <v>128</v>
      </c>
      <c r="BM146" s="235" t="s">
        <v>173</v>
      </c>
    </row>
    <row r="147" s="2" customFormat="1" ht="24.15" customHeight="1">
      <c r="A147" s="36"/>
      <c r="B147" s="37"/>
      <c r="C147" s="223" t="s">
        <v>174</v>
      </c>
      <c r="D147" s="223" t="s">
        <v>124</v>
      </c>
      <c r="E147" s="224" t="s">
        <v>175</v>
      </c>
      <c r="F147" s="225" t="s">
        <v>176</v>
      </c>
      <c r="G147" s="226" t="s">
        <v>151</v>
      </c>
      <c r="H147" s="227">
        <v>645.19500000000005</v>
      </c>
      <c r="I147" s="228"/>
      <c r="J147" s="229">
        <f>ROUND(I147*H147,2)</f>
        <v>0</v>
      </c>
      <c r="K147" s="230"/>
      <c r="L147" s="42"/>
      <c r="M147" s="231" t="s">
        <v>1</v>
      </c>
      <c r="N147" s="232" t="s">
        <v>42</v>
      </c>
      <c r="O147" s="95"/>
      <c r="P147" s="233">
        <f>O147*H147</f>
        <v>0</v>
      </c>
      <c r="Q147" s="233">
        <v>0.00415</v>
      </c>
      <c r="R147" s="233">
        <f>Q147*H147</f>
        <v>2.6775592500000003</v>
      </c>
      <c r="S147" s="233">
        <v>0</v>
      </c>
      <c r="T147" s="234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35" t="s">
        <v>128</v>
      </c>
      <c r="AT147" s="235" t="s">
        <v>124</v>
      </c>
      <c r="AU147" s="235" t="s">
        <v>129</v>
      </c>
      <c r="AY147" s="15" t="s">
        <v>122</v>
      </c>
      <c r="BE147" s="236">
        <f>IF(N147="základná",J147,0)</f>
        <v>0</v>
      </c>
      <c r="BF147" s="236">
        <f>IF(N147="znížená",J147,0)</f>
        <v>0</v>
      </c>
      <c r="BG147" s="236">
        <f>IF(N147="zákl. prenesená",J147,0)</f>
        <v>0</v>
      </c>
      <c r="BH147" s="236">
        <f>IF(N147="zníž. prenesená",J147,0)</f>
        <v>0</v>
      </c>
      <c r="BI147" s="236">
        <f>IF(N147="nulová",J147,0)</f>
        <v>0</v>
      </c>
      <c r="BJ147" s="15" t="s">
        <v>129</v>
      </c>
      <c r="BK147" s="236">
        <f>ROUND(I147*H147,2)</f>
        <v>0</v>
      </c>
      <c r="BL147" s="15" t="s">
        <v>128</v>
      </c>
      <c r="BM147" s="235" t="s">
        <v>177</v>
      </c>
    </row>
    <row r="148" s="2" customFormat="1" ht="16.5" customHeight="1">
      <c r="A148" s="36"/>
      <c r="B148" s="37"/>
      <c r="C148" s="223" t="s">
        <v>178</v>
      </c>
      <c r="D148" s="223" t="s">
        <v>124</v>
      </c>
      <c r="E148" s="224" t="s">
        <v>179</v>
      </c>
      <c r="F148" s="225" t="s">
        <v>180</v>
      </c>
      <c r="G148" s="226" t="s">
        <v>151</v>
      </c>
      <c r="H148" s="227">
        <v>748.495</v>
      </c>
      <c r="I148" s="228"/>
      <c r="J148" s="229">
        <f>ROUND(I148*H148,2)</f>
        <v>0</v>
      </c>
      <c r="K148" s="230"/>
      <c r="L148" s="42"/>
      <c r="M148" s="231" t="s">
        <v>1</v>
      </c>
      <c r="N148" s="232" t="s">
        <v>42</v>
      </c>
      <c r="O148" s="95"/>
      <c r="P148" s="233">
        <f>O148*H148</f>
        <v>0</v>
      </c>
      <c r="Q148" s="233">
        <v>0</v>
      </c>
      <c r="R148" s="233">
        <f>Q148*H148</f>
        <v>0</v>
      </c>
      <c r="S148" s="233">
        <v>0</v>
      </c>
      <c r="T148" s="234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35" t="s">
        <v>128</v>
      </c>
      <c r="AT148" s="235" t="s">
        <v>124</v>
      </c>
      <c r="AU148" s="235" t="s">
        <v>129</v>
      </c>
      <c r="AY148" s="15" t="s">
        <v>122</v>
      </c>
      <c r="BE148" s="236">
        <f>IF(N148="základná",J148,0)</f>
        <v>0</v>
      </c>
      <c r="BF148" s="236">
        <f>IF(N148="znížená",J148,0)</f>
        <v>0</v>
      </c>
      <c r="BG148" s="236">
        <f>IF(N148="zákl. prenesená",J148,0)</f>
        <v>0</v>
      </c>
      <c r="BH148" s="236">
        <f>IF(N148="zníž. prenesená",J148,0)</f>
        <v>0</v>
      </c>
      <c r="BI148" s="236">
        <f>IF(N148="nulová",J148,0)</f>
        <v>0</v>
      </c>
      <c r="BJ148" s="15" t="s">
        <v>129</v>
      </c>
      <c r="BK148" s="236">
        <f>ROUND(I148*H148,2)</f>
        <v>0</v>
      </c>
      <c r="BL148" s="15" t="s">
        <v>128</v>
      </c>
      <c r="BM148" s="235" t="s">
        <v>181</v>
      </c>
    </row>
    <row r="149" s="2" customFormat="1" ht="24.15" customHeight="1">
      <c r="A149" s="36"/>
      <c r="B149" s="37"/>
      <c r="C149" s="223" t="s">
        <v>182</v>
      </c>
      <c r="D149" s="223" t="s">
        <v>124</v>
      </c>
      <c r="E149" s="224" t="s">
        <v>183</v>
      </c>
      <c r="F149" s="225" t="s">
        <v>184</v>
      </c>
      <c r="G149" s="226" t="s">
        <v>127</v>
      </c>
      <c r="H149" s="227">
        <v>15.494999999999999</v>
      </c>
      <c r="I149" s="228"/>
      <c r="J149" s="229">
        <f>ROUND(I149*H149,2)</f>
        <v>0</v>
      </c>
      <c r="K149" s="230"/>
      <c r="L149" s="42"/>
      <c r="M149" s="231" t="s">
        <v>1</v>
      </c>
      <c r="N149" s="232" t="s">
        <v>42</v>
      </c>
      <c r="O149" s="95"/>
      <c r="P149" s="233">
        <f>O149*H149</f>
        <v>0</v>
      </c>
      <c r="Q149" s="233">
        <v>1.7126999999999999</v>
      </c>
      <c r="R149" s="233">
        <f>Q149*H149</f>
        <v>26.538286499999998</v>
      </c>
      <c r="S149" s="233">
        <v>0</v>
      </c>
      <c r="T149" s="234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35" t="s">
        <v>128</v>
      </c>
      <c r="AT149" s="235" t="s">
        <v>124</v>
      </c>
      <c r="AU149" s="235" t="s">
        <v>129</v>
      </c>
      <c r="AY149" s="15" t="s">
        <v>122</v>
      </c>
      <c r="BE149" s="236">
        <f>IF(N149="základná",J149,0)</f>
        <v>0</v>
      </c>
      <c r="BF149" s="236">
        <f>IF(N149="znížená",J149,0)</f>
        <v>0</v>
      </c>
      <c r="BG149" s="236">
        <f>IF(N149="zákl. prenesená",J149,0)</f>
        <v>0</v>
      </c>
      <c r="BH149" s="236">
        <f>IF(N149="zníž. prenesená",J149,0)</f>
        <v>0</v>
      </c>
      <c r="BI149" s="236">
        <f>IF(N149="nulová",J149,0)</f>
        <v>0</v>
      </c>
      <c r="BJ149" s="15" t="s">
        <v>129</v>
      </c>
      <c r="BK149" s="236">
        <f>ROUND(I149*H149,2)</f>
        <v>0</v>
      </c>
      <c r="BL149" s="15" t="s">
        <v>128</v>
      </c>
      <c r="BM149" s="235" t="s">
        <v>185</v>
      </c>
    </row>
    <row r="150" s="12" customFormat="1" ht="22.8" customHeight="1">
      <c r="A150" s="12"/>
      <c r="B150" s="207"/>
      <c r="C150" s="208"/>
      <c r="D150" s="209" t="s">
        <v>75</v>
      </c>
      <c r="E150" s="221" t="s">
        <v>162</v>
      </c>
      <c r="F150" s="221" t="s">
        <v>186</v>
      </c>
      <c r="G150" s="208"/>
      <c r="H150" s="208"/>
      <c r="I150" s="211"/>
      <c r="J150" s="222">
        <f>BK150</f>
        <v>0</v>
      </c>
      <c r="K150" s="208"/>
      <c r="L150" s="213"/>
      <c r="M150" s="214"/>
      <c r="N150" s="215"/>
      <c r="O150" s="215"/>
      <c r="P150" s="216">
        <f>SUM(P151:P162)</f>
        <v>0</v>
      </c>
      <c r="Q150" s="215"/>
      <c r="R150" s="216">
        <f>SUM(R151:R162)</f>
        <v>39.822232300000003</v>
      </c>
      <c r="S150" s="215"/>
      <c r="T150" s="217">
        <f>SUM(T151:T162)</f>
        <v>21.706355000000002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8" t="s">
        <v>84</v>
      </c>
      <c r="AT150" s="219" t="s">
        <v>75</v>
      </c>
      <c r="AU150" s="219" t="s">
        <v>84</v>
      </c>
      <c r="AY150" s="218" t="s">
        <v>122</v>
      </c>
      <c r="BK150" s="220">
        <f>SUM(BK151:BK162)</f>
        <v>0</v>
      </c>
    </row>
    <row r="151" s="2" customFormat="1" ht="24.15" customHeight="1">
      <c r="A151" s="36"/>
      <c r="B151" s="37"/>
      <c r="C151" s="223" t="s">
        <v>187</v>
      </c>
      <c r="D151" s="223" t="s">
        <v>124</v>
      </c>
      <c r="E151" s="224" t="s">
        <v>188</v>
      </c>
      <c r="F151" s="225" t="s">
        <v>189</v>
      </c>
      <c r="G151" s="226" t="s">
        <v>190</v>
      </c>
      <c r="H151" s="227">
        <v>206.5</v>
      </c>
      <c r="I151" s="228"/>
      <c r="J151" s="229">
        <f>ROUND(I151*H151,2)</f>
        <v>0</v>
      </c>
      <c r="K151" s="230"/>
      <c r="L151" s="42"/>
      <c r="M151" s="231" t="s">
        <v>1</v>
      </c>
      <c r="N151" s="232" t="s">
        <v>42</v>
      </c>
      <c r="O151" s="95"/>
      <c r="P151" s="233">
        <f>O151*H151</f>
        <v>0</v>
      </c>
      <c r="Q151" s="233">
        <v>0.08924</v>
      </c>
      <c r="R151" s="233">
        <f>Q151*H151</f>
        <v>18.428059999999999</v>
      </c>
      <c r="S151" s="233">
        <v>0</v>
      </c>
      <c r="T151" s="234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35" t="s">
        <v>128</v>
      </c>
      <c r="AT151" s="235" t="s">
        <v>124</v>
      </c>
      <c r="AU151" s="235" t="s">
        <v>129</v>
      </c>
      <c r="AY151" s="15" t="s">
        <v>122</v>
      </c>
      <c r="BE151" s="236">
        <f>IF(N151="základná",J151,0)</f>
        <v>0</v>
      </c>
      <c r="BF151" s="236">
        <f>IF(N151="znížená",J151,0)</f>
        <v>0</v>
      </c>
      <c r="BG151" s="236">
        <f>IF(N151="zákl. prenesená",J151,0)</f>
        <v>0</v>
      </c>
      <c r="BH151" s="236">
        <f>IF(N151="zníž. prenesená",J151,0)</f>
        <v>0</v>
      </c>
      <c r="BI151" s="236">
        <f>IF(N151="nulová",J151,0)</f>
        <v>0</v>
      </c>
      <c r="BJ151" s="15" t="s">
        <v>129</v>
      </c>
      <c r="BK151" s="236">
        <f>ROUND(I151*H151,2)</f>
        <v>0</v>
      </c>
      <c r="BL151" s="15" t="s">
        <v>128</v>
      </c>
      <c r="BM151" s="235" t="s">
        <v>191</v>
      </c>
    </row>
    <row r="152" s="2" customFormat="1" ht="21.75" customHeight="1">
      <c r="A152" s="36"/>
      <c r="B152" s="37"/>
      <c r="C152" s="237" t="s">
        <v>192</v>
      </c>
      <c r="D152" s="237" t="s">
        <v>193</v>
      </c>
      <c r="E152" s="238" t="s">
        <v>194</v>
      </c>
      <c r="F152" s="239" t="s">
        <v>195</v>
      </c>
      <c r="G152" s="240" t="s">
        <v>196</v>
      </c>
      <c r="H152" s="241">
        <v>207</v>
      </c>
      <c r="I152" s="242"/>
      <c r="J152" s="243">
        <f>ROUND(I152*H152,2)</f>
        <v>0</v>
      </c>
      <c r="K152" s="244"/>
      <c r="L152" s="245"/>
      <c r="M152" s="246" t="s">
        <v>1</v>
      </c>
      <c r="N152" s="247" t="s">
        <v>42</v>
      </c>
      <c r="O152" s="95"/>
      <c r="P152" s="233">
        <f>O152*H152</f>
        <v>0</v>
      </c>
      <c r="Q152" s="233">
        <v>0.023</v>
      </c>
      <c r="R152" s="233">
        <f>Q152*H152</f>
        <v>4.7610000000000001</v>
      </c>
      <c r="S152" s="233">
        <v>0</v>
      </c>
      <c r="T152" s="234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35" t="s">
        <v>158</v>
      </c>
      <c r="AT152" s="235" t="s">
        <v>193</v>
      </c>
      <c r="AU152" s="235" t="s">
        <v>129</v>
      </c>
      <c r="AY152" s="15" t="s">
        <v>122</v>
      </c>
      <c r="BE152" s="236">
        <f>IF(N152="základná",J152,0)</f>
        <v>0</v>
      </c>
      <c r="BF152" s="236">
        <f>IF(N152="znížená",J152,0)</f>
        <v>0</v>
      </c>
      <c r="BG152" s="236">
        <f>IF(N152="zákl. prenesená",J152,0)</f>
        <v>0</v>
      </c>
      <c r="BH152" s="236">
        <f>IF(N152="zníž. prenesená",J152,0)</f>
        <v>0</v>
      </c>
      <c r="BI152" s="236">
        <f>IF(N152="nulová",J152,0)</f>
        <v>0</v>
      </c>
      <c r="BJ152" s="15" t="s">
        <v>129</v>
      </c>
      <c r="BK152" s="236">
        <f>ROUND(I152*H152,2)</f>
        <v>0</v>
      </c>
      <c r="BL152" s="15" t="s">
        <v>128</v>
      </c>
      <c r="BM152" s="235" t="s">
        <v>197</v>
      </c>
    </row>
    <row r="153" s="2" customFormat="1" ht="24.15" customHeight="1">
      <c r="A153" s="36"/>
      <c r="B153" s="37"/>
      <c r="C153" s="223" t="s">
        <v>198</v>
      </c>
      <c r="D153" s="223" t="s">
        <v>124</v>
      </c>
      <c r="E153" s="224" t="s">
        <v>199</v>
      </c>
      <c r="F153" s="225" t="s">
        <v>200</v>
      </c>
      <c r="G153" s="226" t="s">
        <v>151</v>
      </c>
      <c r="H153" s="227">
        <v>1002.01</v>
      </c>
      <c r="I153" s="228"/>
      <c r="J153" s="229">
        <f>ROUND(I153*H153,2)</f>
        <v>0</v>
      </c>
      <c r="K153" s="230"/>
      <c r="L153" s="42"/>
      <c r="M153" s="231" t="s">
        <v>1</v>
      </c>
      <c r="N153" s="232" t="s">
        <v>42</v>
      </c>
      <c r="O153" s="95"/>
      <c r="P153" s="233">
        <f>O153*H153</f>
        <v>0</v>
      </c>
      <c r="Q153" s="233">
        <v>0.01653</v>
      </c>
      <c r="R153" s="233">
        <f>Q153*H153</f>
        <v>16.563225299999999</v>
      </c>
      <c r="S153" s="233">
        <v>0</v>
      </c>
      <c r="T153" s="234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35" t="s">
        <v>128</v>
      </c>
      <c r="AT153" s="235" t="s">
        <v>124</v>
      </c>
      <c r="AU153" s="235" t="s">
        <v>129</v>
      </c>
      <c r="AY153" s="15" t="s">
        <v>122</v>
      </c>
      <c r="BE153" s="236">
        <f>IF(N153="základná",J153,0)</f>
        <v>0</v>
      </c>
      <c r="BF153" s="236">
        <f>IF(N153="znížená",J153,0)</f>
        <v>0</v>
      </c>
      <c r="BG153" s="236">
        <f>IF(N153="zákl. prenesená",J153,0)</f>
        <v>0</v>
      </c>
      <c r="BH153" s="236">
        <f>IF(N153="zníž. prenesená",J153,0)</f>
        <v>0</v>
      </c>
      <c r="BI153" s="236">
        <f>IF(N153="nulová",J153,0)</f>
        <v>0</v>
      </c>
      <c r="BJ153" s="15" t="s">
        <v>129</v>
      </c>
      <c r="BK153" s="236">
        <f>ROUND(I153*H153,2)</f>
        <v>0</v>
      </c>
      <c r="BL153" s="15" t="s">
        <v>128</v>
      </c>
      <c r="BM153" s="235" t="s">
        <v>201</v>
      </c>
    </row>
    <row r="154" s="2" customFormat="1" ht="24.15" customHeight="1">
      <c r="A154" s="36"/>
      <c r="B154" s="37"/>
      <c r="C154" s="223" t="s">
        <v>202</v>
      </c>
      <c r="D154" s="223" t="s">
        <v>124</v>
      </c>
      <c r="E154" s="224" t="s">
        <v>203</v>
      </c>
      <c r="F154" s="225" t="s">
        <v>204</v>
      </c>
      <c r="G154" s="226" t="s">
        <v>151</v>
      </c>
      <c r="H154" s="227">
        <v>1002.01</v>
      </c>
      <c r="I154" s="228"/>
      <c r="J154" s="229">
        <f>ROUND(I154*H154,2)</f>
        <v>0</v>
      </c>
      <c r="K154" s="230"/>
      <c r="L154" s="42"/>
      <c r="M154" s="231" t="s">
        <v>1</v>
      </c>
      <c r="N154" s="232" t="s">
        <v>42</v>
      </c>
      <c r="O154" s="95"/>
      <c r="P154" s="233">
        <f>O154*H154</f>
        <v>0</v>
      </c>
      <c r="Q154" s="233">
        <v>0</v>
      </c>
      <c r="R154" s="233">
        <f>Q154*H154</f>
        <v>0</v>
      </c>
      <c r="S154" s="233">
        <v>0</v>
      </c>
      <c r="T154" s="234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35" t="s">
        <v>128</v>
      </c>
      <c r="AT154" s="235" t="s">
        <v>124</v>
      </c>
      <c r="AU154" s="235" t="s">
        <v>129</v>
      </c>
      <c r="AY154" s="15" t="s">
        <v>122</v>
      </c>
      <c r="BE154" s="236">
        <f>IF(N154="základná",J154,0)</f>
        <v>0</v>
      </c>
      <c r="BF154" s="236">
        <f>IF(N154="znížená",J154,0)</f>
        <v>0</v>
      </c>
      <c r="BG154" s="236">
        <f>IF(N154="zákl. prenesená",J154,0)</f>
        <v>0</v>
      </c>
      <c r="BH154" s="236">
        <f>IF(N154="zníž. prenesená",J154,0)</f>
        <v>0</v>
      </c>
      <c r="BI154" s="236">
        <f>IF(N154="nulová",J154,0)</f>
        <v>0</v>
      </c>
      <c r="BJ154" s="15" t="s">
        <v>129</v>
      </c>
      <c r="BK154" s="236">
        <f>ROUND(I154*H154,2)</f>
        <v>0</v>
      </c>
      <c r="BL154" s="15" t="s">
        <v>128</v>
      </c>
      <c r="BM154" s="235" t="s">
        <v>205</v>
      </c>
    </row>
    <row r="155" s="2" customFormat="1" ht="37.8" customHeight="1">
      <c r="A155" s="36"/>
      <c r="B155" s="37"/>
      <c r="C155" s="223" t="s">
        <v>206</v>
      </c>
      <c r="D155" s="223" t="s">
        <v>124</v>
      </c>
      <c r="E155" s="224" t="s">
        <v>207</v>
      </c>
      <c r="F155" s="225" t="s">
        <v>208</v>
      </c>
      <c r="G155" s="226" t="s">
        <v>151</v>
      </c>
      <c r="H155" s="227">
        <v>4008.4000000000001</v>
      </c>
      <c r="I155" s="228"/>
      <c r="J155" s="229">
        <f>ROUND(I155*H155,2)</f>
        <v>0</v>
      </c>
      <c r="K155" s="230"/>
      <c r="L155" s="42"/>
      <c r="M155" s="231" t="s">
        <v>1</v>
      </c>
      <c r="N155" s="232" t="s">
        <v>42</v>
      </c>
      <c r="O155" s="95"/>
      <c r="P155" s="233">
        <f>O155*H155</f>
        <v>0</v>
      </c>
      <c r="Q155" s="233">
        <v>0</v>
      </c>
      <c r="R155" s="233">
        <f>Q155*H155</f>
        <v>0</v>
      </c>
      <c r="S155" s="233">
        <v>0</v>
      </c>
      <c r="T155" s="234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35" t="s">
        <v>128</v>
      </c>
      <c r="AT155" s="235" t="s">
        <v>124</v>
      </c>
      <c r="AU155" s="235" t="s">
        <v>129</v>
      </c>
      <c r="AY155" s="15" t="s">
        <v>122</v>
      </c>
      <c r="BE155" s="236">
        <f>IF(N155="základná",J155,0)</f>
        <v>0</v>
      </c>
      <c r="BF155" s="236">
        <f>IF(N155="znížená",J155,0)</f>
        <v>0</v>
      </c>
      <c r="BG155" s="236">
        <f>IF(N155="zákl. prenesená",J155,0)</f>
        <v>0</v>
      </c>
      <c r="BH155" s="236">
        <f>IF(N155="zníž. prenesená",J155,0)</f>
        <v>0</v>
      </c>
      <c r="BI155" s="236">
        <f>IF(N155="nulová",J155,0)</f>
        <v>0</v>
      </c>
      <c r="BJ155" s="15" t="s">
        <v>129</v>
      </c>
      <c r="BK155" s="236">
        <f>ROUND(I155*H155,2)</f>
        <v>0</v>
      </c>
      <c r="BL155" s="15" t="s">
        <v>128</v>
      </c>
      <c r="BM155" s="235" t="s">
        <v>209</v>
      </c>
    </row>
    <row r="156" s="2" customFormat="1" ht="16.5" customHeight="1">
      <c r="A156" s="36"/>
      <c r="B156" s="37"/>
      <c r="C156" s="223" t="s">
        <v>210</v>
      </c>
      <c r="D156" s="223" t="s">
        <v>124</v>
      </c>
      <c r="E156" s="224" t="s">
        <v>211</v>
      </c>
      <c r="F156" s="225" t="s">
        <v>212</v>
      </c>
      <c r="G156" s="226" t="s">
        <v>190</v>
      </c>
      <c r="H156" s="227">
        <v>128.90000000000001</v>
      </c>
      <c r="I156" s="228"/>
      <c r="J156" s="229">
        <f>ROUND(I156*H156,2)</f>
        <v>0</v>
      </c>
      <c r="K156" s="230"/>
      <c r="L156" s="42"/>
      <c r="M156" s="231" t="s">
        <v>1</v>
      </c>
      <c r="N156" s="232" t="s">
        <v>42</v>
      </c>
      <c r="O156" s="95"/>
      <c r="P156" s="233">
        <f>O156*H156</f>
        <v>0</v>
      </c>
      <c r="Q156" s="233">
        <v>0.00023000000000000001</v>
      </c>
      <c r="R156" s="233">
        <f>Q156*H156</f>
        <v>0.029647000000000003</v>
      </c>
      <c r="S156" s="233">
        <v>0</v>
      </c>
      <c r="T156" s="234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35" t="s">
        <v>128</v>
      </c>
      <c r="AT156" s="235" t="s">
        <v>124</v>
      </c>
      <c r="AU156" s="235" t="s">
        <v>129</v>
      </c>
      <c r="AY156" s="15" t="s">
        <v>122</v>
      </c>
      <c r="BE156" s="236">
        <f>IF(N156="základná",J156,0)</f>
        <v>0</v>
      </c>
      <c r="BF156" s="236">
        <f>IF(N156="znížená",J156,0)</f>
        <v>0</v>
      </c>
      <c r="BG156" s="236">
        <f>IF(N156="zákl. prenesená",J156,0)</f>
        <v>0</v>
      </c>
      <c r="BH156" s="236">
        <f>IF(N156="zníž. prenesená",J156,0)</f>
        <v>0</v>
      </c>
      <c r="BI156" s="236">
        <f>IF(N156="nulová",J156,0)</f>
        <v>0</v>
      </c>
      <c r="BJ156" s="15" t="s">
        <v>129</v>
      </c>
      <c r="BK156" s="236">
        <f>ROUND(I156*H156,2)</f>
        <v>0</v>
      </c>
      <c r="BL156" s="15" t="s">
        <v>128</v>
      </c>
      <c r="BM156" s="235" t="s">
        <v>213</v>
      </c>
    </row>
    <row r="157" s="2" customFormat="1" ht="16.5" customHeight="1">
      <c r="A157" s="36"/>
      <c r="B157" s="37"/>
      <c r="C157" s="223" t="s">
        <v>214</v>
      </c>
      <c r="D157" s="223" t="s">
        <v>124</v>
      </c>
      <c r="E157" s="224" t="s">
        <v>215</v>
      </c>
      <c r="F157" s="225" t="s">
        <v>216</v>
      </c>
      <c r="G157" s="226" t="s">
        <v>190</v>
      </c>
      <c r="H157" s="227">
        <v>36.200000000000003</v>
      </c>
      <c r="I157" s="228"/>
      <c r="J157" s="229">
        <f>ROUND(I157*H157,2)</f>
        <v>0</v>
      </c>
      <c r="K157" s="230"/>
      <c r="L157" s="42"/>
      <c r="M157" s="231" t="s">
        <v>1</v>
      </c>
      <c r="N157" s="232" t="s">
        <v>42</v>
      </c>
      <c r="O157" s="95"/>
      <c r="P157" s="233">
        <f>O157*H157</f>
        <v>0</v>
      </c>
      <c r="Q157" s="233">
        <v>0.00025999999999999998</v>
      </c>
      <c r="R157" s="233">
        <f>Q157*H157</f>
        <v>0.0094120000000000002</v>
      </c>
      <c r="S157" s="233">
        <v>0</v>
      </c>
      <c r="T157" s="234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35" t="s">
        <v>128</v>
      </c>
      <c r="AT157" s="235" t="s">
        <v>124</v>
      </c>
      <c r="AU157" s="235" t="s">
        <v>129</v>
      </c>
      <c r="AY157" s="15" t="s">
        <v>122</v>
      </c>
      <c r="BE157" s="236">
        <f>IF(N157="základná",J157,0)</f>
        <v>0</v>
      </c>
      <c r="BF157" s="236">
        <f>IF(N157="znížená",J157,0)</f>
        <v>0</v>
      </c>
      <c r="BG157" s="236">
        <f>IF(N157="zákl. prenesená",J157,0)</f>
        <v>0</v>
      </c>
      <c r="BH157" s="236">
        <f>IF(N157="zníž. prenesená",J157,0)</f>
        <v>0</v>
      </c>
      <c r="BI157" s="236">
        <f>IF(N157="nulová",J157,0)</f>
        <v>0</v>
      </c>
      <c r="BJ157" s="15" t="s">
        <v>129</v>
      </c>
      <c r="BK157" s="236">
        <f>ROUND(I157*H157,2)</f>
        <v>0</v>
      </c>
      <c r="BL157" s="15" t="s">
        <v>128</v>
      </c>
      <c r="BM157" s="235" t="s">
        <v>217</v>
      </c>
    </row>
    <row r="158" s="2" customFormat="1" ht="21.75" customHeight="1">
      <c r="A158" s="36"/>
      <c r="B158" s="37"/>
      <c r="C158" s="223" t="s">
        <v>218</v>
      </c>
      <c r="D158" s="223" t="s">
        <v>124</v>
      </c>
      <c r="E158" s="224" t="s">
        <v>219</v>
      </c>
      <c r="F158" s="225" t="s">
        <v>220</v>
      </c>
      <c r="G158" s="226" t="s">
        <v>190</v>
      </c>
      <c r="H158" s="227">
        <v>128.69999999999999</v>
      </c>
      <c r="I158" s="228"/>
      <c r="J158" s="229">
        <f>ROUND(I158*H158,2)</f>
        <v>0</v>
      </c>
      <c r="K158" s="230"/>
      <c r="L158" s="42"/>
      <c r="M158" s="231" t="s">
        <v>1</v>
      </c>
      <c r="N158" s="232" t="s">
        <v>42</v>
      </c>
      <c r="O158" s="95"/>
      <c r="P158" s="233">
        <f>O158*H158</f>
        <v>0</v>
      </c>
      <c r="Q158" s="233">
        <v>0.00024000000000000001</v>
      </c>
      <c r="R158" s="233">
        <f>Q158*H158</f>
        <v>0.030887999999999999</v>
      </c>
      <c r="S158" s="233">
        <v>0</v>
      </c>
      <c r="T158" s="234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35" t="s">
        <v>128</v>
      </c>
      <c r="AT158" s="235" t="s">
        <v>124</v>
      </c>
      <c r="AU158" s="235" t="s">
        <v>129</v>
      </c>
      <c r="AY158" s="15" t="s">
        <v>122</v>
      </c>
      <c r="BE158" s="236">
        <f>IF(N158="základná",J158,0)</f>
        <v>0</v>
      </c>
      <c r="BF158" s="236">
        <f>IF(N158="znížená",J158,0)</f>
        <v>0</v>
      </c>
      <c r="BG158" s="236">
        <f>IF(N158="zákl. prenesená",J158,0)</f>
        <v>0</v>
      </c>
      <c r="BH158" s="236">
        <f>IF(N158="zníž. prenesená",J158,0)</f>
        <v>0</v>
      </c>
      <c r="BI158" s="236">
        <f>IF(N158="nulová",J158,0)</f>
        <v>0</v>
      </c>
      <c r="BJ158" s="15" t="s">
        <v>129</v>
      </c>
      <c r="BK158" s="236">
        <f>ROUND(I158*H158,2)</f>
        <v>0</v>
      </c>
      <c r="BL158" s="15" t="s">
        <v>128</v>
      </c>
      <c r="BM158" s="235" t="s">
        <v>221</v>
      </c>
    </row>
    <row r="159" s="2" customFormat="1" ht="37.8" customHeight="1">
      <c r="A159" s="36"/>
      <c r="B159" s="37"/>
      <c r="C159" s="223" t="s">
        <v>7</v>
      </c>
      <c r="D159" s="223" t="s">
        <v>124</v>
      </c>
      <c r="E159" s="224" t="s">
        <v>222</v>
      </c>
      <c r="F159" s="225" t="s">
        <v>223</v>
      </c>
      <c r="G159" s="226" t="s">
        <v>151</v>
      </c>
      <c r="H159" s="227">
        <v>748.495</v>
      </c>
      <c r="I159" s="228"/>
      <c r="J159" s="229">
        <f>ROUND(I159*H159,2)</f>
        <v>0</v>
      </c>
      <c r="K159" s="230"/>
      <c r="L159" s="42"/>
      <c r="M159" s="231" t="s">
        <v>1</v>
      </c>
      <c r="N159" s="232" t="s">
        <v>42</v>
      </c>
      <c r="O159" s="95"/>
      <c r="P159" s="233">
        <f>O159*H159</f>
        <v>0</v>
      </c>
      <c r="Q159" s="233">
        <v>0</v>
      </c>
      <c r="R159" s="233">
        <f>Q159*H159</f>
        <v>0</v>
      </c>
      <c r="S159" s="233">
        <v>0.029000000000000001</v>
      </c>
      <c r="T159" s="234">
        <f>S159*H159</f>
        <v>21.706355000000002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35" t="s">
        <v>128</v>
      </c>
      <c r="AT159" s="235" t="s">
        <v>124</v>
      </c>
      <c r="AU159" s="235" t="s">
        <v>129</v>
      </c>
      <c r="AY159" s="15" t="s">
        <v>122</v>
      </c>
      <c r="BE159" s="236">
        <f>IF(N159="základná",J159,0)</f>
        <v>0</v>
      </c>
      <c r="BF159" s="236">
        <f>IF(N159="znížená",J159,0)</f>
        <v>0</v>
      </c>
      <c r="BG159" s="236">
        <f>IF(N159="zákl. prenesená",J159,0)</f>
        <v>0</v>
      </c>
      <c r="BH159" s="236">
        <f>IF(N159="zníž. prenesená",J159,0)</f>
        <v>0</v>
      </c>
      <c r="BI159" s="236">
        <f>IF(N159="nulová",J159,0)</f>
        <v>0</v>
      </c>
      <c r="BJ159" s="15" t="s">
        <v>129</v>
      </c>
      <c r="BK159" s="236">
        <f>ROUND(I159*H159,2)</f>
        <v>0</v>
      </c>
      <c r="BL159" s="15" t="s">
        <v>128</v>
      </c>
      <c r="BM159" s="235" t="s">
        <v>224</v>
      </c>
    </row>
    <row r="160" s="2" customFormat="1" ht="21.75" customHeight="1">
      <c r="A160" s="36"/>
      <c r="B160" s="37"/>
      <c r="C160" s="223" t="s">
        <v>225</v>
      </c>
      <c r="D160" s="223" t="s">
        <v>124</v>
      </c>
      <c r="E160" s="224" t="s">
        <v>226</v>
      </c>
      <c r="F160" s="225" t="s">
        <v>227</v>
      </c>
      <c r="G160" s="226" t="s">
        <v>228</v>
      </c>
      <c r="H160" s="227">
        <v>39.567</v>
      </c>
      <c r="I160" s="228"/>
      <c r="J160" s="229">
        <f>ROUND(I160*H160,2)</f>
        <v>0</v>
      </c>
      <c r="K160" s="230"/>
      <c r="L160" s="42"/>
      <c r="M160" s="231" t="s">
        <v>1</v>
      </c>
      <c r="N160" s="232" t="s">
        <v>42</v>
      </c>
      <c r="O160" s="95"/>
      <c r="P160" s="233">
        <f>O160*H160</f>
        <v>0</v>
      </c>
      <c r="Q160" s="233">
        <v>0</v>
      </c>
      <c r="R160" s="233">
        <f>Q160*H160</f>
        <v>0</v>
      </c>
      <c r="S160" s="233">
        <v>0</v>
      </c>
      <c r="T160" s="234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35" t="s">
        <v>128</v>
      </c>
      <c r="AT160" s="235" t="s">
        <v>124</v>
      </c>
      <c r="AU160" s="235" t="s">
        <v>129</v>
      </c>
      <c r="AY160" s="15" t="s">
        <v>122</v>
      </c>
      <c r="BE160" s="236">
        <f>IF(N160="základná",J160,0)</f>
        <v>0</v>
      </c>
      <c r="BF160" s="236">
        <f>IF(N160="znížená",J160,0)</f>
        <v>0</v>
      </c>
      <c r="BG160" s="236">
        <f>IF(N160="zákl. prenesená",J160,0)</f>
        <v>0</v>
      </c>
      <c r="BH160" s="236">
        <f>IF(N160="zníž. prenesená",J160,0)</f>
        <v>0</v>
      </c>
      <c r="BI160" s="236">
        <f>IF(N160="nulová",J160,0)</f>
        <v>0</v>
      </c>
      <c r="BJ160" s="15" t="s">
        <v>129</v>
      </c>
      <c r="BK160" s="236">
        <f>ROUND(I160*H160,2)</f>
        <v>0</v>
      </c>
      <c r="BL160" s="15" t="s">
        <v>128</v>
      </c>
      <c r="BM160" s="235" t="s">
        <v>229</v>
      </c>
    </row>
    <row r="161" s="2" customFormat="1" ht="24.15" customHeight="1">
      <c r="A161" s="36"/>
      <c r="B161" s="37"/>
      <c r="C161" s="223" t="s">
        <v>230</v>
      </c>
      <c r="D161" s="223" t="s">
        <v>124</v>
      </c>
      <c r="E161" s="224" t="s">
        <v>231</v>
      </c>
      <c r="F161" s="225" t="s">
        <v>232</v>
      </c>
      <c r="G161" s="226" t="s">
        <v>228</v>
      </c>
      <c r="H161" s="227">
        <v>738.00400000000002</v>
      </c>
      <c r="I161" s="228"/>
      <c r="J161" s="229">
        <f>ROUND(I161*H161,2)</f>
        <v>0</v>
      </c>
      <c r="K161" s="230"/>
      <c r="L161" s="42"/>
      <c r="M161" s="231" t="s">
        <v>1</v>
      </c>
      <c r="N161" s="232" t="s">
        <v>42</v>
      </c>
      <c r="O161" s="95"/>
      <c r="P161" s="233">
        <f>O161*H161</f>
        <v>0</v>
      </c>
      <c r="Q161" s="233">
        <v>0</v>
      </c>
      <c r="R161" s="233">
        <f>Q161*H161</f>
        <v>0</v>
      </c>
      <c r="S161" s="233">
        <v>0</v>
      </c>
      <c r="T161" s="234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35" t="s">
        <v>128</v>
      </c>
      <c r="AT161" s="235" t="s">
        <v>124</v>
      </c>
      <c r="AU161" s="235" t="s">
        <v>129</v>
      </c>
      <c r="AY161" s="15" t="s">
        <v>122</v>
      </c>
      <c r="BE161" s="236">
        <f>IF(N161="základná",J161,0)</f>
        <v>0</v>
      </c>
      <c r="BF161" s="236">
        <f>IF(N161="znížená",J161,0)</f>
        <v>0</v>
      </c>
      <c r="BG161" s="236">
        <f>IF(N161="zákl. prenesená",J161,0)</f>
        <v>0</v>
      </c>
      <c r="BH161" s="236">
        <f>IF(N161="zníž. prenesená",J161,0)</f>
        <v>0</v>
      </c>
      <c r="BI161" s="236">
        <f>IF(N161="nulová",J161,0)</f>
        <v>0</v>
      </c>
      <c r="BJ161" s="15" t="s">
        <v>129</v>
      </c>
      <c r="BK161" s="236">
        <f>ROUND(I161*H161,2)</f>
        <v>0</v>
      </c>
      <c r="BL161" s="15" t="s">
        <v>128</v>
      </c>
      <c r="BM161" s="235" t="s">
        <v>233</v>
      </c>
    </row>
    <row r="162" s="2" customFormat="1" ht="24.15" customHeight="1">
      <c r="A162" s="36"/>
      <c r="B162" s="37"/>
      <c r="C162" s="223" t="s">
        <v>234</v>
      </c>
      <c r="D162" s="223" t="s">
        <v>124</v>
      </c>
      <c r="E162" s="224" t="s">
        <v>235</v>
      </c>
      <c r="F162" s="225" t="s">
        <v>236</v>
      </c>
      <c r="G162" s="226" t="s">
        <v>228</v>
      </c>
      <c r="H162" s="227">
        <v>39.567</v>
      </c>
      <c r="I162" s="228"/>
      <c r="J162" s="229">
        <f>ROUND(I162*H162,2)</f>
        <v>0</v>
      </c>
      <c r="K162" s="230"/>
      <c r="L162" s="42"/>
      <c r="M162" s="231" t="s">
        <v>1</v>
      </c>
      <c r="N162" s="232" t="s">
        <v>42</v>
      </c>
      <c r="O162" s="95"/>
      <c r="P162" s="233">
        <f>O162*H162</f>
        <v>0</v>
      </c>
      <c r="Q162" s="233">
        <v>0</v>
      </c>
      <c r="R162" s="233">
        <f>Q162*H162</f>
        <v>0</v>
      </c>
      <c r="S162" s="233">
        <v>0</v>
      </c>
      <c r="T162" s="234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35" t="s">
        <v>128</v>
      </c>
      <c r="AT162" s="235" t="s">
        <v>124</v>
      </c>
      <c r="AU162" s="235" t="s">
        <v>129</v>
      </c>
      <c r="AY162" s="15" t="s">
        <v>122</v>
      </c>
      <c r="BE162" s="236">
        <f>IF(N162="základná",J162,0)</f>
        <v>0</v>
      </c>
      <c r="BF162" s="236">
        <f>IF(N162="znížená",J162,0)</f>
        <v>0</v>
      </c>
      <c r="BG162" s="236">
        <f>IF(N162="zákl. prenesená",J162,0)</f>
        <v>0</v>
      </c>
      <c r="BH162" s="236">
        <f>IF(N162="zníž. prenesená",J162,0)</f>
        <v>0</v>
      </c>
      <c r="BI162" s="236">
        <f>IF(N162="nulová",J162,0)</f>
        <v>0</v>
      </c>
      <c r="BJ162" s="15" t="s">
        <v>129</v>
      </c>
      <c r="BK162" s="236">
        <f>ROUND(I162*H162,2)</f>
        <v>0</v>
      </c>
      <c r="BL162" s="15" t="s">
        <v>128</v>
      </c>
      <c r="BM162" s="235" t="s">
        <v>237</v>
      </c>
    </row>
    <row r="163" s="12" customFormat="1" ht="22.8" customHeight="1">
      <c r="A163" s="12"/>
      <c r="B163" s="207"/>
      <c r="C163" s="208"/>
      <c r="D163" s="209" t="s">
        <v>75</v>
      </c>
      <c r="E163" s="221" t="s">
        <v>238</v>
      </c>
      <c r="F163" s="221" t="s">
        <v>239</v>
      </c>
      <c r="G163" s="208"/>
      <c r="H163" s="208"/>
      <c r="I163" s="211"/>
      <c r="J163" s="222">
        <f>BK163</f>
        <v>0</v>
      </c>
      <c r="K163" s="208"/>
      <c r="L163" s="213"/>
      <c r="M163" s="214"/>
      <c r="N163" s="215"/>
      <c r="O163" s="215"/>
      <c r="P163" s="216">
        <f>P164</f>
        <v>0</v>
      </c>
      <c r="Q163" s="215"/>
      <c r="R163" s="216">
        <f>R164</f>
        <v>0</v>
      </c>
      <c r="S163" s="215"/>
      <c r="T163" s="217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8" t="s">
        <v>84</v>
      </c>
      <c r="AT163" s="219" t="s">
        <v>75</v>
      </c>
      <c r="AU163" s="219" t="s">
        <v>84</v>
      </c>
      <c r="AY163" s="218" t="s">
        <v>122</v>
      </c>
      <c r="BK163" s="220">
        <f>BK164</f>
        <v>0</v>
      </c>
    </row>
    <row r="164" s="2" customFormat="1" ht="24.15" customHeight="1">
      <c r="A164" s="36"/>
      <c r="B164" s="37"/>
      <c r="C164" s="223" t="s">
        <v>240</v>
      </c>
      <c r="D164" s="223" t="s">
        <v>124</v>
      </c>
      <c r="E164" s="224" t="s">
        <v>241</v>
      </c>
      <c r="F164" s="225" t="s">
        <v>242</v>
      </c>
      <c r="G164" s="226" t="s">
        <v>228</v>
      </c>
      <c r="H164" s="227">
        <v>82.581000000000003</v>
      </c>
      <c r="I164" s="228"/>
      <c r="J164" s="229">
        <f>ROUND(I164*H164,2)</f>
        <v>0</v>
      </c>
      <c r="K164" s="230"/>
      <c r="L164" s="42"/>
      <c r="M164" s="231" t="s">
        <v>1</v>
      </c>
      <c r="N164" s="232" t="s">
        <v>42</v>
      </c>
      <c r="O164" s="95"/>
      <c r="P164" s="233">
        <f>O164*H164</f>
        <v>0</v>
      </c>
      <c r="Q164" s="233">
        <v>0</v>
      </c>
      <c r="R164" s="233">
        <f>Q164*H164</f>
        <v>0</v>
      </c>
      <c r="S164" s="233">
        <v>0</v>
      </c>
      <c r="T164" s="234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35" t="s">
        <v>128</v>
      </c>
      <c r="AT164" s="235" t="s">
        <v>124</v>
      </c>
      <c r="AU164" s="235" t="s">
        <v>129</v>
      </c>
      <c r="AY164" s="15" t="s">
        <v>122</v>
      </c>
      <c r="BE164" s="236">
        <f>IF(N164="základná",J164,0)</f>
        <v>0</v>
      </c>
      <c r="BF164" s="236">
        <f>IF(N164="znížená",J164,0)</f>
        <v>0</v>
      </c>
      <c r="BG164" s="236">
        <f>IF(N164="zákl. prenesená",J164,0)</f>
        <v>0</v>
      </c>
      <c r="BH164" s="236">
        <f>IF(N164="zníž. prenesená",J164,0)</f>
        <v>0</v>
      </c>
      <c r="BI164" s="236">
        <f>IF(N164="nulová",J164,0)</f>
        <v>0</v>
      </c>
      <c r="BJ164" s="15" t="s">
        <v>129</v>
      </c>
      <c r="BK164" s="236">
        <f>ROUND(I164*H164,2)</f>
        <v>0</v>
      </c>
      <c r="BL164" s="15" t="s">
        <v>128</v>
      </c>
      <c r="BM164" s="235" t="s">
        <v>243</v>
      </c>
    </row>
    <row r="165" s="12" customFormat="1" ht="25.92" customHeight="1">
      <c r="A165" s="12"/>
      <c r="B165" s="207"/>
      <c r="C165" s="208"/>
      <c r="D165" s="209" t="s">
        <v>75</v>
      </c>
      <c r="E165" s="210" t="s">
        <v>244</v>
      </c>
      <c r="F165" s="210" t="s">
        <v>245</v>
      </c>
      <c r="G165" s="208"/>
      <c r="H165" s="208"/>
      <c r="I165" s="211"/>
      <c r="J165" s="212">
        <f>BK165</f>
        <v>0</v>
      </c>
      <c r="K165" s="208"/>
      <c r="L165" s="213"/>
      <c r="M165" s="214"/>
      <c r="N165" s="215"/>
      <c r="O165" s="215"/>
      <c r="P165" s="216">
        <f>P166+P173+P178+P197+P200+P211</f>
        <v>0</v>
      </c>
      <c r="Q165" s="215"/>
      <c r="R165" s="216">
        <f>R166+R173+R178+R197+R200+R211</f>
        <v>32.894993700000001</v>
      </c>
      <c r="S165" s="215"/>
      <c r="T165" s="217">
        <f>T166+T173+T178+T197+T200+T211</f>
        <v>17.860309999999998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8" t="s">
        <v>129</v>
      </c>
      <c r="AT165" s="219" t="s">
        <v>75</v>
      </c>
      <c r="AU165" s="219" t="s">
        <v>76</v>
      </c>
      <c r="AY165" s="218" t="s">
        <v>122</v>
      </c>
      <c r="BK165" s="220">
        <f>BK166+BK173+BK178+BK197+BK200+BK211</f>
        <v>0</v>
      </c>
    </row>
    <row r="166" s="12" customFormat="1" ht="22.8" customHeight="1">
      <c r="A166" s="12"/>
      <c r="B166" s="207"/>
      <c r="C166" s="208"/>
      <c r="D166" s="209" t="s">
        <v>75</v>
      </c>
      <c r="E166" s="221" t="s">
        <v>246</v>
      </c>
      <c r="F166" s="221" t="s">
        <v>247</v>
      </c>
      <c r="G166" s="208"/>
      <c r="H166" s="208"/>
      <c r="I166" s="211"/>
      <c r="J166" s="222">
        <f>BK166</f>
        <v>0</v>
      </c>
      <c r="K166" s="208"/>
      <c r="L166" s="213"/>
      <c r="M166" s="214"/>
      <c r="N166" s="215"/>
      <c r="O166" s="215"/>
      <c r="P166" s="216">
        <f>SUM(P167:P172)</f>
        <v>0</v>
      </c>
      <c r="Q166" s="215"/>
      <c r="R166" s="216">
        <f>SUM(R167:R172)</f>
        <v>0.17034170000000001</v>
      </c>
      <c r="S166" s="215"/>
      <c r="T166" s="217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8" t="s">
        <v>129</v>
      </c>
      <c r="AT166" s="219" t="s">
        <v>75</v>
      </c>
      <c r="AU166" s="219" t="s">
        <v>84</v>
      </c>
      <c r="AY166" s="218" t="s">
        <v>122</v>
      </c>
      <c r="BK166" s="220">
        <f>SUM(BK167:BK172)</f>
        <v>0</v>
      </c>
    </row>
    <row r="167" s="2" customFormat="1" ht="24.15" customHeight="1">
      <c r="A167" s="36"/>
      <c r="B167" s="37"/>
      <c r="C167" s="223" t="s">
        <v>248</v>
      </c>
      <c r="D167" s="223" t="s">
        <v>124</v>
      </c>
      <c r="E167" s="224" t="s">
        <v>249</v>
      </c>
      <c r="F167" s="225" t="s">
        <v>250</v>
      </c>
      <c r="G167" s="226" t="s">
        <v>151</v>
      </c>
      <c r="H167" s="227">
        <v>103.3</v>
      </c>
      <c r="I167" s="228"/>
      <c r="J167" s="229">
        <f>ROUND(I167*H167,2)</f>
        <v>0</v>
      </c>
      <c r="K167" s="230"/>
      <c r="L167" s="42"/>
      <c r="M167" s="231" t="s">
        <v>1</v>
      </c>
      <c r="N167" s="232" t="s">
        <v>42</v>
      </c>
      <c r="O167" s="95"/>
      <c r="P167" s="233">
        <f>O167*H167</f>
        <v>0</v>
      </c>
      <c r="Q167" s="233">
        <v>0</v>
      </c>
      <c r="R167" s="233">
        <f>Q167*H167</f>
        <v>0</v>
      </c>
      <c r="S167" s="233">
        <v>0</v>
      </c>
      <c r="T167" s="234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35" t="s">
        <v>192</v>
      </c>
      <c r="AT167" s="235" t="s">
        <v>124</v>
      </c>
      <c r="AU167" s="235" t="s">
        <v>129</v>
      </c>
      <c r="AY167" s="15" t="s">
        <v>122</v>
      </c>
      <c r="BE167" s="236">
        <f>IF(N167="základná",J167,0)</f>
        <v>0</v>
      </c>
      <c r="BF167" s="236">
        <f>IF(N167="znížená",J167,0)</f>
        <v>0</v>
      </c>
      <c r="BG167" s="236">
        <f>IF(N167="zákl. prenesená",J167,0)</f>
        <v>0</v>
      </c>
      <c r="BH167" s="236">
        <f>IF(N167="zníž. prenesená",J167,0)</f>
        <v>0</v>
      </c>
      <c r="BI167" s="236">
        <f>IF(N167="nulová",J167,0)</f>
        <v>0</v>
      </c>
      <c r="BJ167" s="15" t="s">
        <v>129</v>
      </c>
      <c r="BK167" s="236">
        <f>ROUND(I167*H167,2)</f>
        <v>0</v>
      </c>
      <c r="BL167" s="15" t="s">
        <v>192</v>
      </c>
      <c r="BM167" s="235" t="s">
        <v>251</v>
      </c>
    </row>
    <row r="168" s="2" customFormat="1" ht="16.5" customHeight="1">
      <c r="A168" s="36"/>
      <c r="B168" s="37"/>
      <c r="C168" s="237" t="s">
        <v>252</v>
      </c>
      <c r="D168" s="237" t="s">
        <v>193</v>
      </c>
      <c r="E168" s="238" t="s">
        <v>253</v>
      </c>
      <c r="F168" s="239" t="s">
        <v>254</v>
      </c>
      <c r="G168" s="240" t="s">
        <v>151</v>
      </c>
      <c r="H168" s="241">
        <v>118.795</v>
      </c>
      <c r="I168" s="242"/>
      <c r="J168" s="243">
        <f>ROUND(I168*H168,2)</f>
        <v>0</v>
      </c>
      <c r="K168" s="244"/>
      <c r="L168" s="245"/>
      <c r="M168" s="246" t="s">
        <v>1</v>
      </c>
      <c r="N168" s="247" t="s">
        <v>42</v>
      </c>
      <c r="O168" s="95"/>
      <c r="P168" s="233">
        <f>O168*H168</f>
        <v>0</v>
      </c>
      <c r="Q168" s="233">
        <v>0.00013999999999999999</v>
      </c>
      <c r="R168" s="233">
        <f>Q168*H168</f>
        <v>0.016631299999999998</v>
      </c>
      <c r="S168" s="233">
        <v>0</v>
      </c>
      <c r="T168" s="234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35" t="s">
        <v>255</v>
      </c>
      <c r="AT168" s="235" t="s">
        <v>193</v>
      </c>
      <c r="AU168" s="235" t="s">
        <v>129</v>
      </c>
      <c r="AY168" s="15" t="s">
        <v>122</v>
      </c>
      <c r="BE168" s="236">
        <f>IF(N168="základná",J168,0)</f>
        <v>0</v>
      </c>
      <c r="BF168" s="236">
        <f>IF(N168="znížená",J168,0)</f>
        <v>0</v>
      </c>
      <c r="BG168" s="236">
        <f>IF(N168="zákl. prenesená",J168,0)</f>
        <v>0</v>
      </c>
      <c r="BH168" s="236">
        <f>IF(N168="zníž. prenesená",J168,0)</f>
        <v>0</v>
      </c>
      <c r="BI168" s="236">
        <f>IF(N168="nulová",J168,0)</f>
        <v>0</v>
      </c>
      <c r="BJ168" s="15" t="s">
        <v>129</v>
      </c>
      <c r="BK168" s="236">
        <f>ROUND(I168*H168,2)</f>
        <v>0</v>
      </c>
      <c r="BL168" s="15" t="s">
        <v>192</v>
      </c>
      <c r="BM168" s="235" t="s">
        <v>256</v>
      </c>
    </row>
    <row r="169" s="13" customFormat="1">
      <c r="A169" s="13"/>
      <c r="B169" s="248"/>
      <c r="C169" s="249"/>
      <c r="D169" s="250" t="s">
        <v>257</v>
      </c>
      <c r="E169" s="249"/>
      <c r="F169" s="251" t="s">
        <v>258</v>
      </c>
      <c r="G169" s="249"/>
      <c r="H169" s="252">
        <v>118.795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8" t="s">
        <v>257</v>
      </c>
      <c r="AU169" s="258" t="s">
        <v>129</v>
      </c>
      <c r="AV169" s="13" t="s">
        <v>129</v>
      </c>
      <c r="AW169" s="13" t="s">
        <v>4</v>
      </c>
      <c r="AX169" s="13" t="s">
        <v>84</v>
      </c>
      <c r="AY169" s="258" t="s">
        <v>122</v>
      </c>
    </row>
    <row r="170" s="2" customFormat="1" ht="24.15" customHeight="1">
      <c r="A170" s="36"/>
      <c r="B170" s="37"/>
      <c r="C170" s="223" t="s">
        <v>259</v>
      </c>
      <c r="D170" s="223" t="s">
        <v>124</v>
      </c>
      <c r="E170" s="224" t="s">
        <v>260</v>
      </c>
      <c r="F170" s="225" t="s">
        <v>261</v>
      </c>
      <c r="G170" s="226" t="s">
        <v>151</v>
      </c>
      <c r="H170" s="227">
        <v>61.979999999999997</v>
      </c>
      <c r="I170" s="228"/>
      <c r="J170" s="229">
        <f>ROUND(I170*H170,2)</f>
        <v>0</v>
      </c>
      <c r="K170" s="230"/>
      <c r="L170" s="42"/>
      <c r="M170" s="231" t="s">
        <v>1</v>
      </c>
      <c r="N170" s="232" t="s">
        <v>42</v>
      </c>
      <c r="O170" s="95"/>
      <c r="P170" s="233">
        <f>O170*H170</f>
        <v>0</v>
      </c>
      <c r="Q170" s="233">
        <v>8.0000000000000007E-05</v>
      </c>
      <c r="R170" s="233">
        <f>Q170*H170</f>
        <v>0.0049584</v>
      </c>
      <c r="S170" s="233">
        <v>0</v>
      </c>
      <c r="T170" s="234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35" t="s">
        <v>192</v>
      </c>
      <c r="AT170" s="235" t="s">
        <v>124</v>
      </c>
      <c r="AU170" s="235" t="s">
        <v>129</v>
      </c>
      <c r="AY170" s="15" t="s">
        <v>122</v>
      </c>
      <c r="BE170" s="236">
        <f>IF(N170="základná",J170,0)</f>
        <v>0</v>
      </c>
      <c r="BF170" s="236">
        <f>IF(N170="znížená",J170,0)</f>
        <v>0</v>
      </c>
      <c r="BG170" s="236">
        <f>IF(N170="zákl. prenesená",J170,0)</f>
        <v>0</v>
      </c>
      <c r="BH170" s="236">
        <f>IF(N170="zníž. prenesená",J170,0)</f>
        <v>0</v>
      </c>
      <c r="BI170" s="236">
        <f>IF(N170="nulová",J170,0)</f>
        <v>0</v>
      </c>
      <c r="BJ170" s="15" t="s">
        <v>129</v>
      </c>
      <c r="BK170" s="236">
        <f>ROUND(I170*H170,2)</f>
        <v>0</v>
      </c>
      <c r="BL170" s="15" t="s">
        <v>192</v>
      </c>
      <c r="BM170" s="235" t="s">
        <v>262</v>
      </c>
    </row>
    <row r="171" s="2" customFormat="1" ht="37.8" customHeight="1">
      <c r="A171" s="36"/>
      <c r="B171" s="37"/>
      <c r="C171" s="237" t="s">
        <v>263</v>
      </c>
      <c r="D171" s="237" t="s">
        <v>193</v>
      </c>
      <c r="E171" s="238" t="s">
        <v>264</v>
      </c>
      <c r="F171" s="239" t="s">
        <v>265</v>
      </c>
      <c r="G171" s="240" t="s">
        <v>151</v>
      </c>
      <c r="H171" s="241">
        <v>74.376000000000005</v>
      </c>
      <c r="I171" s="242"/>
      <c r="J171" s="243">
        <f>ROUND(I171*H171,2)</f>
        <v>0</v>
      </c>
      <c r="K171" s="244"/>
      <c r="L171" s="245"/>
      <c r="M171" s="246" t="s">
        <v>1</v>
      </c>
      <c r="N171" s="247" t="s">
        <v>42</v>
      </c>
      <c r="O171" s="95"/>
      <c r="P171" s="233">
        <f>O171*H171</f>
        <v>0</v>
      </c>
      <c r="Q171" s="233">
        <v>0.002</v>
      </c>
      <c r="R171" s="233">
        <f>Q171*H171</f>
        <v>0.14875200000000002</v>
      </c>
      <c r="S171" s="233">
        <v>0</v>
      </c>
      <c r="T171" s="234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35" t="s">
        <v>255</v>
      </c>
      <c r="AT171" s="235" t="s">
        <v>193</v>
      </c>
      <c r="AU171" s="235" t="s">
        <v>129</v>
      </c>
      <c r="AY171" s="15" t="s">
        <v>122</v>
      </c>
      <c r="BE171" s="236">
        <f>IF(N171="základná",J171,0)</f>
        <v>0</v>
      </c>
      <c r="BF171" s="236">
        <f>IF(N171="znížená",J171,0)</f>
        <v>0</v>
      </c>
      <c r="BG171" s="236">
        <f>IF(N171="zákl. prenesená",J171,0)</f>
        <v>0</v>
      </c>
      <c r="BH171" s="236">
        <f>IF(N171="zníž. prenesená",J171,0)</f>
        <v>0</v>
      </c>
      <c r="BI171" s="236">
        <f>IF(N171="nulová",J171,0)</f>
        <v>0</v>
      </c>
      <c r="BJ171" s="15" t="s">
        <v>129</v>
      </c>
      <c r="BK171" s="236">
        <f>ROUND(I171*H171,2)</f>
        <v>0</v>
      </c>
      <c r="BL171" s="15" t="s">
        <v>192</v>
      </c>
      <c r="BM171" s="235" t="s">
        <v>266</v>
      </c>
    </row>
    <row r="172" s="13" customFormat="1">
      <c r="A172" s="13"/>
      <c r="B172" s="248"/>
      <c r="C172" s="249"/>
      <c r="D172" s="250" t="s">
        <v>257</v>
      </c>
      <c r="E172" s="249"/>
      <c r="F172" s="251" t="s">
        <v>267</v>
      </c>
      <c r="G172" s="249"/>
      <c r="H172" s="252">
        <v>74.376000000000005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8" t="s">
        <v>257</v>
      </c>
      <c r="AU172" s="258" t="s">
        <v>129</v>
      </c>
      <c r="AV172" s="13" t="s">
        <v>129</v>
      </c>
      <c r="AW172" s="13" t="s">
        <v>4</v>
      </c>
      <c r="AX172" s="13" t="s">
        <v>84</v>
      </c>
      <c r="AY172" s="258" t="s">
        <v>122</v>
      </c>
    </row>
    <row r="173" s="12" customFormat="1" ht="22.8" customHeight="1">
      <c r="A173" s="12"/>
      <c r="B173" s="207"/>
      <c r="C173" s="208"/>
      <c r="D173" s="209" t="s">
        <v>75</v>
      </c>
      <c r="E173" s="221" t="s">
        <v>268</v>
      </c>
      <c r="F173" s="221" t="s">
        <v>269</v>
      </c>
      <c r="G173" s="208"/>
      <c r="H173" s="208"/>
      <c r="I173" s="211"/>
      <c r="J173" s="222">
        <f>BK173</f>
        <v>0</v>
      </c>
      <c r="K173" s="208"/>
      <c r="L173" s="213"/>
      <c r="M173" s="214"/>
      <c r="N173" s="215"/>
      <c r="O173" s="215"/>
      <c r="P173" s="216">
        <f>SUM(P174:P177)</f>
        <v>0</v>
      </c>
      <c r="Q173" s="215"/>
      <c r="R173" s="216">
        <f>SUM(R174:R177)</f>
        <v>7.433250000000001</v>
      </c>
      <c r="S173" s="215"/>
      <c r="T173" s="217">
        <f>SUM(T174:T177)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8" t="s">
        <v>129</v>
      </c>
      <c r="AT173" s="219" t="s">
        <v>75</v>
      </c>
      <c r="AU173" s="219" t="s">
        <v>84</v>
      </c>
      <c r="AY173" s="218" t="s">
        <v>122</v>
      </c>
      <c r="BK173" s="220">
        <f>SUM(BK174:BK177)</f>
        <v>0</v>
      </c>
    </row>
    <row r="174" s="2" customFormat="1" ht="24.15" customHeight="1">
      <c r="A174" s="36"/>
      <c r="B174" s="37"/>
      <c r="C174" s="223" t="s">
        <v>255</v>
      </c>
      <c r="D174" s="223" t="s">
        <v>124</v>
      </c>
      <c r="E174" s="224" t="s">
        <v>270</v>
      </c>
      <c r="F174" s="225" t="s">
        <v>271</v>
      </c>
      <c r="G174" s="226" t="s">
        <v>190</v>
      </c>
      <c r="H174" s="227">
        <v>3965.8000000000002</v>
      </c>
      <c r="I174" s="228"/>
      <c r="J174" s="229">
        <f>ROUND(I174*H174,2)</f>
        <v>0</v>
      </c>
      <c r="K174" s="230"/>
      <c r="L174" s="42"/>
      <c r="M174" s="231" t="s">
        <v>1</v>
      </c>
      <c r="N174" s="232" t="s">
        <v>42</v>
      </c>
      <c r="O174" s="95"/>
      <c r="P174" s="233">
        <f>O174*H174</f>
        <v>0</v>
      </c>
      <c r="Q174" s="233">
        <v>0</v>
      </c>
      <c r="R174" s="233">
        <f>Q174*H174</f>
        <v>0</v>
      </c>
      <c r="S174" s="233">
        <v>0</v>
      </c>
      <c r="T174" s="234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35" t="s">
        <v>192</v>
      </c>
      <c r="AT174" s="235" t="s">
        <v>124</v>
      </c>
      <c r="AU174" s="235" t="s">
        <v>129</v>
      </c>
      <c r="AY174" s="15" t="s">
        <v>122</v>
      </c>
      <c r="BE174" s="236">
        <f>IF(N174="základná",J174,0)</f>
        <v>0</v>
      </c>
      <c r="BF174" s="236">
        <f>IF(N174="znížená",J174,0)</f>
        <v>0</v>
      </c>
      <c r="BG174" s="236">
        <f>IF(N174="zákl. prenesená",J174,0)</f>
        <v>0</v>
      </c>
      <c r="BH174" s="236">
        <f>IF(N174="zníž. prenesená",J174,0)</f>
        <v>0</v>
      </c>
      <c r="BI174" s="236">
        <f>IF(N174="nulová",J174,0)</f>
        <v>0</v>
      </c>
      <c r="BJ174" s="15" t="s">
        <v>129</v>
      </c>
      <c r="BK174" s="236">
        <f>ROUND(I174*H174,2)</f>
        <v>0</v>
      </c>
      <c r="BL174" s="15" t="s">
        <v>192</v>
      </c>
      <c r="BM174" s="235" t="s">
        <v>272</v>
      </c>
    </row>
    <row r="175" s="2" customFormat="1" ht="16.5" customHeight="1">
      <c r="A175" s="36"/>
      <c r="B175" s="37"/>
      <c r="C175" s="223" t="s">
        <v>273</v>
      </c>
      <c r="D175" s="223" t="s">
        <v>124</v>
      </c>
      <c r="E175" s="224" t="s">
        <v>274</v>
      </c>
      <c r="F175" s="225" t="s">
        <v>275</v>
      </c>
      <c r="G175" s="226" t="s">
        <v>190</v>
      </c>
      <c r="H175" s="227">
        <v>1197.4000000000001</v>
      </c>
      <c r="I175" s="228"/>
      <c r="J175" s="229">
        <f>ROUND(I175*H175,2)</f>
        <v>0</v>
      </c>
      <c r="K175" s="230"/>
      <c r="L175" s="42"/>
      <c r="M175" s="231" t="s">
        <v>1</v>
      </c>
      <c r="N175" s="232" t="s">
        <v>42</v>
      </c>
      <c r="O175" s="95"/>
      <c r="P175" s="233">
        <f>O175*H175</f>
        <v>0</v>
      </c>
      <c r="Q175" s="233">
        <v>0</v>
      </c>
      <c r="R175" s="233">
        <f>Q175*H175</f>
        <v>0</v>
      </c>
      <c r="S175" s="233">
        <v>0</v>
      </c>
      <c r="T175" s="234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35" t="s">
        <v>192</v>
      </c>
      <c r="AT175" s="235" t="s">
        <v>124</v>
      </c>
      <c r="AU175" s="235" t="s">
        <v>129</v>
      </c>
      <c r="AY175" s="15" t="s">
        <v>122</v>
      </c>
      <c r="BE175" s="236">
        <f>IF(N175="základná",J175,0)</f>
        <v>0</v>
      </c>
      <c r="BF175" s="236">
        <f>IF(N175="znížená",J175,0)</f>
        <v>0</v>
      </c>
      <c r="BG175" s="236">
        <f>IF(N175="zákl. prenesená",J175,0)</f>
        <v>0</v>
      </c>
      <c r="BH175" s="236">
        <f>IF(N175="zníž. prenesená",J175,0)</f>
        <v>0</v>
      </c>
      <c r="BI175" s="236">
        <f>IF(N175="nulová",J175,0)</f>
        <v>0</v>
      </c>
      <c r="BJ175" s="15" t="s">
        <v>129</v>
      </c>
      <c r="BK175" s="236">
        <f>ROUND(I175*H175,2)</f>
        <v>0</v>
      </c>
      <c r="BL175" s="15" t="s">
        <v>192</v>
      </c>
      <c r="BM175" s="235" t="s">
        <v>276</v>
      </c>
    </row>
    <row r="176" s="2" customFormat="1" ht="24.15" customHeight="1">
      <c r="A176" s="36"/>
      <c r="B176" s="37"/>
      <c r="C176" s="237" t="s">
        <v>277</v>
      </c>
      <c r="D176" s="237" t="s">
        <v>193</v>
      </c>
      <c r="E176" s="238" t="s">
        <v>278</v>
      </c>
      <c r="F176" s="239" t="s">
        <v>279</v>
      </c>
      <c r="G176" s="240" t="s">
        <v>127</v>
      </c>
      <c r="H176" s="241">
        <v>13.515000000000001</v>
      </c>
      <c r="I176" s="242"/>
      <c r="J176" s="243">
        <f>ROUND(I176*H176,2)</f>
        <v>0</v>
      </c>
      <c r="K176" s="244"/>
      <c r="L176" s="245"/>
      <c r="M176" s="246" t="s">
        <v>1</v>
      </c>
      <c r="N176" s="247" t="s">
        <v>42</v>
      </c>
      <c r="O176" s="95"/>
      <c r="P176" s="233">
        <f>O176*H176</f>
        <v>0</v>
      </c>
      <c r="Q176" s="233">
        <v>0.55000000000000004</v>
      </c>
      <c r="R176" s="233">
        <f>Q176*H176</f>
        <v>7.433250000000001</v>
      </c>
      <c r="S176" s="233">
        <v>0</v>
      </c>
      <c r="T176" s="234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35" t="s">
        <v>255</v>
      </c>
      <c r="AT176" s="235" t="s">
        <v>193</v>
      </c>
      <c r="AU176" s="235" t="s">
        <v>129</v>
      </c>
      <c r="AY176" s="15" t="s">
        <v>122</v>
      </c>
      <c r="BE176" s="236">
        <f>IF(N176="základná",J176,0)</f>
        <v>0</v>
      </c>
      <c r="BF176" s="236">
        <f>IF(N176="znížená",J176,0)</f>
        <v>0</v>
      </c>
      <c r="BG176" s="236">
        <f>IF(N176="zákl. prenesená",J176,0)</f>
        <v>0</v>
      </c>
      <c r="BH176" s="236">
        <f>IF(N176="zníž. prenesená",J176,0)</f>
        <v>0</v>
      </c>
      <c r="BI176" s="236">
        <f>IF(N176="nulová",J176,0)</f>
        <v>0</v>
      </c>
      <c r="BJ176" s="15" t="s">
        <v>129</v>
      </c>
      <c r="BK176" s="236">
        <f>ROUND(I176*H176,2)</f>
        <v>0</v>
      </c>
      <c r="BL176" s="15" t="s">
        <v>192</v>
      </c>
      <c r="BM176" s="235" t="s">
        <v>280</v>
      </c>
    </row>
    <row r="177" s="13" customFormat="1">
      <c r="A177" s="13"/>
      <c r="B177" s="248"/>
      <c r="C177" s="249"/>
      <c r="D177" s="250" t="s">
        <v>257</v>
      </c>
      <c r="E177" s="249"/>
      <c r="F177" s="251" t="s">
        <v>281</v>
      </c>
      <c r="G177" s="249"/>
      <c r="H177" s="252">
        <v>13.515000000000001</v>
      </c>
      <c r="I177" s="253"/>
      <c r="J177" s="249"/>
      <c r="K177" s="249"/>
      <c r="L177" s="254"/>
      <c r="M177" s="255"/>
      <c r="N177" s="256"/>
      <c r="O177" s="256"/>
      <c r="P177" s="256"/>
      <c r="Q177" s="256"/>
      <c r="R177" s="256"/>
      <c r="S177" s="256"/>
      <c r="T177" s="25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8" t="s">
        <v>257</v>
      </c>
      <c r="AU177" s="258" t="s">
        <v>129</v>
      </c>
      <c r="AV177" s="13" t="s">
        <v>129</v>
      </c>
      <c r="AW177" s="13" t="s">
        <v>4</v>
      </c>
      <c r="AX177" s="13" t="s">
        <v>84</v>
      </c>
      <c r="AY177" s="258" t="s">
        <v>122</v>
      </c>
    </row>
    <row r="178" s="12" customFormat="1" ht="22.8" customHeight="1">
      <c r="A178" s="12"/>
      <c r="B178" s="207"/>
      <c r="C178" s="208"/>
      <c r="D178" s="209" t="s">
        <v>75</v>
      </c>
      <c r="E178" s="221" t="s">
        <v>282</v>
      </c>
      <c r="F178" s="221" t="s">
        <v>283</v>
      </c>
      <c r="G178" s="208"/>
      <c r="H178" s="208"/>
      <c r="I178" s="211"/>
      <c r="J178" s="222">
        <f>BK178</f>
        <v>0</v>
      </c>
      <c r="K178" s="208"/>
      <c r="L178" s="213"/>
      <c r="M178" s="214"/>
      <c r="N178" s="215"/>
      <c r="O178" s="215"/>
      <c r="P178" s="216">
        <f>SUM(P179:P196)</f>
        <v>0</v>
      </c>
      <c r="Q178" s="215"/>
      <c r="R178" s="216">
        <f>SUM(R179:R196)</f>
        <v>13.357095299999999</v>
      </c>
      <c r="S178" s="215"/>
      <c r="T178" s="217">
        <f>SUM(T179:T196)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8" t="s">
        <v>129</v>
      </c>
      <c r="AT178" s="219" t="s">
        <v>75</v>
      </c>
      <c r="AU178" s="219" t="s">
        <v>84</v>
      </c>
      <c r="AY178" s="218" t="s">
        <v>122</v>
      </c>
      <c r="BK178" s="220">
        <f>SUM(BK179:BK196)</f>
        <v>0</v>
      </c>
    </row>
    <row r="179" s="2" customFormat="1" ht="24.15" customHeight="1">
      <c r="A179" s="36"/>
      <c r="B179" s="37"/>
      <c r="C179" s="223" t="s">
        <v>284</v>
      </c>
      <c r="D179" s="223" t="s">
        <v>124</v>
      </c>
      <c r="E179" s="224" t="s">
        <v>285</v>
      </c>
      <c r="F179" s="225" t="s">
        <v>286</v>
      </c>
      <c r="G179" s="226" t="s">
        <v>151</v>
      </c>
      <c r="H179" s="227">
        <v>1373.8699999999999</v>
      </c>
      <c r="I179" s="228"/>
      <c r="J179" s="229">
        <f>ROUND(I179*H179,2)</f>
        <v>0</v>
      </c>
      <c r="K179" s="230"/>
      <c r="L179" s="42"/>
      <c r="M179" s="231" t="s">
        <v>1</v>
      </c>
      <c r="N179" s="232" t="s">
        <v>42</v>
      </c>
      <c r="O179" s="95"/>
      <c r="P179" s="233">
        <f>O179*H179</f>
        <v>0</v>
      </c>
      <c r="Q179" s="233">
        <v>0.0085400000000000007</v>
      </c>
      <c r="R179" s="233">
        <f>Q179*H179</f>
        <v>11.7328498</v>
      </c>
      <c r="S179" s="233">
        <v>0</v>
      </c>
      <c r="T179" s="234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35" t="s">
        <v>192</v>
      </c>
      <c r="AT179" s="235" t="s">
        <v>124</v>
      </c>
      <c r="AU179" s="235" t="s">
        <v>129</v>
      </c>
      <c r="AY179" s="15" t="s">
        <v>122</v>
      </c>
      <c r="BE179" s="236">
        <f>IF(N179="základná",J179,0)</f>
        <v>0</v>
      </c>
      <c r="BF179" s="236">
        <f>IF(N179="znížená",J179,0)</f>
        <v>0</v>
      </c>
      <c r="BG179" s="236">
        <f>IF(N179="zákl. prenesená",J179,0)</f>
        <v>0</v>
      </c>
      <c r="BH179" s="236">
        <f>IF(N179="zníž. prenesená",J179,0)</f>
        <v>0</v>
      </c>
      <c r="BI179" s="236">
        <f>IF(N179="nulová",J179,0)</f>
        <v>0</v>
      </c>
      <c r="BJ179" s="15" t="s">
        <v>129</v>
      </c>
      <c r="BK179" s="236">
        <f>ROUND(I179*H179,2)</f>
        <v>0</v>
      </c>
      <c r="BL179" s="15" t="s">
        <v>192</v>
      </c>
      <c r="BM179" s="235" t="s">
        <v>287</v>
      </c>
    </row>
    <row r="180" s="2" customFormat="1" ht="33" customHeight="1">
      <c r="A180" s="36"/>
      <c r="B180" s="37"/>
      <c r="C180" s="223" t="s">
        <v>288</v>
      </c>
      <c r="D180" s="223" t="s">
        <v>124</v>
      </c>
      <c r="E180" s="224" t="s">
        <v>289</v>
      </c>
      <c r="F180" s="225" t="s">
        <v>290</v>
      </c>
      <c r="G180" s="226" t="s">
        <v>190</v>
      </c>
      <c r="H180" s="227">
        <v>213.80000000000001</v>
      </c>
      <c r="I180" s="228"/>
      <c r="J180" s="229">
        <f>ROUND(I180*H180,2)</f>
        <v>0</v>
      </c>
      <c r="K180" s="230"/>
      <c r="L180" s="42"/>
      <c r="M180" s="231" t="s">
        <v>1</v>
      </c>
      <c r="N180" s="232" t="s">
        <v>42</v>
      </c>
      <c r="O180" s="95"/>
      <c r="P180" s="233">
        <f>O180*H180</f>
        <v>0</v>
      </c>
      <c r="Q180" s="233">
        <v>0.0027599999999999999</v>
      </c>
      <c r="R180" s="233">
        <f>Q180*H180</f>
        <v>0.59008800000000006</v>
      </c>
      <c r="S180" s="233">
        <v>0</v>
      </c>
      <c r="T180" s="234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35" t="s">
        <v>192</v>
      </c>
      <c r="AT180" s="235" t="s">
        <v>124</v>
      </c>
      <c r="AU180" s="235" t="s">
        <v>129</v>
      </c>
      <c r="AY180" s="15" t="s">
        <v>122</v>
      </c>
      <c r="BE180" s="236">
        <f>IF(N180="základná",J180,0)</f>
        <v>0</v>
      </c>
      <c r="BF180" s="236">
        <f>IF(N180="znížená",J180,0)</f>
        <v>0</v>
      </c>
      <c r="BG180" s="236">
        <f>IF(N180="zákl. prenesená",J180,0)</f>
        <v>0</v>
      </c>
      <c r="BH180" s="236">
        <f>IF(N180="zníž. prenesená",J180,0)</f>
        <v>0</v>
      </c>
      <c r="BI180" s="236">
        <f>IF(N180="nulová",J180,0)</f>
        <v>0</v>
      </c>
      <c r="BJ180" s="15" t="s">
        <v>129</v>
      </c>
      <c r="BK180" s="236">
        <f>ROUND(I180*H180,2)</f>
        <v>0</v>
      </c>
      <c r="BL180" s="15" t="s">
        <v>192</v>
      </c>
      <c r="BM180" s="235" t="s">
        <v>291</v>
      </c>
    </row>
    <row r="181" s="2" customFormat="1" ht="33" customHeight="1">
      <c r="A181" s="36"/>
      <c r="B181" s="37"/>
      <c r="C181" s="223" t="s">
        <v>292</v>
      </c>
      <c r="D181" s="223" t="s">
        <v>124</v>
      </c>
      <c r="E181" s="224" t="s">
        <v>293</v>
      </c>
      <c r="F181" s="225" t="s">
        <v>294</v>
      </c>
      <c r="G181" s="226" t="s">
        <v>190</v>
      </c>
      <c r="H181" s="227">
        <v>56.399999999999999</v>
      </c>
      <c r="I181" s="228"/>
      <c r="J181" s="229">
        <f>ROUND(I181*H181,2)</f>
        <v>0</v>
      </c>
      <c r="K181" s="230"/>
      <c r="L181" s="42"/>
      <c r="M181" s="231" t="s">
        <v>1</v>
      </c>
      <c r="N181" s="232" t="s">
        <v>42</v>
      </c>
      <c r="O181" s="95"/>
      <c r="P181" s="233">
        <f>O181*H181</f>
        <v>0</v>
      </c>
      <c r="Q181" s="233">
        <v>0.0022699999999999999</v>
      </c>
      <c r="R181" s="233">
        <f>Q181*H181</f>
        <v>0.128028</v>
      </c>
      <c r="S181" s="233">
        <v>0</v>
      </c>
      <c r="T181" s="234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35" t="s">
        <v>192</v>
      </c>
      <c r="AT181" s="235" t="s">
        <v>124</v>
      </c>
      <c r="AU181" s="235" t="s">
        <v>129</v>
      </c>
      <c r="AY181" s="15" t="s">
        <v>122</v>
      </c>
      <c r="BE181" s="236">
        <f>IF(N181="základná",J181,0)</f>
        <v>0</v>
      </c>
      <c r="BF181" s="236">
        <f>IF(N181="znížená",J181,0)</f>
        <v>0</v>
      </c>
      <c r="BG181" s="236">
        <f>IF(N181="zákl. prenesená",J181,0)</f>
        <v>0</v>
      </c>
      <c r="BH181" s="236">
        <f>IF(N181="zníž. prenesená",J181,0)</f>
        <v>0</v>
      </c>
      <c r="BI181" s="236">
        <f>IF(N181="nulová",J181,0)</f>
        <v>0</v>
      </c>
      <c r="BJ181" s="15" t="s">
        <v>129</v>
      </c>
      <c r="BK181" s="236">
        <f>ROUND(I181*H181,2)</f>
        <v>0</v>
      </c>
      <c r="BL181" s="15" t="s">
        <v>192</v>
      </c>
      <c r="BM181" s="235" t="s">
        <v>295</v>
      </c>
    </row>
    <row r="182" s="2" customFormat="1" ht="24.15" customHeight="1">
      <c r="A182" s="36"/>
      <c r="B182" s="37"/>
      <c r="C182" s="223" t="s">
        <v>296</v>
      </c>
      <c r="D182" s="223" t="s">
        <v>124</v>
      </c>
      <c r="E182" s="224" t="s">
        <v>297</v>
      </c>
      <c r="F182" s="225" t="s">
        <v>298</v>
      </c>
      <c r="G182" s="226" t="s">
        <v>190</v>
      </c>
      <c r="H182" s="227">
        <v>185.69999999999999</v>
      </c>
      <c r="I182" s="228"/>
      <c r="J182" s="229">
        <f>ROUND(I182*H182,2)</f>
        <v>0</v>
      </c>
      <c r="K182" s="230"/>
      <c r="L182" s="42"/>
      <c r="M182" s="231" t="s">
        <v>1</v>
      </c>
      <c r="N182" s="232" t="s">
        <v>42</v>
      </c>
      <c r="O182" s="95"/>
      <c r="P182" s="233">
        <f>O182*H182</f>
        <v>0</v>
      </c>
      <c r="Q182" s="233">
        <v>0.00158</v>
      </c>
      <c r="R182" s="233">
        <f>Q182*H182</f>
        <v>0.293406</v>
      </c>
      <c r="S182" s="233">
        <v>0</v>
      </c>
      <c r="T182" s="234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35" t="s">
        <v>192</v>
      </c>
      <c r="AT182" s="235" t="s">
        <v>124</v>
      </c>
      <c r="AU182" s="235" t="s">
        <v>129</v>
      </c>
      <c r="AY182" s="15" t="s">
        <v>122</v>
      </c>
      <c r="BE182" s="236">
        <f>IF(N182="základná",J182,0)</f>
        <v>0</v>
      </c>
      <c r="BF182" s="236">
        <f>IF(N182="znížená",J182,0)</f>
        <v>0</v>
      </c>
      <c r="BG182" s="236">
        <f>IF(N182="zákl. prenesená",J182,0)</f>
        <v>0</v>
      </c>
      <c r="BH182" s="236">
        <f>IF(N182="zníž. prenesená",J182,0)</f>
        <v>0</v>
      </c>
      <c r="BI182" s="236">
        <f>IF(N182="nulová",J182,0)</f>
        <v>0</v>
      </c>
      <c r="BJ182" s="15" t="s">
        <v>129</v>
      </c>
      <c r="BK182" s="236">
        <f>ROUND(I182*H182,2)</f>
        <v>0</v>
      </c>
      <c r="BL182" s="15" t="s">
        <v>192</v>
      </c>
      <c r="BM182" s="235" t="s">
        <v>299</v>
      </c>
    </row>
    <row r="183" s="2" customFormat="1" ht="24.15" customHeight="1">
      <c r="A183" s="36"/>
      <c r="B183" s="37"/>
      <c r="C183" s="223" t="s">
        <v>300</v>
      </c>
      <c r="D183" s="223" t="s">
        <v>124</v>
      </c>
      <c r="E183" s="224" t="s">
        <v>301</v>
      </c>
      <c r="F183" s="225" t="s">
        <v>302</v>
      </c>
      <c r="G183" s="226" t="s">
        <v>196</v>
      </c>
      <c r="H183" s="227">
        <v>15</v>
      </c>
      <c r="I183" s="228"/>
      <c r="J183" s="229">
        <f>ROUND(I183*H183,2)</f>
        <v>0</v>
      </c>
      <c r="K183" s="230"/>
      <c r="L183" s="42"/>
      <c r="M183" s="231" t="s">
        <v>1</v>
      </c>
      <c r="N183" s="232" t="s">
        <v>42</v>
      </c>
      <c r="O183" s="95"/>
      <c r="P183" s="233">
        <f>O183*H183</f>
        <v>0</v>
      </c>
      <c r="Q183" s="233">
        <v>0.00158</v>
      </c>
      <c r="R183" s="233">
        <f>Q183*H183</f>
        <v>0.023699999999999999</v>
      </c>
      <c r="S183" s="233">
        <v>0</v>
      </c>
      <c r="T183" s="234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35" t="s">
        <v>192</v>
      </c>
      <c r="AT183" s="235" t="s">
        <v>124</v>
      </c>
      <c r="AU183" s="235" t="s">
        <v>129</v>
      </c>
      <c r="AY183" s="15" t="s">
        <v>122</v>
      </c>
      <c r="BE183" s="236">
        <f>IF(N183="základná",J183,0)</f>
        <v>0</v>
      </c>
      <c r="BF183" s="236">
        <f>IF(N183="znížená",J183,0)</f>
        <v>0</v>
      </c>
      <c r="BG183" s="236">
        <f>IF(N183="zákl. prenesená",J183,0)</f>
        <v>0</v>
      </c>
      <c r="BH183" s="236">
        <f>IF(N183="zníž. prenesená",J183,0)</f>
        <v>0</v>
      </c>
      <c r="BI183" s="236">
        <f>IF(N183="nulová",J183,0)</f>
        <v>0</v>
      </c>
      <c r="BJ183" s="15" t="s">
        <v>129</v>
      </c>
      <c r="BK183" s="236">
        <f>ROUND(I183*H183,2)</f>
        <v>0</v>
      </c>
      <c r="BL183" s="15" t="s">
        <v>192</v>
      </c>
      <c r="BM183" s="235" t="s">
        <v>303</v>
      </c>
    </row>
    <row r="184" s="2" customFormat="1" ht="37.8" customHeight="1">
      <c r="A184" s="36"/>
      <c r="B184" s="37"/>
      <c r="C184" s="223" t="s">
        <v>304</v>
      </c>
      <c r="D184" s="223" t="s">
        <v>124</v>
      </c>
      <c r="E184" s="224" t="s">
        <v>305</v>
      </c>
      <c r="F184" s="225" t="s">
        <v>306</v>
      </c>
      <c r="G184" s="226" t="s">
        <v>196</v>
      </c>
      <c r="H184" s="227">
        <v>10</v>
      </c>
      <c r="I184" s="228"/>
      <c r="J184" s="229">
        <f>ROUND(I184*H184,2)</f>
        <v>0</v>
      </c>
      <c r="K184" s="230"/>
      <c r="L184" s="42"/>
      <c r="M184" s="231" t="s">
        <v>1</v>
      </c>
      <c r="N184" s="232" t="s">
        <v>42</v>
      </c>
      <c r="O184" s="95"/>
      <c r="P184" s="233">
        <f>O184*H184</f>
        <v>0</v>
      </c>
      <c r="Q184" s="233">
        <v>2.0000000000000002E-05</v>
      </c>
      <c r="R184" s="233">
        <f>Q184*H184</f>
        <v>0.00020000000000000001</v>
      </c>
      <c r="S184" s="233">
        <v>0</v>
      </c>
      <c r="T184" s="234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35" t="s">
        <v>192</v>
      </c>
      <c r="AT184" s="235" t="s">
        <v>124</v>
      </c>
      <c r="AU184" s="235" t="s">
        <v>129</v>
      </c>
      <c r="AY184" s="15" t="s">
        <v>122</v>
      </c>
      <c r="BE184" s="236">
        <f>IF(N184="základná",J184,0)</f>
        <v>0</v>
      </c>
      <c r="BF184" s="236">
        <f>IF(N184="znížená",J184,0)</f>
        <v>0</v>
      </c>
      <c r="BG184" s="236">
        <f>IF(N184="zákl. prenesená",J184,0)</f>
        <v>0</v>
      </c>
      <c r="BH184" s="236">
        <f>IF(N184="zníž. prenesená",J184,0)</f>
        <v>0</v>
      </c>
      <c r="BI184" s="236">
        <f>IF(N184="nulová",J184,0)</f>
        <v>0</v>
      </c>
      <c r="BJ184" s="15" t="s">
        <v>129</v>
      </c>
      <c r="BK184" s="236">
        <f>ROUND(I184*H184,2)</f>
        <v>0</v>
      </c>
      <c r="BL184" s="15" t="s">
        <v>192</v>
      </c>
      <c r="BM184" s="235" t="s">
        <v>307</v>
      </c>
    </row>
    <row r="185" s="2" customFormat="1" ht="24.15" customHeight="1">
      <c r="A185" s="36"/>
      <c r="B185" s="37"/>
      <c r="C185" s="237" t="s">
        <v>308</v>
      </c>
      <c r="D185" s="237" t="s">
        <v>193</v>
      </c>
      <c r="E185" s="238" t="s">
        <v>309</v>
      </c>
      <c r="F185" s="239" t="s">
        <v>310</v>
      </c>
      <c r="G185" s="240" t="s">
        <v>196</v>
      </c>
      <c r="H185" s="241">
        <v>10</v>
      </c>
      <c r="I185" s="242"/>
      <c r="J185" s="243">
        <f>ROUND(I185*H185,2)</f>
        <v>0</v>
      </c>
      <c r="K185" s="244"/>
      <c r="L185" s="245"/>
      <c r="M185" s="246" t="s">
        <v>1</v>
      </c>
      <c r="N185" s="247" t="s">
        <v>42</v>
      </c>
      <c r="O185" s="95"/>
      <c r="P185" s="233">
        <f>O185*H185</f>
        <v>0</v>
      </c>
      <c r="Q185" s="233">
        <v>5.0000000000000002E-05</v>
      </c>
      <c r="R185" s="233">
        <f>Q185*H185</f>
        <v>0.00050000000000000001</v>
      </c>
      <c r="S185" s="233">
        <v>0</v>
      </c>
      <c r="T185" s="234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35" t="s">
        <v>255</v>
      </c>
      <c r="AT185" s="235" t="s">
        <v>193</v>
      </c>
      <c r="AU185" s="235" t="s">
        <v>129</v>
      </c>
      <c r="AY185" s="15" t="s">
        <v>122</v>
      </c>
      <c r="BE185" s="236">
        <f>IF(N185="základná",J185,0)</f>
        <v>0</v>
      </c>
      <c r="BF185" s="236">
        <f>IF(N185="znížená",J185,0)</f>
        <v>0</v>
      </c>
      <c r="BG185" s="236">
        <f>IF(N185="zákl. prenesená",J185,0)</f>
        <v>0</v>
      </c>
      <c r="BH185" s="236">
        <f>IF(N185="zníž. prenesená",J185,0)</f>
        <v>0</v>
      </c>
      <c r="BI185" s="236">
        <f>IF(N185="nulová",J185,0)</f>
        <v>0</v>
      </c>
      <c r="BJ185" s="15" t="s">
        <v>129</v>
      </c>
      <c r="BK185" s="236">
        <f>ROUND(I185*H185,2)</f>
        <v>0</v>
      </c>
      <c r="BL185" s="15" t="s">
        <v>192</v>
      </c>
      <c r="BM185" s="235" t="s">
        <v>311</v>
      </c>
    </row>
    <row r="186" s="2" customFormat="1" ht="37.8" customHeight="1">
      <c r="A186" s="36"/>
      <c r="B186" s="37"/>
      <c r="C186" s="223" t="s">
        <v>312</v>
      </c>
      <c r="D186" s="223" t="s">
        <v>124</v>
      </c>
      <c r="E186" s="224" t="s">
        <v>313</v>
      </c>
      <c r="F186" s="225" t="s">
        <v>314</v>
      </c>
      <c r="G186" s="226" t="s">
        <v>196</v>
      </c>
      <c r="H186" s="227">
        <v>370</v>
      </c>
      <c r="I186" s="228"/>
      <c r="J186" s="229">
        <f>ROUND(I186*H186,2)</f>
        <v>0</v>
      </c>
      <c r="K186" s="230"/>
      <c r="L186" s="42"/>
      <c r="M186" s="231" t="s">
        <v>1</v>
      </c>
      <c r="N186" s="232" t="s">
        <v>42</v>
      </c>
      <c r="O186" s="95"/>
      <c r="P186" s="233">
        <f>O186*H186</f>
        <v>0</v>
      </c>
      <c r="Q186" s="233">
        <v>0.00017000000000000001</v>
      </c>
      <c r="R186" s="233">
        <f>Q186*H186</f>
        <v>0.062900000000000011</v>
      </c>
      <c r="S186" s="233">
        <v>0</v>
      </c>
      <c r="T186" s="234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35" t="s">
        <v>192</v>
      </c>
      <c r="AT186" s="235" t="s">
        <v>124</v>
      </c>
      <c r="AU186" s="235" t="s">
        <v>129</v>
      </c>
      <c r="AY186" s="15" t="s">
        <v>122</v>
      </c>
      <c r="BE186" s="236">
        <f>IF(N186="základná",J186,0)</f>
        <v>0</v>
      </c>
      <c r="BF186" s="236">
        <f>IF(N186="znížená",J186,0)</f>
        <v>0</v>
      </c>
      <c r="BG186" s="236">
        <f>IF(N186="zákl. prenesená",J186,0)</f>
        <v>0</v>
      </c>
      <c r="BH186" s="236">
        <f>IF(N186="zníž. prenesená",J186,0)</f>
        <v>0</v>
      </c>
      <c r="BI186" s="236">
        <f>IF(N186="nulová",J186,0)</f>
        <v>0</v>
      </c>
      <c r="BJ186" s="15" t="s">
        <v>129</v>
      </c>
      <c r="BK186" s="236">
        <f>ROUND(I186*H186,2)</f>
        <v>0</v>
      </c>
      <c r="BL186" s="15" t="s">
        <v>192</v>
      </c>
      <c r="BM186" s="235" t="s">
        <v>315</v>
      </c>
    </row>
    <row r="187" s="2" customFormat="1" ht="24.15" customHeight="1">
      <c r="A187" s="36"/>
      <c r="B187" s="37"/>
      <c r="C187" s="237" t="s">
        <v>316</v>
      </c>
      <c r="D187" s="237" t="s">
        <v>193</v>
      </c>
      <c r="E187" s="238" t="s">
        <v>317</v>
      </c>
      <c r="F187" s="239" t="s">
        <v>318</v>
      </c>
      <c r="G187" s="240" t="s">
        <v>196</v>
      </c>
      <c r="H187" s="241">
        <v>370</v>
      </c>
      <c r="I187" s="242"/>
      <c r="J187" s="243">
        <f>ROUND(I187*H187,2)</f>
        <v>0</v>
      </c>
      <c r="K187" s="244"/>
      <c r="L187" s="245"/>
      <c r="M187" s="246" t="s">
        <v>1</v>
      </c>
      <c r="N187" s="247" t="s">
        <v>42</v>
      </c>
      <c r="O187" s="95"/>
      <c r="P187" s="233">
        <f>O187*H187</f>
        <v>0</v>
      </c>
      <c r="Q187" s="233">
        <v>0.00036999999999999999</v>
      </c>
      <c r="R187" s="233">
        <f>Q187*H187</f>
        <v>0.13689999999999999</v>
      </c>
      <c r="S187" s="233">
        <v>0</v>
      </c>
      <c r="T187" s="234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35" t="s">
        <v>255</v>
      </c>
      <c r="AT187" s="235" t="s">
        <v>193</v>
      </c>
      <c r="AU187" s="235" t="s">
        <v>129</v>
      </c>
      <c r="AY187" s="15" t="s">
        <v>122</v>
      </c>
      <c r="BE187" s="236">
        <f>IF(N187="základná",J187,0)</f>
        <v>0</v>
      </c>
      <c r="BF187" s="236">
        <f>IF(N187="znížená",J187,0)</f>
        <v>0</v>
      </c>
      <c r="BG187" s="236">
        <f>IF(N187="zákl. prenesená",J187,0)</f>
        <v>0</v>
      </c>
      <c r="BH187" s="236">
        <f>IF(N187="zníž. prenesená",J187,0)</f>
        <v>0</v>
      </c>
      <c r="BI187" s="236">
        <f>IF(N187="nulová",J187,0)</f>
        <v>0</v>
      </c>
      <c r="BJ187" s="15" t="s">
        <v>129</v>
      </c>
      <c r="BK187" s="236">
        <f>ROUND(I187*H187,2)</f>
        <v>0</v>
      </c>
      <c r="BL187" s="15" t="s">
        <v>192</v>
      </c>
      <c r="BM187" s="235" t="s">
        <v>319</v>
      </c>
    </row>
    <row r="188" s="2" customFormat="1" ht="37.8" customHeight="1">
      <c r="A188" s="36"/>
      <c r="B188" s="37"/>
      <c r="C188" s="223" t="s">
        <v>320</v>
      </c>
      <c r="D188" s="223" t="s">
        <v>124</v>
      </c>
      <c r="E188" s="224" t="s">
        <v>321</v>
      </c>
      <c r="F188" s="225" t="s">
        <v>322</v>
      </c>
      <c r="G188" s="226" t="s">
        <v>196</v>
      </c>
      <c r="H188" s="227">
        <v>15</v>
      </c>
      <c r="I188" s="228"/>
      <c r="J188" s="229">
        <f>ROUND(I188*H188,2)</f>
        <v>0</v>
      </c>
      <c r="K188" s="230"/>
      <c r="L188" s="42"/>
      <c r="M188" s="231" t="s">
        <v>1</v>
      </c>
      <c r="N188" s="232" t="s">
        <v>42</v>
      </c>
      <c r="O188" s="95"/>
      <c r="P188" s="233">
        <f>O188*H188</f>
        <v>0</v>
      </c>
      <c r="Q188" s="233">
        <v>3.0000000000000001E-05</v>
      </c>
      <c r="R188" s="233">
        <f>Q188*H188</f>
        <v>0.00044999999999999999</v>
      </c>
      <c r="S188" s="233">
        <v>0</v>
      </c>
      <c r="T188" s="234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35" t="s">
        <v>192</v>
      </c>
      <c r="AT188" s="235" t="s">
        <v>124</v>
      </c>
      <c r="AU188" s="235" t="s">
        <v>129</v>
      </c>
      <c r="AY188" s="15" t="s">
        <v>122</v>
      </c>
      <c r="BE188" s="236">
        <f>IF(N188="základná",J188,0)</f>
        <v>0</v>
      </c>
      <c r="BF188" s="236">
        <f>IF(N188="znížená",J188,0)</f>
        <v>0</v>
      </c>
      <c r="BG188" s="236">
        <f>IF(N188="zákl. prenesená",J188,0)</f>
        <v>0</v>
      </c>
      <c r="BH188" s="236">
        <f>IF(N188="zníž. prenesená",J188,0)</f>
        <v>0</v>
      </c>
      <c r="BI188" s="236">
        <f>IF(N188="nulová",J188,0)</f>
        <v>0</v>
      </c>
      <c r="BJ188" s="15" t="s">
        <v>129</v>
      </c>
      <c r="BK188" s="236">
        <f>ROUND(I188*H188,2)</f>
        <v>0</v>
      </c>
      <c r="BL188" s="15" t="s">
        <v>192</v>
      </c>
      <c r="BM188" s="235" t="s">
        <v>323</v>
      </c>
    </row>
    <row r="189" s="2" customFormat="1" ht="24.15" customHeight="1">
      <c r="A189" s="36"/>
      <c r="B189" s="37"/>
      <c r="C189" s="237" t="s">
        <v>324</v>
      </c>
      <c r="D189" s="237" t="s">
        <v>193</v>
      </c>
      <c r="E189" s="238" t="s">
        <v>325</v>
      </c>
      <c r="F189" s="239" t="s">
        <v>326</v>
      </c>
      <c r="G189" s="240" t="s">
        <v>196</v>
      </c>
      <c r="H189" s="241">
        <v>15</v>
      </c>
      <c r="I189" s="242"/>
      <c r="J189" s="243">
        <f>ROUND(I189*H189,2)</f>
        <v>0</v>
      </c>
      <c r="K189" s="244"/>
      <c r="L189" s="245"/>
      <c r="M189" s="246" t="s">
        <v>1</v>
      </c>
      <c r="N189" s="247" t="s">
        <v>42</v>
      </c>
      <c r="O189" s="95"/>
      <c r="P189" s="233">
        <f>O189*H189</f>
        <v>0</v>
      </c>
      <c r="Q189" s="233">
        <v>0.00014999999999999999</v>
      </c>
      <c r="R189" s="233">
        <f>Q189*H189</f>
        <v>0.0022499999999999998</v>
      </c>
      <c r="S189" s="233">
        <v>0</v>
      </c>
      <c r="T189" s="234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35" t="s">
        <v>255</v>
      </c>
      <c r="AT189" s="235" t="s">
        <v>193</v>
      </c>
      <c r="AU189" s="235" t="s">
        <v>129</v>
      </c>
      <c r="AY189" s="15" t="s">
        <v>122</v>
      </c>
      <c r="BE189" s="236">
        <f>IF(N189="základná",J189,0)</f>
        <v>0</v>
      </c>
      <c r="BF189" s="236">
        <f>IF(N189="znížená",J189,0)</f>
        <v>0</v>
      </c>
      <c r="BG189" s="236">
        <f>IF(N189="zákl. prenesená",J189,0)</f>
        <v>0</v>
      </c>
      <c r="BH189" s="236">
        <f>IF(N189="zníž. prenesená",J189,0)</f>
        <v>0</v>
      </c>
      <c r="BI189" s="236">
        <f>IF(N189="nulová",J189,0)</f>
        <v>0</v>
      </c>
      <c r="BJ189" s="15" t="s">
        <v>129</v>
      </c>
      <c r="BK189" s="236">
        <f>ROUND(I189*H189,2)</f>
        <v>0</v>
      </c>
      <c r="BL189" s="15" t="s">
        <v>192</v>
      </c>
      <c r="BM189" s="235" t="s">
        <v>327</v>
      </c>
    </row>
    <row r="190" s="2" customFormat="1" ht="24.15" customHeight="1">
      <c r="A190" s="36"/>
      <c r="B190" s="37"/>
      <c r="C190" s="223" t="s">
        <v>328</v>
      </c>
      <c r="D190" s="223" t="s">
        <v>124</v>
      </c>
      <c r="E190" s="224" t="s">
        <v>329</v>
      </c>
      <c r="F190" s="225" t="s">
        <v>330</v>
      </c>
      <c r="G190" s="226" t="s">
        <v>190</v>
      </c>
      <c r="H190" s="227">
        <v>78</v>
      </c>
      <c r="I190" s="228"/>
      <c r="J190" s="229">
        <f>ROUND(I190*H190,2)</f>
        <v>0</v>
      </c>
      <c r="K190" s="230"/>
      <c r="L190" s="42"/>
      <c r="M190" s="231" t="s">
        <v>1</v>
      </c>
      <c r="N190" s="232" t="s">
        <v>42</v>
      </c>
      <c r="O190" s="95"/>
      <c r="P190" s="233">
        <f>O190*H190</f>
        <v>0</v>
      </c>
      <c r="Q190" s="233">
        <v>0.0021900000000000001</v>
      </c>
      <c r="R190" s="233">
        <f>Q190*H190</f>
        <v>0.17082</v>
      </c>
      <c r="S190" s="233">
        <v>0</v>
      </c>
      <c r="T190" s="234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35" t="s">
        <v>192</v>
      </c>
      <c r="AT190" s="235" t="s">
        <v>124</v>
      </c>
      <c r="AU190" s="235" t="s">
        <v>129</v>
      </c>
      <c r="AY190" s="15" t="s">
        <v>122</v>
      </c>
      <c r="BE190" s="236">
        <f>IF(N190="základná",J190,0)</f>
        <v>0</v>
      </c>
      <c r="BF190" s="236">
        <f>IF(N190="znížená",J190,0)</f>
        <v>0</v>
      </c>
      <c r="BG190" s="236">
        <f>IF(N190="zákl. prenesená",J190,0)</f>
        <v>0</v>
      </c>
      <c r="BH190" s="236">
        <f>IF(N190="zníž. prenesená",J190,0)</f>
        <v>0</v>
      </c>
      <c r="BI190" s="236">
        <f>IF(N190="nulová",J190,0)</f>
        <v>0</v>
      </c>
      <c r="BJ190" s="15" t="s">
        <v>129</v>
      </c>
      <c r="BK190" s="236">
        <f>ROUND(I190*H190,2)</f>
        <v>0</v>
      </c>
      <c r="BL190" s="15" t="s">
        <v>192</v>
      </c>
      <c r="BM190" s="235" t="s">
        <v>331</v>
      </c>
    </row>
    <row r="191" s="2" customFormat="1" ht="33" customHeight="1">
      <c r="A191" s="36"/>
      <c r="B191" s="37"/>
      <c r="C191" s="223" t="s">
        <v>332</v>
      </c>
      <c r="D191" s="223" t="s">
        <v>124</v>
      </c>
      <c r="E191" s="224" t="s">
        <v>333</v>
      </c>
      <c r="F191" s="225" t="s">
        <v>334</v>
      </c>
      <c r="G191" s="226" t="s">
        <v>190</v>
      </c>
      <c r="H191" s="227">
        <v>68.700000000000003</v>
      </c>
      <c r="I191" s="228"/>
      <c r="J191" s="229">
        <f>ROUND(I191*H191,2)</f>
        <v>0</v>
      </c>
      <c r="K191" s="230"/>
      <c r="L191" s="42"/>
      <c r="M191" s="231" t="s">
        <v>1</v>
      </c>
      <c r="N191" s="232" t="s">
        <v>42</v>
      </c>
      <c r="O191" s="95"/>
      <c r="P191" s="233">
        <f>O191*H191</f>
        <v>0</v>
      </c>
      <c r="Q191" s="233">
        <v>0.00010000000000000001</v>
      </c>
      <c r="R191" s="233">
        <f>Q191*H191</f>
        <v>0.0068700000000000002</v>
      </c>
      <c r="S191" s="233">
        <v>0</v>
      </c>
      <c r="T191" s="234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35" t="s">
        <v>192</v>
      </c>
      <c r="AT191" s="235" t="s">
        <v>124</v>
      </c>
      <c r="AU191" s="235" t="s">
        <v>129</v>
      </c>
      <c r="AY191" s="15" t="s">
        <v>122</v>
      </c>
      <c r="BE191" s="236">
        <f>IF(N191="základná",J191,0)</f>
        <v>0</v>
      </c>
      <c r="BF191" s="236">
        <f>IF(N191="znížená",J191,0)</f>
        <v>0</v>
      </c>
      <c r="BG191" s="236">
        <f>IF(N191="zákl. prenesená",J191,0)</f>
        <v>0</v>
      </c>
      <c r="BH191" s="236">
        <f>IF(N191="zníž. prenesená",J191,0)</f>
        <v>0</v>
      </c>
      <c r="BI191" s="236">
        <f>IF(N191="nulová",J191,0)</f>
        <v>0</v>
      </c>
      <c r="BJ191" s="15" t="s">
        <v>129</v>
      </c>
      <c r="BK191" s="236">
        <f>ROUND(I191*H191,2)</f>
        <v>0</v>
      </c>
      <c r="BL191" s="15" t="s">
        <v>192</v>
      </c>
      <c r="BM191" s="235" t="s">
        <v>335</v>
      </c>
    </row>
    <row r="192" s="2" customFormat="1" ht="16.5" customHeight="1">
      <c r="A192" s="36"/>
      <c r="B192" s="37"/>
      <c r="C192" s="237" t="s">
        <v>336</v>
      </c>
      <c r="D192" s="237" t="s">
        <v>193</v>
      </c>
      <c r="E192" s="238" t="s">
        <v>337</v>
      </c>
      <c r="F192" s="239" t="s">
        <v>338</v>
      </c>
      <c r="G192" s="240" t="s">
        <v>190</v>
      </c>
      <c r="H192" s="241">
        <v>75.569999999999993</v>
      </c>
      <c r="I192" s="242"/>
      <c r="J192" s="243">
        <f>ROUND(I192*H192,2)</f>
        <v>0</v>
      </c>
      <c r="K192" s="244"/>
      <c r="L192" s="245"/>
      <c r="M192" s="246" t="s">
        <v>1</v>
      </c>
      <c r="N192" s="247" t="s">
        <v>42</v>
      </c>
      <c r="O192" s="95"/>
      <c r="P192" s="233">
        <f>O192*H192</f>
        <v>0</v>
      </c>
      <c r="Q192" s="233">
        <v>0.00155</v>
      </c>
      <c r="R192" s="233">
        <f>Q192*H192</f>
        <v>0.11713349999999999</v>
      </c>
      <c r="S192" s="233">
        <v>0</v>
      </c>
      <c r="T192" s="234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35" t="s">
        <v>255</v>
      </c>
      <c r="AT192" s="235" t="s">
        <v>193</v>
      </c>
      <c r="AU192" s="235" t="s">
        <v>129</v>
      </c>
      <c r="AY192" s="15" t="s">
        <v>122</v>
      </c>
      <c r="BE192" s="236">
        <f>IF(N192="základná",J192,0)</f>
        <v>0</v>
      </c>
      <c r="BF192" s="236">
        <f>IF(N192="znížená",J192,0)</f>
        <v>0</v>
      </c>
      <c r="BG192" s="236">
        <f>IF(N192="zákl. prenesená",J192,0)</f>
        <v>0</v>
      </c>
      <c r="BH192" s="236">
        <f>IF(N192="zníž. prenesená",J192,0)</f>
        <v>0</v>
      </c>
      <c r="BI192" s="236">
        <f>IF(N192="nulová",J192,0)</f>
        <v>0</v>
      </c>
      <c r="BJ192" s="15" t="s">
        <v>129</v>
      </c>
      <c r="BK192" s="236">
        <f>ROUND(I192*H192,2)</f>
        <v>0</v>
      </c>
      <c r="BL192" s="15" t="s">
        <v>192</v>
      </c>
      <c r="BM192" s="235" t="s">
        <v>339</v>
      </c>
    </row>
    <row r="193" s="2" customFormat="1" ht="37.8" customHeight="1">
      <c r="A193" s="36"/>
      <c r="B193" s="37"/>
      <c r="C193" s="223" t="s">
        <v>340</v>
      </c>
      <c r="D193" s="223" t="s">
        <v>124</v>
      </c>
      <c r="E193" s="224" t="s">
        <v>341</v>
      </c>
      <c r="F193" s="225" t="s">
        <v>342</v>
      </c>
      <c r="G193" s="226" t="s">
        <v>196</v>
      </c>
      <c r="H193" s="227">
        <v>15</v>
      </c>
      <c r="I193" s="228"/>
      <c r="J193" s="229">
        <f>ROUND(I193*H193,2)</f>
        <v>0</v>
      </c>
      <c r="K193" s="230"/>
      <c r="L193" s="42"/>
      <c r="M193" s="231" t="s">
        <v>1</v>
      </c>
      <c r="N193" s="232" t="s">
        <v>42</v>
      </c>
      <c r="O193" s="95"/>
      <c r="P193" s="233">
        <f>O193*H193</f>
        <v>0</v>
      </c>
      <c r="Q193" s="233">
        <v>0.00010000000000000001</v>
      </c>
      <c r="R193" s="233">
        <f>Q193*H193</f>
        <v>0.0015</v>
      </c>
      <c r="S193" s="233">
        <v>0</v>
      </c>
      <c r="T193" s="234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35" t="s">
        <v>192</v>
      </c>
      <c r="AT193" s="235" t="s">
        <v>124</v>
      </c>
      <c r="AU193" s="235" t="s">
        <v>129</v>
      </c>
      <c r="AY193" s="15" t="s">
        <v>122</v>
      </c>
      <c r="BE193" s="236">
        <f>IF(N193="základná",J193,0)</f>
        <v>0</v>
      </c>
      <c r="BF193" s="236">
        <f>IF(N193="znížená",J193,0)</f>
        <v>0</v>
      </c>
      <c r="BG193" s="236">
        <f>IF(N193="zákl. prenesená",J193,0)</f>
        <v>0</v>
      </c>
      <c r="BH193" s="236">
        <f>IF(N193="zníž. prenesená",J193,0)</f>
        <v>0</v>
      </c>
      <c r="BI193" s="236">
        <f>IF(N193="nulová",J193,0)</f>
        <v>0</v>
      </c>
      <c r="BJ193" s="15" t="s">
        <v>129</v>
      </c>
      <c r="BK193" s="236">
        <f>ROUND(I193*H193,2)</f>
        <v>0</v>
      </c>
      <c r="BL193" s="15" t="s">
        <v>192</v>
      </c>
      <c r="BM193" s="235" t="s">
        <v>343</v>
      </c>
    </row>
    <row r="194" s="2" customFormat="1" ht="21.75" customHeight="1">
      <c r="A194" s="36"/>
      <c r="B194" s="37"/>
      <c r="C194" s="237" t="s">
        <v>344</v>
      </c>
      <c r="D194" s="237" t="s">
        <v>193</v>
      </c>
      <c r="E194" s="238" t="s">
        <v>345</v>
      </c>
      <c r="F194" s="239" t="s">
        <v>346</v>
      </c>
      <c r="G194" s="240" t="s">
        <v>196</v>
      </c>
      <c r="H194" s="241">
        <v>15</v>
      </c>
      <c r="I194" s="242"/>
      <c r="J194" s="243">
        <f>ROUND(I194*H194,2)</f>
        <v>0</v>
      </c>
      <c r="K194" s="244"/>
      <c r="L194" s="245"/>
      <c r="M194" s="246" t="s">
        <v>1</v>
      </c>
      <c r="N194" s="247" t="s">
        <v>42</v>
      </c>
      <c r="O194" s="95"/>
      <c r="P194" s="233">
        <f>O194*H194</f>
        <v>0</v>
      </c>
      <c r="Q194" s="233">
        <v>0.0047999999999999996</v>
      </c>
      <c r="R194" s="233">
        <f>Q194*H194</f>
        <v>0.071999999999999995</v>
      </c>
      <c r="S194" s="233">
        <v>0</v>
      </c>
      <c r="T194" s="234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35" t="s">
        <v>255</v>
      </c>
      <c r="AT194" s="235" t="s">
        <v>193</v>
      </c>
      <c r="AU194" s="235" t="s">
        <v>129</v>
      </c>
      <c r="AY194" s="15" t="s">
        <v>122</v>
      </c>
      <c r="BE194" s="236">
        <f>IF(N194="základná",J194,0)</f>
        <v>0</v>
      </c>
      <c r="BF194" s="236">
        <f>IF(N194="znížená",J194,0)</f>
        <v>0</v>
      </c>
      <c r="BG194" s="236">
        <f>IF(N194="zákl. prenesená",J194,0)</f>
        <v>0</v>
      </c>
      <c r="BH194" s="236">
        <f>IF(N194="zníž. prenesená",J194,0)</f>
        <v>0</v>
      </c>
      <c r="BI194" s="236">
        <f>IF(N194="nulová",J194,0)</f>
        <v>0</v>
      </c>
      <c r="BJ194" s="15" t="s">
        <v>129</v>
      </c>
      <c r="BK194" s="236">
        <f>ROUND(I194*H194,2)</f>
        <v>0</v>
      </c>
      <c r="BL194" s="15" t="s">
        <v>192</v>
      </c>
      <c r="BM194" s="235" t="s">
        <v>347</v>
      </c>
    </row>
    <row r="195" s="2" customFormat="1" ht="37.8" customHeight="1">
      <c r="A195" s="36"/>
      <c r="B195" s="37"/>
      <c r="C195" s="223" t="s">
        <v>348</v>
      </c>
      <c r="D195" s="223" t="s">
        <v>124</v>
      </c>
      <c r="E195" s="224" t="s">
        <v>349</v>
      </c>
      <c r="F195" s="225" t="s">
        <v>350</v>
      </c>
      <c r="G195" s="226" t="s">
        <v>196</v>
      </c>
      <c r="H195" s="227">
        <v>70</v>
      </c>
      <c r="I195" s="228"/>
      <c r="J195" s="229">
        <f>ROUND(I195*H195,2)</f>
        <v>0</v>
      </c>
      <c r="K195" s="230"/>
      <c r="L195" s="42"/>
      <c r="M195" s="231" t="s">
        <v>1</v>
      </c>
      <c r="N195" s="232" t="s">
        <v>42</v>
      </c>
      <c r="O195" s="95"/>
      <c r="P195" s="233">
        <f>O195*H195</f>
        <v>0</v>
      </c>
      <c r="Q195" s="233">
        <v>0</v>
      </c>
      <c r="R195" s="233">
        <f>Q195*H195</f>
        <v>0</v>
      </c>
      <c r="S195" s="233">
        <v>0</v>
      </c>
      <c r="T195" s="234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35" t="s">
        <v>192</v>
      </c>
      <c r="AT195" s="235" t="s">
        <v>124</v>
      </c>
      <c r="AU195" s="235" t="s">
        <v>129</v>
      </c>
      <c r="AY195" s="15" t="s">
        <v>122</v>
      </c>
      <c r="BE195" s="236">
        <f>IF(N195="základná",J195,0)</f>
        <v>0</v>
      </c>
      <c r="BF195" s="236">
        <f>IF(N195="znížená",J195,0)</f>
        <v>0</v>
      </c>
      <c r="BG195" s="236">
        <f>IF(N195="zákl. prenesená",J195,0)</f>
        <v>0</v>
      </c>
      <c r="BH195" s="236">
        <f>IF(N195="zníž. prenesená",J195,0)</f>
        <v>0</v>
      </c>
      <c r="BI195" s="236">
        <f>IF(N195="nulová",J195,0)</f>
        <v>0</v>
      </c>
      <c r="BJ195" s="15" t="s">
        <v>129</v>
      </c>
      <c r="BK195" s="236">
        <f>ROUND(I195*H195,2)</f>
        <v>0</v>
      </c>
      <c r="BL195" s="15" t="s">
        <v>192</v>
      </c>
      <c r="BM195" s="235" t="s">
        <v>351</v>
      </c>
    </row>
    <row r="196" s="2" customFormat="1" ht="24.15" customHeight="1">
      <c r="A196" s="36"/>
      <c r="B196" s="37"/>
      <c r="C196" s="237" t="s">
        <v>352</v>
      </c>
      <c r="D196" s="237" t="s">
        <v>193</v>
      </c>
      <c r="E196" s="238" t="s">
        <v>353</v>
      </c>
      <c r="F196" s="239" t="s">
        <v>354</v>
      </c>
      <c r="G196" s="240" t="s">
        <v>196</v>
      </c>
      <c r="H196" s="241">
        <v>70</v>
      </c>
      <c r="I196" s="242"/>
      <c r="J196" s="243">
        <f>ROUND(I196*H196,2)</f>
        <v>0</v>
      </c>
      <c r="K196" s="244"/>
      <c r="L196" s="245"/>
      <c r="M196" s="246" t="s">
        <v>1</v>
      </c>
      <c r="N196" s="247" t="s">
        <v>42</v>
      </c>
      <c r="O196" s="95"/>
      <c r="P196" s="233">
        <f>O196*H196</f>
        <v>0</v>
      </c>
      <c r="Q196" s="233">
        <v>0.00025000000000000001</v>
      </c>
      <c r="R196" s="233">
        <f>Q196*H196</f>
        <v>0.017500000000000002</v>
      </c>
      <c r="S196" s="233">
        <v>0</v>
      </c>
      <c r="T196" s="234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35" t="s">
        <v>255</v>
      </c>
      <c r="AT196" s="235" t="s">
        <v>193</v>
      </c>
      <c r="AU196" s="235" t="s">
        <v>129</v>
      </c>
      <c r="AY196" s="15" t="s">
        <v>122</v>
      </c>
      <c r="BE196" s="236">
        <f>IF(N196="základná",J196,0)</f>
        <v>0</v>
      </c>
      <c r="BF196" s="236">
        <f>IF(N196="znížená",J196,0)</f>
        <v>0</v>
      </c>
      <c r="BG196" s="236">
        <f>IF(N196="zákl. prenesená",J196,0)</f>
        <v>0</v>
      </c>
      <c r="BH196" s="236">
        <f>IF(N196="zníž. prenesená",J196,0)</f>
        <v>0</v>
      </c>
      <c r="BI196" s="236">
        <f>IF(N196="nulová",J196,0)</f>
        <v>0</v>
      </c>
      <c r="BJ196" s="15" t="s">
        <v>129</v>
      </c>
      <c r="BK196" s="236">
        <f>ROUND(I196*H196,2)</f>
        <v>0</v>
      </c>
      <c r="BL196" s="15" t="s">
        <v>192</v>
      </c>
      <c r="BM196" s="235" t="s">
        <v>355</v>
      </c>
    </row>
    <row r="197" s="12" customFormat="1" ht="22.8" customHeight="1">
      <c r="A197" s="12"/>
      <c r="B197" s="207"/>
      <c r="C197" s="208"/>
      <c r="D197" s="209" t="s">
        <v>75</v>
      </c>
      <c r="E197" s="221" t="s">
        <v>356</v>
      </c>
      <c r="F197" s="221" t="s">
        <v>357</v>
      </c>
      <c r="G197" s="208"/>
      <c r="H197" s="208"/>
      <c r="I197" s="211"/>
      <c r="J197" s="222">
        <f>BK197</f>
        <v>0</v>
      </c>
      <c r="K197" s="208"/>
      <c r="L197" s="213"/>
      <c r="M197" s="214"/>
      <c r="N197" s="215"/>
      <c r="O197" s="215"/>
      <c r="P197" s="216">
        <f>SUM(P198:P199)</f>
        <v>0</v>
      </c>
      <c r="Q197" s="215"/>
      <c r="R197" s="216">
        <f>SUM(R198:R199)</f>
        <v>0.42589969999999999</v>
      </c>
      <c r="S197" s="215"/>
      <c r="T197" s="217">
        <f>SUM(T198:T199)</f>
        <v>17.860309999999998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8" t="s">
        <v>129</v>
      </c>
      <c r="AT197" s="219" t="s">
        <v>75</v>
      </c>
      <c r="AU197" s="219" t="s">
        <v>84</v>
      </c>
      <c r="AY197" s="218" t="s">
        <v>122</v>
      </c>
      <c r="BK197" s="220">
        <f>SUM(BK198:BK199)</f>
        <v>0</v>
      </c>
    </row>
    <row r="198" s="2" customFormat="1" ht="33" customHeight="1">
      <c r="A198" s="36"/>
      <c r="B198" s="37"/>
      <c r="C198" s="223" t="s">
        <v>358</v>
      </c>
      <c r="D198" s="223" t="s">
        <v>124</v>
      </c>
      <c r="E198" s="224" t="s">
        <v>359</v>
      </c>
      <c r="F198" s="225" t="s">
        <v>360</v>
      </c>
      <c r="G198" s="226" t="s">
        <v>151</v>
      </c>
      <c r="H198" s="227">
        <v>1373.8699999999999</v>
      </c>
      <c r="I198" s="228"/>
      <c r="J198" s="229">
        <f>ROUND(I198*H198,2)</f>
        <v>0</v>
      </c>
      <c r="K198" s="230"/>
      <c r="L198" s="42"/>
      <c r="M198" s="231" t="s">
        <v>1</v>
      </c>
      <c r="N198" s="232" t="s">
        <v>42</v>
      </c>
      <c r="O198" s="95"/>
      <c r="P198" s="233">
        <f>O198*H198</f>
        <v>0</v>
      </c>
      <c r="Q198" s="233">
        <v>0.00017000000000000001</v>
      </c>
      <c r="R198" s="233">
        <f>Q198*H198</f>
        <v>0.23355789999999999</v>
      </c>
      <c r="S198" s="233">
        <v>0.012999999999999999</v>
      </c>
      <c r="T198" s="234">
        <f>S198*H198</f>
        <v>17.860309999999998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35" t="s">
        <v>192</v>
      </c>
      <c r="AT198" s="235" t="s">
        <v>124</v>
      </c>
      <c r="AU198" s="235" t="s">
        <v>129</v>
      </c>
      <c r="AY198" s="15" t="s">
        <v>122</v>
      </c>
      <c r="BE198" s="236">
        <f>IF(N198="základná",J198,0)</f>
        <v>0</v>
      </c>
      <c r="BF198" s="236">
        <f>IF(N198="znížená",J198,0)</f>
        <v>0</v>
      </c>
      <c r="BG198" s="236">
        <f>IF(N198="zákl. prenesená",J198,0)</f>
        <v>0</v>
      </c>
      <c r="BH198" s="236">
        <f>IF(N198="zníž. prenesená",J198,0)</f>
        <v>0</v>
      </c>
      <c r="BI198" s="236">
        <f>IF(N198="nulová",J198,0)</f>
        <v>0</v>
      </c>
      <c r="BJ198" s="15" t="s">
        <v>129</v>
      </c>
      <c r="BK198" s="236">
        <f>ROUND(I198*H198,2)</f>
        <v>0</v>
      </c>
      <c r="BL198" s="15" t="s">
        <v>192</v>
      </c>
      <c r="BM198" s="235" t="s">
        <v>361</v>
      </c>
    </row>
    <row r="199" s="2" customFormat="1" ht="24.15" customHeight="1">
      <c r="A199" s="36"/>
      <c r="B199" s="37"/>
      <c r="C199" s="223" t="s">
        <v>362</v>
      </c>
      <c r="D199" s="223" t="s">
        <v>124</v>
      </c>
      <c r="E199" s="224" t="s">
        <v>363</v>
      </c>
      <c r="F199" s="225" t="s">
        <v>364</v>
      </c>
      <c r="G199" s="226" t="s">
        <v>151</v>
      </c>
      <c r="H199" s="227">
        <v>1373.8699999999999</v>
      </c>
      <c r="I199" s="228"/>
      <c r="J199" s="229">
        <f>ROUND(I199*H199,2)</f>
        <v>0</v>
      </c>
      <c r="K199" s="230"/>
      <c r="L199" s="42"/>
      <c r="M199" s="231" t="s">
        <v>1</v>
      </c>
      <c r="N199" s="232" t="s">
        <v>42</v>
      </c>
      <c r="O199" s="95"/>
      <c r="P199" s="233">
        <f>O199*H199</f>
        <v>0</v>
      </c>
      <c r="Q199" s="233">
        <v>0.00013999999999999999</v>
      </c>
      <c r="R199" s="233">
        <f>Q199*H199</f>
        <v>0.19234179999999998</v>
      </c>
      <c r="S199" s="233">
        <v>0</v>
      </c>
      <c r="T199" s="234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35" t="s">
        <v>192</v>
      </c>
      <c r="AT199" s="235" t="s">
        <v>124</v>
      </c>
      <c r="AU199" s="235" t="s">
        <v>129</v>
      </c>
      <c r="AY199" s="15" t="s">
        <v>122</v>
      </c>
      <c r="BE199" s="236">
        <f>IF(N199="základná",J199,0)</f>
        <v>0</v>
      </c>
      <c r="BF199" s="236">
        <f>IF(N199="znížená",J199,0)</f>
        <v>0</v>
      </c>
      <c r="BG199" s="236">
        <f>IF(N199="zákl. prenesená",J199,0)</f>
        <v>0</v>
      </c>
      <c r="BH199" s="236">
        <f>IF(N199="zníž. prenesená",J199,0)</f>
        <v>0</v>
      </c>
      <c r="BI199" s="236">
        <f>IF(N199="nulová",J199,0)</f>
        <v>0</v>
      </c>
      <c r="BJ199" s="15" t="s">
        <v>129</v>
      </c>
      <c r="BK199" s="236">
        <f>ROUND(I199*H199,2)</f>
        <v>0</v>
      </c>
      <c r="BL199" s="15" t="s">
        <v>192</v>
      </c>
      <c r="BM199" s="235" t="s">
        <v>365</v>
      </c>
    </row>
    <row r="200" s="12" customFormat="1" ht="22.8" customHeight="1">
      <c r="A200" s="12"/>
      <c r="B200" s="207"/>
      <c r="C200" s="208"/>
      <c r="D200" s="209" t="s">
        <v>75</v>
      </c>
      <c r="E200" s="221" t="s">
        <v>366</v>
      </c>
      <c r="F200" s="221" t="s">
        <v>367</v>
      </c>
      <c r="G200" s="208"/>
      <c r="H200" s="208"/>
      <c r="I200" s="211"/>
      <c r="J200" s="222">
        <f>BK200</f>
        <v>0</v>
      </c>
      <c r="K200" s="208"/>
      <c r="L200" s="213"/>
      <c r="M200" s="214"/>
      <c r="N200" s="215"/>
      <c r="O200" s="215"/>
      <c r="P200" s="216">
        <f>SUM(P201:P210)</f>
        <v>0</v>
      </c>
      <c r="Q200" s="215"/>
      <c r="R200" s="216">
        <f>SUM(R201:R210)</f>
        <v>1.5368579999999998</v>
      </c>
      <c r="S200" s="215"/>
      <c r="T200" s="217">
        <f>SUM(T201:T210)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8" t="s">
        <v>129</v>
      </c>
      <c r="AT200" s="219" t="s">
        <v>75</v>
      </c>
      <c r="AU200" s="219" t="s">
        <v>84</v>
      </c>
      <c r="AY200" s="218" t="s">
        <v>122</v>
      </c>
      <c r="BK200" s="220">
        <f>SUM(BK201:BK210)</f>
        <v>0</v>
      </c>
    </row>
    <row r="201" s="2" customFormat="1" ht="33" customHeight="1">
      <c r="A201" s="36"/>
      <c r="B201" s="37"/>
      <c r="C201" s="223" t="s">
        <v>368</v>
      </c>
      <c r="D201" s="223" t="s">
        <v>124</v>
      </c>
      <c r="E201" s="224" t="s">
        <v>369</v>
      </c>
      <c r="F201" s="225" t="s">
        <v>370</v>
      </c>
      <c r="G201" s="226" t="s">
        <v>190</v>
      </c>
      <c r="H201" s="227">
        <v>36.600000000000001</v>
      </c>
      <c r="I201" s="228"/>
      <c r="J201" s="229">
        <f>ROUND(I201*H201,2)</f>
        <v>0</v>
      </c>
      <c r="K201" s="230"/>
      <c r="L201" s="42"/>
      <c r="M201" s="231" t="s">
        <v>1</v>
      </c>
      <c r="N201" s="232" t="s">
        <v>42</v>
      </c>
      <c r="O201" s="95"/>
      <c r="P201" s="233">
        <f>O201*H201</f>
        <v>0</v>
      </c>
      <c r="Q201" s="233">
        <v>0.00181</v>
      </c>
      <c r="R201" s="233">
        <f>Q201*H201</f>
        <v>0.066245999999999999</v>
      </c>
      <c r="S201" s="233">
        <v>0</v>
      </c>
      <c r="T201" s="234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35" t="s">
        <v>192</v>
      </c>
      <c r="AT201" s="235" t="s">
        <v>124</v>
      </c>
      <c r="AU201" s="235" t="s">
        <v>129</v>
      </c>
      <c r="AY201" s="15" t="s">
        <v>122</v>
      </c>
      <c r="BE201" s="236">
        <f>IF(N201="základná",J201,0)</f>
        <v>0</v>
      </c>
      <c r="BF201" s="236">
        <f>IF(N201="znížená",J201,0)</f>
        <v>0</v>
      </c>
      <c r="BG201" s="236">
        <f>IF(N201="zákl. prenesená",J201,0)</f>
        <v>0</v>
      </c>
      <c r="BH201" s="236">
        <f>IF(N201="zníž. prenesená",J201,0)</f>
        <v>0</v>
      </c>
      <c r="BI201" s="236">
        <f>IF(N201="nulová",J201,0)</f>
        <v>0</v>
      </c>
      <c r="BJ201" s="15" t="s">
        <v>129</v>
      </c>
      <c r="BK201" s="236">
        <f>ROUND(I201*H201,2)</f>
        <v>0</v>
      </c>
      <c r="BL201" s="15" t="s">
        <v>192</v>
      </c>
      <c r="BM201" s="235" t="s">
        <v>371</v>
      </c>
    </row>
    <row r="202" s="2" customFormat="1" ht="21.75" customHeight="1">
      <c r="A202" s="36"/>
      <c r="B202" s="37"/>
      <c r="C202" s="223" t="s">
        <v>372</v>
      </c>
      <c r="D202" s="223" t="s">
        <v>124</v>
      </c>
      <c r="E202" s="224" t="s">
        <v>373</v>
      </c>
      <c r="F202" s="225" t="s">
        <v>374</v>
      </c>
      <c r="G202" s="226" t="s">
        <v>190</v>
      </c>
      <c r="H202" s="227">
        <v>130.40000000000001</v>
      </c>
      <c r="I202" s="228"/>
      <c r="J202" s="229">
        <f>ROUND(I202*H202,2)</f>
        <v>0</v>
      </c>
      <c r="K202" s="230"/>
      <c r="L202" s="42"/>
      <c r="M202" s="231" t="s">
        <v>1</v>
      </c>
      <c r="N202" s="232" t="s">
        <v>42</v>
      </c>
      <c r="O202" s="95"/>
      <c r="P202" s="233">
        <f>O202*H202</f>
        <v>0</v>
      </c>
      <c r="Q202" s="233">
        <v>0.00018000000000000001</v>
      </c>
      <c r="R202" s="233">
        <f>Q202*H202</f>
        <v>0.023472000000000003</v>
      </c>
      <c r="S202" s="233">
        <v>0</v>
      </c>
      <c r="T202" s="234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35" t="s">
        <v>192</v>
      </c>
      <c r="AT202" s="235" t="s">
        <v>124</v>
      </c>
      <c r="AU202" s="235" t="s">
        <v>129</v>
      </c>
      <c r="AY202" s="15" t="s">
        <v>122</v>
      </c>
      <c r="BE202" s="236">
        <f>IF(N202="základná",J202,0)</f>
        <v>0</v>
      </c>
      <c r="BF202" s="236">
        <f>IF(N202="znížená",J202,0)</f>
        <v>0</v>
      </c>
      <c r="BG202" s="236">
        <f>IF(N202="zákl. prenesená",J202,0)</f>
        <v>0</v>
      </c>
      <c r="BH202" s="236">
        <f>IF(N202="zníž. prenesená",J202,0)</f>
        <v>0</v>
      </c>
      <c r="BI202" s="236">
        <f>IF(N202="nulová",J202,0)</f>
        <v>0</v>
      </c>
      <c r="BJ202" s="15" t="s">
        <v>129</v>
      </c>
      <c r="BK202" s="236">
        <f>ROUND(I202*H202,2)</f>
        <v>0</v>
      </c>
      <c r="BL202" s="15" t="s">
        <v>192</v>
      </c>
      <c r="BM202" s="235" t="s">
        <v>375</v>
      </c>
    </row>
    <row r="203" s="2" customFormat="1" ht="24.15" customHeight="1">
      <c r="A203" s="36"/>
      <c r="B203" s="37"/>
      <c r="C203" s="237" t="s">
        <v>376</v>
      </c>
      <c r="D203" s="237" t="s">
        <v>193</v>
      </c>
      <c r="E203" s="238" t="s">
        <v>377</v>
      </c>
      <c r="F203" s="239" t="s">
        <v>378</v>
      </c>
      <c r="G203" s="240" t="s">
        <v>196</v>
      </c>
      <c r="H203" s="241">
        <v>5</v>
      </c>
      <c r="I203" s="242"/>
      <c r="J203" s="243">
        <f>ROUND(I203*H203,2)</f>
        <v>0</v>
      </c>
      <c r="K203" s="244"/>
      <c r="L203" s="245"/>
      <c r="M203" s="246" t="s">
        <v>1</v>
      </c>
      <c r="N203" s="247" t="s">
        <v>42</v>
      </c>
      <c r="O203" s="95"/>
      <c r="P203" s="233">
        <f>O203*H203</f>
        <v>0</v>
      </c>
      <c r="Q203" s="233">
        <v>0.042999999999999997</v>
      </c>
      <c r="R203" s="233">
        <f>Q203*H203</f>
        <v>0.21499999999999997</v>
      </c>
      <c r="S203" s="233">
        <v>0</v>
      </c>
      <c r="T203" s="234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35" t="s">
        <v>255</v>
      </c>
      <c r="AT203" s="235" t="s">
        <v>193</v>
      </c>
      <c r="AU203" s="235" t="s">
        <v>129</v>
      </c>
      <c r="AY203" s="15" t="s">
        <v>122</v>
      </c>
      <c r="BE203" s="236">
        <f>IF(N203="základná",J203,0)</f>
        <v>0</v>
      </c>
      <c r="BF203" s="236">
        <f>IF(N203="znížená",J203,0)</f>
        <v>0</v>
      </c>
      <c r="BG203" s="236">
        <f>IF(N203="zákl. prenesená",J203,0)</f>
        <v>0</v>
      </c>
      <c r="BH203" s="236">
        <f>IF(N203="zníž. prenesená",J203,0)</f>
        <v>0</v>
      </c>
      <c r="BI203" s="236">
        <f>IF(N203="nulová",J203,0)</f>
        <v>0</v>
      </c>
      <c r="BJ203" s="15" t="s">
        <v>129</v>
      </c>
      <c r="BK203" s="236">
        <f>ROUND(I203*H203,2)</f>
        <v>0</v>
      </c>
      <c r="BL203" s="15" t="s">
        <v>192</v>
      </c>
      <c r="BM203" s="235" t="s">
        <v>379</v>
      </c>
    </row>
    <row r="204" s="2" customFormat="1" ht="24.15" customHeight="1">
      <c r="A204" s="36"/>
      <c r="B204" s="37"/>
      <c r="C204" s="237" t="s">
        <v>380</v>
      </c>
      <c r="D204" s="237" t="s">
        <v>193</v>
      </c>
      <c r="E204" s="238" t="s">
        <v>381</v>
      </c>
      <c r="F204" s="239" t="s">
        <v>382</v>
      </c>
      <c r="G204" s="240" t="s">
        <v>196</v>
      </c>
      <c r="H204" s="241">
        <v>23</v>
      </c>
      <c r="I204" s="242"/>
      <c r="J204" s="243">
        <f>ROUND(I204*H204,2)</f>
        <v>0</v>
      </c>
      <c r="K204" s="244"/>
      <c r="L204" s="245"/>
      <c r="M204" s="246" t="s">
        <v>1</v>
      </c>
      <c r="N204" s="247" t="s">
        <v>42</v>
      </c>
      <c r="O204" s="95"/>
      <c r="P204" s="233">
        <f>O204*H204</f>
        <v>0</v>
      </c>
      <c r="Q204" s="233">
        <v>0.042999999999999997</v>
      </c>
      <c r="R204" s="233">
        <f>Q204*H204</f>
        <v>0.98899999999999988</v>
      </c>
      <c r="S204" s="233">
        <v>0</v>
      </c>
      <c r="T204" s="234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35" t="s">
        <v>255</v>
      </c>
      <c r="AT204" s="235" t="s">
        <v>193</v>
      </c>
      <c r="AU204" s="235" t="s">
        <v>129</v>
      </c>
      <c r="AY204" s="15" t="s">
        <v>122</v>
      </c>
      <c r="BE204" s="236">
        <f>IF(N204="základná",J204,0)</f>
        <v>0</v>
      </c>
      <c r="BF204" s="236">
        <f>IF(N204="znížená",J204,0)</f>
        <v>0</v>
      </c>
      <c r="BG204" s="236">
        <f>IF(N204="zákl. prenesená",J204,0)</f>
        <v>0</v>
      </c>
      <c r="BH204" s="236">
        <f>IF(N204="zníž. prenesená",J204,0)</f>
        <v>0</v>
      </c>
      <c r="BI204" s="236">
        <f>IF(N204="nulová",J204,0)</f>
        <v>0</v>
      </c>
      <c r="BJ204" s="15" t="s">
        <v>129</v>
      </c>
      <c r="BK204" s="236">
        <f>ROUND(I204*H204,2)</f>
        <v>0</v>
      </c>
      <c r="BL204" s="15" t="s">
        <v>192</v>
      </c>
      <c r="BM204" s="235" t="s">
        <v>383</v>
      </c>
    </row>
    <row r="205" s="2" customFormat="1" ht="24.15" customHeight="1">
      <c r="A205" s="36"/>
      <c r="B205" s="37"/>
      <c r="C205" s="237" t="s">
        <v>384</v>
      </c>
      <c r="D205" s="237" t="s">
        <v>193</v>
      </c>
      <c r="E205" s="238" t="s">
        <v>385</v>
      </c>
      <c r="F205" s="239" t="s">
        <v>386</v>
      </c>
      <c r="G205" s="240" t="s">
        <v>196</v>
      </c>
      <c r="H205" s="241">
        <v>4</v>
      </c>
      <c r="I205" s="242"/>
      <c r="J205" s="243">
        <f>ROUND(I205*H205,2)</f>
        <v>0</v>
      </c>
      <c r="K205" s="244"/>
      <c r="L205" s="245"/>
      <c r="M205" s="246" t="s">
        <v>1</v>
      </c>
      <c r="N205" s="247" t="s">
        <v>42</v>
      </c>
      <c r="O205" s="95"/>
      <c r="P205" s="233">
        <f>O205*H205</f>
        <v>0</v>
      </c>
      <c r="Q205" s="233">
        <v>0.032000000000000001</v>
      </c>
      <c r="R205" s="233">
        <f>Q205*H205</f>
        <v>0.128</v>
      </c>
      <c r="S205" s="233">
        <v>0</v>
      </c>
      <c r="T205" s="234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35" t="s">
        <v>255</v>
      </c>
      <c r="AT205" s="235" t="s">
        <v>193</v>
      </c>
      <c r="AU205" s="235" t="s">
        <v>129</v>
      </c>
      <c r="AY205" s="15" t="s">
        <v>122</v>
      </c>
      <c r="BE205" s="236">
        <f>IF(N205="základná",J205,0)</f>
        <v>0</v>
      </c>
      <c r="BF205" s="236">
        <f>IF(N205="znížená",J205,0)</f>
        <v>0</v>
      </c>
      <c r="BG205" s="236">
        <f>IF(N205="zákl. prenesená",J205,0)</f>
        <v>0</v>
      </c>
      <c r="BH205" s="236">
        <f>IF(N205="zníž. prenesená",J205,0)</f>
        <v>0</v>
      </c>
      <c r="BI205" s="236">
        <f>IF(N205="nulová",J205,0)</f>
        <v>0</v>
      </c>
      <c r="BJ205" s="15" t="s">
        <v>129</v>
      </c>
      <c r="BK205" s="236">
        <f>ROUND(I205*H205,2)</f>
        <v>0</v>
      </c>
      <c r="BL205" s="15" t="s">
        <v>192</v>
      </c>
      <c r="BM205" s="235" t="s">
        <v>387</v>
      </c>
    </row>
    <row r="206" s="2" customFormat="1" ht="24.15" customHeight="1">
      <c r="A206" s="36"/>
      <c r="B206" s="37"/>
      <c r="C206" s="237" t="s">
        <v>388</v>
      </c>
      <c r="D206" s="237" t="s">
        <v>193</v>
      </c>
      <c r="E206" s="238" t="s">
        <v>389</v>
      </c>
      <c r="F206" s="239" t="s">
        <v>390</v>
      </c>
      <c r="G206" s="240" t="s">
        <v>196</v>
      </c>
      <c r="H206" s="241">
        <v>2</v>
      </c>
      <c r="I206" s="242"/>
      <c r="J206" s="243">
        <f>ROUND(I206*H206,2)</f>
        <v>0</v>
      </c>
      <c r="K206" s="244"/>
      <c r="L206" s="245"/>
      <c r="M206" s="246" t="s">
        <v>1</v>
      </c>
      <c r="N206" s="247" t="s">
        <v>42</v>
      </c>
      <c r="O206" s="95"/>
      <c r="P206" s="233">
        <f>O206*H206</f>
        <v>0</v>
      </c>
      <c r="Q206" s="233">
        <v>0.032000000000000001</v>
      </c>
      <c r="R206" s="233">
        <f>Q206*H206</f>
        <v>0.064000000000000001</v>
      </c>
      <c r="S206" s="233">
        <v>0</v>
      </c>
      <c r="T206" s="234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35" t="s">
        <v>255</v>
      </c>
      <c r="AT206" s="235" t="s">
        <v>193</v>
      </c>
      <c r="AU206" s="235" t="s">
        <v>129</v>
      </c>
      <c r="AY206" s="15" t="s">
        <v>122</v>
      </c>
      <c r="BE206" s="236">
        <f>IF(N206="základná",J206,0)</f>
        <v>0</v>
      </c>
      <c r="BF206" s="236">
        <f>IF(N206="znížená",J206,0)</f>
        <v>0</v>
      </c>
      <c r="BG206" s="236">
        <f>IF(N206="zákl. prenesená",J206,0)</f>
        <v>0</v>
      </c>
      <c r="BH206" s="236">
        <f>IF(N206="zníž. prenesená",J206,0)</f>
        <v>0</v>
      </c>
      <c r="BI206" s="236">
        <f>IF(N206="nulová",J206,0)</f>
        <v>0</v>
      </c>
      <c r="BJ206" s="15" t="s">
        <v>129</v>
      </c>
      <c r="BK206" s="236">
        <f>ROUND(I206*H206,2)</f>
        <v>0</v>
      </c>
      <c r="BL206" s="15" t="s">
        <v>192</v>
      </c>
      <c r="BM206" s="235" t="s">
        <v>391</v>
      </c>
    </row>
    <row r="207" s="2" customFormat="1" ht="24.15" customHeight="1">
      <c r="A207" s="36"/>
      <c r="B207" s="37"/>
      <c r="C207" s="237" t="s">
        <v>392</v>
      </c>
      <c r="D207" s="237" t="s">
        <v>193</v>
      </c>
      <c r="E207" s="238" t="s">
        <v>393</v>
      </c>
      <c r="F207" s="239" t="s">
        <v>394</v>
      </c>
      <c r="G207" s="240" t="s">
        <v>196</v>
      </c>
      <c r="H207" s="241">
        <v>1</v>
      </c>
      <c r="I207" s="242"/>
      <c r="J207" s="243">
        <f>ROUND(I207*H207,2)</f>
        <v>0</v>
      </c>
      <c r="K207" s="244"/>
      <c r="L207" s="245"/>
      <c r="M207" s="246" t="s">
        <v>1</v>
      </c>
      <c r="N207" s="247" t="s">
        <v>42</v>
      </c>
      <c r="O207" s="95"/>
      <c r="P207" s="233">
        <f>O207*H207</f>
        <v>0</v>
      </c>
      <c r="Q207" s="233">
        <v>0.043999999999999997</v>
      </c>
      <c r="R207" s="233">
        <f>Q207*H207</f>
        <v>0.043999999999999997</v>
      </c>
      <c r="S207" s="233">
        <v>0</v>
      </c>
      <c r="T207" s="234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35" t="s">
        <v>255</v>
      </c>
      <c r="AT207" s="235" t="s">
        <v>193</v>
      </c>
      <c r="AU207" s="235" t="s">
        <v>129</v>
      </c>
      <c r="AY207" s="15" t="s">
        <v>122</v>
      </c>
      <c r="BE207" s="236">
        <f>IF(N207="základná",J207,0)</f>
        <v>0</v>
      </c>
      <c r="BF207" s="236">
        <f>IF(N207="znížená",J207,0)</f>
        <v>0</v>
      </c>
      <c r="BG207" s="236">
        <f>IF(N207="zákl. prenesená",J207,0)</f>
        <v>0</v>
      </c>
      <c r="BH207" s="236">
        <f>IF(N207="zníž. prenesená",J207,0)</f>
        <v>0</v>
      </c>
      <c r="BI207" s="236">
        <f>IF(N207="nulová",J207,0)</f>
        <v>0</v>
      </c>
      <c r="BJ207" s="15" t="s">
        <v>129</v>
      </c>
      <c r="BK207" s="236">
        <f>ROUND(I207*H207,2)</f>
        <v>0</v>
      </c>
      <c r="BL207" s="15" t="s">
        <v>192</v>
      </c>
      <c r="BM207" s="235" t="s">
        <v>395</v>
      </c>
    </row>
    <row r="208" s="2" customFormat="1" ht="24.15" customHeight="1">
      <c r="A208" s="36"/>
      <c r="B208" s="37"/>
      <c r="C208" s="223" t="s">
        <v>396</v>
      </c>
      <c r="D208" s="223" t="s">
        <v>124</v>
      </c>
      <c r="E208" s="224" t="s">
        <v>397</v>
      </c>
      <c r="F208" s="225" t="s">
        <v>398</v>
      </c>
      <c r="G208" s="226" t="s">
        <v>190</v>
      </c>
      <c r="H208" s="227">
        <v>17</v>
      </c>
      <c r="I208" s="228"/>
      <c r="J208" s="229">
        <f>ROUND(I208*H208,2)</f>
        <v>0</v>
      </c>
      <c r="K208" s="230"/>
      <c r="L208" s="42"/>
      <c r="M208" s="231" t="s">
        <v>1</v>
      </c>
      <c r="N208" s="232" t="s">
        <v>42</v>
      </c>
      <c r="O208" s="95"/>
      <c r="P208" s="233">
        <f>O208*H208</f>
        <v>0</v>
      </c>
      <c r="Q208" s="233">
        <v>0.00042000000000000002</v>
      </c>
      <c r="R208" s="233">
        <f>Q208*H208</f>
        <v>0.0071400000000000005</v>
      </c>
      <c r="S208" s="233">
        <v>0</v>
      </c>
      <c r="T208" s="234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35" t="s">
        <v>192</v>
      </c>
      <c r="AT208" s="235" t="s">
        <v>124</v>
      </c>
      <c r="AU208" s="235" t="s">
        <v>129</v>
      </c>
      <c r="AY208" s="15" t="s">
        <v>122</v>
      </c>
      <c r="BE208" s="236">
        <f>IF(N208="základná",J208,0)</f>
        <v>0</v>
      </c>
      <c r="BF208" s="236">
        <f>IF(N208="znížená",J208,0)</f>
        <v>0</v>
      </c>
      <c r="BG208" s="236">
        <f>IF(N208="zákl. prenesená",J208,0)</f>
        <v>0</v>
      </c>
      <c r="BH208" s="236">
        <f>IF(N208="zníž. prenesená",J208,0)</f>
        <v>0</v>
      </c>
      <c r="BI208" s="236">
        <f>IF(N208="nulová",J208,0)</f>
        <v>0</v>
      </c>
      <c r="BJ208" s="15" t="s">
        <v>129</v>
      </c>
      <c r="BK208" s="236">
        <f>ROUND(I208*H208,2)</f>
        <v>0</v>
      </c>
      <c r="BL208" s="15" t="s">
        <v>192</v>
      </c>
      <c r="BM208" s="235" t="s">
        <v>399</v>
      </c>
    </row>
    <row r="209" s="2" customFormat="1" ht="24.15" customHeight="1">
      <c r="A209" s="36"/>
      <c r="B209" s="37"/>
      <c r="C209" s="237" t="s">
        <v>400</v>
      </c>
      <c r="D209" s="237" t="s">
        <v>193</v>
      </c>
      <c r="E209" s="238" t="s">
        <v>401</v>
      </c>
      <c r="F209" s="239" t="s">
        <v>402</v>
      </c>
      <c r="G209" s="240" t="s">
        <v>196</v>
      </c>
      <c r="H209" s="241">
        <v>2</v>
      </c>
      <c r="I209" s="242"/>
      <c r="J209" s="243">
        <f>ROUND(I209*H209,2)</f>
        <v>0</v>
      </c>
      <c r="K209" s="244"/>
      <c r="L209" s="245"/>
      <c r="M209" s="246" t="s">
        <v>1</v>
      </c>
      <c r="N209" s="247" t="s">
        <v>42</v>
      </c>
      <c r="O209" s="95"/>
      <c r="P209" s="233">
        <f>O209*H209</f>
        <v>0</v>
      </c>
      <c r="Q209" s="233">
        <v>0</v>
      </c>
      <c r="R209" s="233">
        <f>Q209*H209</f>
        <v>0</v>
      </c>
      <c r="S209" s="233">
        <v>0</v>
      </c>
      <c r="T209" s="234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35" t="s">
        <v>255</v>
      </c>
      <c r="AT209" s="235" t="s">
        <v>193</v>
      </c>
      <c r="AU209" s="235" t="s">
        <v>129</v>
      </c>
      <c r="AY209" s="15" t="s">
        <v>122</v>
      </c>
      <c r="BE209" s="236">
        <f>IF(N209="základná",J209,0)</f>
        <v>0</v>
      </c>
      <c r="BF209" s="236">
        <f>IF(N209="znížená",J209,0)</f>
        <v>0</v>
      </c>
      <c r="BG209" s="236">
        <f>IF(N209="zákl. prenesená",J209,0)</f>
        <v>0</v>
      </c>
      <c r="BH209" s="236">
        <f>IF(N209="zníž. prenesená",J209,0)</f>
        <v>0</v>
      </c>
      <c r="BI209" s="236">
        <f>IF(N209="nulová",J209,0)</f>
        <v>0</v>
      </c>
      <c r="BJ209" s="15" t="s">
        <v>129</v>
      </c>
      <c r="BK209" s="236">
        <f>ROUND(I209*H209,2)</f>
        <v>0</v>
      </c>
      <c r="BL209" s="15" t="s">
        <v>192</v>
      </c>
      <c r="BM209" s="235" t="s">
        <v>403</v>
      </c>
    </row>
    <row r="210" s="2" customFormat="1" ht="24.15" customHeight="1">
      <c r="A210" s="36"/>
      <c r="B210" s="37"/>
      <c r="C210" s="237" t="s">
        <v>404</v>
      </c>
      <c r="D210" s="237" t="s">
        <v>193</v>
      </c>
      <c r="E210" s="238" t="s">
        <v>405</v>
      </c>
      <c r="F210" s="239" t="s">
        <v>406</v>
      </c>
      <c r="G210" s="240" t="s">
        <v>196</v>
      </c>
      <c r="H210" s="241">
        <v>1</v>
      </c>
      <c r="I210" s="242"/>
      <c r="J210" s="243">
        <f>ROUND(I210*H210,2)</f>
        <v>0</v>
      </c>
      <c r="K210" s="244"/>
      <c r="L210" s="245"/>
      <c r="M210" s="246" t="s">
        <v>1</v>
      </c>
      <c r="N210" s="247" t="s">
        <v>42</v>
      </c>
      <c r="O210" s="95"/>
      <c r="P210" s="233">
        <f>O210*H210</f>
        <v>0</v>
      </c>
      <c r="Q210" s="233">
        <v>0</v>
      </c>
      <c r="R210" s="233">
        <f>Q210*H210</f>
        <v>0</v>
      </c>
      <c r="S210" s="233">
        <v>0</v>
      </c>
      <c r="T210" s="234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35" t="s">
        <v>255</v>
      </c>
      <c r="AT210" s="235" t="s">
        <v>193</v>
      </c>
      <c r="AU210" s="235" t="s">
        <v>129</v>
      </c>
      <c r="AY210" s="15" t="s">
        <v>122</v>
      </c>
      <c r="BE210" s="236">
        <f>IF(N210="základná",J210,0)</f>
        <v>0</v>
      </c>
      <c r="BF210" s="236">
        <f>IF(N210="znížená",J210,0)</f>
        <v>0</v>
      </c>
      <c r="BG210" s="236">
        <f>IF(N210="zákl. prenesená",J210,0)</f>
        <v>0</v>
      </c>
      <c r="BH210" s="236">
        <f>IF(N210="zníž. prenesená",J210,0)</f>
        <v>0</v>
      </c>
      <c r="BI210" s="236">
        <f>IF(N210="nulová",J210,0)</f>
        <v>0</v>
      </c>
      <c r="BJ210" s="15" t="s">
        <v>129</v>
      </c>
      <c r="BK210" s="236">
        <f>ROUND(I210*H210,2)</f>
        <v>0</v>
      </c>
      <c r="BL210" s="15" t="s">
        <v>192</v>
      </c>
      <c r="BM210" s="235" t="s">
        <v>407</v>
      </c>
    </row>
    <row r="211" s="12" customFormat="1" ht="22.8" customHeight="1">
      <c r="A211" s="12"/>
      <c r="B211" s="207"/>
      <c r="C211" s="208"/>
      <c r="D211" s="209" t="s">
        <v>75</v>
      </c>
      <c r="E211" s="221" t="s">
        <v>408</v>
      </c>
      <c r="F211" s="221" t="s">
        <v>409</v>
      </c>
      <c r="G211" s="208"/>
      <c r="H211" s="208"/>
      <c r="I211" s="211"/>
      <c r="J211" s="222">
        <f>BK211</f>
        <v>0</v>
      </c>
      <c r="K211" s="208"/>
      <c r="L211" s="213"/>
      <c r="M211" s="214"/>
      <c r="N211" s="215"/>
      <c r="O211" s="215"/>
      <c r="P211" s="216">
        <f>SUM(P212:P213)</f>
        <v>0</v>
      </c>
      <c r="Q211" s="215"/>
      <c r="R211" s="216">
        <f>SUM(R212:R213)</f>
        <v>9.9715490000000013</v>
      </c>
      <c r="S211" s="215"/>
      <c r="T211" s="217">
        <f>SUM(T212:T213)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8" t="s">
        <v>129</v>
      </c>
      <c r="AT211" s="219" t="s">
        <v>75</v>
      </c>
      <c r="AU211" s="219" t="s">
        <v>84</v>
      </c>
      <c r="AY211" s="218" t="s">
        <v>122</v>
      </c>
      <c r="BK211" s="220">
        <f>SUM(BK212:BK213)</f>
        <v>0</v>
      </c>
    </row>
    <row r="212" s="2" customFormat="1" ht="24.15" customHeight="1">
      <c r="A212" s="36"/>
      <c r="B212" s="37"/>
      <c r="C212" s="223" t="s">
        <v>410</v>
      </c>
      <c r="D212" s="223" t="s">
        <v>124</v>
      </c>
      <c r="E212" s="224" t="s">
        <v>411</v>
      </c>
      <c r="F212" s="225" t="s">
        <v>412</v>
      </c>
      <c r="G212" s="226" t="s">
        <v>151</v>
      </c>
      <c r="H212" s="227">
        <v>103.3</v>
      </c>
      <c r="I212" s="228"/>
      <c r="J212" s="229">
        <f>ROUND(I212*H212,2)</f>
        <v>0</v>
      </c>
      <c r="K212" s="230"/>
      <c r="L212" s="42"/>
      <c r="M212" s="231" t="s">
        <v>1</v>
      </c>
      <c r="N212" s="232" t="s">
        <v>42</v>
      </c>
      <c r="O212" s="95"/>
      <c r="P212" s="233">
        <f>O212*H212</f>
        <v>0</v>
      </c>
      <c r="Q212" s="233">
        <v>0.026530000000000001</v>
      </c>
      <c r="R212" s="233">
        <f>Q212*H212</f>
        <v>2.7405490000000001</v>
      </c>
      <c r="S212" s="233">
        <v>0</v>
      </c>
      <c r="T212" s="234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35" t="s">
        <v>192</v>
      </c>
      <c r="AT212" s="235" t="s">
        <v>124</v>
      </c>
      <c r="AU212" s="235" t="s">
        <v>129</v>
      </c>
      <c r="AY212" s="15" t="s">
        <v>122</v>
      </c>
      <c r="BE212" s="236">
        <f>IF(N212="základná",J212,0)</f>
        <v>0</v>
      </c>
      <c r="BF212" s="236">
        <f>IF(N212="znížená",J212,0)</f>
        <v>0</v>
      </c>
      <c r="BG212" s="236">
        <f>IF(N212="zákl. prenesená",J212,0)</f>
        <v>0</v>
      </c>
      <c r="BH212" s="236">
        <f>IF(N212="zníž. prenesená",J212,0)</f>
        <v>0</v>
      </c>
      <c r="BI212" s="236">
        <f>IF(N212="nulová",J212,0)</f>
        <v>0</v>
      </c>
      <c r="BJ212" s="15" t="s">
        <v>129</v>
      </c>
      <c r="BK212" s="236">
        <f>ROUND(I212*H212,2)</f>
        <v>0</v>
      </c>
      <c r="BL212" s="15" t="s">
        <v>192</v>
      </c>
      <c r="BM212" s="235" t="s">
        <v>413</v>
      </c>
    </row>
    <row r="213" s="2" customFormat="1" ht="24.15" customHeight="1">
      <c r="A213" s="36"/>
      <c r="B213" s="37"/>
      <c r="C213" s="237" t="s">
        <v>414</v>
      </c>
      <c r="D213" s="237" t="s">
        <v>193</v>
      </c>
      <c r="E213" s="238" t="s">
        <v>415</v>
      </c>
      <c r="F213" s="239" t="s">
        <v>416</v>
      </c>
      <c r="G213" s="240" t="s">
        <v>151</v>
      </c>
      <c r="H213" s="241">
        <v>103.3</v>
      </c>
      <c r="I213" s="242"/>
      <c r="J213" s="243">
        <f>ROUND(I213*H213,2)</f>
        <v>0</v>
      </c>
      <c r="K213" s="244"/>
      <c r="L213" s="245"/>
      <c r="M213" s="259" t="s">
        <v>1</v>
      </c>
      <c r="N213" s="260" t="s">
        <v>42</v>
      </c>
      <c r="O213" s="261"/>
      <c r="P213" s="262">
        <f>O213*H213</f>
        <v>0</v>
      </c>
      <c r="Q213" s="262">
        <v>0.070000000000000007</v>
      </c>
      <c r="R213" s="262">
        <f>Q213*H213</f>
        <v>7.2310000000000008</v>
      </c>
      <c r="S213" s="262">
        <v>0</v>
      </c>
      <c r="T213" s="263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35" t="s">
        <v>255</v>
      </c>
      <c r="AT213" s="235" t="s">
        <v>193</v>
      </c>
      <c r="AU213" s="235" t="s">
        <v>129</v>
      </c>
      <c r="AY213" s="15" t="s">
        <v>122</v>
      </c>
      <c r="BE213" s="236">
        <f>IF(N213="základná",J213,0)</f>
        <v>0</v>
      </c>
      <c r="BF213" s="236">
        <f>IF(N213="znížená",J213,0)</f>
        <v>0</v>
      </c>
      <c r="BG213" s="236">
        <f>IF(N213="zákl. prenesená",J213,0)</f>
        <v>0</v>
      </c>
      <c r="BH213" s="236">
        <f>IF(N213="zníž. prenesená",J213,0)</f>
        <v>0</v>
      </c>
      <c r="BI213" s="236">
        <f>IF(N213="nulová",J213,0)</f>
        <v>0</v>
      </c>
      <c r="BJ213" s="15" t="s">
        <v>129</v>
      </c>
      <c r="BK213" s="236">
        <f>ROUND(I213*H213,2)</f>
        <v>0</v>
      </c>
      <c r="BL213" s="15" t="s">
        <v>192</v>
      </c>
      <c r="BM213" s="235" t="s">
        <v>417</v>
      </c>
    </row>
    <row r="214" s="2" customFormat="1" ht="6.96" customHeight="1">
      <c r="A214" s="36"/>
      <c r="B214" s="70"/>
      <c r="C214" s="71"/>
      <c r="D214" s="71"/>
      <c r="E214" s="71"/>
      <c r="F214" s="71"/>
      <c r="G214" s="71"/>
      <c r="H214" s="71"/>
      <c r="I214" s="71"/>
      <c r="J214" s="71"/>
      <c r="K214" s="71"/>
      <c r="L214" s="42"/>
      <c r="M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</row>
  </sheetData>
  <sheetProtection sheet="1" autoFilter="0" formatColumns="0" formatRows="0" objects="1" scenarios="1" spinCount="100000" saltValue="Mct/BmrTeUFjj9R/ad3CD11GT9A7cVV9ijWycfJE7Mf/4be4IDpiD+m6QREHm095X7QpByU7AySLMBx52PG4wg==" hashValue="4C4IwHduVYiygovbSiQDRe6ymi/IXHaAhUk8naUUDV5Se9yKiPZRxDxjHCsmcT3W/YYd/aay6yJRiggy7mR2YQ==" algorithmName="SHA-512" password="CC35"/>
  <autoFilter ref="C129:K213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2025-02-10T12:07:45Z</dcterms:created>
  <dcterms:modified xsi:type="dcterms:W3CDTF">2025-02-10T12:07:47Z</dcterms:modified>
</cp:coreProperties>
</file>