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z25-02 - Maštaľ - výmena 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'z25-02 - Maštaľ - výmena ...'!$C$119:$K$190</definedName>
    <definedName name="_xlnm.Print_Area" localSheetId="1">'z25-02 - Maštaľ - výmena ...'!$C$4:$J$76,'z25-02 - Maštaľ - výmena ...'!$C$82:$J$103,'z25-02 - Maštaľ - výmena ...'!$C$109:$J$190</definedName>
    <definedName name="_xlnm.Print_Titles" localSheetId="1">'z25-02 - Maštaľ - výmena ...'!$119:$119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90"/>
  <c r="BH190"/>
  <c r="BG190"/>
  <c r="BE190"/>
  <c r="BK190"/>
  <c r="J190"/>
  <c r="BF190"/>
  <c r="BI189"/>
  <c r="BH189"/>
  <c r="BG189"/>
  <c r="BE189"/>
  <c r="BK189"/>
  <c r="J189"/>
  <c r="BF189"/>
  <c r="BI188"/>
  <c r="BH188"/>
  <c r="BG188"/>
  <c r="BE188"/>
  <c r="BK188"/>
  <c r="J188"/>
  <c r="BF188"/>
  <c r="BI187"/>
  <c r="BH187"/>
  <c r="BG187"/>
  <c r="BE187"/>
  <c r="BK187"/>
  <c r="J187"/>
  <c r="BF187"/>
  <c r="BI186"/>
  <c r="BH186"/>
  <c r="BG186"/>
  <c r="BE186"/>
  <c r="BK186"/>
  <c r="J186"/>
  <c r="BF186"/>
  <c r="BI181"/>
  <c r="BH181"/>
  <c r="BG181"/>
  <c r="BE181"/>
  <c r="T181"/>
  <c r="R181"/>
  <c r="P181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68"/>
  <c r="BH168"/>
  <c r="BG168"/>
  <c r="BE168"/>
  <c r="T168"/>
  <c r="R168"/>
  <c r="P168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0"/>
  <c r="BH150"/>
  <c r="BG150"/>
  <c r="BE150"/>
  <c r="T150"/>
  <c r="R150"/>
  <c r="P150"/>
  <c r="BI147"/>
  <c r="BH147"/>
  <c r="BG147"/>
  <c r="BE147"/>
  <c r="T147"/>
  <c r="R147"/>
  <c r="P147"/>
  <c r="BI144"/>
  <c r="BH144"/>
  <c r="BG144"/>
  <c r="BE144"/>
  <c r="T144"/>
  <c r="T143"/>
  <c r="R144"/>
  <c r="R143"/>
  <c r="P144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3"/>
  <c r="BH123"/>
  <c r="BG123"/>
  <c r="BE123"/>
  <c r="T123"/>
  <c r="R123"/>
  <c r="P123"/>
  <c r="J116"/>
  <c r="F116"/>
  <c r="F114"/>
  <c r="E112"/>
  <c r="J89"/>
  <c r="F89"/>
  <c r="F87"/>
  <c r="E85"/>
  <c r="J22"/>
  <c r="E22"/>
  <c r="J117"/>
  <c r="J21"/>
  <c r="J16"/>
  <c r="E16"/>
  <c r="F117"/>
  <c r="J15"/>
  <c r="J10"/>
  <c r="J114"/>
  <c i="1" r="L90"/>
  <c r="AM90"/>
  <c r="AM89"/>
  <c r="L89"/>
  <c r="AM87"/>
  <c r="L87"/>
  <c r="L85"/>
  <c r="L84"/>
  <c i="2" r="BK157"/>
  <c r="BK153"/>
  <c r="J150"/>
  <c r="J144"/>
  <c r="J141"/>
  <c r="J138"/>
  <c r="J134"/>
  <c r="J137"/>
  <c r="BK132"/>
  <c r="J123"/>
  <c r="BK181"/>
  <c r="J176"/>
  <c r="BK174"/>
  <c r="J174"/>
  <c i="1" r="AS94"/>
  <c i="2" r="J181"/>
  <c r="BK177"/>
  <c r="J177"/>
  <c r="BK176"/>
  <c r="BK168"/>
  <c r="J168"/>
  <c r="BK164"/>
  <c r="BK163"/>
  <c r="BK161"/>
  <c r="BK159"/>
  <c r="J157"/>
  <c r="J155"/>
  <c r="J153"/>
  <c r="BK147"/>
  <c r="BK142"/>
  <c r="BK140"/>
  <c r="BK137"/>
  <c r="J132"/>
  <c r="BK135"/>
  <c r="J131"/>
  <c r="J130"/>
  <c r="J147"/>
  <c r="BK141"/>
  <c r="J140"/>
  <c r="J135"/>
  <c r="BK136"/>
  <c r="BK131"/>
  <c r="BK123"/>
  <c r="J172"/>
  <c r="J164"/>
  <c r="J163"/>
  <c r="J161"/>
  <c r="J159"/>
  <c r="BK155"/>
  <c r="BK150"/>
  <c r="BK144"/>
  <c r="J142"/>
  <c r="BK138"/>
  <c r="J136"/>
  <c r="BK172"/>
  <c r="BK134"/>
  <c r="BK130"/>
  <c l="1" r="T122"/>
  <c r="T121"/>
  <c r="T146"/>
  <c r="R154"/>
  <c r="P122"/>
  <c r="P121"/>
  <c r="P146"/>
  <c r="P154"/>
  <c r="P175"/>
  <c r="BK185"/>
  <c r="J185"/>
  <c r="J102"/>
  <c r="BK122"/>
  <c r="BK146"/>
  <c r="BK154"/>
  <c r="J154"/>
  <c r="J100"/>
  <c r="BK175"/>
  <c r="J175"/>
  <c r="J101"/>
  <c r="T175"/>
  <c r="R122"/>
  <c r="R121"/>
  <c r="R146"/>
  <c r="T154"/>
  <c r="R175"/>
  <c r="BK143"/>
  <c r="J143"/>
  <c r="J97"/>
  <c r="J87"/>
  <c r="F90"/>
  <c r="J90"/>
  <c r="BF123"/>
  <c r="BF130"/>
  <c r="BF132"/>
  <c r="BF135"/>
  <c r="BF136"/>
  <c r="BF131"/>
  <c r="BF134"/>
  <c r="BF137"/>
  <c r="BF138"/>
  <c r="BF140"/>
  <c r="BF141"/>
  <c r="BF142"/>
  <c r="BF144"/>
  <c r="BF147"/>
  <c r="BF150"/>
  <c r="BF153"/>
  <c r="BF155"/>
  <c r="BF157"/>
  <c r="BF159"/>
  <c r="BF161"/>
  <c r="BF163"/>
  <c r="BF164"/>
  <c r="BF168"/>
  <c r="BF176"/>
  <c r="BF177"/>
  <c r="BF172"/>
  <c r="BF174"/>
  <c r="BF181"/>
  <c r="F31"/>
  <c i="1" r="AZ95"/>
  <c r="AZ94"/>
  <c r="W29"/>
  <c i="2" r="F35"/>
  <c i="1" r="BD95"/>
  <c r="BD94"/>
  <c r="W33"/>
  <c i="2" r="F33"/>
  <c i="1" r="BB95"/>
  <c r="BB94"/>
  <c r="W31"/>
  <c i="2" r="F34"/>
  <c i="1" r="BC95"/>
  <c r="BC94"/>
  <c r="W32"/>
  <c i="2" r="J31"/>
  <c i="1" r="AV95"/>
  <c i="2" l="1" r="R145"/>
  <c r="BK121"/>
  <c r="J121"/>
  <c r="J95"/>
  <c r="T145"/>
  <c r="R120"/>
  <c r="BK145"/>
  <c r="J145"/>
  <c r="J98"/>
  <c r="P145"/>
  <c r="P120"/>
  <c i="1" r="AU95"/>
  <c i="2" r="T120"/>
  <c r="J146"/>
  <c r="J99"/>
  <c r="J122"/>
  <c r="J96"/>
  <c i="1" r="AX94"/>
  <c i="2" r="F32"/>
  <c i="1" r="BA95"/>
  <c r="BA94"/>
  <c r="W30"/>
  <c i="2" r="J32"/>
  <c i="1" r="AW95"/>
  <c r="AT95"/>
  <c r="AY94"/>
  <c r="AV94"/>
  <c r="AK29"/>
  <c r="AU94"/>
  <c i="2" l="1" r="BK120"/>
  <c r="J120"/>
  <c r="J28"/>
  <c i="1" r="AG95"/>
  <c r="AG94"/>
  <c r="AK26"/>
  <c r="AW94"/>
  <c r="AK30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<sst xmlns="http://schemas.openxmlformats.org/spreadsheetml/2006/main">
  <si>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</si>
  <si>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</si>
  <si>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</si>
  <si>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</si>
  <si>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{d4e56f0d-c0ae-4d43-9f3f-c67de14fc8bf}</t>
  </si>
  <si>
    <t xml:space="preserve">&gt;&gt;  skryté stĺpce  &lt;&lt;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</si>
  <si>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</si>
  <si>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</si>
  <si>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</si>
  <si>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</si>
  <si>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</si>
  <si>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</si>
  <si>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</si>
  <si>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z25-02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</si>
  <si>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</si>
  <si>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</si>
  <si>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Maštaľ - výmena strešnej krytiny</t>
  </si>
  <si>
    <t>JKSO:</t>
  </si>
  <si>
    <t>KS:</t>
  </si>
  <si>
    <t>Miesto:</t>
  </si>
  <si>
    <t>Mikuláš č. 631, 946 55 Dubník</t>
  </si>
  <si>
    <t>Dátum:</t>
  </si>
  <si>
    <t>22. 2. 2025</t>
  </si>
  <si>
    <t>Objednávateľ:</t>
  </si>
  <si>
    <t>IČO:</t>
  </si>
  <si>
    <t>AGROCONTRACT Mikuláš a.s.</t>
  </si>
  <si>
    <t>IČ DPH:</t>
  </si>
  <si>
    <t>Zhotoviteľ:</t>
  </si>
  <si>
    <t>Vyplň údaj</t>
  </si>
  <si>
    <t>Projektant:</t>
  </si>
  <si>
    <t>True</t>
  </si>
  <si>
    <t>Zoltán Gőgh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</si>
  <si>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</si>
  <si>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</si>
  <si>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</si>
  <si>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</si>
  <si>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</si>
  <si>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</si>
  <si>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</si>
  <si>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</si>
  <si>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</si>
  <si>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</si>
  <si>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</si>
  <si>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</si>
  <si>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</si>
  <si>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</si>
  <si>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</si>
  <si>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</si>
  <si>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</si>
  <si>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</si>
  <si>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</si>
  <si>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</si>
  <si>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</si>
  <si>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</si>
  <si>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</si>
  <si>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</si>
  <si>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</si>
  <si>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</si>
  <si>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</si>
  <si>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</si>
  <si>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</si>
  <si>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</si>
  <si>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</si>
  <si>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</si>
  <si>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</si>
  <si>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</si>
  <si>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</si>
  <si>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</si>
  <si>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</si>
  <si>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</si>
  <si>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</si>
  <si>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</si>
  <si>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</si>
  <si>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</si>
  <si>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</si>
  <si>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</si>
  <si>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</si>
  <si>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</si>
  <si>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</si>
  <si>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</si>
  <si>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</si>
  <si>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</si>
  <si>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</si>
  <si>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</si>
  <si>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</si>
  <si>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</si>
  <si>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</si>
  <si>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</si>
  <si>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</si>
  <si>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</si>
  <si>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</si>
  <si>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</si>
  <si>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</si>
  <si>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767 - Konštrukcie doplnkové kovové</t>
  </si>
  <si>
    <t xml:space="preserve">    783 - Nátery</t>
  </si>
  <si>
    <t xml:space="preserve"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</si>
  <si>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</si>
  <si>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</si>
  <si>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</si>
  <si>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</si>
  <si>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</si>
  <si>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</si>
  <si>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</si>
  <si>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</si>
  <si>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</si>
  <si>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</si>
  <si>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</si>
  <si>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</si>
  <si>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</si>
  <si>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</si>
  <si>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</si>
  <si>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</si>
  <si>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</si>
  <si>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</si>
  <si>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943943221.S</t>
  </si>
  <si>
    <t>Montáž lešenia priestorového ľahkého bez podláh pri zaťaženie do 2 kPa, výšky do 10 m</t>
  </si>
  <si>
    <t>m3</t>
  </si>
  <si>
    <t>4</t>
  </si>
  <si>
    <t>2</t>
  </si>
  <si>
    <t>1363779747</t>
  </si>
  <si>
    <t>VV</t>
  </si>
  <si>
    <t>čl. 3551 Pravidiel pre pojazdné lešenie - objem je menší ako 1/20 m3 objemu priestorového lečenia</t>
  </si>
  <si>
    <t>po odpočítaní pracovnej výšky 1,8m</t>
  </si>
  <si>
    <t>4476,38*((11,35+4,6)/2-1,8)</t>
  </si>
  <si>
    <t>1471,5*((5,99+4,0)/2-1,8)</t>
  </si>
  <si>
    <t>Objem objektov</t>
  </si>
  <si>
    <t>"množstvo pojazdného lesšenia"32343,09/3</t>
  </si>
  <si>
    <t>943943292.S</t>
  </si>
  <si>
    <t>Príplatok za prvý a každý ďalší i začatý mesiac používania lešenia priestorového ľahkého bez podláh výšky do 10 m a nad 10 do 22 m</t>
  </si>
  <si>
    <t>288783248</t>
  </si>
  <si>
    <t>3</t>
  </si>
  <si>
    <t>943943821.S</t>
  </si>
  <si>
    <t>Demontáž lešenia priestorového ľahkého bez podláh pri zaťažení do 2 kPa, výšky do 10 m</t>
  </si>
  <si>
    <t>1223969542</t>
  </si>
  <si>
    <t>943955021.S</t>
  </si>
  <si>
    <t>Montáž lešeňovej podlahy s priečnikmi alebo pozdĺžnikmi výšky do do 10 m</t>
  </si>
  <si>
    <t>m2</t>
  </si>
  <si>
    <t>490528142</t>
  </si>
  <si>
    <t>(4476,38+1471,5)</t>
  </si>
  <si>
    <t>5</t>
  </si>
  <si>
    <t>943955191.S</t>
  </si>
  <si>
    <t>Príplatok za prvý a každý i začatý mesiac použitia lešeňovej podlahy pre všetky výšky do 40 m</t>
  </si>
  <si>
    <t>-989627445</t>
  </si>
  <si>
    <t>6</t>
  </si>
  <si>
    <t>943955821.S</t>
  </si>
  <si>
    <t>Demontáž lešeňovej podlahy s priečnikmi alebo pozdľžnikmi výšky do 10 m</t>
  </si>
  <si>
    <t>1988081842</t>
  </si>
  <si>
    <t>7</t>
  </si>
  <si>
    <t>979011111.S</t>
  </si>
  <si>
    <t>Zvislá doprava sutiny a vybúraných hmôt za prvé podlažie nad alebo pod základným podlažím</t>
  </si>
  <si>
    <t>t</t>
  </si>
  <si>
    <t>-1062778501</t>
  </si>
  <si>
    <t>8</t>
  </si>
  <si>
    <t>979081111.S</t>
  </si>
  <si>
    <t>Odvoz sutiny a vybúraných hmôt na skládku do 1 km</t>
  </si>
  <si>
    <t>-1640166496</t>
  </si>
  <si>
    <t>979081121.S</t>
  </si>
  <si>
    <t>Odvoz sutiny a vybúraných hmôt na skládku za každý ďalší 1 km</t>
  </si>
  <si>
    <t>944213172</t>
  </si>
  <si>
    <t>43,695*8 'Prepočítané koeficientom množstva</t>
  </si>
  <si>
    <t>10</t>
  </si>
  <si>
    <t>979082111.S</t>
  </si>
  <si>
    <t>Vnútrostavenisková doprava sutiny a vybúraných hmôt do 10 m</t>
  </si>
  <si>
    <t>-1627996145</t>
  </si>
  <si>
    <t>11</t>
  </si>
  <si>
    <t>979082121.S</t>
  </si>
  <si>
    <t>Vnútrostavenisková doprava sutiny a vybúraných hmôt za každých ďalších 5 m</t>
  </si>
  <si>
    <t>1723124025</t>
  </si>
  <si>
    <t>12</t>
  </si>
  <si>
    <t>979089312.S</t>
  </si>
  <si>
    <t>Poplatok za skládku - kovy (meď, bronz, mosadz, atď.) (17 04), ostatné</t>
  </si>
  <si>
    <t>1330922059</t>
  </si>
  <si>
    <t>99</t>
  </si>
  <si>
    <t>Presun hmôt HSV</t>
  </si>
  <si>
    <t>13</t>
  </si>
  <si>
    <t>999281111.S</t>
  </si>
  <si>
    <t>Presun hmôt pre opravy a údržbu objektov vrátane vonkajších plášťov výšky do 25 m</t>
  </si>
  <si>
    <t>1688840772</t>
  </si>
  <si>
    <t>PSV</t>
  </si>
  <si>
    <t>Práce a dodávky PSV</t>
  </si>
  <si>
    <t>762</t>
  </si>
  <si>
    <t>Konštrukcie tesárske</t>
  </si>
  <si>
    <t>14</t>
  </si>
  <si>
    <t>762341912.S</t>
  </si>
  <si>
    <t>Debnenie a latovanie striech vyrezanie otvorov v latovaní prierez. plochy lát do 25 cm2 s plochou otvoru do 4 m2 -0,00700 t</t>
  </si>
  <si>
    <t>16</t>
  </si>
  <si>
    <t>-284870834</t>
  </si>
  <si>
    <t>"malá strecha, predpokladaný rozsah 20% z plochy</t>
  </si>
  <si>
    <t>1471,5*0,2</t>
  </si>
  <si>
    <t>15</t>
  </si>
  <si>
    <t>762342922.S</t>
  </si>
  <si>
    <t>Zalatovanie otvorov latami na vzdialenosť do 0,50 m plochy otvoru nad 1 do 4 m2</t>
  </si>
  <si>
    <t>1447940617</t>
  </si>
  <si>
    <t>998762102.S</t>
  </si>
  <si>
    <t>Presun hmôt pre konštrukcie tesárske v objektoch výšky do 12 m</t>
  </si>
  <si>
    <t>-348010290</t>
  </si>
  <si>
    <t>767</t>
  </si>
  <si>
    <t>Konštrukcie doplnkové kovové</t>
  </si>
  <si>
    <t>17</t>
  </si>
  <si>
    <t>767392802.S</t>
  </si>
  <si>
    <t xml:space="preserve">Demontáž krytín striech z plechov skrutkovaných,  -0,00700t</t>
  </si>
  <si>
    <t>756287771</t>
  </si>
  <si>
    <t>4476,38+1471,5</t>
  </si>
  <si>
    <t>18</t>
  </si>
  <si>
    <t>767397101.S</t>
  </si>
  <si>
    <t>Montáž strešných sendvičových panelov na OK, hrúbky do 80 mm</t>
  </si>
  <si>
    <t>412727718</t>
  </si>
  <si>
    <t>19</t>
  </si>
  <si>
    <t>M</t>
  </si>
  <si>
    <t>553260001400.S</t>
  </si>
  <si>
    <t>Panel sendvičový s polyuretánovým jadrom strešný oceľový plášť š. 1000 mm hr. jadra 30 mm</t>
  </si>
  <si>
    <t>32</t>
  </si>
  <si>
    <t>-1159349200</t>
  </si>
  <si>
    <t>1471,50</t>
  </si>
  <si>
    <t>20</t>
  </si>
  <si>
    <t>553260001500.S</t>
  </si>
  <si>
    <t>Panel sendvičový s polyuretánovým jadrom strešný oceľový plášť š. 1000 mm hr. jadra 50 mm</t>
  </si>
  <si>
    <t>-691840522</t>
  </si>
  <si>
    <t>4476,38</t>
  </si>
  <si>
    <t>21</t>
  </si>
  <si>
    <t>767421101.S</t>
  </si>
  <si>
    <t>Montáž a dodávka kopletizačných prvkov strešných panelov</t>
  </si>
  <si>
    <t>%</t>
  </si>
  <si>
    <t>-109572089</t>
  </si>
  <si>
    <t>22</t>
  </si>
  <si>
    <t>767995101.S</t>
  </si>
  <si>
    <t>Montáž ostatných atypických kovových stavebných doplnkových konštrukcií do 5 kg</t>
  </si>
  <si>
    <t>kg</t>
  </si>
  <si>
    <t>-163229297</t>
  </si>
  <si>
    <t xml:space="preserve">"zhotovenie  kotevných miest mimo väzníkov</t>
  </si>
  <si>
    <t>"predpokladám platne hr. 8mm o ploche 0,5% z celkovej úplochy</t>
  </si>
  <si>
    <t>(4476,38+1471,5)/100*0,5*8*7,85</t>
  </si>
  <si>
    <t>767995305.S</t>
  </si>
  <si>
    <t>Výroba doplnku stavebného atypického o hmotnosti od 4,01 do 5,5 kg stupňa zložitosti 1</t>
  </si>
  <si>
    <t>-248520473</t>
  </si>
  <si>
    <t>24</t>
  </si>
  <si>
    <t>136110023200.S</t>
  </si>
  <si>
    <t>Plech oceľový hrubý hr. 8 mm, ozn. 11 373.0, podľa EN S235JRG1</t>
  </si>
  <si>
    <t>-406053817</t>
  </si>
  <si>
    <t>1867,634/1000</t>
  </si>
  <si>
    <t>25</t>
  </si>
  <si>
    <t>998767102.S</t>
  </si>
  <si>
    <t>Presun hmôt pre kovové stavebné doplnkové konštrukcie v objektoch výšky nad 6 do 12 m</t>
  </si>
  <si>
    <t>-1888181319</t>
  </si>
  <si>
    <t>783</t>
  </si>
  <si>
    <t>Nátery</t>
  </si>
  <si>
    <t>26</t>
  </si>
  <si>
    <t>783225100.S</t>
  </si>
  <si>
    <t>Nátery kov.stav.doplnk.konštr. syntetické na vzduchu schnúce dvojnás. 1x s emailov. - 105µm</t>
  </si>
  <si>
    <t>1543800559</t>
  </si>
  <si>
    <t>27</t>
  </si>
  <si>
    <t>783226100.S</t>
  </si>
  <si>
    <t>Nátery kov.stav.doplnk.konštr. syntetické na vzduchu schnúce základný - 35µm</t>
  </si>
  <si>
    <t>188731967</t>
  </si>
  <si>
    <t>(4476,38+1471,5)/100*0,5*2</t>
  </si>
  <si>
    <t>28</t>
  </si>
  <si>
    <t>783782404.S</t>
  </si>
  <si>
    <t>Nátery tesárskych konštrukcií, povrchová impregnácia proti drevokaznému hmyzu, hubám a plesniam, jednonásobná</t>
  </si>
  <si>
    <t>1916015175</t>
  </si>
  <si>
    <t>"opravené latovanie"</t>
  </si>
  <si>
    <t>1471,5*0,2*3*0,05*4</t>
  </si>
  <si>
    <t>VP</t>
  </si>
  <si>
    <t xml:space="preserve">  Práce naviac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</si>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</sst>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8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3" fillId="3" borderId="22" xfId="0" applyFont="1" applyFill="1" applyBorder="1" applyAlignment="1" applyProtection="1">
      <alignment horizontal="left" vertical="center"/>
      <protection locked="0"/>
    </xf>
    <xf numFmtId="0" fontId="23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="1" customFormat="1" ht="12" customHeight="1">
      <c r="B5" s="21"/>
      <c r="D5" s="25" t="s">
        <v>12</v>
      </c>
      <c r="K5" s="26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14</v>
      </c>
      <c r="BS5" s="18" t="s">
        <v>6</v>
      </c>
    </row>
    <row r="6" s="1" customFormat="1" ht="36.96" customHeight="1">
      <c r="B6" s="21"/>
      <c r="D6" s="28" t="s">
        <v>15</v>
      </c>
      <c r="K6" s="29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17</v>
      </c>
      <c r="K7" s="26" t="s">
        <v>1</v>
      </c>
      <c r="AK7" s="31" t="s">
        <v>18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19</v>
      </c>
      <c r="K8" s="26" t="s">
        <v>20</v>
      </c>
      <c r="AK8" s="31" t="s">
        <v>21</v>
      </c>
      <c r="AN8" s="32" t="s">
        <v>22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23</v>
      </c>
      <c r="AK10" s="31" t="s">
        <v>24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25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24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24</v>
      </c>
      <c r="AN16" s="26" t="s">
        <v>1</v>
      </c>
      <c r="AR16" s="21"/>
      <c r="BE16" s="30"/>
      <c r="BS16" s="18" t="s">
        <v>30</v>
      </c>
    </row>
    <row r="17" s="1" customFormat="1" ht="18.48" customHeight="1">
      <c r="B17" s="21"/>
      <c r="E17" s="26" t="s">
        <v>31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32</v>
      </c>
      <c r="AK19" s="31" t="s">
        <v>24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33</v>
      </c>
      <c r="AK20" s="31" t="s">
        <v>26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34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39</v>
      </c>
      <c r="E29" s="3"/>
      <c r="F29" s="44" t="s">
        <v>40</v>
      </c>
      <c r="G29" s="3"/>
      <c r="H29" s="3"/>
      <c r="I29" s="3"/>
      <c r="J29" s="3"/>
      <c r="K29" s="3"/>
      <c r="L29" s="45">
        <v>0.23000000000000001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7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7">
        <f>ROUND(AV94, 2)</f>
        <v>0</v>
      </c>
      <c r="AL29" s="46"/>
      <c r="AM29" s="46"/>
      <c r="AN29" s="46"/>
      <c r="AO29" s="46"/>
      <c r="AP29" s="46"/>
      <c r="AQ29" s="46"/>
      <c r="AR29" s="48"/>
      <c r="AS29" s="46"/>
      <c r="AT29" s="46"/>
      <c r="AU29" s="46"/>
      <c r="AV29" s="46"/>
      <c r="AW29" s="46"/>
      <c r="AX29" s="46"/>
      <c r="AY29" s="46"/>
      <c r="AZ29" s="46"/>
      <c r="BE29" s="49"/>
    </row>
    <row r="30" s="3" customFormat="1" ht="14.4" customHeight="1">
      <c r="A30" s="3"/>
      <c r="B30" s="43"/>
      <c r="C30" s="3"/>
      <c r="D30" s="3"/>
      <c r="E30" s="3"/>
      <c r="F30" s="44" t="s">
        <v>41</v>
      </c>
      <c r="G30" s="3"/>
      <c r="H30" s="3"/>
      <c r="I30" s="3"/>
      <c r="J30" s="3"/>
      <c r="K30" s="3"/>
      <c r="L30" s="45">
        <v>0.23000000000000001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7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7">
        <f>ROUND(AW94, 2)</f>
        <v>0</v>
      </c>
      <c r="AL30" s="46"/>
      <c r="AM30" s="46"/>
      <c r="AN30" s="46"/>
      <c r="AO30" s="46"/>
      <c r="AP30" s="46"/>
      <c r="AQ30" s="46"/>
      <c r="AR30" s="48"/>
      <c r="AS30" s="46"/>
      <c r="AT30" s="46"/>
      <c r="AU30" s="46"/>
      <c r="AV30" s="46"/>
      <c r="AW30" s="46"/>
      <c r="AX30" s="46"/>
      <c r="AY30" s="46"/>
      <c r="AZ30" s="46"/>
      <c r="BE30" s="49"/>
    </row>
    <row r="31" hidden="1" s="3" customFormat="1" ht="14.4" customHeight="1">
      <c r="A31" s="3"/>
      <c r="B31" s="43"/>
      <c r="C31" s="3"/>
      <c r="D31" s="3"/>
      <c r="E31" s="3"/>
      <c r="F31" s="31" t="s">
        <v>42</v>
      </c>
      <c r="G31" s="3"/>
      <c r="H31" s="3"/>
      <c r="I31" s="3"/>
      <c r="J31" s="3"/>
      <c r="K31" s="3"/>
      <c r="L31" s="50">
        <v>0.23000000000000001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1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1">
        <v>0</v>
      </c>
      <c r="AL31" s="3"/>
      <c r="AM31" s="3"/>
      <c r="AN31" s="3"/>
      <c r="AO31" s="3"/>
      <c r="AP31" s="3"/>
      <c r="AQ31" s="3"/>
      <c r="AR31" s="43"/>
      <c r="BE31" s="49"/>
    </row>
    <row r="32" hidden="1" s="3" customFormat="1" ht="14.4" customHeight="1">
      <c r="A32" s="3"/>
      <c r="B32" s="43"/>
      <c r="C32" s="3"/>
      <c r="D32" s="3"/>
      <c r="E32" s="3"/>
      <c r="F32" s="31" t="s">
        <v>43</v>
      </c>
      <c r="G32" s="3"/>
      <c r="H32" s="3"/>
      <c r="I32" s="3"/>
      <c r="J32" s="3"/>
      <c r="K32" s="3"/>
      <c r="L32" s="50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1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1">
        <v>0</v>
      </c>
      <c r="AL32" s="3"/>
      <c r="AM32" s="3"/>
      <c r="AN32" s="3"/>
      <c r="AO32" s="3"/>
      <c r="AP32" s="3"/>
      <c r="AQ32" s="3"/>
      <c r="AR32" s="43"/>
      <c r="BE32" s="49"/>
    </row>
    <row r="33" hidden="1" s="3" customFormat="1" ht="14.4" customHeight="1">
      <c r="A33" s="3"/>
      <c r="B33" s="43"/>
      <c r="C33" s="3"/>
      <c r="D33" s="3"/>
      <c r="E33" s="3"/>
      <c r="F33" s="44" t="s">
        <v>44</v>
      </c>
      <c r="G33" s="3"/>
      <c r="H33" s="3"/>
      <c r="I33" s="3"/>
      <c r="J33" s="3"/>
      <c r="K33" s="3"/>
      <c r="L33" s="45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7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7">
        <v>0</v>
      </c>
      <c r="AL33" s="46"/>
      <c r="AM33" s="46"/>
      <c r="AN33" s="46"/>
      <c r="AO33" s="46"/>
      <c r="AP33" s="46"/>
      <c r="AQ33" s="46"/>
      <c r="AR33" s="48"/>
      <c r="AS33" s="46"/>
      <c r="AT33" s="46"/>
      <c r="AU33" s="46"/>
      <c r="AV33" s="46"/>
      <c r="AW33" s="46"/>
      <c r="AX33" s="46"/>
      <c r="AY33" s="46"/>
      <c r="AZ33" s="46"/>
      <c r="BE33" s="49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R49" s="59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62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50</v>
      </c>
      <c r="AI60" s="40"/>
      <c r="AJ60" s="40"/>
      <c r="AK60" s="40"/>
      <c r="AL60" s="40"/>
      <c r="AM60" s="62" t="s">
        <v>51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60" t="s">
        <v>52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0" t="s">
        <v>53</v>
      </c>
      <c r="AI64" s="63"/>
      <c r="AJ64" s="63"/>
      <c r="AK64" s="63"/>
      <c r="AL64" s="63"/>
      <c r="AM64" s="63"/>
      <c r="AN64" s="63"/>
      <c r="AO64" s="63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62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50</v>
      </c>
      <c r="AI75" s="40"/>
      <c r="AJ75" s="40"/>
      <c r="AK75" s="40"/>
      <c r="AL75" s="40"/>
      <c r="AM75" s="62" t="s">
        <v>51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38"/>
      <c r="B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38"/>
      <c r="BE81" s="37"/>
    </row>
    <row r="82" s="2" customFormat="1" ht="24.96" customHeight="1">
      <c r="A82" s="37"/>
      <c r="B82" s="38"/>
      <c r="C82" s="22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8"/>
      <c r="C84" s="31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z25-02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8"/>
      <c r="BE84" s="4"/>
    </row>
    <row r="85" s="5" customFormat="1" ht="36.96" customHeight="1">
      <c r="A85" s="5"/>
      <c r="B85" s="69"/>
      <c r="C85" s="70" t="s">
        <v>15</v>
      </c>
      <c r="D85" s="5"/>
      <c r="E85" s="5"/>
      <c r="F85" s="5"/>
      <c r="G85" s="5"/>
      <c r="H85" s="5"/>
      <c r="I85" s="5"/>
      <c r="J85" s="5"/>
      <c r="K85" s="5"/>
      <c r="L85" s="71" t="str">
        <f>K6</f>
        <v>Maštaľ - výmena strešnej krytiny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9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19</v>
      </c>
      <c r="D87" s="37"/>
      <c r="E87" s="37"/>
      <c r="F87" s="37"/>
      <c r="G87" s="37"/>
      <c r="H87" s="37"/>
      <c r="I87" s="37"/>
      <c r="J87" s="37"/>
      <c r="K87" s="37"/>
      <c r="L87" s="72" t="str">
        <f>IF(K8="","",K8)</f>
        <v>Mikuláš č. 631, 946 55 Dubník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21</v>
      </c>
      <c r="AJ87" s="37"/>
      <c r="AK87" s="37"/>
      <c r="AL87" s="37"/>
      <c r="AM87" s="73" t="str">
        <f>IF(AN8= "","",AN8)</f>
        <v>22. 2. 2025</v>
      </c>
      <c r="AN87" s="73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23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AGROCONTRACT Mikuláš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74" t="str">
        <f>IF(E17="","",E17)</f>
        <v>Zoltán Gőgh</v>
      </c>
      <c r="AN89" s="4"/>
      <c r="AO89" s="4"/>
      <c r="AP89" s="4"/>
      <c r="AQ89" s="37"/>
      <c r="AR89" s="38"/>
      <c r="AS89" s="75" t="s">
        <v>55</v>
      </c>
      <c r="AT89" s="76"/>
      <c r="AU89" s="77"/>
      <c r="AV89" s="77"/>
      <c r="AW89" s="77"/>
      <c r="AX89" s="77"/>
      <c r="AY89" s="77"/>
      <c r="AZ89" s="77"/>
      <c r="BA89" s="77"/>
      <c r="BB89" s="77"/>
      <c r="BC89" s="77"/>
      <c r="BD89" s="78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32</v>
      </c>
      <c r="AJ90" s="37"/>
      <c r="AK90" s="37"/>
      <c r="AL90" s="37"/>
      <c r="AM90" s="74" t="str">
        <f>IF(E20="","",E20)</f>
        <v xml:space="preserve"> </v>
      </c>
      <c r="AN90" s="4"/>
      <c r="AO90" s="4"/>
      <c r="AP90" s="4"/>
      <c r="AQ90" s="37"/>
      <c r="AR90" s="38"/>
      <c r="AS90" s="79"/>
      <c r="AT90" s="80"/>
      <c r="AU90" s="81"/>
      <c r="AV90" s="81"/>
      <c r="AW90" s="81"/>
      <c r="AX90" s="81"/>
      <c r="AY90" s="81"/>
      <c r="AZ90" s="81"/>
      <c r="BA90" s="81"/>
      <c r="BB90" s="81"/>
      <c r="BC90" s="81"/>
      <c r="BD90" s="82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9"/>
      <c r="AT91" s="80"/>
      <c r="AU91" s="81"/>
      <c r="AV91" s="81"/>
      <c r="AW91" s="81"/>
      <c r="AX91" s="81"/>
      <c r="AY91" s="81"/>
      <c r="AZ91" s="81"/>
      <c r="BA91" s="81"/>
      <c r="BB91" s="81"/>
      <c r="BC91" s="81"/>
      <c r="BD91" s="82"/>
      <c r="BE91" s="37"/>
    </row>
    <row r="92" s="2" customFormat="1" ht="29.28" customHeight="1">
      <c r="A92" s="37"/>
      <c r="B92" s="38"/>
      <c r="C92" s="83" t="s">
        <v>56</v>
      </c>
      <c r="D92" s="84"/>
      <c r="E92" s="84"/>
      <c r="F92" s="84"/>
      <c r="G92" s="84"/>
      <c r="H92" s="85"/>
      <c r="I92" s="86" t="s">
        <v>57</v>
      </c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7" t="s">
        <v>58</v>
      </c>
      <c r="AH92" s="84"/>
      <c r="AI92" s="84"/>
      <c r="AJ92" s="84"/>
      <c r="AK92" s="84"/>
      <c r="AL92" s="84"/>
      <c r="AM92" s="84"/>
      <c r="AN92" s="86" t="s">
        <v>59</v>
      </c>
      <c r="AO92" s="84"/>
      <c r="AP92" s="88"/>
      <c r="AQ92" s="89" t="s">
        <v>60</v>
      </c>
      <c r="AR92" s="38"/>
      <c r="AS92" s="90" t="s">
        <v>61</v>
      </c>
      <c r="AT92" s="91" t="s">
        <v>62</v>
      </c>
      <c r="AU92" s="91" t="s">
        <v>63</v>
      </c>
      <c r="AV92" s="91" t="s">
        <v>64</v>
      </c>
      <c r="AW92" s="91" t="s">
        <v>65</v>
      </c>
      <c r="AX92" s="91" t="s">
        <v>66</v>
      </c>
      <c r="AY92" s="91" t="s">
        <v>67</v>
      </c>
      <c r="AZ92" s="91" t="s">
        <v>68</v>
      </c>
      <c r="BA92" s="91" t="s">
        <v>69</v>
      </c>
      <c r="BB92" s="91" t="s">
        <v>70</v>
      </c>
      <c r="BC92" s="91" t="s">
        <v>71</v>
      </c>
      <c r="BD92" s="92" t="s">
        <v>72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93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5"/>
      <c r="BE93" s="37"/>
    </row>
    <row r="94" s="6" customFormat="1" ht="32.4" customHeight="1">
      <c r="A94" s="6"/>
      <c r="B94" s="96"/>
      <c r="C94" s="97" t="s">
        <v>73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9">
        <f>ROUND(AG95,2)</f>
        <v>0</v>
      </c>
      <c r="AH94" s="99"/>
      <c r="AI94" s="99"/>
      <c r="AJ94" s="99"/>
      <c r="AK94" s="99"/>
      <c r="AL94" s="99"/>
      <c r="AM94" s="99"/>
      <c r="AN94" s="100">
        <f>SUM(AG94,AT94)</f>
        <v>0</v>
      </c>
      <c r="AO94" s="100"/>
      <c r="AP94" s="100"/>
      <c r="AQ94" s="101" t="s">
        <v>1</v>
      </c>
      <c r="AR94" s="96"/>
      <c r="AS94" s="102">
        <f>ROUND(AS95,2)</f>
        <v>0</v>
      </c>
      <c r="AT94" s="103">
        <f>ROUND(SUM(AV94:AW94),2)</f>
        <v>0</v>
      </c>
      <c r="AU94" s="104">
        <f>ROUND(AU95,5)</f>
        <v>0</v>
      </c>
      <c r="AV94" s="103">
        <f>ROUND(AZ94*L29,2)</f>
        <v>0</v>
      </c>
      <c r="AW94" s="103">
        <f>ROUND(BA94*L30,2)</f>
        <v>0</v>
      </c>
      <c r="AX94" s="103">
        <f>ROUND(BB94*L29,2)</f>
        <v>0</v>
      </c>
      <c r="AY94" s="103">
        <f>ROUND(BC94*L30,2)</f>
        <v>0</v>
      </c>
      <c r="AZ94" s="103">
        <f>ROUND(AZ95,2)</f>
        <v>0</v>
      </c>
      <c r="BA94" s="103">
        <f>ROUND(BA95,2)</f>
        <v>0</v>
      </c>
      <c r="BB94" s="103">
        <f>ROUND(BB95,2)</f>
        <v>0</v>
      </c>
      <c r="BC94" s="103">
        <f>ROUND(BC95,2)</f>
        <v>0</v>
      </c>
      <c r="BD94" s="105">
        <f>ROUND(BD95,2)</f>
        <v>0</v>
      </c>
      <c r="BE94" s="6"/>
      <c r="BS94" s="106" t="s">
        <v>74</v>
      </c>
      <c r="BT94" s="106" t="s">
        <v>75</v>
      </c>
      <c r="BV94" s="106" t="s">
        <v>76</v>
      </c>
      <c r="BW94" s="106" t="s">
        <v>4</v>
      </c>
      <c r="BX94" s="106" t="s">
        <v>77</v>
      </c>
      <c r="CL94" s="106" t="s">
        <v>1</v>
      </c>
    </row>
    <row r="95" s="7" customFormat="1" ht="16.5" customHeight="1">
      <c r="A95" s="107" t="s">
        <v>78</v>
      </c>
      <c r="B95" s="108"/>
      <c r="C95" s="109"/>
      <c r="D95" s="110" t="s">
        <v>13</v>
      </c>
      <c r="E95" s="110"/>
      <c r="F95" s="110"/>
      <c r="G95" s="110"/>
      <c r="H95" s="110"/>
      <c r="I95" s="111"/>
      <c r="J95" s="110" t="s">
        <v>16</v>
      </c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2">
        <f>'z25-02 - Maštaľ - výmena ...'!J28</f>
        <v>0</v>
      </c>
      <c r="AH95" s="111"/>
      <c r="AI95" s="111"/>
      <c r="AJ95" s="111"/>
      <c r="AK95" s="111"/>
      <c r="AL95" s="111"/>
      <c r="AM95" s="111"/>
      <c r="AN95" s="112">
        <f>SUM(AG95,AT95)</f>
        <v>0</v>
      </c>
      <c r="AO95" s="111"/>
      <c r="AP95" s="111"/>
      <c r="AQ95" s="113" t="s">
        <v>79</v>
      </c>
      <c r="AR95" s="108"/>
      <c r="AS95" s="114">
        <v>0</v>
      </c>
      <c r="AT95" s="115">
        <f>ROUND(SUM(AV95:AW95),2)</f>
        <v>0</v>
      </c>
      <c r="AU95" s="116">
        <f>'z25-02 - Maštaľ - výmena ...'!P120</f>
        <v>0</v>
      </c>
      <c r="AV95" s="115">
        <f>'z25-02 - Maštaľ - výmena ...'!J31</f>
        <v>0</v>
      </c>
      <c r="AW95" s="115">
        <f>'z25-02 - Maštaľ - výmena ...'!J32</f>
        <v>0</v>
      </c>
      <c r="AX95" s="115">
        <f>'z25-02 - Maštaľ - výmena ...'!J33</f>
        <v>0</v>
      </c>
      <c r="AY95" s="115">
        <f>'z25-02 - Maštaľ - výmena ...'!J34</f>
        <v>0</v>
      </c>
      <c r="AZ95" s="115">
        <f>'z25-02 - Maštaľ - výmena ...'!F31</f>
        <v>0</v>
      </c>
      <c r="BA95" s="115">
        <f>'z25-02 - Maštaľ - výmena ...'!F32</f>
        <v>0</v>
      </c>
      <c r="BB95" s="115">
        <f>'z25-02 - Maštaľ - výmena ...'!F33</f>
        <v>0</v>
      </c>
      <c r="BC95" s="115">
        <f>'z25-02 - Maštaľ - výmena ...'!F34</f>
        <v>0</v>
      </c>
      <c r="BD95" s="117">
        <f>'z25-02 - Maštaľ - výmena ...'!F35</f>
        <v>0</v>
      </c>
      <c r="BE95" s="7"/>
      <c r="BT95" s="118" t="s">
        <v>80</v>
      </c>
      <c r="BU95" s="118" t="s">
        <v>81</v>
      </c>
      <c r="BV95" s="118" t="s">
        <v>76</v>
      </c>
      <c r="BW95" s="118" t="s">
        <v>4</v>
      </c>
      <c r="BX95" s="118" t="s">
        <v>77</v>
      </c>
      <c r="CL95" s="118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z25-02 - Maštaľ - výmena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="1" customFormat="1" ht="24.96" customHeight="1">
      <c r="B4" s="21"/>
      <c r="D4" s="22" t="s">
        <v>82</v>
      </c>
      <c r="L4" s="21"/>
      <c r="M4" s="119" t="s">
        <v>9</v>
      </c>
      <c r="AT4" s="18" t="s">
        <v>3</v>
      </c>
    </row>
    <row r="5" s="1" customFormat="1" ht="6.96" customHeight="1">
      <c r="B5" s="21"/>
      <c r="L5" s="21"/>
    </row>
    <row r="6" s="2" customFormat="1" ht="12" customHeight="1">
      <c r="A6" s="37"/>
      <c r="B6" s="38"/>
      <c r="C6" s="37"/>
      <c r="D6" s="31" t="s">
        <v>15</v>
      </c>
      <c r="E6" s="37"/>
      <c r="F6" s="37"/>
      <c r="G6" s="37"/>
      <c r="H6" s="37"/>
      <c r="I6" s="37"/>
      <c r="J6" s="37"/>
      <c r="K6" s="37"/>
      <c r="L6" s="59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38"/>
      <c r="C7" s="37"/>
      <c r="D7" s="37"/>
      <c r="E7" s="71" t="s">
        <v>16</v>
      </c>
      <c r="F7" s="37"/>
      <c r="G7" s="37"/>
      <c r="H7" s="37"/>
      <c r="I7" s="37"/>
      <c r="J7" s="37"/>
      <c r="K7" s="37"/>
      <c r="L7" s="59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38"/>
      <c r="C9" s="37"/>
      <c r="D9" s="31" t="s">
        <v>17</v>
      </c>
      <c r="E9" s="37"/>
      <c r="F9" s="26" t="s">
        <v>1</v>
      </c>
      <c r="G9" s="37"/>
      <c r="H9" s="37"/>
      <c r="I9" s="31" t="s">
        <v>18</v>
      </c>
      <c r="J9" s="26" t="s">
        <v>1</v>
      </c>
      <c r="K9" s="37"/>
      <c r="L9" s="5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19</v>
      </c>
      <c r="E10" s="37"/>
      <c r="F10" s="26" t="s">
        <v>20</v>
      </c>
      <c r="G10" s="37"/>
      <c r="H10" s="37"/>
      <c r="I10" s="31" t="s">
        <v>21</v>
      </c>
      <c r="J10" s="73" t="str">
        <f>'Rekapitulácia stavby'!AN8</f>
        <v>22. 2. 2025</v>
      </c>
      <c r="K10" s="37"/>
      <c r="L10" s="5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23</v>
      </c>
      <c r="E12" s="37"/>
      <c r="F12" s="37"/>
      <c r="G12" s="37"/>
      <c r="H12" s="37"/>
      <c r="I12" s="31" t="s">
        <v>24</v>
      </c>
      <c r="J12" s="26" t="s">
        <v>1</v>
      </c>
      <c r="K12" s="37"/>
      <c r="L12" s="5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38"/>
      <c r="C13" s="37"/>
      <c r="D13" s="37"/>
      <c r="E13" s="26" t="s">
        <v>25</v>
      </c>
      <c r="F13" s="37"/>
      <c r="G13" s="37"/>
      <c r="H13" s="37"/>
      <c r="I13" s="31" t="s">
        <v>26</v>
      </c>
      <c r="J13" s="26" t="s">
        <v>1</v>
      </c>
      <c r="K13" s="37"/>
      <c r="L13" s="5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38"/>
      <c r="C15" s="37"/>
      <c r="D15" s="31" t="s">
        <v>27</v>
      </c>
      <c r="E15" s="37"/>
      <c r="F15" s="37"/>
      <c r="G15" s="37"/>
      <c r="H15" s="37"/>
      <c r="I15" s="31" t="s">
        <v>24</v>
      </c>
      <c r="J15" s="32" t="str">
        <f>'Rekapitulácia stavby'!AN13</f>
        <v>Vyplň údaj</v>
      </c>
      <c r="K15" s="37"/>
      <c r="L15" s="5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38"/>
      <c r="C16" s="37"/>
      <c r="D16" s="37"/>
      <c r="E16" s="32" t="str">
        <f>'Rekapitulácia stavby'!E14</f>
        <v>Vyplň údaj</v>
      </c>
      <c r="F16" s="26"/>
      <c r="G16" s="26"/>
      <c r="H16" s="26"/>
      <c r="I16" s="31" t="s">
        <v>26</v>
      </c>
      <c r="J16" s="32" t="str">
        <f>'Rekapitulácia stavby'!AN14</f>
        <v>Vyplň údaj</v>
      </c>
      <c r="K16" s="37"/>
      <c r="L16" s="5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38"/>
      <c r="C18" s="37"/>
      <c r="D18" s="31" t="s">
        <v>29</v>
      </c>
      <c r="E18" s="37"/>
      <c r="F18" s="37"/>
      <c r="G18" s="37"/>
      <c r="H18" s="37"/>
      <c r="I18" s="31" t="s">
        <v>24</v>
      </c>
      <c r="J18" s="26" t="s">
        <v>1</v>
      </c>
      <c r="K18" s="37"/>
      <c r="L18" s="5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38"/>
      <c r="C19" s="37"/>
      <c r="D19" s="37"/>
      <c r="E19" s="26" t="s">
        <v>31</v>
      </c>
      <c r="F19" s="37"/>
      <c r="G19" s="37"/>
      <c r="H19" s="37"/>
      <c r="I19" s="31" t="s">
        <v>26</v>
      </c>
      <c r="J19" s="26" t="s">
        <v>1</v>
      </c>
      <c r="K19" s="37"/>
      <c r="L19" s="5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38"/>
      <c r="C21" s="37"/>
      <c r="D21" s="31" t="s">
        <v>32</v>
      </c>
      <c r="E21" s="37"/>
      <c r="F21" s="37"/>
      <c r="G21" s="37"/>
      <c r="H21" s="37"/>
      <c r="I21" s="31" t="s">
        <v>24</v>
      </c>
      <c r="J21" s="26" t="str">
        <f>IF('Rekapitulácia stavby'!AN19="","",'Rekapitulácia stavby'!AN19)</f>
        <v/>
      </c>
      <c r="K21" s="37"/>
      <c r="L21" s="5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38"/>
      <c r="C22" s="37"/>
      <c r="D22" s="37"/>
      <c r="E22" s="26" t="str">
        <f>IF('Rekapitulácia stavby'!E20="","",'Rekapitulácia stavby'!E20)</f>
        <v xml:space="preserve"> </v>
      </c>
      <c r="F22" s="37"/>
      <c r="G22" s="37"/>
      <c r="H22" s="37"/>
      <c r="I22" s="31" t="s">
        <v>26</v>
      </c>
      <c r="J22" s="26" t="str">
        <f>IF('Rekapitulácia stavby'!AN20="","",'Rekapitulácia stavby'!AN20)</f>
        <v/>
      </c>
      <c r="K22" s="37"/>
      <c r="L22" s="5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38"/>
      <c r="C24" s="37"/>
      <c r="D24" s="31" t="s">
        <v>34</v>
      </c>
      <c r="E24" s="37"/>
      <c r="F24" s="37"/>
      <c r="G24" s="37"/>
      <c r="H24" s="37"/>
      <c r="I24" s="37"/>
      <c r="J24" s="37"/>
      <c r="K24" s="37"/>
      <c r="L24" s="5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20"/>
      <c r="B25" s="121"/>
      <c r="C25" s="120"/>
      <c r="D25" s="120"/>
      <c r="E25" s="35" t="s">
        <v>1</v>
      </c>
      <c r="F25" s="35"/>
      <c r="G25" s="35"/>
      <c r="H25" s="35"/>
      <c r="I25" s="120"/>
      <c r="J25" s="120"/>
      <c r="K25" s="120"/>
      <c r="L25" s="122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</row>
    <row r="26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94"/>
      <c r="E27" s="94"/>
      <c r="F27" s="94"/>
      <c r="G27" s="94"/>
      <c r="H27" s="94"/>
      <c r="I27" s="94"/>
      <c r="J27" s="94"/>
      <c r="K27" s="94"/>
      <c r="L27" s="59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38"/>
      <c r="C28" s="37"/>
      <c r="D28" s="123" t="s">
        <v>35</v>
      </c>
      <c r="E28" s="37"/>
      <c r="F28" s="37"/>
      <c r="G28" s="37"/>
      <c r="H28" s="37"/>
      <c r="I28" s="37"/>
      <c r="J28" s="100">
        <f>ROUND(J120, 2)</f>
        <v>0</v>
      </c>
      <c r="K28" s="37"/>
      <c r="L28" s="5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94"/>
      <c r="E29" s="94"/>
      <c r="F29" s="94"/>
      <c r="G29" s="94"/>
      <c r="H29" s="94"/>
      <c r="I29" s="94"/>
      <c r="J29" s="94"/>
      <c r="K29" s="94"/>
      <c r="L29" s="5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37"/>
      <c r="E30" s="37"/>
      <c r="F30" s="42" t="s">
        <v>37</v>
      </c>
      <c r="G30" s="37"/>
      <c r="H30" s="37"/>
      <c r="I30" s="42" t="s">
        <v>36</v>
      </c>
      <c r="J30" s="42" t="s">
        <v>38</v>
      </c>
      <c r="K30" s="37"/>
      <c r="L30" s="5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24" t="s">
        <v>39</v>
      </c>
      <c r="E31" s="44" t="s">
        <v>40</v>
      </c>
      <c r="F31" s="125">
        <f>ROUND((ROUND((SUM(BE120:BE184)),  2) + SUM(BE186:BE190)), 2)</f>
        <v>0</v>
      </c>
      <c r="G31" s="126"/>
      <c r="H31" s="126"/>
      <c r="I31" s="127">
        <v>0.23000000000000001</v>
      </c>
      <c r="J31" s="125">
        <f>ROUND((ROUND(((SUM(BE120:BE184))*I31),  2) + (SUM(BE186:BE190)*I31)), 2)</f>
        <v>0</v>
      </c>
      <c r="K31" s="37"/>
      <c r="L31" s="5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44" t="s">
        <v>41</v>
      </c>
      <c r="F32" s="125">
        <f>ROUND((ROUND((SUM(BF120:BF184)),  2) + SUM(BF186:BF190)), 2)</f>
        <v>0</v>
      </c>
      <c r="G32" s="126"/>
      <c r="H32" s="126"/>
      <c r="I32" s="127">
        <v>0.23000000000000001</v>
      </c>
      <c r="J32" s="125">
        <f>ROUND((ROUND(((SUM(BF120:BF184))*I32),  2) + (SUM(BF186:BF190)*I32)), 2)</f>
        <v>0</v>
      </c>
      <c r="K32" s="37"/>
      <c r="L32" s="5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42</v>
      </c>
      <c r="F33" s="128">
        <f>ROUND((ROUND((SUM(BG120:BG184)),  2) + SUM(BG186:BG190)), 2)</f>
        <v>0</v>
      </c>
      <c r="G33" s="37"/>
      <c r="H33" s="37"/>
      <c r="I33" s="129">
        <v>0.23000000000000001</v>
      </c>
      <c r="J33" s="128">
        <f>0</f>
        <v>0</v>
      </c>
      <c r="K33" s="37"/>
      <c r="L33" s="5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43</v>
      </c>
      <c r="F34" s="128">
        <f>ROUND((ROUND((SUM(BH120:BH184)),  2) + SUM(BH186:BH190)), 2)</f>
        <v>0</v>
      </c>
      <c r="G34" s="37"/>
      <c r="H34" s="37"/>
      <c r="I34" s="129">
        <v>0.23000000000000001</v>
      </c>
      <c r="J34" s="128">
        <f>0</f>
        <v>0</v>
      </c>
      <c r="K34" s="37"/>
      <c r="L34" s="5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44" t="s">
        <v>44</v>
      </c>
      <c r="F35" s="125">
        <f>ROUND((ROUND((SUM(BI120:BI184)),  2) + SUM(BI186:BI190)), 2)</f>
        <v>0</v>
      </c>
      <c r="G35" s="126"/>
      <c r="H35" s="126"/>
      <c r="I35" s="127">
        <v>0</v>
      </c>
      <c r="J35" s="125">
        <f>0</f>
        <v>0</v>
      </c>
      <c r="K35" s="37"/>
      <c r="L35" s="5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38"/>
      <c r="C37" s="130"/>
      <c r="D37" s="131" t="s">
        <v>45</v>
      </c>
      <c r="E37" s="85"/>
      <c r="F37" s="85"/>
      <c r="G37" s="132" t="s">
        <v>46</v>
      </c>
      <c r="H37" s="133" t="s">
        <v>47</v>
      </c>
      <c r="I37" s="85"/>
      <c r="J37" s="134">
        <f>SUM(J28:J35)</f>
        <v>0</v>
      </c>
      <c r="K37" s="135"/>
      <c r="L37" s="5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9"/>
      <c r="D50" s="60" t="s">
        <v>48</v>
      </c>
      <c r="E50" s="61"/>
      <c r="F50" s="61"/>
      <c r="G50" s="60" t="s">
        <v>49</v>
      </c>
      <c r="H50" s="61"/>
      <c r="I50" s="61"/>
      <c r="J50" s="61"/>
      <c r="K50" s="61"/>
      <c r="L50" s="59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62" t="s">
        <v>50</v>
      </c>
      <c r="E61" s="40"/>
      <c r="F61" s="136" t="s">
        <v>51</v>
      </c>
      <c r="G61" s="62" t="s">
        <v>50</v>
      </c>
      <c r="H61" s="40"/>
      <c r="I61" s="40"/>
      <c r="J61" s="137" t="s">
        <v>51</v>
      </c>
      <c r="K61" s="40"/>
      <c r="L61" s="5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60" t="s">
        <v>52</v>
      </c>
      <c r="E65" s="63"/>
      <c r="F65" s="63"/>
      <c r="G65" s="60" t="s">
        <v>53</v>
      </c>
      <c r="H65" s="63"/>
      <c r="I65" s="63"/>
      <c r="J65" s="63"/>
      <c r="K65" s="63"/>
      <c r="L65" s="5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62" t="s">
        <v>50</v>
      </c>
      <c r="E76" s="40"/>
      <c r="F76" s="136" t="s">
        <v>51</v>
      </c>
      <c r="G76" s="62" t="s">
        <v>50</v>
      </c>
      <c r="H76" s="40"/>
      <c r="I76" s="40"/>
      <c r="J76" s="137" t="s">
        <v>51</v>
      </c>
      <c r="K76" s="40"/>
      <c r="L76" s="5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5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5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83</v>
      </c>
      <c r="D82" s="37"/>
      <c r="E82" s="37"/>
      <c r="F82" s="37"/>
      <c r="G82" s="37"/>
      <c r="H82" s="37"/>
      <c r="I82" s="37"/>
      <c r="J82" s="37"/>
      <c r="K82" s="37"/>
      <c r="L82" s="5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7"/>
      <c r="E84" s="37"/>
      <c r="F84" s="37"/>
      <c r="G84" s="37"/>
      <c r="H84" s="37"/>
      <c r="I84" s="37"/>
      <c r="J84" s="37"/>
      <c r="K84" s="37"/>
      <c r="L84" s="5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71" t="str">
        <f>E7</f>
        <v>Maštaľ - výmena strešnej krytiny</v>
      </c>
      <c r="F85" s="37"/>
      <c r="G85" s="37"/>
      <c r="H85" s="37"/>
      <c r="I85" s="37"/>
      <c r="J85" s="37"/>
      <c r="K85" s="37"/>
      <c r="L85" s="5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19</v>
      </c>
      <c r="D87" s="37"/>
      <c r="E87" s="37"/>
      <c r="F87" s="26" t="str">
        <f>F10</f>
        <v>Mikuláš č. 631, 946 55 Dubník</v>
      </c>
      <c r="G87" s="37"/>
      <c r="H87" s="37"/>
      <c r="I87" s="31" t="s">
        <v>21</v>
      </c>
      <c r="J87" s="73" t="str">
        <f>IF(J10="","",J10)</f>
        <v>22. 2. 2025</v>
      </c>
      <c r="K87" s="37"/>
      <c r="L87" s="5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23</v>
      </c>
      <c r="D89" s="37"/>
      <c r="E89" s="37"/>
      <c r="F89" s="26" t="str">
        <f>E13</f>
        <v>AGROCONTRACT Mikuláš a.s.</v>
      </c>
      <c r="G89" s="37"/>
      <c r="H89" s="37"/>
      <c r="I89" s="31" t="s">
        <v>29</v>
      </c>
      <c r="J89" s="35" t="str">
        <f>E19</f>
        <v>Zoltán Gőgh</v>
      </c>
      <c r="K89" s="37"/>
      <c r="L89" s="5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27</v>
      </c>
      <c r="D90" s="37"/>
      <c r="E90" s="37"/>
      <c r="F90" s="26" t="str">
        <f>IF(E16="","",E16)</f>
        <v>Vyplň údaj</v>
      </c>
      <c r="G90" s="37"/>
      <c r="H90" s="37"/>
      <c r="I90" s="31" t="s">
        <v>32</v>
      </c>
      <c r="J90" s="35" t="str">
        <f>E22</f>
        <v xml:space="preserve"> </v>
      </c>
      <c r="K90" s="37"/>
      <c r="L90" s="5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38" t="s">
        <v>84</v>
      </c>
      <c r="D92" s="130"/>
      <c r="E92" s="130"/>
      <c r="F92" s="130"/>
      <c r="G92" s="130"/>
      <c r="H92" s="130"/>
      <c r="I92" s="130"/>
      <c r="J92" s="139" t="s">
        <v>85</v>
      </c>
      <c r="K92" s="130"/>
      <c r="L92" s="5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40" t="s">
        <v>86</v>
      </c>
      <c r="D94" s="37"/>
      <c r="E94" s="37"/>
      <c r="F94" s="37"/>
      <c r="G94" s="37"/>
      <c r="H94" s="37"/>
      <c r="I94" s="37"/>
      <c r="J94" s="100">
        <f>J120</f>
        <v>0</v>
      </c>
      <c r="K94" s="37"/>
      <c r="L94" s="5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87</v>
      </c>
    </row>
    <row r="95" s="9" customFormat="1" ht="24.96" customHeight="1">
      <c r="A95" s="9"/>
      <c r="B95" s="141"/>
      <c r="C95" s="9"/>
      <c r="D95" s="142" t="s">
        <v>88</v>
      </c>
      <c r="E95" s="143"/>
      <c r="F95" s="143"/>
      <c r="G95" s="143"/>
      <c r="H95" s="143"/>
      <c r="I95" s="143"/>
      <c r="J95" s="144">
        <f>J121</f>
        <v>0</v>
      </c>
      <c r="K95" s="9"/>
      <c r="L95" s="141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45"/>
      <c r="C96" s="10"/>
      <c r="D96" s="146" t="s">
        <v>89</v>
      </c>
      <c r="E96" s="147"/>
      <c r="F96" s="147"/>
      <c r="G96" s="147"/>
      <c r="H96" s="147"/>
      <c r="I96" s="147"/>
      <c r="J96" s="148">
        <f>J122</f>
        <v>0</v>
      </c>
      <c r="K96" s="10"/>
      <c r="L96" s="145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45"/>
      <c r="C97" s="10"/>
      <c r="D97" s="146" t="s">
        <v>90</v>
      </c>
      <c r="E97" s="147"/>
      <c r="F97" s="147"/>
      <c r="G97" s="147"/>
      <c r="H97" s="147"/>
      <c r="I97" s="147"/>
      <c r="J97" s="148">
        <f>J143</f>
        <v>0</v>
      </c>
      <c r="K97" s="10"/>
      <c r="L97" s="145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41"/>
      <c r="C98" s="9"/>
      <c r="D98" s="142" t="s">
        <v>91</v>
      </c>
      <c r="E98" s="143"/>
      <c r="F98" s="143"/>
      <c r="G98" s="143"/>
      <c r="H98" s="143"/>
      <c r="I98" s="143"/>
      <c r="J98" s="144">
        <f>J145</f>
        <v>0</v>
      </c>
      <c r="K98" s="9"/>
      <c r="L98" s="14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45"/>
      <c r="C99" s="10"/>
      <c r="D99" s="146" t="s">
        <v>92</v>
      </c>
      <c r="E99" s="147"/>
      <c r="F99" s="147"/>
      <c r="G99" s="147"/>
      <c r="H99" s="147"/>
      <c r="I99" s="147"/>
      <c r="J99" s="148">
        <f>J146</f>
        <v>0</v>
      </c>
      <c r="K99" s="10"/>
      <c r="L99" s="14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5"/>
      <c r="C100" s="10"/>
      <c r="D100" s="146" t="s">
        <v>93</v>
      </c>
      <c r="E100" s="147"/>
      <c r="F100" s="147"/>
      <c r="G100" s="147"/>
      <c r="H100" s="147"/>
      <c r="I100" s="147"/>
      <c r="J100" s="148">
        <f>J154</f>
        <v>0</v>
      </c>
      <c r="K100" s="10"/>
      <c r="L100" s="14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5"/>
      <c r="C101" s="10"/>
      <c r="D101" s="146" t="s">
        <v>94</v>
      </c>
      <c r="E101" s="147"/>
      <c r="F101" s="147"/>
      <c r="G101" s="147"/>
      <c r="H101" s="147"/>
      <c r="I101" s="147"/>
      <c r="J101" s="148">
        <f>J175</f>
        <v>0</v>
      </c>
      <c r="K101" s="10"/>
      <c r="L101" s="14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1.84" customHeight="1">
      <c r="A102" s="9"/>
      <c r="B102" s="141"/>
      <c r="C102" s="9"/>
      <c r="D102" s="149" t="s">
        <v>95</v>
      </c>
      <c r="E102" s="9"/>
      <c r="F102" s="9"/>
      <c r="G102" s="9"/>
      <c r="H102" s="9"/>
      <c r="I102" s="9"/>
      <c r="J102" s="150">
        <f>J185</f>
        <v>0</v>
      </c>
      <c r="K102" s="9"/>
      <c r="L102" s="14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9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59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59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96</v>
      </c>
      <c r="D109" s="37"/>
      <c r="E109" s="37"/>
      <c r="F109" s="37"/>
      <c r="G109" s="37"/>
      <c r="H109" s="37"/>
      <c r="I109" s="37"/>
      <c r="J109" s="37"/>
      <c r="K109" s="37"/>
      <c r="L109" s="59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9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15</v>
      </c>
      <c r="D111" s="37"/>
      <c r="E111" s="37"/>
      <c r="F111" s="37"/>
      <c r="G111" s="37"/>
      <c r="H111" s="37"/>
      <c r="I111" s="37"/>
      <c r="J111" s="37"/>
      <c r="K111" s="37"/>
      <c r="L111" s="59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7"/>
      <c r="D112" s="37"/>
      <c r="E112" s="71" t="str">
        <f>E7</f>
        <v>Maštaľ - výmena strešnej krytiny</v>
      </c>
      <c r="F112" s="37"/>
      <c r="G112" s="37"/>
      <c r="H112" s="37"/>
      <c r="I112" s="37"/>
      <c r="J112" s="37"/>
      <c r="K112" s="37"/>
      <c r="L112" s="59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9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19</v>
      </c>
      <c r="D114" s="37"/>
      <c r="E114" s="37"/>
      <c r="F114" s="26" t="str">
        <f>F10</f>
        <v>Mikuláš č. 631, 946 55 Dubník</v>
      </c>
      <c r="G114" s="37"/>
      <c r="H114" s="37"/>
      <c r="I114" s="31" t="s">
        <v>21</v>
      </c>
      <c r="J114" s="73" t="str">
        <f>IF(J10="","",J10)</f>
        <v>22. 2. 2025</v>
      </c>
      <c r="K114" s="37"/>
      <c r="L114" s="59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9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23</v>
      </c>
      <c r="D116" s="37"/>
      <c r="E116" s="37"/>
      <c r="F116" s="26" t="str">
        <f>E13</f>
        <v>AGROCONTRACT Mikuláš a.s.</v>
      </c>
      <c r="G116" s="37"/>
      <c r="H116" s="37"/>
      <c r="I116" s="31" t="s">
        <v>29</v>
      </c>
      <c r="J116" s="35" t="str">
        <f>E19</f>
        <v>Zoltán Gőgh</v>
      </c>
      <c r="K116" s="37"/>
      <c r="L116" s="59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27</v>
      </c>
      <c r="D117" s="37"/>
      <c r="E117" s="37"/>
      <c r="F117" s="26" t="str">
        <f>IF(E16="","",E16)</f>
        <v>Vyplň údaj</v>
      </c>
      <c r="G117" s="37"/>
      <c r="H117" s="37"/>
      <c r="I117" s="31" t="s">
        <v>32</v>
      </c>
      <c r="J117" s="35" t="str">
        <f>E22</f>
        <v xml:space="preserve"> </v>
      </c>
      <c r="K117" s="37"/>
      <c r="L117" s="59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9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51"/>
      <c r="B119" s="152"/>
      <c r="C119" s="153" t="s">
        <v>97</v>
      </c>
      <c r="D119" s="154" t="s">
        <v>60</v>
      </c>
      <c r="E119" s="154" t="s">
        <v>56</v>
      </c>
      <c r="F119" s="154" t="s">
        <v>57</v>
      </c>
      <c r="G119" s="154" t="s">
        <v>98</v>
      </c>
      <c r="H119" s="154" t="s">
        <v>99</v>
      </c>
      <c r="I119" s="154" t="s">
        <v>100</v>
      </c>
      <c r="J119" s="155" t="s">
        <v>85</v>
      </c>
      <c r="K119" s="156" t="s">
        <v>101</v>
      </c>
      <c r="L119" s="157"/>
      <c r="M119" s="90" t="s">
        <v>1</v>
      </c>
      <c r="N119" s="91" t="s">
        <v>39</v>
      </c>
      <c r="O119" s="91" t="s">
        <v>102</v>
      </c>
      <c r="P119" s="91" t="s">
        <v>103</v>
      </c>
      <c r="Q119" s="91" t="s">
        <v>104</v>
      </c>
      <c r="R119" s="91" t="s">
        <v>105</v>
      </c>
      <c r="S119" s="91" t="s">
        <v>106</v>
      </c>
      <c r="T119" s="92" t="s">
        <v>107</v>
      </c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</row>
    <row r="120" s="2" customFormat="1" ht="22.8" customHeight="1">
      <c r="A120" s="37"/>
      <c r="B120" s="38"/>
      <c r="C120" s="97" t="s">
        <v>86</v>
      </c>
      <c r="D120" s="37"/>
      <c r="E120" s="37"/>
      <c r="F120" s="37"/>
      <c r="G120" s="37"/>
      <c r="H120" s="37"/>
      <c r="I120" s="37"/>
      <c r="J120" s="158">
        <f>BK120</f>
        <v>0</v>
      </c>
      <c r="K120" s="37"/>
      <c r="L120" s="38"/>
      <c r="M120" s="93"/>
      <c r="N120" s="77"/>
      <c r="O120" s="94"/>
      <c r="P120" s="159">
        <f>P121+P145+P185</f>
        <v>0</v>
      </c>
      <c r="Q120" s="94"/>
      <c r="R120" s="159">
        <f>R121+R145+R185</f>
        <v>823.84643750704004</v>
      </c>
      <c r="S120" s="94"/>
      <c r="T120" s="160">
        <f>T121+T145+T185</f>
        <v>43.695259999999998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74</v>
      </c>
      <c r="AU120" s="18" t="s">
        <v>87</v>
      </c>
      <c r="BK120" s="161">
        <f>BK121+BK145+BK185</f>
        <v>0</v>
      </c>
    </row>
    <row r="121" s="12" customFormat="1" ht="25.92" customHeight="1">
      <c r="A121" s="12"/>
      <c r="B121" s="162"/>
      <c r="C121" s="12"/>
      <c r="D121" s="163" t="s">
        <v>74</v>
      </c>
      <c r="E121" s="164" t="s">
        <v>108</v>
      </c>
      <c r="F121" s="164" t="s">
        <v>109</v>
      </c>
      <c r="G121" s="12"/>
      <c r="H121" s="12"/>
      <c r="I121" s="165"/>
      <c r="J121" s="150">
        <f>BK121</f>
        <v>0</v>
      </c>
      <c r="K121" s="12"/>
      <c r="L121" s="162"/>
      <c r="M121" s="166"/>
      <c r="N121" s="167"/>
      <c r="O121" s="167"/>
      <c r="P121" s="168">
        <f>P122+P143</f>
        <v>0</v>
      </c>
      <c r="Q121" s="167"/>
      <c r="R121" s="168">
        <f>R122+R143</f>
        <v>750.37452150920001</v>
      </c>
      <c r="S121" s="167"/>
      <c r="T121" s="169">
        <f>T122+T143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3" t="s">
        <v>80</v>
      </c>
      <c r="AT121" s="170" t="s">
        <v>74</v>
      </c>
      <c r="AU121" s="170" t="s">
        <v>75</v>
      </c>
      <c r="AY121" s="163" t="s">
        <v>110</v>
      </c>
      <c r="BK121" s="171">
        <f>BK122+BK143</f>
        <v>0</v>
      </c>
    </row>
    <row r="122" s="12" customFormat="1" ht="22.8" customHeight="1">
      <c r="A122" s="12"/>
      <c r="B122" s="162"/>
      <c r="C122" s="12"/>
      <c r="D122" s="163" t="s">
        <v>74</v>
      </c>
      <c r="E122" s="172" t="s">
        <v>111</v>
      </c>
      <c r="F122" s="172" t="s">
        <v>112</v>
      </c>
      <c r="G122" s="12"/>
      <c r="H122" s="12"/>
      <c r="I122" s="165"/>
      <c r="J122" s="173">
        <f>BK122</f>
        <v>0</v>
      </c>
      <c r="K122" s="12"/>
      <c r="L122" s="162"/>
      <c r="M122" s="166"/>
      <c r="N122" s="167"/>
      <c r="O122" s="167"/>
      <c r="P122" s="168">
        <f>SUM(P123:P142)</f>
        <v>0</v>
      </c>
      <c r="Q122" s="167"/>
      <c r="R122" s="168">
        <f>SUM(R123:R142)</f>
        <v>750.37452150920001</v>
      </c>
      <c r="S122" s="167"/>
      <c r="T122" s="169">
        <f>SUM(T123:T142)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3" t="s">
        <v>80</v>
      </c>
      <c r="AT122" s="170" t="s">
        <v>74</v>
      </c>
      <c r="AU122" s="170" t="s">
        <v>80</v>
      </c>
      <c r="AY122" s="163" t="s">
        <v>110</v>
      </c>
      <c r="BK122" s="171">
        <f>SUM(BK123:BK142)</f>
        <v>0</v>
      </c>
    </row>
    <row r="123" s="2" customFormat="1" ht="24.15" customHeight="1">
      <c r="A123" s="37"/>
      <c r="B123" s="174"/>
      <c r="C123" s="175" t="s">
        <v>80</v>
      </c>
      <c r="D123" s="175" t="s">
        <v>113</v>
      </c>
      <c r="E123" s="176" t="s">
        <v>114</v>
      </c>
      <c r="F123" s="177" t="s">
        <v>115</v>
      </c>
      <c r="G123" s="178" t="s">
        <v>116</v>
      </c>
      <c r="H123" s="179">
        <v>10781.030000000001</v>
      </c>
      <c r="I123" s="180"/>
      <c r="J123" s="181">
        <f>ROUND(I123*H123,2)</f>
        <v>0</v>
      </c>
      <c r="K123" s="182"/>
      <c r="L123" s="38"/>
      <c r="M123" s="183" t="s">
        <v>1</v>
      </c>
      <c r="N123" s="184" t="s">
        <v>41</v>
      </c>
      <c r="O123" s="81"/>
      <c r="P123" s="185">
        <f>O123*H123</f>
        <v>0</v>
      </c>
      <c r="Q123" s="185">
        <v>0.028680279999999999</v>
      </c>
      <c r="R123" s="185">
        <f>Q123*H123</f>
        <v>309.20295908840001</v>
      </c>
      <c r="S123" s="185">
        <v>0</v>
      </c>
      <c r="T123" s="18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117</v>
      </c>
      <c r="AT123" s="187" t="s">
        <v>113</v>
      </c>
      <c r="AU123" s="187" t="s">
        <v>118</v>
      </c>
      <c r="AY123" s="18" t="s">
        <v>110</v>
      </c>
      <c r="BE123" s="188">
        <f>IF(N123="základná",J123,0)</f>
        <v>0</v>
      </c>
      <c r="BF123" s="188">
        <f>IF(N123="znížená",J123,0)</f>
        <v>0</v>
      </c>
      <c r="BG123" s="188">
        <f>IF(N123="zákl. prenesená",J123,0)</f>
        <v>0</v>
      </c>
      <c r="BH123" s="188">
        <f>IF(N123="zníž. prenesená",J123,0)</f>
        <v>0</v>
      </c>
      <c r="BI123" s="188">
        <f>IF(N123="nulová",J123,0)</f>
        <v>0</v>
      </c>
      <c r="BJ123" s="18" t="s">
        <v>118</v>
      </c>
      <c r="BK123" s="188">
        <f>ROUND(I123*H123,2)</f>
        <v>0</v>
      </c>
      <c r="BL123" s="18" t="s">
        <v>117</v>
      </c>
      <c r="BM123" s="187" t="s">
        <v>119</v>
      </c>
    </row>
    <row r="124" s="13" customFormat="1">
      <c r="A124" s="13"/>
      <c r="B124" s="189"/>
      <c r="C124" s="13"/>
      <c r="D124" s="190" t="s">
        <v>120</v>
      </c>
      <c r="E124" s="191" t="s">
        <v>1</v>
      </c>
      <c r="F124" s="192" t="s">
        <v>121</v>
      </c>
      <c r="G124" s="13"/>
      <c r="H124" s="191" t="s">
        <v>1</v>
      </c>
      <c r="I124" s="193"/>
      <c r="J124" s="13"/>
      <c r="K124" s="13"/>
      <c r="L124" s="189"/>
      <c r="M124" s="194"/>
      <c r="N124" s="195"/>
      <c r="O124" s="195"/>
      <c r="P124" s="195"/>
      <c r="Q124" s="195"/>
      <c r="R124" s="195"/>
      <c r="S124" s="195"/>
      <c r="T124" s="19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1" t="s">
        <v>120</v>
      </c>
      <c r="AU124" s="191" t="s">
        <v>118</v>
      </c>
      <c r="AV124" s="13" t="s">
        <v>80</v>
      </c>
      <c r="AW124" s="13" t="s">
        <v>30</v>
      </c>
      <c r="AX124" s="13" t="s">
        <v>75</v>
      </c>
      <c r="AY124" s="191" t="s">
        <v>110</v>
      </c>
    </row>
    <row r="125" s="13" customFormat="1">
      <c r="A125" s="13"/>
      <c r="B125" s="189"/>
      <c r="C125" s="13"/>
      <c r="D125" s="190" t="s">
        <v>120</v>
      </c>
      <c r="E125" s="191" t="s">
        <v>1</v>
      </c>
      <c r="F125" s="192" t="s">
        <v>122</v>
      </c>
      <c r="G125" s="13"/>
      <c r="H125" s="191" t="s">
        <v>1</v>
      </c>
      <c r="I125" s="193"/>
      <c r="J125" s="13"/>
      <c r="K125" s="13"/>
      <c r="L125" s="189"/>
      <c r="M125" s="194"/>
      <c r="N125" s="195"/>
      <c r="O125" s="195"/>
      <c r="P125" s="195"/>
      <c r="Q125" s="195"/>
      <c r="R125" s="195"/>
      <c r="S125" s="195"/>
      <c r="T125" s="19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91" t="s">
        <v>120</v>
      </c>
      <c r="AU125" s="191" t="s">
        <v>118</v>
      </c>
      <c r="AV125" s="13" t="s">
        <v>80</v>
      </c>
      <c r="AW125" s="13" t="s">
        <v>30</v>
      </c>
      <c r="AX125" s="13" t="s">
        <v>75</v>
      </c>
      <c r="AY125" s="191" t="s">
        <v>110</v>
      </c>
    </row>
    <row r="126" s="14" customFormat="1">
      <c r="A126" s="14"/>
      <c r="B126" s="197"/>
      <c r="C126" s="14"/>
      <c r="D126" s="190" t="s">
        <v>120</v>
      </c>
      <c r="E126" s="198" t="s">
        <v>1</v>
      </c>
      <c r="F126" s="199" t="s">
        <v>123</v>
      </c>
      <c r="G126" s="14"/>
      <c r="H126" s="200">
        <v>27641.647000000001</v>
      </c>
      <c r="I126" s="201"/>
      <c r="J126" s="14"/>
      <c r="K126" s="14"/>
      <c r="L126" s="197"/>
      <c r="M126" s="202"/>
      <c r="N126" s="203"/>
      <c r="O126" s="203"/>
      <c r="P126" s="203"/>
      <c r="Q126" s="203"/>
      <c r="R126" s="203"/>
      <c r="S126" s="203"/>
      <c r="T126" s="20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8" t="s">
        <v>120</v>
      </c>
      <c r="AU126" s="198" t="s">
        <v>118</v>
      </c>
      <c r="AV126" s="14" t="s">
        <v>118</v>
      </c>
      <c r="AW126" s="14" t="s">
        <v>30</v>
      </c>
      <c r="AX126" s="14" t="s">
        <v>75</v>
      </c>
      <c r="AY126" s="198" t="s">
        <v>110</v>
      </c>
    </row>
    <row r="127" s="14" customFormat="1">
      <c r="A127" s="14"/>
      <c r="B127" s="197"/>
      <c r="C127" s="14"/>
      <c r="D127" s="190" t="s">
        <v>120</v>
      </c>
      <c r="E127" s="198" t="s">
        <v>1</v>
      </c>
      <c r="F127" s="199" t="s">
        <v>124</v>
      </c>
      <c r="G127" s="14"/>
      <c r="H127" s="200">
        <v>4701.4430000000002</v>
      </c>
      <c r="I127" s="201"/>
      <c r="J127" s="14"/>
      <c r="K127" s="14"/>
      <c r="L127" s="197"/>
      <c r="M127" s="202"/>
      <c r="N127" s="203"/>
      <c r="O127" s="203"/>
      <c r="P127" s="203"/>
      <c r="Q127" s="203"/>
      <c r="R127" s="203"/>
      <c r="S127" s="203"/>
      <c r="T127" s="20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8" t="s">
        <v>120</v>
      </c>
      <c r="AU127" s="198" t="s">
        <v>118</v>
      </c>
      <c r="AV127" s="14" t="s">
        <v>118</v>
      </c>
      <c r="AW127" s="14" t="s">
        <v>30</v>
      </c>
      <c r="AX127" s="14" t="s">
        <v>75</v>
      </c>
      <c r="AY127" s="198" t="s">
        <v>110</v>
      </c>
    </row>
    <row r="128" s="15" customFormat="1">
      <c r="A128" s="15"/>
      <c r="B128" s="205"/>
      <c r="C128" s="15"/>
      <c r="D128" s="190" t="s">
        <v>120</v>
      </c>
      <c r="E128" s="206" t="s">
        <v>1</v>
      </c>
      <c r="F128" s="207" t="s">
        <v>125</v>
      </c>
      <c r="G128" s="15"/>
      <c r="H128" s="208">
        <v>32343.09</v>
      </c>
      <c r="I128" s="209"/>
      <c r="J128" s="15"/>
      <c r="K128" s="15"/>
      <c r="L128" s="205"/>
      <c r="M128" s="210"/>
      <c r="N128" s="211"/>
      <c r="O128" s="211"/>
      <c r="P128" s="211"/>
      <c r="Q128" s="211"/>
      <c r="R128" s="211"/>
      <c r="S128" s="211"/>
      <c r="T128" s="212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06" t="s">
        <v>120</v>
      </c>
      <c r="AU128" s="206" t="s">
        <v>118</v>
      </c>
      <c r="AV128" s="15" t="s">
        <v>117</v>
      </c>
      <c r="AW128" s="15" t="s">
        <v>30</v>
      </c>
      <c r="AX128" s="15" t="s">
        <v>75</v>
      </c>
      <c r="AY128" s="206" t="s">
        <v>110</v>
      </c>
    </row>
    <row r="129" s="14" customFormat="1">
      <c r="A129" s="14"/>
      <c r="B129" s="197"/>
      <c r="C129" s="14"/>
      <c r="D129" s="190" t="s">
        <v>120</v>
      </c>
      <c r="E129" s="198" t="s">
        <v>1</v>
      </c>
      <c r="F129" s="199" t="s">
        <v>126</v>
      </c>
      <c r="G129" s="14"/>
      <c r="H129" s="200">
        <v>10781.030000000001</v>
      </c>
      <c r="I129" s="201"/>
      <c r="J129" s="14"/>
      <c r="K129" s="14"/>
      <c r="L129" s="197"/>
      <c r="M129" s="202"/>
      <c r="N129" s="203"/>
      <c r="O129" s="203"/>
      <c r="P129" s="203"/>
      <c r="Q129" s="203"/>
      <c r="R129" s="203"/>
      <c r="S129" s="203"/>
      <c r="T129" s="20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8" t="s">
        <v>120</v>
      </c>
      <c r="AU129" s="198" t="s">
        <v>118</v>
      </c>
      <c r="AV129" s="14" t="s">
        <v>118</v>
      </c>
      <c r="AW129" s="14" t="s">
        <v>30</v>
      </c>
      <c r="AX129" s="14" t="s">
        <v>80</v>
      </c>
      <c r="AY129" s="198" t="s">
        <v>110</v>
      </c>
    </row>
    <row r="130" s="2" customFormat="1" ht="37.8" customHeight="1">
      <c r="A130" s="37"/>
      <c r="B130" s="174"/>
      <c r="C130" s="175" t="s">
        <v>118</v>
      </c>
      <c r="D130" s="175" t="s">
        <v>113</v>
      </c>
      <c r="E130" s="176" t="s">
        <v>127</v>
      </c>
      <c r="F130" s="177" t="s">
        <v>128</v>
      </c>
      <c r="G130" s="178" t="s">
        <v>116</v>
      </c>
      <c r="H130" s="179">
        <v>10781.030000000001</v>
      </c>
      <c r="I130" s="180"/>
      <c r="J130" s="181">
        <f>ROUND(I130*H130,2)</f>
        <v>0</v>
      </c>
      <c r="K130" s="182"/>
      <c r="L130" s="38"/>
      <c r="M130" s="183" t="s">
        <v>1</v>
      </c>
      <c r="N130" s="184" t="s">
        <v>41</v>
      </c>
      <c r="O130" s="81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117</v>
      </c>
      <c r="AT130" s="187" t="s">
        <v>113</v>
      </c>
      <c r="AU130" s="187" t="s">
        <v>118</v>
      </c>
      <c r="AY130" s="18" t="s">
        <v>110</v>
      </c>
      <c r="BE130" s="188">
        <f>IF(N130="základná",J130,0)</f>
        <v>0</v>
      </c>
      <c r="BF130" s="188">
        <f>IF(N130="znížená",J130,0)</f>
        <v>0</v>
      </c>
      <c r="BG130" s="188">
        <f>IF(N130="zákl. prenesená",J130,0)</f>
        <v>0</v>
      </c>
      <c r="BH130" s="188">
        <f>IF(N130="zníž. prenesená",J130,0)</f>
        <v>0</v>
      </c>
      <c r="BI130" s="188">
        <f>IF(N130="nulová",J130,0)</f>
        <v>0</v>
      </c>
      <c r="BJ130" s="18" t="s">
        <v>118</v>
      </c>
      <c r="BK130" s="188">
        <f>ROUND(I130*H130,2)</f>
        <v>0</v>
      </c>
      <c r="BL130" s="18" t="s">
        <v>117</v>
      </c>
      <c r="BM130" s="187" t="s">
        <v>129</v>
      </c>
    </row>
    <row r="131" s="2" customFormat="1" ht="24.15" customHeight="1">
      <c r="A131" s="37"/>
      <c r="B131" s="174"/>
      <c r="C131" s="175" t="s">
        <v>130</v>
      </c>
      <c r="D131" s="175" t="s">
        <v>113</v>
      </c>
      <c r="E131" s="176" t="s">
        <v>131</v>
      </c>
      <c r="F131" s="177" t="s">
        <v>132</v>
      </c>
      <c r="G131" s="178" t="s">
        <v>116</v>
      </c>
      <c r="H131" s="179">
        <v>10781.030000000001</v>
      </c>
      <c r="I131" s="180"/>
      <c r="J131" s="181">
        <f>ROUND(I131*H131,2)</f>
        <v>0</v>
      </c>
      <c r="K131" s="182"/>
      <c r="L131" s="38"/>
      <c r="M131" s="183" t="s">
        <v>1</v>
      </c>
      <c r="N131" s="184" t="s">
        <v>41</v>
      </c>
      <c r="O131" s="81"/>
      <c r="P131" s="185">
        <f>O131*H131</f>
        <v>0</v>
      </c>
      <c r="Q131" s="185">
        <v>0.023900000000000001</v>
      </c>
      <c r="R131" s="185">
        <f>Q131*H131</f>
        <v>257.66661700000003</v>
      </c>
      <c r="S131" s="185">
        <v>0</v>
      </c>
      <c r="T131" s="18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117</v>
      </c>
      <c r="AT131" s="187" t="s">
        <v>113</v>
      </c>
      <c r="AU131" s="187" t="s">
        <v>118</v>
      </c>
      <c r="AY131" s="18" t="s">
        <v>110</v>
      </c>
      <c r="BE131" s="188">
        <f>IF(N131="základná",J131,0)</f>
        <v>0</v>
      </c>
      <c r="BF131" s="188">
        <f>IF(N131="znížená",J131,0)</f>
        <v>0</v>
      </c>
      <c r="BG131" s="188">
        <f>IF(N131="zákl. prenesená",J131,0)</f>
        <v>0</v>
      </c>
      <c r="BH131" s="188">
        <f>IF(N131="zníž. prenesená",J131,0)</f>
        <v>0</v>
      </c>
      <c r="BI131" s="188">
        <f>IF(N131="nulová",J131,0)</f>
        <v>0</v>
      </c>
      <c r="BJ131" s="18" t="s">
        <v>118</v>
      </c>
      <c r="BK131" s="188">
        <f>ROUND(I131*H131,2)</f>
        <v>0</v>
      </c>
      <c r="BL131" s="18" t="s">
        <v>117</v>
      </c>
      <c r="BM131" s="187" t="s">
        <v>133</v>
      </c>
    </row>
    <row r="132" s="2" customFormat="1" ht="24.15" customHeight="1">
      <c r="A132" s="37"/>
      <c r="B132" s="174"/>
      <c r="C132" s="175" t="s">
        <v>117</v>
      </c>
      <c r="D132" s="175" t="s">
        <v>113</v>
      </c>
      <c r="E132" s="176" t="s">
        <v>134</v>
      </c>
      <c r="F132" s="177" t="s">
        <v>135</v>
      </c>
      <c r="G132" s="178" t="s">
        <v>136</v>
      </c>
      <c r="H132" s="179">
        <v>5947.8800000000001</v>
      </c>
      <c r="I132" s="180"/>
      <c r="J132" s="181">
        <f>ROUND(I132*H132,2)</f>
        <v>0</v>
      </c>
      <c r="K132" s="182"/>
      <c r="L132" s="38"/>
      <c r="M132" s="183" t="s">
        <v>1</v>
      </c>
      <c r="N132" s="184" t="s">
        <v>41</v>
      </c>
      <c r="O132" s="81"/>
      <c r="P132" s="185">
        <f>O132*H132</f>
        <v>0</v>
      </c>
      <c r="Q132" s="185">
        <v>0.01542616</v>
      </c>
      <c r="R132" s="185">
        <f>Q132*H132</f>
        <v>91.752948540800006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117</v>
      </c>
      <c r="AT132" s="187" t="s">
        <v>113</v>
      </c>
      <c r="AU132" s="187" t="s">
        <v>118</v>
      </c>
      <c r="AY132" s="18" t="s">
        <v>110</v>
      </c>
      <c r="BE132" s="188">
        <f>IF(N132="základná",J132,0)</f>
        <v>0</v>
      </c>
      <c r="BF132" s="188">
        <f>IF(N132="znížená",J132,0)</f>
        <v>0</v>
      </c>
      <c r="BG132" s="188">
        <f>IF(N132="zákl. prenesená",J132,0)</f>
        <v>0</v>
      </c>
      <c r="BH132" s="188">
        <f>IF(N132="zníž. prenesená",J132,0)</f>
        <v>0</v>
      </c>
      <c r="BI132" s="188">
        <f>IF(N132="nulová",J132,0)</f>
        <v>0</v>
      </c>
      <c r="BJ132" s="18" t="s">
        <v>118</v>
      </c>
      <c r="BK132" s="188">
        <f>ROUND(I132*H132,2)</f>
        <v>0</v>
      </c>
      <c r="BL132" s="18" t="s">
        <v>117</v>
      </c>
      <c r="BM132" s="187" t="s">
        <v>137</v>
      </c>
    </row>
    <row r="133" s="14" customFormat="1">
      <c r="A133" s="14"/>
      <c r="B133" s="197"/>
      <c r="C133" s="14"/>
      <c r="D133" s="190" t="s">
        <v>120</v>
      </c>
      <c r="E133" s="198" t="s">
        <v>1</v>
      </c>
      <c r="F133" s="199" t="s">
        <v>138</v>
      </c>
      <c r="G133" s="14"/>
      <c r="H133" s="200">
        <v>5947.8800000000001</v>
      </c>
      <c r="I133" s="201"/>
      <c r="J133" s="14"/>
      <c r="K133" s="14"/>
      <c r="L133" s="197"/>
      <c r="M133" s="202"/>
      <c r="N133" s="203"/>
      <c r="O133" s="203"/>
      <c r="P133" s="203"/>
      <c r="Q133" s="203"/>
      <c r="R133" s="203"/>
      <c r="S133" s="203"/>
      <c r="T133" s="20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8" t="s">
        <v>120</v>
      </c>
      <c r="AU133" s="198" t="s">
        <v>118</v>
      </c>
      <c r="AV133" s="14" t="s">
        <v>118</v>
      </c>
      <c r="AW133" s="14" t="s">
        <v>30</v>
      </c>
      <c r="AX133" s="14" t="s">
        <v>80</v>
      </c>
      <c r="AY133" s="198" t="s">
        <v>110</v>
      </c>
    </row>
    <row r="134" s="2" customFormat="1" ht="33" customHeight="1">
      <c r="A134" s="37"/>
      <c r="B134" s="174"/>
      <c r="C134" s="175" t="s">
        <v>139</v>
      </c>
      <c r="D134" s="175" t="s">
        <v>113</v>
      </c>
      <c r="E134" s="176" t="s">
        <v>140</v>
      </c>
      <c r="F134" s="177" t="s">
        <v>141</v>
      </c>
      <c r="G134" s="178" t="s">
        <v>136</v>
      </c>
      <c r="H134" s="179">
        <v>5947.8800000000001</v>
      </c>
      <c r="I134" s="180"/>
      <c r="J134" s="181">
        <f>ROUND(I134*H134,2)</f>
        <v>0</v>
      </c>
      <c r="K134" s="182"/>
      <c r="L134" s="38"/>
      <c r="M134" s="183" t="s">
        <v>1</v>
      </c>
      <c r="N134" s="184" t="s">
        <v>41</v>
      </c>
      <c r="O134" s="81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117</v>
      </c>
      <c r="AT134" s="187" t="s">
        <v>113</v>
      </c>
      <c r="AU134" s="187" t="s">
        <v>118</v>
      </c>
      <c r="AY134" s="18" t="s">
        <v>110</v>
      </c>
      <c r="BE134" s="188">
        <f>IF(N134="základná",J134,0)</f>
        <v>0</v>
      </c>
      <c r="BF134" s="188">
        <f>IF(N134="znížená",J134,0)</f>
        <v>0</v>
      </c>
      <c r="BG134" s="188">
        <f>IF(N134="zákl. prenesená",J134,0)</f>
        <v>0</v>
      </c>
      <c r="BH134" s="188">
        <f>IF(N134="zníž. prenesená",J134,0)</f>
        <v>0</v>
      </c>
      <c r="BI134" s="188">
        <f>IF(N134="nulová",J134,0)</f>
        <v>0</v>
      </c>
      <c r="BJ134" s="18" t="s">
        <v>118</v>
      </c>
      <c r="BK134" s="188">
        <f>ROUND(I134*H134,2)</f>
        <v>0</v>
      </c>
      <c r="BL134" s="18" t="s">
        <v>117</v>
      </c>
      <c r="BM134" s="187" t="s">
        <v>142</v>
      </c>
    </row>
    <row r="135" s="2" customFormat="1" ht="24.15" customHeight="1">
      <c r="A135" s="37"/>
      <c r="B135" s="174"/>
      <c r="C135" s="175" t="s">
        <v>143</v>
      </c>
      <c r="D135" s="175" t="s">
        <v>113</v>
      </c>
      <c r="E135" s="176" t="s">
        <v>144</v>
      </c>
      <c r="F135" s="177" t="s">
        <v>145</v>
      </c>
      <c r="G135" s="178" t="s">
        <v>136</v>
      </c>
      <c r="H135" s="179">
        <v>5947.8800000000001</v>
      </c>
      <c r="I135" s="180"/>
      <c r="J135" s="181">
        <f>ROUND(I135*H135,2)</f>
        <v>0</v>
      </c>
      <c r="K135" s="182"/>
      <c r="L135" s="38"/>
      <c r="M135" s="183" t="s">
        <v>1</v>
      </c>
      <c r="N135" s="184" t="s">
        <v>41</v>
      </c>
      <c r="O135" s="81"/>
      <c r="P135" s="185">
        <f>O135*H135</f>
        <v>0</v>
      </c>
      <c r="Q135" s="185">
        <v>0.015426000000000001</v>
      </c>
      <c r="R135" s="185">
        <f>Q135*H135</f>
        <v>91.751996880000007</v>
      </c>
      <c r="S135" s="185">
        <v>0</v>
      </c>
      <c r="T135" s="18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117</v>
      </c>
      <c r="AT135" s="187" t="s">
        <v>113</v>
      </c>
      <c r="AU135" s="187" t="s">
        <v>118</v>
      </c>
      <c r="AY135" s="18" t="s">
        <v>110</v>
      </c>
      <c r="BE135" s="188">
        <f>IF(N135="základná",J135,0)</f>
        <v>0</v>
      </c>
      <c r="BF135" s="188">
        <f>IF(N135="znížená",J135,0)</f>
        <v>0</v>
      </c>
      <c r="BG135" s="188">
        <f>IF(N135="zákl. prenesená",J135,0)</f>
        <v>0</v>
      </c>
      <c r="BH135" s="188">
        <f>IF(N135="zníž. prenesená",J135,0)</f>
        <v>0</v>
      </c>
      <c r="BI135" s="188">
        <f>IF(N135="nulová",J135,0)</f>
        <v>0</v>
      </c>
      <c r="BJ135" s="18" t="s">
        <v>118</v>
      </c>
      <c r="BK135" s="188">
        <f>ROUND(I135*H135,2)</f>
        <v>0</v>
      </c>
      <c r="BL135" s="18" t="s">
        <v>117</v>
      </c>
      <c r="BM135" s="187" t="s">
        <v>146</v>
      </c>
    </row>
    <row r="136" s="2" customFormat="1" ht="24.15" customHeight="1">
      <c r="A136" s="37"/>
      <c r="B136" s="174"/>
      <c r="C136" s="175" t="s">
        <v>147</v>
      </c>
      <c r="D136" s="175" t="s">
        <v>113</v>
      </c>
      <c r="E136" s="176" t="s">
        <v>148</v>
      </c>
      <c r="F136" s="177" t="s">
        <v>149</v>
      </c>
      <c r="G136" s="178" t="s">
        <v>150</v>
      </c>
      <c r="H136" s="179">
        <v>43.695</v>
      </c>
      <c r="I136" s="180"/>
      <c r="J136" s="181">
        <f>ROUND(I136*H136,2)</f>
        <v>0</v>
      </c>
      <c r="K136" s="182"/>
      <c r="L136" s="38"/>
      <c r="M136" s="183" t="s">
        <v>1</v>
      </c>
      <c r="N136" s="184" t="s">
        <v>41</v>
      </c>
      <c r="O136" s="81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117</v>
      </c>
      <c r="AT136" s="187" t="s">
        <v>113</v>
      </c>
      <c r="AU136" s="187" t="s">
        <v>118</v>
      </c>
      <c r="AY136" s="18" t="s">
        <v>110</v>
      </c>
      <c r="BE136" s="188">
        <f>IF(N136="základná",J136,0)</f>
        <v>0</v>
      </c>
      <c r="BF136" s="188">
        <f>IF(N136="znížená",J136,0)</f>
        <v>0</v>
      </c>
      <c r="BG136" s="188">
        <f>IF(N136="zákl. prenesená",J136,0)</f>
        <v>0</v>
      </c>
      <c r="BH136" s="188">
        <f>IF(N136="zníž. prenesená",J136,0)</f>
        <v>0</v>
      </c>
      <c r="BI136" s="188">
        <f>IF(N136="nulová",J136,0)</f>
        <v>0</v>
      </c>
      <c r="BJ136" s="18" t="s">
        <v>118</v>
      </c>
      <c r="BK136" s="188">
        <f>ROUND(I136*H136,2)</f>
        <v>0</v>
      </c>
      <c r="BL136" s="18" t="s">
        <v>117</v>
      </c>
      <c r="BM136" s="187" t="s">
        <v>151</v>
      </c>
    </row>
    <row r="137" s="2" customFormat="1" ht="21.75" customHeight="1">
      <c r="A137" s="37"/>
      <c r="B137" s="174"/>
      <c r="C137" s="175" t="s">
        <v>152</v>
      </c>
      <c r="D137" s="175" t="s">
        <v>113</v>
      </c>
      <c r="E137" s="176" t="s">
        <v>153</v>
      </c>
      <c r="F137" s="177" t="s">
        <v>154</v>
      </c>
      <c r="G137" s="178" t="s">
        <v>150</v>
      </c>
      <c r="H137" s="179">
        <v>43.695</v>
      </c>
      <c r="I137" s="180"/>
      <c r="J137" s="181">
        <f>ROUND(I137*H137,2)</f>
        <v>0</v>
      </c>
      <c r="K137" s="182"/>
      <c r="L137" s="38"/>
      <c r="M137" s="183" t="s">
        <v>1</v>
      </c>
      <c r="N137" s="184" t="s">
        <v>41</v>
      </c>
      <c r="O137" s="81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117</v>
      </c>
      <c r="AT137" s="187" t="s">
        <v>113</v>
      </c>
      <c r="AU137" s="187" t="s">
        <v>118</v>
      </c>
      <c r="AY137" s="18" t="s">
        <v>110</v>
      </c>
      <c r="BE137" s="188">
        <f>IF(N137="základná",J137,0)</f>
        <v>0</v>
      </c>
      <c r="BF137" s="188">
        <f>IF(N137="znížená",J137,0)</f>
        <v>0</v>
      </c>
      <c r="BG137" s="188">
        <f>IF(N137="zákl. prenesená",J137,0)</f>
        <v>0</v>
      </c>
      <c r="BH137" s="188">
        <f>IF(N137="zníž. prenesená",J137,0)</f>
        <v>0</v>
      </c>
      <c r="BI137" s="188">
        <f>IF(N137="nulová",J137,0)</f>
        <v>0</v>
      </c>
      <c r="BJ137" s="18" t="s">
        <v>118</v>
      </c>
      <c r="BK137" s="188">
        <f>ROUND(I137*H137,2)</f>
        <v>0</v>
      </c>
      <c r="BL137" s="18" t="s">
        <v>117</v>
      </c>
      <c r="BM137" s="187" t="s">
        <v>155</v>
      </c>
    </row>
    <row r="138" s="2" customFormat="1" ht="24.15" customHeight="1">
      <c r="A138" s="37"/>
      <c r="B138" s="174"/>
      <c r="C138" s="175" t="s">
        <v>111</v>
      </c>
      <c r="D138" s="175" t="s">
        <v>113</v>
      </c>
      <c r="E138" s="176" t="s">
        <v>156</v>
      </c>
      <c r="F138" s="177" t="s">
        <v>157</v>
      </c>
      <c r="G138" s="178" t="s">
        <v>150</v>
      </c>
      <c r="H138" s="179">
        <v>349.56</v>
      </c>
      <c r="I138" s="180"/>
      <c r="J138" s="181">
        <f>ROUND(I138*H138,2)</f>
        <v>0</v>
      </c>
      <c r="K138" s="182"/>
      <c r="L138" s="38"/>
      <c r="M138" s="183" t="s">
        <v>1</v>
      </c>
      <c r="N138" s="184" t="s">
        <v>41</v>
      </c>
      <c r="O138" s="81"/>
      <c r="P138" s="185">
        <f>O138*H138</f>
        <v>0</v>
      </c>
      <c r="Q138" s="185">
        <v>0</v>
      </c>
      <c r="R138" s="185">
        <f>Q138*H138</f>
        <v>0</v>
      </c>
      <c r="S138" s="185">
        <v>0</v>
      </c>
      <c r="T138" s="18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117</v>
      </c>
      <c r="AT138" s="187" t="s">
        <v>113</v>
      </c>
      <c r="AU138" s="187" t="s">
        <v>118</v>
      </c>
      <c r="AY138" s="18" t="s">
        <v>110</v>
      </c>
      <c r="BE138" s="188">
        <f>IF(N138="základná",J138,0)</f>
        <v>0</v>
      </c>
      <c r="BF138" s="188">
        <f>IF(N138="znížená",J138,0)</f>
        <v>0</v>
      </c>
      <c r="BG138" s="188">
        <f>IF(N138="zákl. prenesená",J138,0)</f>
        <v>0</v>
      </c>
      <c r="BH138" s="188">
        <f>IF(N138="zníž. prenesená",J138,0)</f>
        <v>0</v>
      </c>
      <c r="BI138" s="188">
        <f>IF(N138="nulová",J138,0)</f>
        <v>0</v>
      </c>
      <c r="BJ138" s="18" t="s">
        <v>118</v>
      </c>
      <c r="BK138" s="188">
        <f>ROUND(I138*H138,2)</f>
        <v>0</v>
      </c>
      <c r="BL138" s="18" t="s">
        <v>117</v>
      </c>
      <c r="BM138" s="187" t="s">
        <v>158</v>
      </c>
    </row>
    <row r="139" s="14" customFormat="1">
      <c r="A139" s="14"/>
      <c r="B139" s="197"/>
      <c r="C139" s="14"/>
      <c r="D139" s="190" t="s">
        <v>120</v>
      </c>
      <c r="E139" s="14"/>
      <c r="F139" s="199" t="s">
        <v>159</v>
      </c>
      <c r="G139" s="14"/>
      <c r="H139" s="200">
        <v>349.56</v>
      </c>
      <c r="I139" s="201"/>
      <c r="J139" s="14"/>
      <c r="K139" s="14"/>
      <c r="L139" s="197"/>
      <c r="M139" s="202"/>
      <c r="N139" s="203"/>
      <c r="O139" s="203"/>
      <c r="P139" s="203"/>
      <c r="Q139" s="203"/>
      <c r="R139" s="203"/>
      <c r="S139" s="203"/>
      <c r="T139" s="20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8" t="s">
        <v>120</v>
      </c>
      <c r="AU139" s="198" t="s">
        <v>118</v>
      </c>
      <c r="AV139" s="14" t="s">
        <v>118</v>
      </c>
      <c r="AW139" s="14" t="s">
        <v>3</v>
      </c>
      <c r="AX139" s="14" t="s">
        <v>80</v>
      </c>
      <c r="AY139" s="198" t="s">
        <v>110</v>
      </c>
    </row>
    <row r="140" s="2" customFormat="1" ht="24.15" customHeight="1">
      <c r="A140" s="37"/>
      <c r="B140" s="174"/>
      <c r="C140" s="175" t="s">
        <v>160</v>
      </c>
      <c r="D140" s="175" t="s">
        <v>113</v>
      </c>
      <c r="E140" s="176" t="s">
        <v>161</v>
      </c>
      <c r="F140" s="177" t="s">
        <v>162</v>
      </c>
      <c r="G140" s="178" t="s">
        <v>150</v>
      </c>
      <c r="H140" s="179">
        <v>43.695</v>
      </c>
      <c r="I140" s="180"/>
      <c r="J140" s="181">
        <f>ROUND(I140*H140,2)</f>
        <v>0</v>
      </c>
      <c r="K140" s="182"/>
      <c r="L140" s="38"/>
      <c r="M140" s="183" t="s">
        <v>1</v>
      </c>
      <c r="N140" s="184" t="s">
        <v>41</v>
      </c>
      <c r="O140" s="81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117</v>
      </c>
      <c r="AT140" s="187" t="s">
        <v>113</v>
      </c>
      <c r="AU140" s="187" t="s">
        <v>118</v>
      </c>
      <c r="AY140" s="18" t="s">
        <v>110</v>
      </c>
      <c r="BE140" s="188">
        <f>IF(N140="základná",J140,0)</f>
        <v>0</v>
      </c>
      <c r="BF140" s="188">
        <f>IF(N140="znížená",J140,0)</f>
        <v>0</v>
      </c>
      <c r="BG140" s="188">
        <f>IF(N140="zákl. prenesená",J140,0)</f>
        <v>0</v>
      </c>
      <c r="BH140" s="188">
        <f>IF(N140="zníž. prenesená",J140,0)</f>
        <v>0</v>
      </c>
      <c r="BI140" s="188">
        <f>IF(N140="nulová",J140,0)</f>
        <v>0</v>
      </c>
      <c r="BJ140" s="18" t="s">
        <v>118</v>
      </c>
      <c r="BK140" s="188">
        <f>ROUND(I140*H140,2)</f>
        <v>0</v>
      </c>
      <c r="BL140" s="18" t="s">
        <v>117</v>
      </c>
      <c r="BM140" s="187" t="s">
        <v>163</v>
      </c>
    </row>
    <row r="141" s="2" customFormat="1" ht="24.15" customHeight="1">
      <c r="A141" s="37"/>
      <c r="B141" s="174"/>
      <c r="C141" s="175" t="s">
        <v>164</v>
      </c>
      <c r="D141" s="175" t="s">
        <v>113</v>
      </c>
      <c r="E141" s="176" t="s">
        <v>165</v>
      </c>
      <c r="F141" s="177" t="s">
        <v>166</v>
      </c>
      <c r="G141" s="178" t="s">
        <v>150</v>
      </c>
      <c r="H141" s="179">
        <v>43.695</v>
      </c>
      <c r="I141" s="180"/>
      <c r="J141" s="181">
        <f>ROUND(I141*H141,2)</f>
        <v>0</v>
      </c>
      <c r="K141" s="182"/>
      <c r="L141" s="38"/>
      <c r="M141" s="183" t="s">
        <v>1</v>
      </c>
      <c r="N141" s="184" t="s">
        <v>41</v>
      </c>
      <c r="O141" s="81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117</v>
      </c>
      <c r="AT141" s="187" t="s">
        <v>113</v>
      </c>
      <c r="AU141" s="187" t="s">
        <v>118</v>
      </c>
      <c r="AY141" s="18" t="s">
        <v>110</v>
      </c>
      <c r="BE141" s="188">
        <f>IF(N141="základná",J141,0)</f>
        <v>0</v>
      </c>
      <c r="BF141" s="188">
        <f>IF(N141="znížená",J141,0)</f>
        <v>0</v>
      </c>
      <c r="BG141" s="188">
        <f>IF(N141="zákl. prenesená",J141,0)</f>
        <v>0</v>
      </c>
      <c r="BH141" s="188">
        <f>IF(N141="zníž. prenesená",J141,0)</f>
        <v>0</v>
      </c>
      <c r="BI141" s="188">
        <f>IF(N141="nulová",J141,0)</f>
        <v>0</v>
      </c>
      <c r="BJ141" s="18" t="s">
        <v>118</v>
      </c>
      <c r="BK141" s="188">
        <f>ROUND(I141*H141,2)</f>
        <v>0</v>
      </c>
      <c r="BL141" s="18" t="s">
        <v>117</v>
      </c>
      <c r="BM141" s="187" t="s">
        <v>167</v>
      </c>
    </row>
    <row r="142" s="2" customFormat="1" ht="24.15" customHeight="1">
      <c r="A142" s="37"/>
      <c r="B142" s="174"/>
      <c r="C142" s="175" t="s">
        <v>168</v>
      </c>
      <c r="D142" s="175" t="s">
        <v>113</v>
      </c>
      <c r="E142" s="176" t="s">
        <v>169</v>
      </c>
      <c r="F142" s="177" t="s">
        <v>170</v>
      </c>
      <c r="G142" s="178" t="s">
        <v>150</v>
      </c>
      <c r="H142" s="179">
        <v>43.695</v>
      </c>
      <c r="I142" s="180"/>
      <c r="J142" s="181">
        <f>ROUND(I142*H142,2)</f>
        <v>0</v>
      </c>
      <c r="K142" s="182"/>
      <c r="L142" s="38"/>
      <c r="M142" s="183" t="s">
        <v>1</v>
      </c>
      <c r="N142" s="184" t="s">
        <v>41</v>
      </c>
      <c r="O142" s="81"/>
      <c r="P142" s="185">
        <f>O142*H142</f>
        <v>0</v>
      </c>
      <c r="Q142" s="185">
        <v>0</v>
      </c>
      <c r="R142" s="185">
        <f>Q142*H142</f>
        <v>0</v>
      </c>
      <c r="S142" s="185">
        <v>0</v>
      </c>
      <c r="T142" s="18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117</v>
      </c>
      <c r="AT142" s="187" t="s">
        <v>113</v>
      </c>
      <c r="AU142" s="187" t="s">
        <v>118</v>
      </c>
      <c r="AY142" s="18" t="s">
        <v>110</v>
      </c>
      <c r="BE142" s="188">
        <f>IF(N142="základná",J142,0)</f>
        <v>0</v>
      </c>
      <c r="BF142" s="188">
        <f>IF(N142="znížená",J142,0)</f>
        <v>0</v>
      </c>
      <c r="BG142" s="188">
        <f>IF(N142="zákl. prenesená",J142,0)</f>
        <v>0</v>
      </c>
      <c r="BH142" s="188">
        <f>IF(N142="zníž. prenesená",J142,0)</f>
        <v>0</v>
      </c>
      <c r="BI142" s="188">
        <f>IF(N142="nulová",J142,0)</f>
        <v>0</v>
      </c>
      <c r="BJ142" s="18" t="s">
        <v>118</v>
      </c>
      <c r="BK142" s="188">
        <f>ROUND(I142*H142,2)</f>
        <v>0</v>
      </c>
      <c r="BL142" s="18" t="s">
        <v>117</v>
      </c>
      <c r="BM142" s="187" t="s">
        <v>171</v>
      </c>
    </row>
    <row r="143" s="12" customFormat="1" ht="22.8" customHeight="1">
      <c r="A143" s="12"/>
      <c r="B143" s="162"/>
      <c r="C143" s="12"/>
      <c r="D143" s="163" t="s">
        <v>74</v>
      </c>
      <c r="E143" s="172" t="s">
        <v>172</v>
      </c>
      <c r="F143" s="172" t="s">
        <v>173</v>
      </c>
      <c r="G143" s="12"/>
      <c r="H143" s="12"/>
      <c r="I143" s="165"/>
      <c r="J143" s="173">
        <f>BK143</f>
        <v>0</v>
      </c>
      <c r="K143" s="12"/>
      <c r="L143" s="162"/>
      <c r="M143" s="166"/>
      <c r="N143" s="167"/>
      <c r="O143" s="167"/>
      <c r="P143" s="168">
        <f>P144</f>
        <v>0</v>
      </c>
      <c r="Q143" s="167"/>
      <c r="R143" s="168">
        <f>R144</f>
        <v>0</v>
      </c>
      <c r="S143" s="167"/>
      <c r="T143" s="169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3" t="s">
        <v>80</v>
      </c>
      <c r="AT143" s="170" t="s">
        <v>74</v>
      </c>
      <c r="AU143" s="170" t="s">
        <v>80</v>
      </c>
      <c r="AY143" s="163" t="s">
        <v>110</v>
      </c>
      <c r="BK143" s="171">
        <f>BK144</f>
        <v>0</v>
      </c>
    </row>
    <row r="144" s="2" customFormat="1" ht="24.15" customHeight="1">
      <c r="A144" s="37"/>
      <c r="B144" s="174"/>
      <c r="C144" s="175" t="s">
        <v>174</v>
      </c>
      <c r="D144" s="175" t="s">
        <v>113</v>
      </c>
      <c r="E144" s="176" t="s">
        <v>175</v>
      </c>
      <c r="F144" s="177" t="s">
        <v>176</v>
      </c>
      <c r="G144" s="178" t="s">
        <v>150</v>
      </c>
      <c r="H144" s="179">
        <v>750.375</v>
      </c>
      <c r="I144" s="180"/>
      <c r="J144" s="181">
        <f>ROUND(I144*H144,2)</f>
        <v>0</v>
      </c>
      <c r="K144" s="182"/>
      <c r="L144" s="38"/>
      <c r="M144" s="183" t="s">
        <v>1</v>
      </c>
      <c r="N144" s="184" t="s">
        <v>41</v>
      </c>
      <c r="O144" s="81"/>
      <c r="P144" s="185">
        <f>O144*H144</f>
        <v>0</v>
      </c>
      <c r="Q144" s="185">
        <v>0</v>
      </c>
      <c r="R144" s="185">
        <f>Q144*H144</f>
        <v>0</v>
      </c>
      <c r="S144" s="185">
        <v>0</v>
      </c>
      <c r="T144" s="18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117</v>
      </c>
      <c r="AT144" s="187" t="s">
        <v>113</v>
      </c>
      <c r="AU144" s="187" t="s">
        <v>118</v>
      </c>
      <c r="AY144" s="18" t="s">
        <v>110</v>
      </c>
      <c r="BE144" s="188">
        <f>IF(N144="základná",J144,0)</f>
        <v>0</v>
      </c>
      <c r="BF144" s="188">
        <f>IF(N144="znížená",J144,0)</f>
        <v>0</v>
      </c>
      <c r="BG144" s="188">
        <f>IF(N144="zákl. prenesená",J144,0)</f>
        <v>0</v>
      </c>
      <c r="BH144" s="188">
        <f>IF(N144="zníž. prenesená",J144,0)</f>
        <v>0</v>
      </c>
      <c r="BI144" s="188">
        <f>IF(N144="nulová",J144,0)</f>
        <v>0</v>
      </c>
      <c r="BJ144" s="18" t="s">
        <v>118</v>
      </c>
      <c r="BK144" s="188">
        <f>ROUND(I144*H144,2)</f>
        <v>0</v>
      </c>
      <c r="BL144" s="18" t="s">
        <v>117</v>
      </c>
      <c r="BM144" s="187" t="s">
        <v>177</v>
      </c>
    </row>
    <row r="145" s="12" customFormat="1" ht="25.92" customHeight="1">
      <c r="A145" s="12"/>
      <c r="B145" s="162"/>
      <c r="C145" s="12"/>
      <c r="D145" s="163" t="s">
        <v>74</v>
      </c>
      <c r="E145" s="164" t="s">
        <v>178</v>
      </c>
      <c r="F145" s="164" t="s">
        <v>179</v>
      </c>
      <c r="G145" s="12"/>
      <c r="H145" s="12"/>
      <c r="I145" s="165"/>
      <c r="J145" s="150">
        <f>BK145</f>
        <v>0</v>
      </c>
      <c r="K145" s="12"/>
      <c r="L145" s="162"/>
      <c r="M145" s="166"/>
      <c r="N145" s="167"/>
      <c r="O145" s="167"/>
      <c r="P145" s="168">
        <f>P146+P154+P175</f>
        <v>0</v>
      </c>
      <c r="Q145" s="167"/>
      <c r="R145" s="168">
        <f>R146+R154+R175</f>
        <v>73.47191599784</v>
      </c>
      <c r="S145" s="167"/>
      <c r="T145" s="169">
        <f>T146+T154+T175</f>
        <v>43.695259999999998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3" t="s">
        <v>118</v>
      </c>
      <c r="AT145" s="170" t="s">
        <v>74</v>
      </c>
      <c r="AU145" s="170" t="s">
        <v>75</v>
      </c>
      <c r="AY145" s="163" t="s">
        <v>110</v>
      </c>
      <c r="BK145" s="171">
        <f>BK146+BK154+BK175</f>
        <v>0</v>
      </c>
    </row>
    <row r="146" s="12" customFormat="1" ht="22.8" customHeight="1">
      <c r="A146" s="12"/>
      <c r="B146" s="162"/>
      <c r="C146" s="12"/>
      <c r="D146" s="163" t="s">
        <v>74</v>
      </c>
      <c r="E146" s="172" t="s">
        <v>180</v>
      </c>
      <c r="F146" s="172" t="s">
        <v>181</v>
      </c>
      <c r="G146" s="12"/>
      <c r="H146" s="12"/>
      <c r="I146" s="165"/>
      <c r="J146" s="173">
        <f>BK146</f>
        <v>0</v>
      </c>
      <c r="K146" s="12"/>
      <c r="L146" s="162"/>
      <c r="M146" s="166"/>
      <c r="N146" s="167"/>
      <c r="O146" s="167"/>
      <c r="P146" s="168">
        <f>SUM(P147:P153)</f>
        <v>0</v>
      </c>
      <c r="Q146" s="167"/>
      <c r="R146" s="168">
        <f>SUM(R147:R153)</f>
        <v>0.98031330000000005</v>
      </c>
      <c r="S146" s="167"/>
      <c r="T146" s="169">
        <f>SUM(T147:T153)</f>
        <v>2.0601000000000003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3" t="s">
        <v>118</v>
      </c>
      <c r="AT146" s="170" t="s">
        <v>74</v>
      </c>
      <c r="AU146" s="170" t="s">
        <v>80</v>
      </c>
      <c r="AY146" s="163" t="s">
        <v>110</v>
      </c>
      <c r="BK146" s="171">
        <f>SUM(BK147:BK153)</f>
        <v>0</v>
      </c>
    </row>
    <row r="147" s="2" customFormat="1" ht="37.8" customHeight="1">
      <c r="A147" s="37"/>
      <c r="B147" s="174"/>
      <c r="C147" s="175" t="s">
        <v>182</v>
      </c>
      <c r="D147" s="175" t="s">
        <v>113</v>
      </c>
      <c r="E147" s="176" t="s">
        <v>183</v>
      </c>
      <c r="F147" s="177" t="s">
        <v>184</v>
      </c>
      <c r="G147" s="178" t="s">
        <v>136</v>
      </c>
      <c r="H147" s="179">
        <v>294.30000000000001</v>
      </c>
      <c r="I147" s="180"/>
      <c r="J147" s="181">
        <f>ROUND(I147*H147,2)</f>
        <v>0</v>
      </c>
      <c r="K147" s="182"/>
      <c r="L147" s="38"/>
      <c r="M147" s="183" t="s">
        <v>1</v>
      </c>
      <c r="N147" s="184" t="s">
        <v>41</v>
      </c>
      <c r="O147" s="81"/>
      <c r="P147" s="185">
        <f>O147*H147</f>
        <v>0</v>
      </c>
      <c r="Q147" s="185">
        <v>0</v>
      </c>
      <c r="R147" s="185">
        <f>Q147*H147</f>
        <v>0</v>
      </c>
      <c r="S147" s="185">
        <v>0.0070000000000000001</v>
      </c>
      <c r="T147" s="186">
        <f>S147*H147</f>
        <v>2.0601000000000003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185</v>
      </c>
      <c r="AT147" s="187" t="s">
        <v>113</v>
      </c>
      <c r="AU147" s="187" t="s">
        <v>118</v>
      </c>
      <c r="AY147" s="18" t="s">
        <v>110</v>
      </c>
      <c r="BE147" s="188">
        <f>IF(N147="základná",J147,0)</f>
        <v>0</v>
      </c>
      <c r="BF147" s="188">
        <f>IF(N147="znížená",J147,0)</f>
        <v>0</v>
      </c>
      <c r="BG147" s="188">
        <f>IF(N147="zákl. prenesená",J147,0)</f>
        <v>0</v>
      </c>
      <c r="BH147" s="188">
        <f>IF(N147="zníž. prenesená",J147,0)</f>
        <v>0</v>
      </c>
      <c r="BI147" s="188">
        <f>IF(N147="nulová",J147,0)</f>
        <v>0</v>
      </c>
      <c r="BJ147" s="18" t="s">
        <v>118</v>
      </c>
      <c r="BK147" s="188">
        <f>ROUND(I147*H147,2)</f>
        <v>0</v>
      </c>
      <c r="BL147" s="18" t="s">
        <v>185</v>
      </c>
      <c r="BM147" s="187" t="s">
        <v>186</v>
      </c>
    </row>
    <row r="148" s="13" customFormat="1">
      <c r="A148" s="13"/>
      <c r="B148" s="189"/>
      <c r="C148" s="13"/>
      <c r="D148" s="190" t="s">
        <v>120</v>
      </c>
      <c r="E148" s="191" t="s">
        <v>1</v>
      </c>
      <c r="F148" s="192" t="s">
        <v>187</v>
      </c>
      <c r="G148" s="13"/>
      <c r="H148" s="191" t="s">
        <v>1</v>
      </c>
      <c r="I148" s="193"/>
      <c r="J148" s="13"/>
      <c r="K148" s="13"/>
      <c r="L148" s="189"/>
      <c r="M148" s="194"/>
      <c r="N148" s="195"/>
      <c r="O148" s="195"/>
      <c r="P148" s="195"/>
      <c r="Q148" s="195"/>
      <c r="R148" s="195"/>
      <c r="S148" s="195"/>
      <c r="T148" s="19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1" t="s">
        <v>120</v>
      </c>
      <c r="AU148" s="191" t="s">
        <v>118</v>
      </c>
      <c r="AV148" s="13" t="s">
        <v>80</v>
      </c>
      <c r="AW148" s="13" t="s">
        <v>30</v>
      </c>
      <c r="AX148" s="13" t="s">
        <v>75</v>
      </c>
      <c r="AY148" s="191" t="s">
        <v>110</v>
      </c>
    </row>
    <row r="149" s="14" customFormat="1">
      <c r="A149" s="14"/>
      <c r="B149" s="197"/>
      <c r="C149" s="14"/>
      <c r="D149" s="190" t="s">
        <v>120</v>
      </c>
      <c r="E149" s="198" t="s">
        <v>1</v>
      </c>
      <c r="F149" s="199" t="s">
        <v>188</v>
      </c>
      <c r="G149" s="14"/>
      <c r="H149" s="200">
        <v>294.30000000000001</v>
      </c>
      <c r="I149" s="201"/>
      <c r="J149" s="14"/>
      <c r="K149" s="14"/>
      <c r="L149" s="197"/>
      <c r="M149" s="202"/>
      <c r="N149" s="203"/>
      <c r="O149" s="203"/>
      <c r="P149" s="203"/>
      <c r="Q149" s="203"/>
      <c r="R149" s="203"/>
      <c r="S149" s="203"/>
      <c r="T149" s="20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8" t="s">
        <v>120</v>
      </c>
      <c r="AU149" s="198" t="s">
        <v>118</v>
      </c>
      <c r="AV149" s="14" t="s">
        <v>118</v>
      </c>
      <c r="AW149" s="14" t="s">
        <v>30</v>
      </c>
      <c r="AX149" s="14" t="s">
        <v>80</v>
      </c>
      <c r="AY149" s="198" t="s">
        <v>110</v>
      </c>
    </row>
    <row r="150" s="2" customFormat="1" ht="24.15" customHeight="1">
      <c r="A150" s="37"/>
      <c r="B150" s="174"/>
      <c r="C150" s="175" t="s">
        <v>189</v>
      </c>
      <c r="D150" s="175" t="s">
        <v>113</v>
      </c>
      <c r="E150" s="176" t="s">
        <v>190</v>
      </c>
      <c r="F150" s="177" t="s">
        <v>191</v>
      </c>
      <c r="G150" s="178" t="s">
        <v>136</v>
      </c>
      <c r="H150" s="179">
        <v>294.30000000000001</v>
      </c>
      <c r="I150" s="180"/>
      <c r="J150" s="181">
        <f>ROUND(I150*H150,2)</f>
        <v>0</v>
      </c>
      <c r="K150" s="182"/>
      <c r="L150" s="38"/>
      <c r="M150" s="183" t="s">
        <v>1</v>
      </c>
      <c r="N150" s="184" t="s">
        <v>41</v>
      </c>
      <c r="O150" s="81"/>
      <c r="P150" s="185">
        <f>O150*H150</f>
        <v>0</v>
      </c>
      <c r="Q150" s="185">
        <v>0.0033310000000000002</v>
      </c>
      <c r="R150" s="185">
        <f>Q150*H150</f>
        <v>0.98031330000000005</v>
      </c>
      <c r="S150" s="185">
        <v>0</v>
      </c>
      <c r="T150" s="18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185</v>
      </c>
      <c r="AT150" s="187" t="s">
        <v>113</v>
      </c>
      <c r="AU150" s="187" t="s">
        <v>118</v>
      </c>
      <c r="AY150" s="18" t="s">
        <v>110</v>
      </c>
      <c r="BE150" s="188">
        <f>IF(N150="základná",J150,0)</f>
        <v>0</v>
      </c>
      <c r="BF150" s="188">
        <f>IF(N150="znížená",J150,0)</f>
        <v>0</v>
      </c>
      <c r="BG150" s="188">
        <f>IF(N150="zákl. prenesená",J150,0)</f>
        <v>0</v>
      </c>
      <c r="BH150" s="188">
        <f>IF(N150="zníž. prenesená",J150,0)</f>
        <v>0</v>
      </c>
      <c r="BI150" s="188">
        <f>IF(N150="nulová",J150,0)</f>
        <v>0</v>
      </c>
      <c r="BJ150" s="18" t="s">
        <v>118</v>
      </c>
      <c r="BK150" s="188">
        <f>ROUND(I150*H150,2)</f>
        <v>0</v>
      </c>
      <c r="BL150" s="18" t="s">
        <v>185</v>
      </c>
      <c r="BM150" s="187" t="s">
        <v>192</v>
      </c>
    </row>
    <row r="151" s="13" customFormat="1">
      <c r="A151" s="13"/>
      <c r="B151" s="189"/>
      <c r="C151" s="13"/>
      <c r="D151" s="190" t="s">
        <v>120</v>
      </c>
      <c r="E151" s="191" t="s">
        <v>1</v>
      </c>
      <c r="F151" s="192" t="s">
        <v>187</v>
      </c>
      <c r="G151" s="13"/>
      <c r="H151" s="191" t="s">
        <v>1</v>
      </c>
      <c r="I151" s="193"/>
      <c r="J151" s="13"/>
      <c r="K151" s="13"/>
      <c r="L151" s="189"/>
      <c r="M151" s="194"/>
      <c r="N151" s="195"/>
      <c r="O151" s="195"/>
      <c r="P151" s="195"/>
      <c r="Q151" s="195"/>
      <c r="R151" s="195"/>
      <c r="S151" s="195"/>
      <c r="T151" s="19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1" t="s">
        <v>120</v>
      </c>
      <c r="AU151" s="191" t="s">
        <v>118</v>
      </c>
      <c r="AV151" s="13" t="s">
        <v>80</v>
      </c>
      <c r="AW151" s="13" t="s">
        <v>30</v>
      </c>
      <c r="AX151" s="13" t="s">
        <v>75</v>
      </c>
      <c r="AY151" s="191" t="s">
        <v>110</v>
      </c>
    </row>
    <row r="152" s="14" customFormat="1">
      <c r="A152" s="14"/>
      <c r="B152" s="197"/>
      <c r="C152" s="14"/>
      <c r="D152" s="190" t="s">
        <v>120</v>
      </c>
      <c r="E152" s="198" t="s">
        <v>1</v>
      </c>
      <c r="F152" s="199" t="s">
        <v>188</v>
      </c>
      <c r="G152" s="14"/>
      <c r="H152" s="200">
        <v>294.30000000000001</v>
      </c>
      <c r="I152" s="201"/>
      <c r="J152" s="14"/>
      <c r="K152" s="14"/>
      <c r="L152" s="197"/>
      <c r="M152" s="202"/>
      <c r="N152" s="203"/>
      <c r="O152" s="203"/>
      <c r="P152" s="203"/>
      <c r="Q152" s="203"/>
      <c r="R152" s="203"/>
      <c r="S152" s="203"/>
      <c r="T152" s="20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8" t="s">
        <v>120</v>
      </c>
      <c r="AU152" s="198" t="s">
        <v>118</v>
      </c>
      <c r="AV152" s="14" t="s">
        <v>118</v>
      </c>
      <c r="AW152" s="14" t="s">
        <v>30</v>
      </c>
      <c r="AX152" s="14" t="s">
        <v>80</v>
      </c>
      <c r="AY152" s="198" t="s">
        <v>110</v>
      </c>
    </row>
    <row r="153" s="2" customFormat="1" ht="24.15" customHeight="1">
      <c r="A153" s="37"/>
      <c r="B153" s="174"/>
      <c r="C153" s="175" t="s">
        <v>185</v>
      </c>
      <c r="D153" s="175" t="s">
        <v>113</v>
      </c>
      <c r="E153" s="176" t="s">
        <v>193</v>
      </c>
      <c r="F153" s="177" t="s">
        <v>194</v>
      </c>
      <c r="G153" s="178" t="s">
        <v>150</v>
      </c>
      <c r="H153" s="179">
        <v>0.97999999999999998</v>
      </c>
      <c r="I153" s="180"/>
      <c r="J153" s="181">
        <f>ROUND(I153*H153,2)</f>
        <v>0</v>
      </c>
      <c r="K153" s="182"/>
      <c r="L153" s="38"/>
      <c r="M153" s="183" t="s">
        <v>1</v>
      </c>
      <c r="N153" s="184" t="s">
        <v>41</v>
      </c>
      <c r="O153" s="81"/>
      <c r="P153" s="185">
        <f>O153*H153</f>
        <v>0</v>
      </c>
      <c r="Q153" s="185">
        <v>0</v>
      </c>
      <c r="R153" s="185">
        <f>Q153*H153</f>
        <v>0</v>
      </c>
      <c r="S153" s="185">
        <v>0</v>
      </c>
      <c r="T153" s="18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185</v>
      </c>
      <c r="AT153" s="187" t="s">
        <v>113</v>
      </c>
      <c r="AU153" s="187" t="s">
        <v>118</v>
      </c>
      <c r="AY153" s="18" t="s">
        <v>110</v>
      </c>
      <c r="BE153" s="188">
        <f>IF(N153="základná",J153,0)</f>
        <v>0</v>
      </c>
      <c r="BF153" s="188">
        <f>IF(N153="znížená",J153,0)</f>
        <v>0</v>
      </c>
      <c r="BG153" s="188">
        <f>IF(N153="zákl. prenesená",J153,0)</f>
        <v>0</v>
      </c>
      <c r="BH153" s="188">
        <f>IF(N153="zníž. prenesená",J153,0)</f>
        <v>0</v>
      </c>
      <c r="BI153" s="188">
        <f>IF(N153="nulová",J153,0)</f>
        <v>0</v>
      </c>
      <c r="BJ153" s="18" t="s">
        <v>118</v>
      </c>
      <c r="BK153" s="188">
        <f>ROUND(I153*H153,2)</f>
        <v>0</v>
      </c>
      <c r="BL153" s="18" t="s">
        <v>185</v>
      </c>
      <c r="BM153" s="187" t="s">
        <v>195</v>
      </c>
    </row>
    <row r="154" s="12" customFormat="1" ht="22.8" customHeight="1">
      <c r="A154" s="12"/>
      <c r="B154" s="162"/>
      <c r="C154" s="12"/>
      <c r="D154" s="163" t="s">
        <v>74</v>
      </c>
      <c r="E154" s="172" t="s">
        <v>196</v>
      </c>
      <c r="F154" s="172" t="s">
        <v>197</v>
      </c>
      <c r="G154" s="12"/>
      <c r="H154" s="12"/>
      <c r="I154" s="165"/>
      <c r="J154" s="173">
        <f>BK154</f>
        <v>0</v>
      </c>
      <c r="K154" s="12"/>
      <c r="L154" s="162"/>
      <c r="M154" s="166"/>
      <c r="N154" s="167"/>
      <c r="O154" s="167"/>
      <c r="P154" s="168">
        <f>SUM(P155:P174)</f>
        <v>0</v>
      </c>
      <c r="Q154" s="167"/>
      <c r="R154" s="168">
        <f>SUM(R155:R174)</f>
        <v>72.468631648900001</v>
      </c>
      <c r="S154" s="167"/>
      <c r="T154" s="169">
        <f>SUM(T155:T174)</f>
        <v>41.635159999999999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3" t="s">
        <v>118</v>
      </c>
      <c r="AT154" s="170" t="s">
        <v>74</v>
      </c>
      <c r="AU154" s="170" t="s">
        <v>80</v>
      </c>
      <c r="AY154" s="163" t="s">
        <v>110</v>
      </c>
      <c r="BK154" s="171">
        <f>SUM(BK155:BK174)</f>
        <v>0</v>
      </c>
    </row>
    <row r="155" s="2" customFormat="1" ht="24.15" customHeight="1">
      <c r="A155" s="37"/>
      <c r="B155" s="174"/>
      <c r="C155" s="175" t="s">
        <v>198</v>
      </c>
      <c r="D155" s="175" t="s">
        <v>113</v>
      </c>
      <c r="E155" s="176" t="s">
        <v>199</v>
      </c>
      <c r="F155" s="177" t="s">
        <v>200</v>
      </c>
      <c r="G155" s="178" t="s">
        <v>136</v>
      </c>
      <c r="H155" s="179">
        <v>5947.8800000000001</v>
      </c>
      <c r="I155" s="180"/>
      <c r="J155" s="181">
        <f>ROUND(I155*H155,2)</f>
        <v>0</v>
      </c>
      <c r="K155" s="182"/>
      <c r="L155" s="38"/>
      <c r="M155" s="183" t="s">
        <v>1</v>
      </c>
      <c r="N155" s="184" t="s">
        <v>41</v>
      </c>
      <c r="O155" s="81"/>
      <c r="P155" s="185">
        <f>O155*H155</f>
        <v>0</v>
      </c>
      <c r="Q155" s="185">
        <v>0</v>
      </c>
      <c r="R155" s="185">
        <f>Q155*H155</f>
        <v>0</v>
      </c>
      <c r="S155" s="185">
        <v>0.0070000000000000001</v>
      </c>
      <c r="T155" s="186">
        <f>S155*H155</f>
        <v>41.635159999999999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185</v>
      </c>
      <c r="AT155" s="187" t="s">
        <v>113</v>
      </c>
      <c r="AU155" s="187" t="s">
        <v>118</v>
      </c>
      <c r="AY155" s="18" t="s">
        <v>110</v>
      </c>
      <c r="BE155" s="188">
        <f>IF(N155="základná",J155,0)</f>
        <v>0</v>
      </c>
      <c r="BF155" s="188">
        <f>IF(N155="znížená",J155,0)</f>
        <v>0</v>
      </c>
      <c r="BG155" s="188">
        <f>IF(N155="zákl. prenesená",J155,0)</f>
        <v>0</v>
      </c>
      <c r="BH155" s="188">
        <f>IF(N155="zníž. prenesená",J155,0)</f>
        <v>0</v>
      </c>
      <c r="BI155" s="188">
        <f>IF(N155="nulová",J155,0)</f>
        <v>0</v>
      </c>
      <c r="BJ155" s="18" t="s">
        <v>118</v>
      </c>
      <c r="BK155" s="188">
        <f>ROUND(I155*H155,2)</f>
        <v>0</v>
      </c>
      <c r="BL155" s="18" t="s">
        <v>185</v>
      </c>
      <c r="BM155" s="187" t="s">
        <v>201</v>
      </c>
    </row>
    <row r="156" s="14" customFormat="1">
      <c r="A156" s="14"/>
      <c r="B156" s="197"/>
      <c r="C156" s="14"/>
      <c r="D156" s="190" t="s">
        <v>120</v>
      </c>
      <c r="E156" s="198" t="s">
        <v>1</v>
      </c>
      <c r="F156" s="199" t="s">
        <v>202</v>
      </c>
      <c r="G156" s="14"/>
      <c r="H156" s="200">
        <v>5947.8800000000001</v>
      </c>
      <c r="I156" s="201"/>
      <c r="J156" s="14"/>
      <c r="K156" s="14"/>
      <c r="L156" s="197"/>
      <c r="M156" s="202"/>
      <c r="N156" s="203"/>
      <c r="O156" s="203"/>
      <c r="P156" s="203"/>
      <c r="Q156" s="203"/>
      <c r="R156" s="203"/>
      <c r="S156" s="203"/>
      <c r="T156" s="20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98" t="s">
        <v>120</v>
      </c>
      <c r="AU156" s="198" t="s">
        <v>118</v>
      </c>
      <c r="AV156" s="14" t="s">
        <v>118</v>
      </c>
      <c r="AW156" s="14" t="s">
        <v>30</v>
      </c>
      <c r="AX156" s="14" t="s">
        <v>80</v>
      </c>
      <c r="AY156" s="198" t="s">
        <v>110</v>
      </c>
    </row>
    <row r="157" s="2" customFormat="1" ht="24.15" customHeight="1">
      <c r="A157" s="37"/>
      <c r="B157" s="174"/>
      <c r="C157" s="175" t="s">
        <v>203</v>
      </c>
      <c r="D157" s="175" t="s">
        <v>113</v>
      </c>
      <c r="E157" s="176" t="s">
        <v>204</v>
      </c>
      <c r="F157" s="177" t="s">
        <v>205</v>
      </c>
      <c r="G157" s="178" t="s">
        <v>136</v>
      </c>
      <c r="H157" s="179">
        <v>5947.8800000000001</v>
      </c>
      <c r="I157" s="180"/>
      <c r="J157" s="181">
        <f>ROUND(I157*H157,2)</f>
        <v>0</v>
      </c>
      <c r="K157" s="182"/>
      <c r="L157" s="38"/>
      <c r="M157" s="183" t="s">
        <v>1</v>
      </c>
      <c r="N157" s="184" t="s">
        <v>41</v>
      </c>
      <c r="O157" s="81"/>
      <c r="P157" s="185">
        <f>O157*H157</f>
        <v>0</v>
      </c>
      <c r="Q157" s="185">
        <v>0.00039740000000000001</v>
      </c>
      <c r="R157" s="185">
        <f>Q157*H157</f>
        <v>2.3636875120000003</v>
      </c>
      <c r="S157" s="185">
        <v>0</v>
      </c>
      <c r="T157" s="18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185</v>
      </c>
      <c r="AT157" s="187" t="s">
        <v>113</v>
      </c>
      <c r="AU157" s="187" t="s">
        <v>118</v>
      </c>
      <c r="AY157" s="18" t="s">
        <v>110</v>
      </c>
      <c r="BE157" s="188">
        <f>IF(N157="základná",J157,0)</f>
        <v>0</v>
      </c>
      <c r="BF157" s="188">
        <f>IF(N157="znížená",J157,0)</f>
        <v>0</v>
      </c>
      <c r="BG157" s="188">
        <f>IF(N157="zákl. prenesená",J157,0)</f>
        <v>0</v>
      </c>
      <c r="BH157" s="188">
        <f>IF(N157="zníž. prenesená",J157,0)</f>
        <v>0</v>
      </c>
      <c r="BI157" s="188">
        <f>IF(N157="nulová",J157,0)</f>
        <v>0</v>
      </c>
      <c r="BJ157" s="18" t="s">
        <v>118</v>
      </c>
      <c r="BK157" s="188">
        <f>ROUND(I157*H157,2)</f>
        <v>0</v>
      </c>
      <c r="BL157" s="18" t="s">
        <v>185</v>
      </c>
      <c r="BM157" s="187" t="s">
        <v>206</v>
      </c>
    </row>
    <row r="158" s="14" customFormat="1">
      <c r="A158" s="14"/>
      <c r="B158" s="197"/>
      <c r="C158" s="14"/>
      <c r="D158" s="190" t="s">
        <v>120</v>
      </c>
      <c r="E158" s="198" t="s">
        <v>1</v>
      </c>
      <c r="F158" s="199" t="s">
        <v>202</v>
      </c>
      <c r="G158" s="14"/>
      <c r="H158" s="200">
        <v>5947.8800000000001</v>
      </c>
      <c r="I158" s="201"/>
      <c r="J158" s="14"/>
      <c r="K158" s="14"/>
      <c r="L158" s="197"/>
      <c r="M158" s="202"/>
      <c r="N158" s="203"/>
      <c r="O158" s="203"/>
      <c r="P158" s="203"/>
      <c r="Q158" s="203"/>
      <c r="R158" s="203"/>
      <c r="S158" s="203"/>
      <c r="T158" s="20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198" t="s">
        <v>120</v>
      </c>
      <c r="AU158" s="198" t="s">
        <v>118</v>
      </c>
      <c r="AV158" s="14" t="s">
        <v>118</v>
      </c>
      <c r="AW158" s="14" t="s">
        <v>30</v>
      </c>
      <c r="AX158" s="14" t="s">
        <v>80</v>
      </c>
      <c r="AY158" s="198" t="s">
        <v>110</v>
      </c>
    </row>
    <row r="159" s="2" customFormat="1" ht="33" customHeight="1">
      <c r="A159" s="37"/>
      <c r="B159" s="174"/>
      <c r="C159" s="213" t="s">
        <v>207</v>
      </c>
      <c r="D159" s="213" t="s">
        <v>208</v>
      </c>
      <c r="E159" s="214" t="s">
        <v>209</v>
      </c>
      <c r="F159" s="215" t="s">
        <v>210</v>
      </c>
      <c r="G159" s="216" t="s">
        <v>136</v>
      </c>
      <c r="H159" s="217">
        <v>1471.5</v>
      </c>
      <c r="I159" s="218"/>
      <c r="J159" s="219">
        <f>ROUND(I159*H159,2)</f>
        <v>0</v>
      </c>
      <c r="K159" s="220"/>
      <c r="L159" s="221"/>
      <c r="M159" s="222" t="s">
        <v>1</v>
      </c>
      <c r="N159" s="223" t="s">
        <v>41</v>
      </c>
      <c r="O159" s="81"/>
      <c r="P159" s="185">
        <f>O159*H159</f>
        <v>0</v>
      </c>
      <c r="Q159" s="185">
        <v>0.010840000000000001</v>
      </c>
      <c r="R159" s="185">
        <f>Q159*H159</f>
        <v>15.951060000000002</v>
      </c>
      <c r="S159" s="185">
        <v>0</v>
      </c>
      <c r="T159" s="18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211</v>
      </c>
      <c r="AT159" s="187" t="s">
        <v>208</v>
      </c>
      <c r="AU159" s="187" t="s">
        <v>118</v>
      </c>
      <c r="AY159" s="18" t="s">
        <v>110</v>
      </c>
      <c r="BE159" s="188">
        <f>IF(N159="základná",J159,0)</f>
        <v>0</v>
      </c>
      <c r="BF159" s="188">
        <f>IF(N159="znížená",J159,0)</f>
        <v>0</v>
      </c>
      <c r="BG159" s="188">
        <f>IF(N159="zákl. prenesená",J159,0)</f>
        <v>0</v>
      </c>
      <c r="BH159" s="188">
        <f>IF(N159="zníž. prenesená",J159,0)</f>
        <v>0</v>
      </c>
      <c r="BI159" s="188">
        <f>IF(N159="nulová",J159,0)</f>
        <v>0</v>
      </c>
      <c r="BJ159" s="18" t="s">
        <v>118</v>
      </c>
      <c r="BK159" s="188">
        <f>ROUND(I159*H159,2)</f>
        <v>0</v>
      </c>
      <c r="BL159" s="18" t="s">
        <v>185</v>
      </c>
      <c r="BM159" s="187" t="s">
        <v>212</v>
      </c>
    </row>
    <row r="160" s="14" customFormat="1">
      <c r="A160" s="14"/>
      <c r="B160" s="197"/>
      <c r="C160" s="14"/>
      <c r="D160" s="190" t="s">
        <v>120</v>
      </c>
      <c r="E160" s="198" t="s">
        <v>1</v>
      </c>
      <c r="F160" s="199" t="s">
        <v>213</v>
      </c>
      <c r="G160" s="14"/>
      <c r="H160" s="200">
        <v>1471.5</v>
      </c>
      <c r="I160" s="201"/>
      <c r="J160" s="14"/>
      <c r="K160" s="14"/>
      <c r="L160" s="197"/>
      <c r="M160" s="202"/>
      <c r="N160" s="203"/>
      <c r="O160" s="203"/>
      <c r="P160" s="203"/>
      <c r="Q160" s="203"/>
      <c r="R160" s="203"/>
      <c r="S160" s="203"/>
      <c r="T160" s="20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8" t="s">
        <v>120</v>
      </c>
      <c r="AU160" s="198" t="s">
        <v>118</v>
      </c>
      <c r="AV160" s="14" t="s">
        <v>118</v>
      </c>
      <c r="AW160" s="14" t="s">
        <v>30</v>
      </c>
      <c r="AX160" s="14" t="s">
        <v>80</v>
      </c>
      <c r="AY160" s="198" t="s">
        <v>110</v>
      </c>
    </row>
    <row r="161" s="2" customFormat="1" ht="33" customHeight="1">
      <c r="A161" s="37"/>
      <c r="B161" s="174"/>
      <c r="C161" s="213" t="s">
        <v>214</v>
      </c>
      <c r="D161" s="213" t="s">
        <v>208</v>
      </c>
      <c r="E161" s="214" t="s">
        <v>215</v>
      </c>
      <c r="F161" s="215" t="s">
        <v>216</v>
      </c>
      <c r="G161" s="216" t="s">
        <v>136</v>
      </c>
      <c r="H161" s="217">
        <v>4476.3800000000001</v>
      </c>
      <c r="I161" s="218"/>
      <c r="J161" s="219">
        <f>ROUND(I161*H161,2)</f>
        <v>0</v>
      </c>
      <c r="K161" s="220"/>
      <c r="L161" s="221"/>
      <c r="M161" s="222" t="s">
        <v>1</v>
      </c>
      <c r="N161" s="223" t="s">
        <v>41</v>
      </c>
      <c r="O161" s="81"/>
      <c r="P161" s="185">
        <f>O161*H161</f>
        <v>0</v>
      </c>
      <c r="Q161" s="185">
        <v>0.011650000000000001</v>
      </c>
      <c r="R161" s="185">
        <f>Q161*H161</f>
        <v>52.149827000000002</v>
      </c>
      <c r="S161" s="185">
        <v>0</v>
      </c>
      <c r="T161" s="18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211</v>
      </c>
      <c r="AT161" s="187" t="s">
        <v>208</v>
      </c>
      <c r="AU161" s="187" t="s">
        <v>118</v>
      </c>
      <c r="AY161" s="18" t="s">
        <v>110</v>
      </c>
      <c r="BE161" s="188">
        <f>IF(N161="základná",J161,0)</f>
        <v>0</v>
      </c>
      <c r="BF161" s="188">
        <f>IF(N161="znížená",J161,0)</f>
        <v>0</v>
      </c>
      <c r="BG161" s="188">
        <f>IF(N161="zákl. prenesená",J161,0)</f>
        <v>0</v>
      </c>
      <c r="BH161" s="188">
        <f>IF(N161="zníž. prenesená",J161,0)</f>
        <v>0</v>
      </c>
      <c r="BI161" s="188">
        <f>IF(N161="nulová",J161,0)</f>
        <v>0</v>
      </c>
      <c r="BJ161" s="18" t="s">
        <v>118</v>
      </c>
      <c r="BK161" s="188">
        <f>ROUND(I161*H161,2)</f>
        <v>0</v>
      </c>
      <c r="BL161" s="18" t="s">
        <v>185</v>
      </c>
      <c r="BM161" s="187" t="s">
        <v>217</v>
      </c>
    </row>
    <row r="162" s="14" customFormat="1">
      <c r="A162" s="14"/>
      <c r="B162" s="197"/>
      <c r="C162" s="14"/>
      <c r="D162" s="190" t="s">
        <v>120</v>
      </c>
      <c r="E162" s="198" t="s">
        <v>1</v>
      </c>
      <c r="F162" s="199" t="s">
        <v>218</v>
      </c>
      <c r="G162" s="14"/>
      <c r="H162" s="200">
        <v>4476.3800000000001</v>
      </c>
      <c r="I162" s="201"/>
      <c r="J162" s="14"/>
      <c r="K162" s="14"/>
      <c r="L162" s="197"/>
      <c r="M162" s="202"/>
      <c r="N162" s="203"/>
      <c r="O162" s="203"/>
      <c r="P162" s="203"/>
      <c r="Q162" s="203"/>
      <c r="R162" s="203"/>
      <c r="S162" s="203"/>
      <c r="T162" s="20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8" t="s">
        <v>120</v>
      </c>
      <c r="AU162" s="198" t="s">
        <v>118</v>
      </c>
      <c r="AV162" s="14" t="s">
        <v>118</v>
      </c>
      <c r="AW162" s="14" t="s">
        <v>30</v>
      </c>
      <c r="AX162" s="14" t="s">
        <v>80</v>
      </c>
      <c r="AY162" s="198" t="s">
        <v>110</v>
      </c>
    </row>
    <row r="163" s="2" customFormat="1" ht="24.15" customHeight="1">
      <c r="A163" s="37"/>
      <c r="B163" s="174"/>
      <c r="C163" s="175" t="s">
        <v>219</v>
      </c>
      <c r="D163" s="175" t="s">
        <v>113</v>
      </c>
      <c r="E163" s="176" t="s">
        <v>220</v>
      </c>
      <c r="F163" s="177" t="s">
        <v>221</v>
      </c>
      <c r="G163" s="178" t="s">
        <v>222</v>
      </c>
      <c r="H163" s="224"/>
      <c r="I163" s="180"/>
      <c r="J163" s="181">
        <f>ROUND(I163*H163,2)</f>
        <v>0</v>
      </c>
      <c r="K163" s="182"/>
      <c r="L163" s="38"/>
      <c r="M163" s="183" t="s">
        <v>1</v>
      </c>
      <c r="N163" s="184" t="s">
        <v>41</v>
      </c>
      <c r="O163" s="81"/>
      <c r="P163" s="185">
        <f>O163*H163</f>
        <v>0</v>
      </c>
      <c r="Q163" s="185">
        <v>0.00011</v>
      </c>
      <c r="R163" s="185">
        <f>Q163*H163</f>
        <v>0</v>
      </c>
      <c r="S163" s="185">
        <v>0</v>
      </c>
      <c r="T163" s="18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185</v>
      </c>
      <c r="AT163" s="187" t="s">
        <v>113</v>
      </c>
      <c r="AU163" s="187" t="s">
        <v>118</v>
      </c>
      <c r="AY163" s="18" t="s">
        <v>110</v>
      </c>
      <c r="BE163" s="188">
        <f>IF(N163="základná",J163,0)</f>
        <v>0</v>
      </c>
      <c r="BF163" s="188">
        <f>IF(N163="znížená",J163,0)</f>
        <v>0</v>
      </c>
      <c r="BG163" s="188">
        <f>IF(N163="zákl. prenesená",J163,0)</f>
        <v>0</v>
      </c>
      <c r="BH163" s="188">
        <f>IF(N163="zníž. prenesená",J163,0)</f>
        <v>0</v>
      </c>
      <c r="BI163" s="188">
        <f>IF(N163="nulová",J163,0)</f>
        <v>0</v>
      </c>
      <c r="BJ163" s="18" t="s">
        <v>118</v>
      </c>
      <c r="BK163" s="188">
        <f>ROUND(I163*H163,2)</f>
        <v>0</v>
      </c>
      <c r="BL163" s="18" t="s">
        <v>185</v>
      </c>
      <c r="BM163" s="187" t="s">
        <v>223</v>
      </c>
    </row>
    <row r="164" s="2" customFormat="1" ht="24.15" customHeight="1">
      <c r="A164" s="37"/>
      <c r="B164" s="174"/>
      <c r="C164" s="175" t="s">
        <v>224</v>
      </c>
      <c r="D164" s="175" t="s">
        <v>113</v>
      </c>
      <c r="E164" s="176" t="s">
        <v>225</v>
      </c>
      <c r="F164" s="177" t="s">
        <v>226</v>
      </c>
      <c r="G164" s="178" t="s">
        <v>227</v>
      </c>
      <c r="H164" s="179">
        <v>1867.634</v>
      </c>
      <c r="I164" s="180"/>
      <c r="J164" s="181">
        <f>ROUND(I164*H164,2)</f>
        <v>0</v>
      </c>
      <c r="K164" s="182"/>
      <c r="L164" s="38"/>
      <c r="M164" s="183" t="s">
        <v>1</v>
      </c>
      <c r="N164" s="184" t="s">
        <v>41</v>
      </c>
      <c r="O164" s="81"/>
      <c r="P164" s="185">
        <f>O164*H164</f>
        <v>0</v>
      </c>
      <c r="Q164" s="185">
        <v>7.2849999999999995E-05</v>
      </c>
      <c r="R164" s="185">
        <f>Q164*H164</f>
        <v>0.13605713689999999</v>
      </c>
      <c r="S164" s="185">
        <v>0</v>
      </c>
      <c r="T164" s="18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185</v>
      </c>
      <c r="AT164" s="187" t="s">
        <v>113</v>
      </c>
      <c r="AU164" s="187" t="s">
        <v>118</v>
      </c>
      <c r="AY164" s="18" t="s">
        <v>110</v>
      </c>
      <c r="BE164" s="188">
        <f>IF(N164="základná",J164,0)</f>
        <v>0</v>
      </c>
      <c r="BF164" s="188">
        <f>IF(N164="znížená",J164,0)</f>
        <v>0</v>
      </c>
      <c r="BG164" s="188">
        <f>IF(N164="zákl. prenesená",J164,0)</f>
        <v>0</v>
      </c>
      <c r="BH164" s="188">
        <f>IF(N164="zníž. prenesená",J164,0)</f>
        <v>0</v>
      </c>
      <c r="BI164" s="188">
        <f>IF(N164="nulová",J164,0)</f>
        <v>0</v>
      </c>
      <c r="BJ164" s="18" t="s">
        <v>118</v>
      </c>
      <c r="BK164" s="188">
        <f>ROUND(I164*H164,2)</f>
        <v>0</v>
      </c>
      <c r="BL164" s="18" t="s">
        <v>185</v>
      </c>
      <c r="BM164" s="187" t="s">
        <v>228</v>
      </c>
    </row>
    <row r="165" s="13" customFormat="1">
      <c r="A165" s="13"/>
      <c r="B165" s="189"/>
      <c r="C165" s="13"/>
      <c r="D165" s="190" t="s">
        <v>120</v>
      </c>
      <c r="E165" s="191" t="s">
        <v>1</v>
      </c>
      <c r="F165" s="192" t="s">
        <v>229</v>
      </c>
      <c r="G165" s="13"/>
      <c r="H165" s="191" t="s">
        <v>1</v>
      </c>
      <c r="I165" s="193"/>
      <c r="J165" s="13"/>
      <c r="K165" s="13"/>
      <c r="L165" s="189"/>
      <c r="M165" s="194"/>
      <c r="N165" s="195"/>
      <c r="O165" s="195"/>
      <c r="P165" s="195"/>
      <c r="Q165" s="195"/>
      <c r="R165" s="195"/>
      <c r="S165" s="195"/>
      <c r="T165" s="19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1" t="s">
        <v>120</v>
      </c>
      <c r="AU165" s="191" t="s">
        <v>118</v>
      </c>
      <c r="AV165" s="13" t="s">
        <v>80</v>
      </c>
      <c r="AW165" s="13" t="s">
        <v>30</v>
      </c>
      <c r="AX165" s="13" t="s">
        <v>75</v>
      </c>
      <c r="AY165" s="191" t="s">
        <v>110</v>
      </c>
    </row>
    <row r="166" s="13" customFormat="1">
      <c r="A166" s="13"/>
      <c r="B166" s="189"/>
      <c r="C166" s="13"/>
      <c r="D166" s="190" t="s">
        <v>120</v>
      </c>
      <c r="E166" s="191" t="s">
        <v>1</v>
      </c>
      <c r="F166" s="192" t="s">
        <v>230</v>
      </c>
      <c r="G166" s="13"/>
      <c r="H166" s="191" t="s">
        <v>1</v>
      </c>
      <c r="I166" s="193"/>
      <c r="J166" s="13"/>
      <c r="K166" s="13"/>
      <c r="L166" s="189"/>
      <c r="M166" s="194"/>
      <c r="N166" s="195"/>
      <c r="O166" s="195"/>
      <c r="P166" s="195"/>
      <c r="Q166" s="195"/>
      <c r="R166" s="195"/>
      <c r="S166" s="195"/>
      <c r="T166" s="19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1" t="s">
        <v>120</v>
      </c>
      <c r="AU166" s="191" t="s">
        <v>118</v>
      </c>
      <c r="AV166" s="13" t="s">
        <v>80</v>
      </c>
      <c r="AW166" s="13" t="s">
        <v>30</v>
      </c>
      <c r="AX166" s="13" t="s">
        <v>75</v>
      </c>
      <c r="AY166" s="191" t="s">
        <v>110</v>
      </c>
    </row>
    <row r="167" s="14" customFormat="1">
      <c r="A167" s="14"/>
      <c r="B167" s="197"/>
      <c r="C167" s="14"/>
      <c r="D167" s="190" t="s">
        <v>120</v>
      </c>
      <c r="E167" s="198" t="s">
        <v>1</v>
      </c>
      <c r="F167" s="199" t="s">
        <v>231</v>
      </c>
      <c r="G167" s="14"/>
      <c r="H167" s="200">
        <v>1867.634</v>
      </c>
      <c r="I167" s="201"/>
      <c r="J167" s="14"/>
      <c r="K167" s="14"/>
      <c r="L167" s="197"/>
      <c r="M167" s="202"/>
      <c r="N167" s="203"/>
      <c r="O167" s="203"/>
      <c r="P167" s="203"/>
      <c r="Q167" s="203"/>
      <c r="R167" s="203"/>
      <c r="S167" s="203"/>
      <c r="T167" s="20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198" t="s">
        <v>120</v>
      </c>
      <c r="AU167" s="198" t="s">
        <v>118</v>
      </c>
      <c r="AV167" s="14" t="s">
        <v>118</v>
      </c>
      <c r="AW167" s="14" t="s">
        <v>30</v>
      </c>
      <c r="AX167" s="14" t="s">
        <v>80</v>
      </c>
      <c r="AY167" s="198" t="s">
        <v>110</v>
      </c>
    </row>
    <row r="168" s="2" customFormat="1" ht="24.15" customHeight="1">
      <c r="A168" s="37"/>
      <c r="B168" s="174"/>
      <c r="C168" s="175" t="s">
        <v>7</v>
      </c>
      <c r="D168" s="175" t="s">
        <v>113</v>
      </c>
      <c r="E168" s="176" t="s">
        <v>232</v>
      </c>
      <c r="F168" s="177" t="s">
        <v>233</v>
      </c>
      <c r="G168" s="178" t="s">
        <v>227</v>
      </c>
      <c r="H168" s="179">
        <v>1867.634</v>
      </c>
      <c r="I168" s="180"/>
      <c r="J168" s="181">
        <f>ROUND(I168*H168,2)</f>
        <v>0</v>
      </c>
      <c r="K168" s="182"/>
      <c r="L168" s="38"/>
      <c r="M168" s="183" t="s">
        <v>1</v>
      </c>
      <c r="N168" s="184" t="s">
        <v>41</v>
      </c>
      <c r="O168" s="81"/>
      <c r="P168" s="185">
        <f>O168*H168</f>
        <v>0</v>
      </c>
      <c r="Q168" s="185">
        <v>0</v>
      </c>
      <c r="R168" s="185">
        <f>Q168*H168</f>
        <v>0</v>
      </c>
      <c r="S168" s="185">
        <v>0</v>
      </c>
      <c r="T168" s="18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7" t="s">
        <v>185</v>
      </c>
      <c r="AT168" s="187" t="s">
        <v>113</v>
      </c>
      <c r="AU168" s="187" t="s">
        <v>118</v>
      </c>
      <c r="AY168" s="18" t="s">
        <v>110</v>
      </c>
      <c r="BE168" s="188">
        <f>IF(N168="základná",J168,0)</f>
        <v>0</v>
      </c>
      <c r="BF168" s="188">
        <f>IF(N168="znížená",J168,0)</f>
        <v>0</v>
      </c>
      <c r="BG168" s="188">
        <f>IF(N168="zákl. prenesená",J168,0)</f>
        <v>0</v>
      </c>
      <c r="BH168" s="188">
        <f>IF(N168="zníž. prenesená",J168,0)</f>
        <v>0</v>
      </c>
      <c r="BI168" s="188">
        <f>IF(N168="nulová",J168,0)</f>
        <v>0</v>
      </c>
      <c r="BJ168" s="18" t="s">
        <v>118</v>
      </c>
      <c r="BK168" s="188">
        <f>ROUND(I168*H168,2)</f>
        <v>0</v>
      </c>
      <c r="BL168" s="18" t="s">
        <v>185</v>
      </c>
      <c r="BM168" s="187" t="s">
        <v>234</v>
      </c>
    </row>
    <row r="169" s="13" customFormat="1">
      <c r="A169" s="13"/>
      <c r="B169" s="189"/>
      <c r="C169" s="13"/>
      <c r="D169" s="190" t="s">
        <v>120</v>
      </c>
      <c r="E169" s="191" t="s">
        <v>1</v>
      </c>
      <c r="F169" s="192" t="s">
        <v>229</v>
      </c>
      <c r="G169" s="13"/>
      <c r="H169" s="191" t="s">
        <v>1</v>
      </c>
      <c r="I169" s="193"/>
      <c r="J169" s="13"/>
      <c r="K169" s="13"/>
      <c r="L169" s="189"/>
      <c r="M169" s="194"/>
      <c r="N169" s="195"/>
      <c r="O169" s="195"/>
      <c r="P169" s="195"/>
      <c r="Q169" s="195"/>
      <c r="R169" s="195"/>
      <c r="S169" s="195"/>
      <c r="T169" s="19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1" t="s">
        <v>120</v>
      </c>
      <c r="AU169" s="191" t="s">
        <v>118</v>
      </c>
      <c r="AV169" s="13" t="s">
        <v>80</v>
      </c>
      <c r="AW169" s="13" t="s">
        <v>30</v>
      </c>
      <c r="AX169" s="13" t="s">
        <v>75</v>
      </c>
      <c r="AY169" s="191" t="s">
        <v>110</v>
      </c>
    </row>
    <row r="170" s="13" customFormat="1">
      <c r="A170" s="13"/>
      <c r="B170" s="189"/>
      <c r="C170" s="13"/>
      <c r="D170" s="190" t="s">
        <v>120</v>
      </c>
      <c r="E170" s="191" t="s">
        <v>1</v>
      </c>
      <c r="F170" s="192" t="s">
        <v>230</v>
      </c>
      <c r="G170" s="13"/>
      <c r="H170" s="191" t="s">
        <v>1</v>
      </c>
      <c r="I170" s="193"/>
      <c r="J170" s="13"/>
      <c r="K170" s="13"/>
      <c r="L170" s="189"/>
      <c r="M170" s="194"/>
      <c r="N170" s="195"/>
      <c r="O170" s="195"/>
      <c r="P170" s="195"/>
      <c r="Q170" s="195"/>
      <c r="R170" s="195"/>
      <c r="S170" s="195"/>
      <c r="T170" s="19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1" t="s">
        <v>120</v>
      </c>
      <c r="AU170" s="191" t="s">
        <v>118</v>
      </c>
      <c r="AV170" s="13" t="s">
        <v>80</v>
      </c>
      <c r="AW170" s="13" t="s">
        <v>30</v>
      </c>
      <c r="AX170" s="13" t="s">
        <v>75</v>
      </c>
      <c r="AY170" s="191" t="s">
        <v>110</v>
      </c>
    </row>
    <row r="171" s="14" customFormat="1">
      <c r="A171" s="14"/>
      <c r="B171" s="197"/>
      <c r="C171" s="14"/>
      <c r="D171" s="190" t="s">
        <v>120</v>
      </c>
      <c r="E171" s="198" t="s">
        <v>1</v>
      </c>
      <c r="F171" s="199" t="s">
        <v>231</v>
      </c>
      <c r="G171" s="14"/>
      <c r="H171" s="200">
        <v>1867.634</v>
      </c>
      <c r="I171" s="201"/>
      <c r="J171" s="14"/>
      <c r="K171" s="14"/>
      <c r="L171" s="197"/>
      <c r="M171" s="202"/>
      <c r="N171" s="203"/>
      <c r="O171" s="203"/>
      <c r="P171" s="203"/>
      <c r="Q171" s="203"/>
      <c r="R171" s="203"/>
      <c r="S171" s="203"/>
      <c r="T171" s="20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8" t="s">
        <v>120</v>
      </c>
      <c r="AU171" s="198" t="s">
        <v>118</v>
      </c>
      <c r="AV171" s="14" t="s">
        <v>118</v>
      </c>
      <c r="AW171" s="14" t="s">
        <v>30</v>
      </c>
      <c r="AX171" s="14" t="s">
        <v>80</v>
      </c>
      <c r="AY171" s="198" t="s">
        <v>110</v>
      </c>
    </row>
    <row r="172" s="2" customFormat="1" ht="24.15" customHeight="1">
      <c r="A172" s="37"/>
      <c r="B172" s="174"/>
      <c r="C172" s="213" t="s">
        <v>235</v>
      </c>
      <c r="D172" s="213" t="s">
        <v>208</v>
      </c>
      <c r="E172" s="214" t="s">
        <v>236</v>
      </c>
      <c r="F172" s="215" t="s">
        <v>237</v>
      </c>
      <c r="G172" s="216" t="s">
        <v>150</v>
      </c>
      <c r="H172" s="217">
        <v>1.8680000000000001</v>
      </c>
      <c r="I172" s="218"/>
      <c r="J172" s="219">
        <f>ROUND(I172*H172,2)</f>
        <v>0</v>
      </c>
      <c r="K172" s="220"/>
      <c r="L172" s="221"/>
      <c r="M172" s="222" t="s">
        <v>1</v>
      </c>
      <c r="N172" s="223" t="s">
        <v>41</v>
      </c>
      <c r="O172" s="81"/>
      <c r="P172" s="185">
        <f>O172*H172</f>
        <v>0</v>
      </c>
      <c r="Q172" s="185">
        <v>1</v>
      </c>
      <c r="R172" s="185">
        <f>Q172*H172</f>
        <v>1.8680000000000001</v>
      </c>
      <c r="S172" s="185">
        <v>0</v>
      </c>
      <c r="T172" s="18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7" t="s">
        <v>211</v>
      </c>
      <c r="AT172" s="187" t="s">
        <v>208</v>
      </c>
      <c r="AU172" s="187" t="s">
        <v>118</v>
      </c>
      <c r="AY172" s="18" t="s">
        <v>110</v>
      </c>
      <c r="BE172" s="188">
        <f>IF(N172="základná",J172,0)</f>
        <v>0</v>
      </c>
      <c r="BF172" s="188">
        <f>IF(N172="znížená",J172,0)</f>
        <v>0</v>
      </c>
      <c r="BG172" s="188">
        <f>IF(N172="zákl. prenesená",J172,0)</f>
        <v>0</v>
      </c>
      <c r="BH172" s="188">
        <f>IF(N172="zníž. prenesená",J172,0)</f>
        <v>0</v>
      </c>
      <c r="BI172" s="188">
        <f>IF(N172="nulová",J172,0)</f>
        <v>0</v>
      </c>
      <c r="BJ172" s="18" t="s">
        <v>118</v>
      </c>
      <c r="BK172" s="188">
        <f>ROUND(I172*H172,2)</f>
        <v>0</v>
      </c>
      <c r="BL172" s="18" t="s">
        <v>185</v>
      </c>
      <c r="BM172" s="187" t="s">
        <v>238</v>
      </c>
    </row>
    <row r="173" s="14" customFormat="1">
      <c r="A173" s="14"/>
      <c r="B173" s="197"/>
      <c r="C173" s="14"/>
      <c r="D173" s="190" t="s">
        <v>120</v>
      </c>
      <c r="E173" s="198" t="s">
        <v>1</v>
      </c>
      <c r="F173" s="199" t="s">
        <v>239</v>
      </c>
      <c r="G173" s="14"/>
      <c r="H173" s="200">
        <v>1.8680000000000001</v>
      </c>
      <c r="I173" s="201"/>
      <c r="J173" s="14"/>
      <c r="K173" s="14"/>
      <c r="L173" s="197"/>
      <c r="M173" s="202"/>
      <c r="N173" s="203"/>
      <c r="O173" s="203"/>
      <c r="P173" s="203"/>
      <c r="Q173" s="203"/>
      <c r="R173" s="203"/>
      <c r="S173" s="203"/>
      <c r="T173" s="20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8" t="s">
        <v>120</v>
      </c>
      <c r="AU173" s="198" t="s">
        <v>118</v>
      </c>
      <c r="AV173" s="14" t="s">
        <v>118</v>
      </c>
      <c r="AW173" s="14" t="s">
        <v>30</v>
      </c>
      <c r="AX173" s="14" t="s">
        <v>80</v>
      </c>
      <c r="AY173" s="198" t="s">
        <v>110</v>
      </c>
    </row>
    <row r="174" s="2" customFormat="1" ht="24.15" customHeight="1">
      <c r="A174" s="37"/>
      <c r="B174" s="174"/>
      <c r="C174" s="175" t="s">
        <v>240</v>
      </c>
      <c r="D174" s="175" t="s">
        <v>113</v>
      </c>
      <c r="E174" s="176" t="s">
        <v>241</v>
      </c>
      <c r="F174" s="177" t="s">
        <v>242</v>
      </c>
      <c r="G174" s="178" t="s">
        <v>150</v>
      </c>
      <c r="H174" s="179">
        <v>72.468999999999994</v>
      </c>
      <c r="I174" s="180"/>
      <c r="J174" s="181">
        <f>ROUND(I174*H174,2)</f>
        <v>0</v>
      </c>
      <c r="K174" s="182"/>
      <c r="L174" s="38"/>
      <c r="M174" s="183" t="s">
        <v>1</v>
      </c>
      <c r="N174" s="184" t="s">
        <v>41</v>
      </c>
      <c r="O174" s="81"/>
      <c r="P174" s="185">
        <f>O174*H174</f>
        <v>0</v>
      </c>
      <c r="Q174" s="185">
        <v>0</v>
      </c>
      <c r="R174" s="185">
        <f>Q174*H174</f>
        <v>0</v>
      </c>
      <c r="S174" s="185">
        <v>0</v>
      </c>
      <c r="T174" s="186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7" t="s">
        <v>185</v>
      </c>
      <c r="AT174" s="187" t="s">
        <v>113</v>
      </c>
      <c r="AU174" s="187" t="s">
        <v>118</v>
      </c>
      <c r="AY174" s="18" t="s">
        <v>110</v>
      </c>
      <c r="BE174" s="188">
        <f>IF(N174="základná",J174,0)</f>
        <v>0</v>
      </c>
      <c r="BF174" s="188">
        <f>IF(N174="znížená",J174,0)</f>
        <v>0</v>
      </c>
      <c r="BG174" s="188">
        <f>IF(N174="zákl. prenesená",J174,0)</f>
        <v>0</v>
      </c>
      <c r="BH174" s="188">
        <f>IF(N174="zníž. prenesená",J174,0)</f>
        <v>0</v>
      </c>
      <c r="BI174" s="188">
        <f>IF(N174="nulová",J174,0)</f>
        <v>0</v>
      </c>
      <c r="BJ174" s="18" t="s">
        <v>118</v>
      </c>
      <c r="BK174" s="188">
        <f>ROUND(I174*H174,2)</f>
        <v>0</v>
      </c>
      <c r="BL174" s="18" t="s">
        <v>185</v>
      </c>
      <c r="BM174" s="187" t="s">
        <v>243</v>
      </c>
    </row>
    <row r="175" s="12" customFormat="1" ht="22.8" customHeight="1">
      <c r="A175" s="12"/>
      <c r="B175" s="162"/>
      <c r="C175" s="12"/>
      <c r="D175" s="163" t="s">
        <v>74</v>
      </c>
      <c r="E175" s="172" t="s">
        <v>244</v>
      </c>
      <c r="F175" s="172" t="s">
        <v>245</v>
      </c>
      <c r="G175" s="12"/>
      <c r="H175" s="12"/>
      <c r="I175" s="165"/>
      <c r="J175" s="173">
        <f>BK175</f>
        <v>0</v>
      </c>
      <c r="K175" s="12"/>
      <c r="L175" s="162"/>
      <c r="M175" s="166"/>
      <c r="N175" s="167"/>
      <c r="O175" s="167"/>
      <c r="P175" s="168">
        <f>SUM(P176:P184)</f>
        <v>0</v>
      </c>
      <c r="Q175" s="167"/>
      <c r="R175" s="168">
        <f>SUM(R176:R184)</f>
        <v>0.022971048940000002</v>
      </c>
      <c r="S175" s="167"/>
      <c r="T175" s="169">
        <f>SUM(T176:T184)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3" t="s">
        <v>118</v>
      </c>
      <c r="AT175" s="170" t="s">
        <v>74</v>
      </c>
      <c r="AU175" s="170" t="s">
        <v>80</v>
      </c>
      <c r="AY175" s="163" t="s">
        <v>110</v>
      </c>
      <c r="BK175" s="171">
        <f>SUM(BK176:BK184)</f>
        <v>0</v>
      </c>
    </row>
    <row r="176" s="2" customFormat="1" ht="33" customHeight="1">
      <c r="A176" s="37"/>
      <c r="B176" s="174"/>
      <c r="C176" s="175" t="s">
        <v>246</v>
      </c>
      <c r="D176" s="175" t="s">
        <v>113</v>
      </c>
      <c r="E176" s="176" t="s">
        <v>247</v>
      </c>
      <c r="F176" s="177" t="s">
        <v>248</v>
      </c>
      <c r="G176" s="178" t="s">
        <v>136</v>
      </c>
      <c r="H176" s="179">
        <v>59.478999999999999</v>
      </c>
      <c r="I176" s="180"/>
      <c r="J176" s="181">
        <f>ROUND(I176*H176,2)</f>
        <v>0</v>
      </c>
      <c r="K176" s="182"/>
      <c r="L176" s="38"/>
      <c r="M176" s="183" t="s">
        <v>1</v>
      </c>
      <c r="N176" s="184" t="s">
        <v>41</v>
      </c>
      <c r="O176" s="81"/>
      <c r="P176" s="185">
        <f>O176*H176</f>
        <v>0</v>
      </c>
      <c r="Q176" s="185">
        <v>0.00024252</v>
      </c>
      <c r="R176" s="185">
        <f>Q176*H176</f>
        <v>0.014424847080000001</v>
      </c>
      <c r="S176" s="185">
        <v>0</v>
      </c>
      <c r="T176" s="186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7" t="s">
        <v>185</v>
      </c>
      <c r="AT176" s="187" t="s">
        <v>113</v>
      </c>
      <c r="AU176" s="187" t="s">
        <v>118</v>
      </c>
      <c r="AY176" s="18" t="s">
        <v>110</v>
      </c>
      <c r="BE176" s="188">
        <f>IF(N176="základná",J176,0)</f>
        <v>0</v>
      </c>
      <c r="BF176" s="188">
        <f>IF(N176="znížená",J176,0)</f>
        <v>0</v>
      </c>
      <c r="BG176" s="188">
        <f>IF(N176="zákl. prenesená",J176,0)</f>
        <v>0</v>
      </c>
      <c r="BH176" s="188">
        <f>IF(N176="zníž. prenesená",J176,0)</f>
        <v>0</v>
      </c>
      <c r="BI176" s="188">
        <f>IF(N176="nulová",J176,0)</f>
        <v>0</v>
      </c>
      <c r="BJ176" s="18" t="s">
        <v>118</v>
      </c>
      <c r="BK176" s="188">
        <f>ROUND(I176*H176,2)</f>
        <v>0</v>
      </c>
      <c r="BL176" s="18" t="s">
        <v>185</v>
      </c>
      <c r="BM176" s="187" t="s">
        <v>249</v>
      </c>
    </row>
    <row r="177" s="2" customFormat="1" ht="24.15" customHeight="1">
      <c r="A177" s="37"/>
      <c r="B177" s="174"/>
      <c r="C177" s="175" t="s">
        <v>250</v>
      </c>
      <c r="D177" s="175" t="s">
        <v>113</v>
      </c>
      <c r="E177" s="176" t="s">
        <v>251</v>
      </c>
      <c r="F177" s="177" t="s">
        <v>252</v>
      </c>
      <c r="G177" s="178" t="s">
        <v>136</v>
      </c>
      <c r="H177" s="179">
        <v>59.478999999999999</v>
      </c>
      <c r="I177" s="180"/>
      <c r="J177" s="181">
        <f>ROUND(I177*H177,2)</f>
        <v>0</v>
      </c>
      <c r="K177" s="182"/>
      <c r="L177" s="38"/>
      <c r="M177" s="183" t="s">
        <v>1</v>
      </c>
      <c r="N177" s="184" t="s">
        <v>41</v>
      </c>
      <c r="O177" s="81"/>
      <c r="P177" s="185">
        <f>O177*H177</f>
        <v>0</v>
      </c>
      <c r="Q177" s="185">
        <v>8.1340000000000004E-05</v>
      </c>
      <c r="R177" s="185">
        <f>Q177*H177</f>
        <v>0.0048380218600000005</v>
      </c>
      <c r="S177" s="185">
        <v>0</v>
      </c>
      <c r="T177" s="18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185</v>
      </c>
      <c r="AT177" s="187" t="s">
        <v>113</v>
      </c>
      <c r="AU177" s="187" t="s">
        <v>118</v>
      </c>
      <c r="AY177" s="18" t="s">
        <v>110</v>
      </c>
      <c r="BE177" s="188">
        <f>IF(N177="základná",J177,0)</f>
        <v>0</v>
      </c>
      <c r="BF177" s="188">
        <f>IF(N177="znížená",J177,0)</f>
        <v>0</v>
      </c>
      <c r="BG177" s="188">
        <f>IF(N177="zákl. prenesená",J177,0)</f>
        <v>0</v>
      </c>
      <c r="BH177" s="188">
        <f>IF(N177="zníž. prenesená",J177,0)</f>
        <v>0</v>
      </c>
      <c r="BI177" s="188">
        <f>IF(N177="nulová",J177,0)</f>
        <v>0</v>
      </c>
      <c r="BJ177" s="18" t="s">
        <v>118</v>
      </c>
      <c r="BK177" s="188">
        <f>ROUND(I177*H177,2)</f>
        <v>0</v>
      </c>
      <c r="BL177" s="18" t="s">
        <v>185</v>
      </c>
      <c r="BM177" s="187" t="s">
        <v>253</v>
      </c>
    </row>
    <row r="178" s="13" customFormat="1">
      <c r="A178" s="13"/>
      <c r="B178" s="189"/>
      <c r="C178" s="13"/>
      <c r="D178" s="190" t="s">
        <v>120</v>
      </c>
      <c r="E178" s="191" t="s">
        <v>1</v>
      </c>
      <c r="F178" s="192" t="s">
        <v>229</v>
      </c>
      <c r="G178" s="13"/>
      <c r="H178" s="191" t="s">
        <v>1</v>
      </c>
      <c r="I178" s="193"/>
      <c r="J178" s="13"/>
      <c r="K178" s="13"/>
      <c r="L178" s="189"/>
      <c r="M178" s="194"/>
      <c r="N178" s="195"/>
      <c r="O178" s="195"/>
      <c r="P178" s="195"/>
      <c r="Q178" s="195"/>
      <c r="R178" s="195"/>
      <c r="S178" s="195"/>
      <c r="T178" s="19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1" t="s">
        <v>120</v>
      </c>
      <c r="AU178" s="191" t="s">
        <v>118</v>
      </c>
      <c r="AV178" s="13" t="s">
        <v>80</v>
      </c>
      <c r="AW178" s="13" t="s">
        <v>30</v>
      </c>
      <c r="AX178" s="13" t="s">
        <v>75</v>
      </c>
      <c r="AY178" s="191" t="s">
        <v>110</v>
      </c>
    </row>
    <row r="179" s="13" customFormat="1">
      <c r="A179" s="13"/>
      <c r="B179" s="189"/>
      <c r="C179" s="13"/>
      <c r="D179" s="190" t="s">
        <v>120</v>
      </c>
      <c r="E179" s="191" t="s">
        <v>1</v>
      </c>
      <c r="F179" s="192" t="s">
        <v>230</v>
      </c>
      <c r="G179" s="13"/>
      <c r="H179" s="191" t="s">
        <v>1</v>
      </c>
      <c r="I179" s="193"/>
      <c r="J179" s="13"/>
      <c r="K179" s="13"/>
      <c r="L179" s="189"/>
      <c r="M179" s="194"/>
      <c r="N179" s="195"/>
      <c r="O179" s="195"/>
      <c r="P179" s="195"/>
      <c r="Q179" s="195"/>
      <c r="R179" s="195"/>
      <c r="S179" s="195"/>
      <c r="T179" s="19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1" t="s">
        <v>120</v>
      </c>
      <c r="AU179" s="191" t="s">
        <v>118</v>
      </c>
      <c r="AV179" s="13" t="s">
        <v>80</v>
      </c>
      <c r="AW179" s="13" t="s">
        <v>30</v>
      </c>
      <c r="AX179" s="13" t="s">
        <v>75</v>
      </c>
      <c r="AY179" s="191" t="s">
        <v>110</v>
      </c>
    </row>
    <row r="180" s="14" customFormat="1">
      <c r="A180" s="14"/>
      <c r="B180" s="197"/>
      <c r="C180" s="14"/>
      <c r="D180" s="190" t="s">
        <v>120</v>
      </c>
      <c r="E180" s="198" t="s">
        <v>1</v>
      </c>
      <c r="F180" s="199" t="s">
        <v>254</v>
      </c>
      <c r="G180" s="14"/>
      <c r="H180" s="200">
        <v>59.478999999999999</v>
      </c>
      <c r="I180" s="201"/>
      <c r="J180" s="14"/>
      <c r="K180" s="14"/>
      <c r="L180" s="197"/>
      <c r="M180" s="202"/>
      <c r="N180" s="203"/>
      <c r="O180" s="203"/>
      <c r="P180" s="203"/>
      <c r="Q180" s="203"/>
      <c r="R180" s="203"/>
      <c r="S180" s="203"/>
      <c r="T180" s="20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8" t="s">
        <v>120</v>
      </c>
      <c r="AU180" s="198" t="s">
        <v>118</v>
      </c>
      <c r="AV180" s="14" t="s">
        <v>118</v>
      </c>
      <c r="AW180" s="14" t="s">
        <v>30</v>
      </c>
      <c r="AX180" s="14" t="s">
        <v>80</v>
      </c>
      <c r="AY180" s="198" t="s">
        <v>110</v>
      </c>
    </row>
    <row r="181" s="2" customFormat="1" ht="37.8" customHeight="1">
      <c r="A181" s="37"/>
      <c r="B181" s="174"/>
      <c r="C181" s="175" t="s">
        <v>255</v>
      </c>
      <c r="D181" s="175" t="s">
        <v>113</v>
      </c>
      <c r="E181" s="176" t="s">
        <v>256</v>
      </c>
      <c r="F181" s="177" t="s">
        <v>257</v>
      </c>
      <c r="G181" s="178" t="s">
        <v>136</v>
      </c>
      <c r="H181" s="179">
        <v>176.58000000000001</v>
      </c>
      <c r="I181" s="180"/>
      <c r="J181" s="181">
        <f>ROUND(I181*H181,2)</f>
        <v>0</v>
      </c>
      <c r="K181" s="182"/>
      <c r="L181" s="38"/>
      <c r="M181" s="183" t="s">
        <v>1</v>
      </c>
      <c r="N181" s="184" t="s">
        <v>41</v>
      </c>
      <c r="O181" s="81"/>
      <c r="P181" s="185">
        <f>O181*H181</f>
        <v>0</v>
      </c>
      <c r="Q181" s="185">
        <v>2.0999999999999999E-05</v>
      </c>
      <c r="R181" s="185">
        <f>Q181*H181</f>
        <v>0.0037081800000000002</v>
      </c>
      <c r="S181" s="185">
        <v>0</v>
      </c>
      <c r="T181" s="186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7" t="s">
        <v>185</v>
      </c>
      <c r="AT181" s="187" t="s">
        <v>113</v>
      </c>
      <c r="AU181" s="187" t="s">
        <v>118</v>
      </c>
      <c r="AY181" s="18" t="s">
        <v>110</v>
      </c>
      <c r="BE181" s="188">
        <f>IF(N181="základná",J181,0)</f>
        <v>0</v>
      </c>
      <c r="BF181" s="188">
        <f>IF(N181="znížená",J181,0)</f>
        <v>0</v>
      </c>
      <c r="BG181" s="188">
        <f>IF(N181="zákl. prenesená",J181,0)</f>
        <v>0</v>
      </c>
      <c r="BH181" s="188">
        <f>IF(N181="zníž. prenesená",J181,0)</f>
        <v>0</v>
      </c>
      <c r="BI181" s="188">
        <f>IF(N181="nulová",J181,0)</f>
        <v>0</v>
      </c>
      <c r="BJ181" s="18" t="s">
        <v>118</v>
      </c>
      <c r="BK181" s="188">
        <f>ROUND(I181*H181,2)</f>
        <v>0</v>
      </c>
      <c r="BL181" s="18" t="s">
        <v>185</v>
      </c>
      <c r="BM181" s="187" t="s">
        <v>258</v>
      </c>
    </row>
    <row r="182" s="13" customFormat="1">
      <c r="A182" s="13"/>
      <c r="B182" s="189"/>
      <c r="C182" s="13"/>
      <c r="D182" s="190" t="s">
        <v>120</v>
      </c>
      <c r="E182" s="191" t="s">
        <v>1</v>
      </c>
      <c r="F182" s="192" t="s">
        <v>259</v>
      </c>
      <c r="G182" s="13"/>
      <c r="H182" s="191" t="s">
        <v>1</v>
      </c>
      <c r="I182" s="193"/>
      <c r="J182" s="13"/>
      <c r="K182" s="13"/>
      <c r="L182" s="189"/>
      <c r="M182" s="194"/>
      <c r="N182" s="195"/>
      <c r="O182" s="195"/>
      <c r="P182" s="195"/>
      <c r="Q182" s="195"/>
      <c r="R182" s="195"/>
      <c r="S182" s="195"/>
      <c r="T182" s="19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1" t="s">
        <v>120</v>
      </c>
      <c r="AU182" s="191" t="s">
        <v>118</v>
      </c>
      <c r="AV182" s="13" t="s">
        <v>80</v>
      </c>
      <c r="AW182" s="13" t="s">
        <v>30</v>
      </c>
      <c r="AX182" s="13" t="s">
        <v>75</v>
      </c>
      <c r="AY182" s="191" t="s">
        <v>110</v>
      </c>
    </row>
    <row r="183" s="13" customFormat="1">
      <c r="A183" s="13"/>
      <c r="B183" s="189"/>
      <c r="C183" s="13"/>
      <c r="D183" s="190" t="s">
        <v>120</v>
      </c>
      <c r="E183" s="191" t="s">
        <v>1</v>
      </c>
      <c r="F183" s="192" t="s">
        <v>187</v>
      </c>
      <c r="G183" s="13"/>
      <c r="H183" s="191" t="s">
        <v>1</v>
      </c>
      <c r="I183" s="193"/>
      <c r="J183" s="13"/>
      <c r="K183" s="13"/>
      <c r="L183" s="189"/>
      <c r="M183" s="194"/>
      <c r="N183" s="195"/>
      <c r="O183" s="195"/>
      <c r="P183" s="195"/>
      <c r="Q183" s="195"/>
      <c r="R183" s="195"/>
      <c r="S183" s="195"/>
      <c r="T183" s="19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1" t="s">
        <v>120</v>
      </c>
      <c r="AU183" s="191" t="s">
        <v>118</v>
      </c>
      <c r="AV183" s="13" t="s">
        <v>80</v>
      </c>
      <c r="AW183" s="13" t="s">
        <v>30</v>
      </c>
      <c r="AX183" s="13" t="s">
        <v>75</v>
      </c>
      <c r="AY183" s="191" t="s">
        <v>110</v>
      </c>
    </row>
    <row r="184" s="14" customFormat="1">
      <c r="A184" s="14"/>
      <c r="B184" s="197"/>
      <c r="C184" s="14"/>
      <c r="D184" s="190" t="s">
        <v>120</v>
      </c>
      <c r="E184" s="198" t="s">
        <v>1</v>
      </c>
      <c r="F184" s="199" t="s">
        <v>260</v>
      </c>
      <c r="G184" s="14"/>
      <c r="H184" s="200">
        <v>176.58000000000001</v>
      </c>
      <c r="I184" s="201"/>
      <c r="J184" s="14"/>
      <c r="K184" s="14"/>
      <c r="L184" s="197"/>
      <c r="M184" s="202"/>
      <c r="N184" s="203"/>
      <c r="O184" s="203"/>
      <c r="P184" s="203"/>
      <c r="Q184" s="203"/>
      <c r="R184" s="203"/>
      <c r="S184" s="203"/>
      <c r="T184" s="20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8" t="s">
        <v>120</v>
      </c>
      <c r="AU184" s="198" t="s">
        <v>118</v>
      </c>
      <c r="AV184" s="14" t="s">
        <v>118</v>
      </c>
      <c r="AW184" s="14" t="s">
        <v>30</v>
      </c>
      <c r="AX184" s="14" t="s">
        <v>80</v>
      </c>
      <c r="AY184" s="198" t="s">
        <v>110</v>
      </c>
    </row>
    <row r="185" s="2" customFormat="1" ht="49.92" customHeight="1">
      <c r="A185" s="37"/>
      <c r="B185" s="38"/>
      <c r="C185" s="37"/>
      <c r="D185" s="37"/>
      <c r="E185" s="164" t="s">
        <v>261</v>
      </c>
      <c r="F185" s="164" t="s">
        <v>262</v>
      </c>
      <c r="G185" s="37"/>
      <c r="H185" s="37"/>
      <c r="I185" s="37"/>
      <c r="J185" s="150">
        <f>BK185</f>
        <v>0</v>
      </c>
      <c r="K185" s="37"/>
      <c r="L185" s="38"/>
      <c r="M185" s="225"/>
      <c r="N185" s="226"/>
      <c r="O185" s="81"/>
      <c r="P185" s="81"/>
      <c r="Q185" s="81"/>
      <c r="R185" s="81"/>
      <c r="S185" s="81"/>
      <c r="T185" s="82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8" t="s">
        <v>74</v>
      </c>
      <c r="AU185" s="18" t="s">
        <v>75</v>
      </c>
      <c r="AY185" s="18" t="s">
        <v>263</v>
      </c>
      <c r="BK185" s="188">
        <f>SUM(BK186:BK190)</f>
        <v>0</v>
      </c>
    </row>
    <row r="186" s="2" customFormat="1" ht="16.32" customHeight="1">
      <c r="A186" s="37"/>
      <c r="B186" s="38"/>
      <c r="C186" s="227" t="s">
        <v>1</v>
      </c>
      <c r="D186" s="227" t="s">
        <v>113</v>
      </c>
      <c r="E186" s="228" t="s">
        <v>1</v>
      </c>
      <c r="F186" s="229" t="s">
        <v>1</v>
      </c>
      <c r="G186" s="230" t="s">
        <v>1</v>
      </c>
      <c r="H186" s="231"/>
      <c r="I186" s="232"/>
      <c r="J186" s="233">
        <f>BK186</f>
        <v>0</v>
      </c>
      <c r="K186" s="234"/>
      <c r="L186" s="38"/>
      <c r="M186" s="235" t="s">
        <v>1</v>
      </c>
      <c r="N186" s="236" t="s">
        <v>41</v>
      </c>
      <c r="O186" s="81"/>
      <c r="P186" s="81"/>
      <c r="Q186" s="81"/>
      <c r="R186" s="81"/>
      <c r="S186" s="81"/>
      <c r="T186" s="82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8" t="s">
        <v>263</v>
      </c>
      <c r="AU186" s="18" t="s">
        <v>80</v>
      </c>
      <c r="AY186" s="18" t="s">
        <v>263</v>
      </c>
      <c r="BE186" s="188">
        <f>IF(N186="základná",J186,0)</f>
        <v>0</v>
      </c>
      <c r="BF186" s="188">
        <f>IF(N186="znížená",J186,0)</f>
        <v>0</v>
      </c>
      <c r="BG186" s="188">
        <f>IF(N186="zákl. prenesená",J186,0)</f>
        <v>0</v>
      </c>
      <c r="BH186" s="188">
        <f>IF(N186="zníž. prenesená",J186,0)</f>
        <v>0</v>
      </c>
      <c r="BI186" s="188">
        <f>IF(N186="nulová",J186,0)</f>
        <v>0</v>
      </c>
      <c r="BJ186" s="18" t="s">
        <v>118</v>
      </c>
      <c r="BK186" s="188">
        <f>I186*H186</f>
        <v>0</v>
      </c>
    </row>
    <row r="187" s="2" customFormat="1" ht="16.32" customHeight="1">
      <c r="A187" s="37"/>
      <c r="B187" s="38"/>
      <c r="C187" s="227" t="s">
        <v>1</v>
      </c>
      <c r="D187" s="227" t="s">
        <v>113</v>
      </c>
      <c r="E187" s="228" t="s">
        <v>1</v>
      </c>
      <c r="F187" s="229" t="s">
        <v>1</v>
      </c>
      <c r="G187" s="230" t="s">
        <v>1</v>
      </c>
      <c r="H187" s="231"/>
      <c r="I187" s="232"/>
      <c r="J187" s="233">
        <f>BK187</f>
        <v>0</v>
      </c>
      <c r="K187" s="234"/>
      <c r="L187" s="38"/>
      <c r="M187" s="235" t="s">
        <v>1</v>
      </c>
      <c r="N187" s="236" t="s">
        <v>41</v>
      </c>
      <c r="O187" s="81"/>
      <c r="P187" s="81"/>
      <c r="Q187" s="81"/>
      <c r="R187" s="81"/>
      <c r="S187" s="81"/>
      <c r="T187" s="82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8" t="s">
        <v>263</v>
      </c>
      <c r="AU187" s="18" t="s">
        <v>80</v>
      </c>
      <c r="AY187" s="18" t="s">
        <v>263</v>
      </c>
      <c r="BE187" s="188">
        <f>IF(N187="základná",J187,0)</f>
        <v>0</v>
      </c>
      <c r="BF187" s="188">
        <f>IF(N187="znížená",J187,0)</f>
        <v>0</v>
      </c>
      <c r="BG187" s="188">
        <f>IF(N187="zákl. prenesená",J187,0)</f>
        <v>0</v>
      </c>
      <c r="BH187" s="188">
        <f>IF(N187="zníž. prenesená",J187,0)</f>
        <v>0</v>
      </c>
      <c r="BI187" s="188">
        <f>IF(N187="nulová",J187,0)</f>
        <v>0</v>
      </c>
      <c r="BJ187" s="18" t="s">
        <v>118</v>
      </c>
      <c r="BK187" s="188">
        <f>I187*H187</f>
        <v>0</v>
      </c>
    </row>
    <row r="188" s="2" customFormat="1" ht="16.32" customHeight="1">
      <c r="A188" s="37"/>
      <c r="B188" s="38"/>
      <c r="C188" s="227" t="s">
        <v>1</v>
      </c>
      <c r="D188" s="227" t="s">
        <v>113</v>
      </c>
      <c r="E188" s="228" t="s">
        <v>1</v>
      </c>
      <c r="F188" s="229" t="s">
        <v>1</v>
      </c>
      <c r="G188" s="230" t="s">
        <v>1</v>
      </c>
      <c r="H188" s="231"/>
      <c r="I188" s="232"/>
      <c r="J188" s="233">
        <f>BK188</f>
        <v>0</v>
      </c>
      <c r="K188" s="234"/>
      <c r="L188" s="38"/>
      <c r="M188" s="235" t="s">
        <v>1</v>
      </c>
      <c r="N188" s="236" t="s">
        <v>41</v>
      </c>
      <c r="O188" s="81"/>
      <c r="P188" s="81"/>
      <c r="Q188" s="81"/>
      <c r="R188" s="81"/>
      <c r="S188" s="81"/>
      <c r="T188" s="82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8" t="s">
        <v>263</v>
      </c>
      <c r="AU188" s="18" t="s">
        <v>80</v>
      </c>
      <c r="AY188" s="18" t="s">
        <v>263</v>
      </c>
      <c r="BE188" s="188">
        <f>IF(N188="základná",J188,0)</f>
        <v>0</v>
      </c>
      <c r="BF188" s="188">
        <f>IF(N188="znížená",J188,0)</f>
        <v>0</v>
      </c>
      <c r="BG188" s="188">
        <f>IF(N188="zákl. prenesená",J188,0)</f>
        <v>0</v>
      </c>
      <c r="BH188" s="188">
        <f>IF(N188="zníž. prenesená",J188,0)</f>
        <v>0</v>
      </c>
      <c r="BI188" s="188">
        <f>IF(N188="nulová",J188,0)</f>
        <v>0</v>
      </c>
      <c r="BJ188" s="18" t="s">
        <v>118</v>
      </c>
      <c r="BK188" s="188">
        <f>I188*H188</f>
        <v>0</v>
      </c>
    </row>
    <row r="189" s="2" customFormat="1" ht="16.32" customHeight="1">
      <c r="A189" s="37"/>
      <c r="B189" s="38"/>
      <c r="C189" s="227" t="s">
        <v>1</v>
      </c>
      <c r="D189" s="227" t="s">
        <v>113</v>
      </c>
      <c r="E189" s="228" t="s">
        <v>1</v>
      </c>
      <c r="F189" s="229" t="s">
        <v>1</v>
      </c>
      <c r="G189" s="230" t="s">
        <v>1</v>
      </c>
      <c r="H189" s="231"/>
      <c r="I189" s="232"/>
      <c r="J189" s="233">
        <f>BK189</f>
        <v>0</v>
      </c>
      <c r="K189" s="234"/>
      <c r="L189" s="38"/>
      <c r="M189" s="235" t="s">
        <v>1</v>
      </c>
      <c r="N189" s="236" t="s">
        <v>41</v>
      </c>
      <c r="O189" s="81"/>
      <c r="P189" s="81"/>
      <c r="Q189" s="81"/>
      <c r="R189" s="81"/>
      <c r="S189" s="81"/>
      <c r="T189" s="82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8" t="s">
        <v>263</v>
      </c>
      <c r="AU189" s="18" t="s">
        <v>80</v>
      </c>
      <c r="AY189" s="18" t="s">
        <v>263</v>
      </c>
      <c r="BE189" s="188">
        <f>IF(N189="základná",J189,0)</f>
        <v>0</v>
      </c>
      <c r="BF189" s="188">
        <f>IF(N189="znížená",J189,0)</f>
        <v>0</v>
      </c>
      <c r="BG189" s="188">
        <f>IF(N189="zákl. prenesená",J189,0)</f>
        <v>0</v>
      </c>
      <c r="BH189" s="188">
        <f>IF(N189="zníž. prenesená",J189,0)</f>
        <v>0</v>
      </c>
      <c r="BI189" s="188">
        <f>IF(N189="nulová",J189,0)</f>
        <v>0</v>
      </c>
      <c r="BJ189" s="18" t="s">
        <v>118</v>
      </c>
      <c r="BK189" s="188">
        <f>I189*H189</f>
        <v>0</v>
      </c>
    </row>
    <row r="190" s="2" customFormat="1" ht="16.32" customHeight="1">
      <c r="A190" s="37"/>
      <c r="B190" s="38"/>
      <c r="C190" s="227" t="s">
        <v>1</v>
      </c>
      <c r="D190" s="227" t="s">
        <v>113</v>
      </c>
      <c r="E190" s="228" t="s">
        <v>1</v>
      </c>
      <c r="F190" s="229" t="s">
        <v>1</v>
      </c>
      <c r="G190" s="230" t="s">
        <v>1</v>
      </c>
      <c r="H190" s="231"/>
      <c r="I190" s="232"/>
      <c r="J190" s="233">
        <f>BK190</f>
        <v>0</v>
      </c>
      <c r="K190" s="234"/>
      <c r="L190" s="38"/>
      <c r="M190" s="235" t="s">
        <v>1</v>
      </c>
      <c r="N190" s="236" t="s">
        <v>41</v>
      </c>
      <c r="O190" s="237"/>
      <c r="P190" s="237"/>
      <c r="Q190" s="237"/>
      <c r="R190" s="237"/>
      <c r="S190" s="237"/>
      <c r="T190" s="23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8" t="s">
        <v>263</v>
      </c>
      <c r="AU190" s="18" t="s">
        <v>80</v>
      </c>
      <c r="AY190" s="18" t="s">
        <v>263</v>
      </c>
      <c r="BE190" s="188">
        <f>IF(N190="základná",J190,0)</f>
        <v>0</v>
      </c>
      <c r="BF190" s="188">
        <f>IF(N190="znížená",J190,0)</f>
        <v>0</v>
      </c>
      <c r="BG190" s="188">
        <f>IF(N190="zákl. prenesená",J190,0)</f>
        <v>0</v>
      </c>
      <c r="BH190" s="188">
        <f>IF(N190="zníž. prenesená",J190,0)</f>
        <v>0</v>
      </c>
      <c r="BI190" s="188">
        <f>IF(N190="nulová",J190,0)</f>
        <v>0</v>
      </c>
      <c r="BJ190" s="18" t="s">
        <v>118</v>
      </c>
      <c r="BK190" s="188">
        <f>I190*H190</f>
        <v>0</v>
      </c>
    </row>
    <row r="191" s="2" customFormat="1" ht="6.96" customHeight="1">
      <c r="A191" s="37"/>
      <c r="B191" s="64"/>
      <c r="C191" s="65"/>
      <c r="D191" s="65"/>
      <c r="E191" s="65"/>
      <c r="F191" s="65"/>
      <c r="G191" s="65"/>
      <c r="H191" s="65"/>
      <c r="I191" s="65"/>
      <c r="J191" s="65"/>
      <c r="K191" s="65"/>
      <c r="L191" s="38"/>
      <c r="M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</row>
  </sheetData>
  <autoFilter ref="C119:K190"/>
  <mergeCells count="6">
    <mergeCell ref="E7:H7"/>
    <mergeCell ref="E16:H16"/>
    <mergeCell ref="E25:H25"/>
    <mergeCell ref="E85:H85"/>
    <mergeCell ref="E112:H112"/>
    <mergeCell ref="L2:V2"/>
  </mergeCells>
  <dataValidations count="2">
    <dataValidation type="list" allowBlank="1" showInputMessage="1" showErrorMessage="1" error="Povolené sú hodnoty K, M." sqref="D186:D191">
      <formula1>"K, M"</formula1>
    </dataValidation>
    <dataValidation type="list" allowBlank="1" showInputMessage="1" showErrorMessage="1" error="Povolené sú hodnoty základná, znížená, nulová." sqref="N186:N191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LAPTOP-EBQ0L11H\user</dc:creator>
  <cp:lastModifiedBy>LAPTOP-EBQ0L11H\user</cp:lastModifiedBy>
  <dcterms:created xsi:type="dcterms:W3CDTF">2025-03-13T14:24:03Z</dcterms:created>
  <dcterms:modified xsi:type="dcterms:W3CDTF">2025-03-13T14:24:06Z</dcterms:modified>
</cp:coreProperties>
</file>