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Ján Paučo\"/>
    </mc:Choice>
  </mc:AlternateContent>
  <xr:revisionPtr revIDLastSave="0" documentId="13_ncr:1_{C90B31AB-238F-461C-B118-BAEA538200AB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Rekapitulácia stavby" sheetId="1" r:id="rId1"/>
    <sheet name="1 - SO01" sheetId="2" r:id="rId2"/>
    <sheet name="2 - SO02" sheetId="3" r:id="rId3"/>
    <sheet name="3 - SO03" sheetId="4" r:id="rId4"/>
    <sheet name="4 - SO04" sheetId="5" r:id="rId5"/>
    <sheet name="5-6 - SO05-6" sheetId="6" r:id="rId6"/>
    <sheet name="7 - SO07" sheetId="7" r:id="rId7"/>
  </sheets>
  <definedNames>
    <definedName name="_xlnm._FilterDatabase" localSheetId="1" hidden="1">'1 - SO01'!$C$128:$L$212</definedName>
    <definedName name="_xlnm._FilterDatabase" localSheetId="2" hidden="1">'2 - SO02'!$C$128:$L$212</definedName>
    <definedName name="_xlnm._FilterDatabase" localSheetId="3" hidden="1">'3 - SO03'!$C$128:$L$212</definedName>
    <definedName name="_xlnm._FilterDatabase" localSheetId="4" hidden="1">'4 - SO04'!$C$128:$L$212</definedName>
    <definedName name="_xlnm._FilterDatabase" localSheetId="5" hidden="1">'5-6 - SO05-6'!$C$128:$L$215</definedName>
    <definedName name="_xlnm._FilterDatabase" localSheetId="6" hidden="1">'7 - SO07'!$C$123:$L$147</definedName>
    <definedName name="_xlnm.Print_Titles" localSheetId="1">'1 - SO01'!$128:$128</definedName>
    <definedName name="_xlnm.Print_Titles" localSheetId="2">'2 - SO02'!$128:$128</definedName>
    <definedName name="_xlnm.Print_Titles" localSheetId="3">'3 - SO03'!$128:$128</definedName>
    <definedName name="_xlnm.Print_Titles" localSheetId="4">'4 - SO04'!$128:$128</definedName>
    <definedName name="_xlnm.Print_Titles" localSheetId="5">'5-6 - SO05-6'!$128:$128</definedName>
    <definedName name="_xlnm.Print_Titles" localSheetId="6">'7 - SO07'!$123:$123</definedName>
    <definedName name="_xlnm.Print_Titles" localSheetId="0">'Rekapitulácia stavby'!$92:$92</definedName>
    <definedName name="_xlnm.Print_Area" localSheetId="1">'1 - SO01'!$C$4:$K$76,'1 - SO01'!$C$82:$K$110,'1 - SO01'!$C$116:$K$212</definedName>
    <definedName name="_xlnm.Print_Area" localSheetId="2">'2 - SO02'!$C$4:$K$76,'2 - SO02'!$C$82:$K$110,'2 - SO02'!$C$116:$K$212</definedName>
    <definedName name="_xlnm.Print_Area" localSheetId="3">'3 - SO03'!$C$4:$K$76,'3 - SO03'!$C$82:$K$110,'3 - SO03'!$C$116:$K$212</definedName>
    <definedName name="_xlnm.Print_Area" localSheetId="4">'4 - SO04'!$C$4:$K$76,'4 - SO04'!$C$82:$K$110,'4 - SO04'!$C$116:$K$212</definedName>
    <definedName name="_xlnm.Print_Area" localSheetId="5">'5-6 - SO05-6'!$C$4:$K$76,'5-6 - SO05-6'!$C$82:$K$110,'5-6 - SO05-6'!$C$116:$K$215</definedName>
    <definedName name="_xlnm.Print_Area" localSheetId="6">'7 - SO07'!$C$4:$K$76,'7 - SO07'!$C$82:$K$105,'7 - SO07'!$C$111:$K$147</definedName>
    <definedName name="_xlnm.Print_Area" localSheetId="0">'Rekapitulácia stavby'!$D$4:$AO$76,'Rekapitulácia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7" l="1"/>
  <c r="K36" i="7"/>
  <c r="AY100" i="1" s="1"/>
  <c r="K35" i="7"/>
  <c r="AX100" i="1"/>
  <c r="BJ147" i="7"/>
  <c r="BI147" i="7"/>
  <c r="BH147" i="7"/>
  <c r="BF147" i="7"/>
  <c r="U147" i="7"/>
  <c r="S147" i="7"/>
  <c r="Q147" i="7"/>
  <c r="BJ146" i="7"/>
  <c r="BI146" i="7"/>
  <c r="BH146" i="7"/>
  <c r="BF146" i="7"/>
  <c r="U146" i="7"/>
  <c r="S146" i="7"/>
  <c r="Q146" i="7"/>
  <c r="BJ145" i="7"/>
  <c r="BI145" i="7"/>
  <c r="BH145" i="7"/>
  <c r="BF145" i="7"/>
  <c r="U145" i="7"/>
  <c r="S145" i="7"/>
  <c r="Q145" i="7"/>
  <c r="BJ142" i="7"/>
  <c r="BI142" i="7"/>
  <c r="BH142" i="7"/>
  <c r="BF142" i="7"/>
  <c r="U142" i="7"/>
  <c r="U141" i="7"/>
  <c r="S142" i="7"/>
  <c r="S141" i="7" s="1"/>
  <c r="Q142" i="7"/>
  <c r="Q141" i="7"/>
  <c r="BJ140" i="7"/>
  <c r="BI140" i="7"/>
  <c r="BH140" i="7"/>
  <c r="BF140" i="7"/>
  <c r="U140" i="7"/>
  <c r="S140" i="7"/>
  <c r="Q140" i="7"/>
  <c r="BJ139" i="7"/>
  <c r="BI139" i="7"/>
  <c r="BH139" i="7"/>
  <c r="BF139" i="7"/>
  <c r="U139" i="7"/>
  <c r="S139" i="7"/>
  <c r="Q139" i="7"/>
  <c r="BJ138" i="7"/>
  <c r="BI138" i="7"/>
  <c r="BH138" i="7"/>
  <c r="BF138" i="7"/>
  <c r="U138" i="7"/>
  <c r="S138" i="7"/>
  <c r="Q138" i="7"/>
  <c r="BJ137" i="7"/>
  <c r="BI137" i="7"/>
  <c r="BH137" i="7"/>
  <c r="BF137" i="7"/>
  <c r="U137" i="7"/>
  <c r="S137" i="7"/>
  <c r="Q137" i="7"/>
  <c r="BJ135" i="7"/>
  <c r="BI135" i="7"/>
  <c r="BH135" i="7"/>
  <c r="BF135" i="7"/>
  <c r="U135" i="7"/>
  <c r="S135" i="7"/>
  <c r="Q135" i="7"/>
  <c r="BJ134" i="7"/>
  <c r="BI134" i="7"/>
  <c r="BH134" i="7"/>
  <c r="BF134" i="7"/>
  <c r="U134" i="7"/>
  <c r="S134" i="7"/>
  <c r="Q134" i="7"/>
  <c r="BJ132" i="7"/>
  <c r="BI132" i="7"/>
  <c r="BH132" i="7"/>
  <c r="BF132" i="7"/>
  <c r="U132" i="7"/>
  <c r="S132" i="7"/>
  <c r="Q132" i="7"/>
  <c r="BJ131" i="7"/>
  <c r="BI131" i="7"/>
  <c r="BH131" i="7"/>
  <c r="BF131" i="7"/>
  <c r="U131" i="7"/>
  <c r="S131" i="7"/>
  <c r="Q131" i="7"/>
  <c r="BJ129" i="7"/>
  <c r="BI129" i="7"/>
  <c r="BH129" i="7"/>
  <c r="BF129" i="7"/>
  <c r="U129" i="7"/>
  <c r="S129" i="7"/>
  <c r="Q129" i="7"/>
  <c r="BJ128" i="7"/>
  <c r="BI128" i="7"/>
  <c r="BH128" i="7"/>
  <c r="BF128" i="7"/>
  <c r="U128" i="7"/>
  <c r="S128" i="7"/>
  <c r="Q128" i="7"/>
  <c r="BJ127" i="7"/>
  <c r="BI127" i="7"/>
  <c r="BH127" i="7"/>
  <c r="BF127" i="7"/>
  <c r="U127" i="7"/>
  <c r="S127" i="7"/>
  <c r="Q127" i="7"/>
  <c r="K121" i="7"/>
  <c r="K120" i="7"/>
  <c r="F120" i="7"/>
  <c r="F118" i="7"/>
  <c r="E116" i="7"/>
  <c r="K92" i="7"/>
  <c r="K91" i="7"/>
  <c r="F91" i="7"/>
  <c r="F89" i="7"/>
  <c r="E87" i="7"/>
  <c r="K18" i="7"/>
  <c r="E18" i="7"/>
  <c r="F121" i="7"/>
  <c r="K17" i="7"/>
  <c r="K12" i="7"/>
  <c r="K118" i="7" s="1"/>
  <c r="E7" i="7"/>
  <c r="E85" i="7" s="1"/>
  <c r="K37" i="6"/>
  <c r="K36" i="6"/>
  <c r="AY99" i="1"/>
  <c r="K35" i="6"/>
  <c r="AX99" i="1" s="1"/>
  <c r="BJ215" i="6"/>
  <c r="BI215" i="6"/>
  <c r="BH215" i="6"/>
  <c r="BF215" i="6"/>
  <c r="U215" i="6"/>
  <c r="S215" i="6"/>
  <c r="Q215" i="6"/>
  <c r="BJ214" i="6"/>
  <c r="BI214" i="6"/>
  <c r="BH214" i="6"/>
  <c r="BF214" i="6"/>
  <c r="U214" i="6"/>
  <c r="S214" i="6"/>
  <c r="Q214" i="6"/>
  <c r="BJ212" i="6"/>
  <c r="BI212" i="6"/>
  <c r="BH212" i="6"/>
  <c r="BF212" i="6"/>
  <c r="U212" i="6"/>
  <c r="S212" i="6"/>
  <c r="Q212" i="6"/>
  <c r="BJ211" i="6"/>
  <c r="BI211" i="6"/>
  <c r="BH211" i="6"/>
  <c r="BF211" i="6"/>
  <c r="U211" i="6"/>
  <c r="S211" i="6"/>
  <c r="Q211" i="6"/>
  <c r="BJ209" i="6"/>
  <c r="BI209" i="6"/>
  <c r="BH209" i="6"/>
  <c r="BF209" i="6"/>
  <c r="U209" i="6"/>
  <c r="S209" i="6"/>
  <c r="Q209" i="6"/>
  <c r="BJ208" i="6"/>
  <c r="BI208" i="6"/>
  <c r="BH208" i="6"/>
  <c r="BF208" i="6"/>
  <c r="U208" i="6"/>
  <c r="S208" i="6"/>
  <c r="Q208" i="6"/>
  <c r="BJ207" i="6"/>
  <c r="BI207" i="6"/>
  <c r="BH207" i="6"/>
  <c r="BF207" i="6"/>
  <c r="U207" i="6"/>
  <c r="S207" i="6"/>
  <c r="Q207" i="6"/>
  <c r="BJ206" i="6"/>
  <c r="BI206" i="6"/>
  <c r="BH206" i="6"/>
  <c r="BF206" i="6"/>
  <c r="U206" i="6"/>
  <c r="S206" i="6"/>
  <c r="Q206" i="6"/>
  <c r="BJ205" i="6"/>
  <c r="BI205" i="6"/>
  <c r="BH205" i="6"/>
  <c r="BF205" i="6"/>
  <c r="U205" i="6"/>
  <c r="S205" i="6"/>
  <c r="Q205" i="6"/>
  <c r="BJ204" i="6"/>
  <c r="BI204" i="6"/>
  <c r="BH204" i="6"/>
  <c r="BF204" i="6"/>
  <c r="U204" i="6"/>
  <c r="S204" i="6"/>
  <c r="Q204" i="6"/>
  <c r="BJ203" i="6"/>
  <c r="BI203" i="6"/>
  <c r="BH203" i="6"/>
  <c r="BF203" i="6"/>
  <c r="U203" i="6"/>
  <c r="S203" i="6"/>
  <c r="Q203" i="6"/>
  <c r="BJ202" i="6"/>
  <c r="BI202" i="6"/>
  <c r="BH202" i="6"/>
  <c r="BF202" i="6"/>
  <c r="U202" i="6"/>
  <c r="S202" i="6"/>
  <c r="Q202" i="6"/>
  <c r="BJ201" i="6"/>
  <c r="BI201" i="6"/>
  <c r="BH201" i="6"/>
  <c r="BF201" i="6"/>
  <c r="U201" i="6"/>
  <c r="S201" i="6"/>
  <c r="Q201" i="6"/>
  <c r="BJ200" i="6"/>
  <c r="BI200" i="6"/>
  <c r="BH200" i="6"/>
  <c r="BF200" i="6"/>
  <c r="U200" i="6"/>
  <c r="S200" i="6"/>
  <c r="Q200" i="6"/>
  <c r="BJ199" i="6"/>
  <c r="BI199" i="6"/>
  <c r="BH199" i="6"/>
  <c r="BF199" i="6"/>
  <c r="U199" i="6"/>
  <c r="S199" i="6"/>
  <c r="Q199" i="6"/>
  <c r="BJ198" i="6"/>
  <c r="BI198" i="6"/>
  <c r="BH198" i="6"/>
  <c r="BF198" i="6"/>
  <c r="U198" i="6"/>
  <c r="S198" i="6"/>
  <c r="Q198" i="6"/>
  <c r="BJ196" i="6"/>
  <c r="BI196" i="6"/>
  <c r="BH196" i="6"/>
  <c r="BF196" i="6"/>
  <c r="U196" i="6"/>
  <c r="S196" i="6"/>
  <c r="Q196" i="6"/>
  <c r="BJ195" i="6"/>
  <c r="BI195" i="6"/>
  <c r="BH195" i="6"/>
  <c r="BF195" i="6"/>
  <c r="U195" i="6"/>
  <c r="S195" i="6"/>
  <c r="Q195" i="6"/>
  <c r="BJ194" i="6"/>
  <c r="BI194" i="6"/>
  <c r="BH194" i="6"/>
  <c r="BF194" i="6"/>
  <c r="U194" i="6"/>
  <c r="S194" i="6"/>
  <c r="Q194" i="6"/>
  <c r="BJ193" i="6"/>
  <c r="BI193" i="6"/>
  <c r="BH193" i="6"/>
  <c r="BF193" i="6"/>
  <c r="U193" i="6"/>
  <c r="S193" i="6"/>
  <c r="Q193" i="6"/>
  <c r="BJ192" i="6"/>
  <c r="BI192" i="6"/>
  <c r="BH192" i="6"/>
  <c r="BF192" i="6"/>
  <c r="U192" i="6"/>
  <c r="S192" i="6"/>
  <c r="Q192" i="6"/>
  <c r="BJ191" i="6"/>
  <c r="BI191" i="6"/>
  <c r="BH191" i="6"/>
  <c r="BF191" i="6"/>
  <c r="U191" i="6"/>
  <c r="S191" i="6"/>
  <c r="Q191" i="6"/>
  <c r="BJ190" i="6"/>
  <c r="BI190" i="6"/>
  <c r="BH190" i="6"/>
  <c r="BF190" i="6"/>
  <c r="U190" i="6"/>
  <c r="S190" i="6"/>
  <c r="Q190" i="6"/>
  <c r="BJ189" i="6"/>
  <c r="BI189" i="6"/>
  <c r="BH189" i="6"/>
  <c r="BF189" i="6"/>
  <c r="U189" i="6"/>
  <c r="S189" i="6"/>
  <c r="Q189" i="6"/>
  <c r="BJ188" i="6"/>
  <c r="BI188" i="6"/>
  <c r="BH188" i="6"/>
  <c r="BF188" i="6"/>
  <c r="U188" i="6"/>
  <c r="S188" i="6"/>
  <c r="Q188" i="6"/>
  <c r="BJ187" i="6"/>
  <c r="BI187" i="6"/>
  <c r="BH187" i="6"/>
  <c r="BF187" i="6"/>
  <c r="U187" i="6"/>
  <c r="S187" i="6"/>
  <c r="Q187" i="6"/>
  <c r="BJ185" i="6"/>
  <c r="BI185" i="6"/>
  <c r="BH185" i="6"/>
  <c r="BF185" i="6"/>
  <c r="U185" i="6"/>
  <c r="S185" i="6"/>
  <c r="Q185" i="6"/>
  <c r="BJ184" i="6"/>
  <c r="BI184" i="6"/>
  <c r="BH184" i="6"/>
  <c r="BF184" i="6"/>
  <c r="U184" i="6"/>
  <c r="S184" i="6"/>
  <c r="Q184" i="6"/>
  <c r="BJ182" i="6"/>
  <c r="BI182" i="6"/>
  <c r="BH182" i="6"/>
  <c r="BF182" i="6"/>
  <c r="U182" i="6"/>
  <c r="S182" i="6"/>
  <c r="Q182" i="6"/>
  <c r="BJ181" i="6"/>
  <c r="BI181" i="6"/>
  <c r="BH181" i="6"/>
  <c r="BF181" i="6"/>
  <c r="U181" i="6"/>
  <c r="S181" i="6"/>
  <c r="Q181" i="6"/>
  <c r="BJ180" i="6"/>
  <c r="BI180" i="6"/>
  <c r="BH180" i="6"/>
  <c r="BF180" i="6"/>
  <c r="U180" i="6"/>
  <c r="S180" i="6"/>
  <c r="Q180" i="6"/>
  <c r="BJ179" i="6"/>
  <c r="BI179" i="6"/>
  <c r="BH179" i="6"/>
  <c r="BF179" i="6"/>
  <c r="U179" i="6"/>
  <c r="S179" i="6"/>
  <c r="Q179" i="6"/>
  <c r="BJ178" i="6"/>
  <c r="BI178" i="6"/>
  <c r="BH178" i="6"/>
  <c r="BF178" i="6"/>
  <c r="U178" i="6"/>
  <c r="S178" i="6"/>
  <c r="Q178" i="6"/>
  <c r="BJ177" i="6"/>
  <c r="BI177" i="6"/>
  <c r="BH177" i="6"/>
  <c r="BF177" i="6"/>
  <c r="U177" i="6"/>
  <c r="S177" i="6"/>
  <c r="Q177" i="6"/>
  <c r="BJ176" i="6"/>
  <c r="BI176" i="6"/>
  <c r="BH176" i="6"/>
  <c r="BF176" i="6"/>
  <c r="U176" i="6"/>
  <c r="S176" i="6"/>
  <c r="Q176" i="6"/>
  <c r="BJ175" i="6"/>
  <c r="BI175" i="6"/>
  <c r="BH175" i="6"/>
  <c r="BF175" i="6"/>
  <c r="U175" i="6"/>
  <c r="S175" i="6"/>
  <c r="Q175" i="6"/>
  <c r="BJ174" i="6"/>
  <c r="BI174" i="6"/>
  <c r="BH174" i="6"/>
  <c r="BF174" i="6"/>
  <c r="U174" i="6"/>
  <c r="S174" i="6"/>
  <c r="Q174" i="6"/>
  <c r="BJ173" i="6"/>
  <c r="BI173" i="6"/>
  <c r="BH173" i="6"/>
  <c r="BF173" i="6"/>
  <c r="U173" i="6"/>
  <c r="S173" i="6"/>
  <c r="Q173" i="6"/>
  <c r="BJ172" i="6"/>
  <c r="BI172" i="6"/>
  <c r="BH172" i="6"/>
  <c r="BF172" i="6"/>
  <c r="U172" i="6"/>
  <c r="S172" i="6"/>
  <c r="Q172" i="6"/>
  <c r="BJ171" i="6"/>
  <c r="BI171" i="6"/>
  <c r="BH171" i="6"/>
  <c r="BF171" i="6"/>
  <c r="U171" i="6"/>
  <c r="S171" i="6"/>
  <c r="Q171" i="6"/>
  <c r="BJ170" i="6"/>
  <c r="BI170" i="6"/>
  <c r="BH170" i="6"/>
  <c r="BF170" i="6"/>
  <c r="U170" i="6"/>
  <c r="S170" i="6"/>
  <c r="Q170" i="6"/>
  <c r="BJ169" i="6"/>
  <c r="BI169" i="6"/>
  <c r="BH169" i="6"/>
  <c r="BF169" i="6"/>
  <c r="U169" i="6"/>
  <c r="S169" i="6"/>
  <c r="Q169" i="6"/>
  <c r="BJ168" i="6"/>
  <c r="BI168" i="6"/>
  <c r="BH168" i="6"/>
  <c r="BF168" i="6"/>
  <c r="U168" i="6"/>
  <c r="S168" i="6"/>
  <c r="Q168" i="6"/>
  <c r="BJ167" i="6"/>
  <c r="BI167" i="6"/>
  <c r="BH167" i="6"/>
  <c r="BF167" i="6"/>
  <c r="U167" i="6"/>
  <c r="S167" i="6"/>
  <c r="Q167" i="6"/>
  <c r="BJ166" i="6"/>
  <c r="BI166" i="6"/>
  <c r="BH166" i="6"/>
  <c r="BF166" i="6"/>
  <c r="U166" i="6"/>
  <c r="S166" i="6"/>
  <c r="Q166" i="6"/>
  <c r="BJ165" i="6"/>
  <c r="BI165" i="6"/>
  <c r="BH165" i="6"/>
  <c r="BF165" i="6"/>
  <c r="U165" i="6"/>
  <c r="S165" i="6"/>
  <c r="Q165" i="6"/>
  <c r="BJ164" i="6"/>
  <c r="BI164" i="6"/>
  <c r="BH164" i="6"/>
  <c r="BF164" i="6"/>
  <c r="U164" i="6"/>
  <c r="S164" i="6"/>
  <c r="Q164" i="6"/>
  <c r="BJ163" i="6"/>
  <c r="BI163" i="6"/>
  <c r="BH163" i="6"/>
  <c r="BF163" i="6"/>
  <c r="U163" i="6"/>
  <c r="S163" i="6"/>
  <c r="Q163" i="6"/>
  <c r="BJ162" i="6"/>
  <c r="BI162" i="6"/>
  <c r="BH162" i="6"/>
  <c r="BF162" i="6"/>
  <c r="U162" i="6"/>
  <c r="S162" i="6"/>
  <c r="Q162" i="6"/>
  <c r="BJ161" i="6"/>
  <c r="BI161" i="6"/>
  <c r="BH161" i="6"/>
  <c r="BF161" i="6"/>
  <c r="U161" i="6"/>
  <c r="S161" i="6"/>
  <c r="Q161" i="6"/>
  <c r="BJ159" i="6"/>
  <c r="BI159" i="6"/>
  <c r="BH159" i="6"/>
  <c r="BF159" i="6"/>
  <c r="U159" i="6"/>
  <c r="S159" i="6"/>
  <c r="Q159" i="6"/>
  <c r="BJ158" i="6"/>
  <c r="BI158" i="6"/>
  <c r="BH158" i="6"/>
  <c r="BF158" i="6"/>
  <c r="U158" i="6"/>
  <c r="S158" i="6"/>
  <c r="Q158" i="6"/>
  <c r="BJ157" i="6"/>
  <c r="BI157" i="6"/>
  <c r="BH157" i="6"/>
  <c r="BF157" i="6"/>
  <c r="U157" i="6"/>
  <c r="S157" i="6"/>
  <c r="Q157" i="6"/>
  <c r="BJ156" i="6"/>
  <c r="BI156" i="6"/>
  <c r="BH156" i="6"/>
  <c r="BF156" i="6"/>
  <c r="U156" i="6"/>
  <c r="S156" i="6"/>
  <c r="Q156" i="6"/>
  <c r="BJ155" i="6"/>
  <c r="BI155" i="6"/>
  <c r="BH155" i="6"/>
  <c r="BF155" i="6"/>
  <c r="U155" i="6"/>
  <c r="S155" i="6"/>
  <c r="Q155" i="6"/>
  <c r="BJ154" i="6"/>
  <c r="BI154" i="6"/>
  <c r="BH154" i="6"/>
  <c r="BF154" i="6"/>
  <c r="U154" i="6"/>
  <c r="S154" i="6"/>
  <c r="Q154" i="6"/>
  <c r="BJ153" i="6"/>
  <c r="BI153" i="6"/>
  <c r="BH153" i="6"/>
  <c r="BF153" i="6"/>
  <c r="U153" i="6"/>
  <c r="S153" i="6"/>
  <c r="Q153" i="6"/>
  <c r="BJ152" i="6"/>
  <c r="BI152" i="6"/>
  <c r="BH152" i="6"/>
  <c r="BF152" i="6"/>
  <c r="U152" i="6"/>
  <c r="S152" i="6"/>
  <c r="Q152" i="6"/>
  <c r="BJ151" i="6"/>
  <c r="BI151" i="6"/>
  <c r="BH151" i="6"/>
  <c r="BF151" i="6"/>
  <c r="U151" i="6"/>
  <c r="S151" i="6"/>
  <c r="Q151" i="6"/>
  <c r="BJ150" i="6"/>
  <c r="BI150" i="6"/>
  <c r="BH150" i="6"/>
  <c r="BF150" i="6"/>
  <c r="U150" i="6"/>
  <c r="S150" i="6"/>
  <c r="Q150" i="6"/>
  <c r="BJ148" i="6"/>
  <c r="BI148" i="6"/>
  <c r="BH148" i="6"/>
  <c r="BF148" i="6"/>
  <c r="U148" i="6"/>
  <c r="S148" i="6"/>
  <c r="Q148" i="6"/>
  <c r="BJ147" i="6"/>
  <c r="BI147" i="6"/>
  <c r="BH147" i="6"/>
  <c r="BF147" i="6"/>
  <c r="U147" i="6"/>
  <c r="S147" i="6"/>
  <c r="Q147" i="6"/>
  <c r="BJ146" i="6"/>
  <c r="BI146" i="6"/>
  <c r="BH146" i="6"/>
  <c r="BF146" i="6"/>
  <c r="U146" i="6"/>
  <c r="S146" i="6"/>
  <c r="Q146" i="6"/>
  <c r="BJ145" i="6"/>
  <c r="BI145" i="6"/>
  <c r="BH145" i="6"/>
  <c r="BF145" i="6"/>
  <c r="U145" i="6"/>
  <c r="S145" i="6"/>
  <c r="Q145" i="6"/>
  <c r="BJ144" i="6"/>
  <c r="BI144" i="6"/>
  <c r="BH144" i="6"/>
  <c r="BF144" i="6"/>
  <c r="U144" i="6"/>
  <c r="S144" i="6"/>
  <c r="Q144" i="6"/>
  <c r="BJ143" i="6"/>
  <c r="BI143" i="6"/>
  <c r="BH143" i="6"/>
  <c r="BF143" i="6"/>
  <c r="U143" i="6"/>
  <c r="S143" i="6"/>
  <c r="Q143" i="6"/>
  <c r="BJ142" i="6"/>
  <c r="BI142" i="6"/>
  <c r="BH142" i="6"/>
  <c r="BF142" i="6"/>
  <c r="U142" i="6"/>
  <c r="S142" i="6"/>
  <c r="Q142" i="6"/>
  <c r="BJ139" i="6"/>
  <c r="BI139" i="6"/>
  <c r="BH139" i="6"/>
  <c r="BF139" i="6"/>
  <c r="U139" i="6"/>
  <c r="U138" i="6" s="1"/>
  <c r="S139" i="6"/>
  <c r="S138" i="6" s="1"/>
  <c r="Q139" i="6"/>
  <c r="Q138" i="6" s="1"/>
  <c r="BJ137" i="6"/>
  <c r="BI137" i="6"/>
  <c r="BH137" i="6"/>
  <c r="BF137" i="6"/>
  <c r="U137" i="6"/>
  <c r="S137" i="6"/>
  <c r="Q137" i="6"/>
  <c r="BJ136" i="6"/>
  <c r="BI136" i="6"/>
  <c r="BH136" i="6"/>
  <c r="BF136" i="6"/>
  <c r="U136" i="6"/>
  <c r="S136" i="6"/>
  <c r="Q136" i="6"/>
  <c r="BJ134" i="6"/>
  <c r="BI134" i="6"/>
  <c r="BH134" i="6"/>
  <c r="BF134" i="6"/>
  <c r="U134" i="6"/>
  <c r="S134" i="6"/>
  <c r="Q134" i="6"/>
  <c r="BJ133" i="6"/>
  <c r="BI133" i="6"/>
  <c r="BH133" i="6"/>
  <c r="BF133" i="6"/>
  <c r="U133" i="6"/>
  <c r="S133" i="6"/>
  <c r="Q133" i="6"/>
  <c r="BJ132" i="6"/>
  <c r="BI132" i="6"/>
  <c r="BH132" i="6"/>
  <c r="BF132" i="6"/>
  <c r="U132" i="6"/>
  <c r="S132" i="6"/>
  <c r="Q132" i="6"/>
  <c r="K126" i="6"/>
  <c r="K125" i="6"/>
  <c r="F125" i="6"/>
  <c r="F123" i="6"/>
  <c r="E121" i="6"/>
  <c r="K92" i="6"/>
  <c r="K91" i="6"/>
  <c r="F91" i="6"/>
  <c r="F89" i="6"/>
  <c r="E87" i="6"/>
  <c r="K18" i="6"/>
  <c r="E18" i="6"/>
  <c r="F126" i="6" s="1"/>
  <c r="K17" i="6"/>
  <c r="K12" i="6"/>
  <c r="K89" i="6" s="1"/>
  <c r="E7" i="6"/>
  <c r="E85" i="6"/>
  <c r="K37" i="5"/>
  <c r="K36" i="5"/>
  <c r="AY98" i="1" s="1"/>
  <c r="K35" i="5"/>
  <c r="AX98" i="1" s="1"/>
  <c r="BJ212" i="5"/>
  <c r="BI212" i="5"/>
  <c r="BH212" i="5"/>
  <c r="BF212" i="5"/>
  <c r="U212" i="5"/>
  <c r="S212" i="5"/>
  <c r="Q212" i="5"/>
  <c r="BJ211" i="5"/>
  <c r="BI211" i="5"/>
  <c r="BH211" i="5"/>
  <c r="BF211" i="5"/>
  <c r="U211" i="5"/>
  <c r="S211" i="5"/>
  <c r="Q211" i="5"/>
  <c r="BJ209" i="5"/>
  <c r="BI209" i="5"/>
  <c r="BH209" i="5"/>
  <c r="BF209" i="5"/>
  <c r="U209" i="5"/>
  <c r="S209" i="5"/>
  <c r="Q209" i="5"/>
  <c r="BJ208" i="5"/>
  <c r="BI208" i="5"/>
  <c r="BH208" i="5"/>
  <c r="BF208" i="5"/>
  <c r="U208" i="5"/>
  <c r="S208" i="5"/>
  <c r="Q208" i="5"/>
  <c r="BJ206" i="5"/>
  <c r="BI206" i="5"/>
  <c r="BH206" i="5"/>
  <c r="BF206" i="5"/>
  <c r="U206" i="5"/>
  <c r="S206" i="5"/>
  <c r="Q206" i="5"/>
  <c r="BJ205" i="5"/>
  <c r="BI205" i="5"/>
  <c r="BH205" i="5"/>
  <c r="BF205" i="5"/>
  <c r="U205" i="5"/>
  <c r="S205" i="5"/>
  <c r="Q205" i="5"/>
  <c r="BJ204" i="5"/>
  <c r="BI204" i="5"/>
  <c r="BH204" i="5"/>
  <c r="BF204" i="5"/>
  <c r="U204" i="5"/>
  <c r="S204" i="5"/>
  <c r="Q204" i="5"/>
  <c r="BJ203" i="5"/>
  <c r="BI203" i="5"/>
  <c r="BH203" i="5"/>
  <c r="BF203" i="5"/>
  <c r="U203" i="5"/>
  <c r="S203" i="5"/>
  <c r="Q203" i="5"/>
  <c r="BJ202" i="5"/>
  <c r="BI202" i="5"/>
  <c r="BH202" i="5"/>
  <c r="BF202" i="5"/>
  <c r="U202" i="5"/>
  <c r="S202" i="5"/>
  <c r="Q202" i="5"/>
  <c r="BJ201" i="5"/>
  <c r="BI201" i="5"/>
  <c r="BH201" i="5"/>
  <c r="BF201" i="5"/>
  <c r="U201" i="5"/>
  <c r="S201" i="5"/>
  <c r="Q201" i="5"/>
  <c r="BJ200" i="5"/>
  <c r="BI200" i="5"/>
  <c r="BH200" i="5"/>
  <c r="BF200" i="5"/>
  <c r="U200" i="5"/>
  <c r="S200" i="5"/>
  <c r="Q200" i="5"/>
  <c r="BJ199" i="5"/>
  <c r="BI199" i="5"/>
  <c r="BH199" i="5"/>
  <c r="BF199" i="5"/>
  <c r="U199" i="5"/>
  <c r="S199" i="5"/>
  <c r="Q199" i="5"/>
  <c r="BJ198" i="5"/>
  <c r="BI198" i="5"/>
  <c r="BH198" i="5"/>
  <c r="BF198" i="5"/>
  <c r="U198" i="5"/>
  <c r="S198" i="5"/>
  <c r="Q198" i="5"/>
  <c r="BJ196" i="5"/>
  <c r="BI196" i="5"/>
  <c r="BH196" i="5"/>
  <c r="BF196" i="5"/>
  <c r="U196" i="5"/>
  <c r="S196" i="5"/>
  <c r="Q196" i="5"/>
  <c r="BJ195" i="5"/>
  <c r="BI195" i="5"/>
  <c r="BH195" i="5"/>
  <c r="BF195" i="5"/>
  <c r="U195" i="5"/>
  <c r="S195" i="5"/>
  <c r="Q195" i="5"/>
  <c r="BJ194" i="5"/>
  <c r="BI194" i="5"/>
  <c r="BH194" i="5"/>
  <c r="BF194" i="5"/>
  <c r="U194" i="5"/>
  <c r="S194" i="5"/>
  <c r="Q194" i="5"/>
  <c r="BJ193" i="5"/>
  <c r="BI193" i="5"/>
  <c r="BH193" i="5"/>
  <c r="BF193" i="5"/>
  <c r="U193" i="5"/>
  <c r="S193" i="5"/>
  <c r="Q193" i="5"/>
  <c r="BJ192" i="5"/>
  <c r="BI192" i="5"/>
  <c r="BH192" i="5"/>
  <c r="BF192" i="5"/>
  <c r="U192" i="5"/>
  <c r="S192" i="5"/>
  <c r="Q192" i="5"/>
  <c r="BJ191" i="5"/>
  <c r="BI191" i="5"/>
  <c r="BH191" i="5"/>
  <c r="BF191" i="5"/>
  <c r="U191" i="5"/>
  <c r="S191" i="5"/>
  <c r="Q191" i="5"/>
  <c r="BJ190" i="5"/>
  <c r="BI190" i="5"/>
  <c r="BH190" i="5"/>
  <c r="BF190" i="5"/>
  <c r="U190" i="5"/>
  <c r="S190" i="5"/>
  <c r="Q190" i="5"/>
  <c r="BJ189" i="5"/>
  <c r="BI189" i="5"/>
  <c r="BH189" i="5"/>
  <c r="BF189" i="5"/>
  <c r="U189" i="5"/>
  <c r="S189" i="5"/>
  <c r="Q189" i="5"/>
  <c r="BJ188" i="5"/>
  <c r="BI188" i="5"/>
  <c r="BH188" i="5"/>
  <c r="BF188" i="5"/>
  <c r="U188" i="5"/>
  <c r="S188" i="5"/>
  <c r="Q188" i="5"/>
  <c r="BJ187" i="5"/>
  <c r="BI187" i="5"/>
  <c r="BH187" i="5"/>
  <c r="BF187" i="5"/>
  <c r="U187" i="5"/>
  <c r="S187" i="5"/>
  <c r="Q187" i="5"/>
  <c r="BJ185" i="5"/>
  <c r="BI185" i="5"/>
  <c r="BH185" i="5"/>
  <c r="BF185" i="5"/>
  <c r="U185" i="5"/>
  <c r="S185" i="5"/>
  <c r="Q185" i="5"/>
  <c r="BJ184" i="5"/>
  <c r="BI184" i="5"/>
  <c r="BH184" i="5"/>
  <c r="BF184" i="5"/>
  <c r="U184" i="5"/>
  <c r="S184" i="5"/>
  <c r="Q184" i="5"/>
  <c r="BJ182" i="5"/>
  <c r="BI182" i="5"/>
  <c r="BH182" i="5"/>
  <c r="BF182" i="5"/>
  <c r="U182" i="5"/>
  <c r="S182" i="5"/>
  <c r="Q182" i="5"/>
  <c r="BJ181" i="5"/>
  <c r="BI181" i="5"/>
  <c r="BH181" i="5"/>
  <c r="BF181" i="5"/>
  <c r="U181" i="5"/>
  <c r="S181" i="5"/>
  <c r="Q181" i="5"/>
  <c r="BJ180" i="5"/>
  <c r="BI180" i="5"/>
  <c r="BH180" i="5"/>
  <c r="BF180" i="5"/>
  <c r="U180" i="5"/>
  <c r="S180" i="5"/>
  <c r="Q180" i="5"/>
  <c r="BJ179" i="5"/>
  <c r="BI179" i="5"/>
  <c r="BH179" i="5"/>
  <c r="BF179" i="5"/>
  <c r="U179" i="5"/>
  <c r="S179" i="5"/>
  <c r="Q179" i="5"/>
  <c r="BJ178" i="5"/>
  <c r="BI178" i="5"/>
  <c r="BH178" i="5"/>
  <c r="BF178" i="5"/>
  <c r="U178" i="5"/>
  <c r="S178" i="5"/>
  <c r="Q178" i="5"/>
  <c r="BJ177" i="5"/>
  <c r="BI177" i="5"/>
  <c r="BH177" i="5"/>
  <c r="BF177" i="5"/>
  <c r="U177" i="5"/>
  <c r="S177" i="5"/>
  <c r="Q177" i="5"/>
  <c r="BJ176" i="5"/>
  <c r="BI176" i="5"/>
  <c r="BH176" i="5"/>
  <c r="BF176" i="5"/>
  <c r="U176" i="5"/>
  <c r="S176" i="5"/>
  <c r="Q176" i="5"/>
  <c r="BJ175" i="5"/>
  <c r="BI175" i="5"/>
  <c r="BH175" i="5"/>
  <c r="BF175" i="5"/>
  <c r="U175" i="5"/>
  <c r="S175" i="5"/>
  <c r="Q175" i="5"/>
  <c r="BJ174" i="5"/>
  <c r="BI174" i="5"/>
  <c r="BH174" i="5"/>
  <c r="BF174" i="5"/>
  <c r="U174" i="5"/>
  <c r="S174" i="5"/>
  <c r="Q174" i="5"/>
  <c r="BJ173" i="5"/>
  <c r="BI173" i="5"/>
  <c r="BH173" i="5"/>
  <c r="BF173" i="5"/>
  <c r="U173" i="5"/>
  <c r="S173" i="5"/>
  <c r="Q173" i="5"/>
  <c r="BJ172" i="5"/>
  <c r="BI172" i="5"/>
  <c r="BH172" i="5"/>
  <c r="BF172" i="5"/>
  <c r="U172" i="5"/>
  <c r="S172" i="5"/>
  <c r="Q172" i="5"/>
  <c r="BJ171" i="5"/>
  <c r="BI171" i="5"/>
  <c r="BH171" i="5"/>
  <c r="BF171" i="5"/>
  <c r="U171" i="5"/>
  <c r="S171" i="5"/>
  <c r="Q171" i="5"/>
  <c r="BJ170" i="5"/>
  <c r="BI170" i="5"/>
  <c r="BH170" i="5"/>
  <c r="BF170" i="5"/>
  <c r="U170" i="5"/>
  <c r="S170" i="5"/>
  <c r="Q170" i="5"/>
  <c r="BJ169" i="5"/>
  <c r="BI169" i="5"/>
  <c r="BH169" i="5"/>
  <c r="BF169" i="5"/>
  <c r="U169" i="5"/>
  <c r="S169" i="5"/>
  <c r="Q169" i="5"/>
  <c r="BJ168" i="5"/>
  <c r="BI168" i="5"/>
  <c r="BH168" i="5"/>
  <c r="BF168" i="5"/>
  <c r="U168" i="5"/>
  <c r="S168" i="5"/>
  <c r="Q168" i="5"/>
  <c r="BJ167" i="5"/>
  <c r="BI167" i="5"/>
  <c r="BH167" i="5"/>
  <c r="BF167" i="5"/>
  <c r="U167" i="5"/>
  <c r="S167" i="5"/>
  <c r="Q167" i="5"/>
  <c r="BJ166" i="5"/>
  <c r="BI166" i="5"/>
  <c r="BH166" i="5"/>
  <c r="BF166" i="5"/>
  <c r="U166" i="5"/>
  <c r="S166" i="5"/>
  <c r="Q166" i="5"/>
  <c r="BJ165" i="5"/>
  <c r="BI165" i="5"/>
  <c r="BH165" i="5"/>
  <c r="BF165" i="5"/>
  <c r="U165" i="5"/>
  <c r="S165" i="5"/>
  <c r="Q165" i="5"/>
  <c r="BJ164" i="5"/>
  <c r="BI164" i="5"/>
  <c r="BH164" i="5"/>
  <c r="BF164" i="5"/>
  <c r="U164" i="5"/>
  <c r="S164" i="5"/>
  <c r="Q164" i="5"/>
  <c r="BJ163" i="5"/>
  <c r="BI163" i="5"/>
  <c r="BH163" i="5"/>
  <c r="BF163" i="5"/>
  <c r="U163" i="5"/>
  <c r="S163" i="5"/>
  <c r="Q163" i="5"/>
  <c r="BJ162" i="5"/>
  <c r="BI162" i="5"/>
  <c r="BH162" i="5"/>
  <c r="BF162" i="5"/>
  <c r="U162" i="5"/>
  <c r="S162" i="5"/>
  <c r="Q162" i="5"/>
  <c r="BJ161" i="5"/>
  <c r="BI161" i="5"/>
  <c r="BH161" i="5"/>
  <c r="BF161" i="5"/>
  <c r="U161" i="5"/>
  <c r="S161" i="5"/>
  <c r="Q161" i="5"/>
  <c r="BJ159" i="5"/>
  <c r="BI159" i="5"/>
  <c r="BH159" i="5"/>
  <c r="BF159" i="5"/>
  <c r="U159" i="5"/>
  <c r="S159" i="5"/>
  <c r="Q159" i="5"/>
  <c r="BJ158" i="5"/>
  <c r="BI158" i="5"/>
  <c r="BH158" i="5"/>
  <c r="BF158" i="5"/>
  <c r="U158" i="5"/>
  <c r="S158" i="5"/>
  <c r="Q158" i="5"/>
  <c r="BJ157" i="5"/>
  <c r="BI157" i="5"/>
  <c r="BH157" i="5"/>
  <c r="BF157" i="5"/>
  <c r="U157" i="5"/>
  <c r="S157" i="5"/>
  <c r="Q157" i="5"/>
  <c r="BJ156" i="5"/>
  <c r="BI156" i="5"/>
  <c r="BH156" i="5"/>
  <c r="BF156" i="5"/>
  <c r="U156" i="5"/>
  <c r="S156" i="5"/>
  <c r="Q156" i="5"/>
  <c r="BJ155" i="5"/>
  <c r="BI155" i="5"/>
  <c r="BH155" i="5"/>
  <c r="BF155" i="5"/>
  <c r="U155" i="5"/>
  <c r="S155" i="5"/>
  <c r="Q155" i="5"/>
  <c r="BJ154" i="5"/>
  <c r="BI154" i="5"/>
  <c r="BH154" i="5"/>
  <c r="BF154" i="5"/>
  <c r="U154" i="5"/>
  <c r="S154" i="5"/>
  <c r="Q154" i="5"/>
  <c r="BJ153" i="5"/>
  <c r="BI153" i="5"/>
  <c r="BH153" i="5"/>
  <c r="BF153" i="5"/>
  <c r="U153" i="5"/>
  <c r="S153" i="5"/>
  <c r="Q153" i="5"/>
  <c r="BJ152" i="5"/>
  <c r="BI152" i="5"/>
  <c r="BH152" i="5"/>
  <c r="BF152" i="5"/>
  <c r="U152" i="5"/>
  <c r="S152" i="5"/>
  <c r="Q152" i="5"/>
  <c r="BJ151" i="5"/>
  <c r="BI151" i="5"/>
  <c r="BH151" i="5"/>
  <c r="BF151" i="5"/>
  <c r="U151" i="5"/>
  <c r="S151" i="5"/>
  <c r="Q151" i="5"/>
  <c r="BJ150" i="5"/>
  <c r="BI150" i="5"/>
  <c r="BH150" i="5"/>
  <c r="BF150" i="5"/>
  <c r="U150" i="5"/>
  <c r="S150" i="5"/>
  <c r="Q150" i="5"/>
  <c r="BJ148" i="5"/>
  <c r="BI148" i="5"/>
  <c r="BH148" i="5"/>
  <c r="BF148" i="5"/>
  <c r="U148" i="5"/>
  <c r="S148" i="5"/>
  <c r="Q148" i="5"/>
  <c r="BJ147" i="5"/>
  <c r="BI147" i="5"/>
  <c r="BH147" i="5"/>
  <c r="BF147" i="5"/>
  <c r="U147" i="5"/>
  <c r="S147" i="5"/>
  <c r="Q147" i="5"/>
  <c r="BJ146" i="5"/>
  <c r="BI146" i="5"/>
  <c r="BH146" i="5"/>
  <c r="BF146" i="5"/>
  <c r="U146" i="5"/>
  <c r="S146" i="5"/>
  <c r="Q146" i="5"/>
  <c r="BJ145" i="5"/>
  <c r="BI145" i="5"/>
  <c r="BH145" i="5"/>
  <c r="BF145" i="5"/>
  <c r="U145" i="5"/>
  <c r="S145" i="5"/>
  <c r="Q145" i="5"/>
  <c r="BJ144" i="5"/>
  <c r="BI144" i="5"/>
  <c r="BH144" i="5"/>
  <c r="BF144" i="5"/>
  <c r="U144" i="5"/>
  <c r="S144" i="5"/>
  <c r="Q144" i="5"/>
  <c r="BJ143" i="5"/>
  <c r="BI143" i="5"/>
  <c r="BH143" i="5"/>
  <c r="BF143" i="5"/>
  <c r="U143" i="5"/>
  <c r="S143" i="5"/>
  <c r="Q143" i="5"/>
  <c r="BJ142" i="5"/>
  <c r="BI142" i="5"/>
  <c r="BH142" i="5"/>
  <c r="BF142" i="5"/>
  <c r="U142" i="5"/>
  <c r="S142" i="5"/>
  <c r="Q142" i="5"/>
  <c r="BJ139" i="5"/>
  <c r="BI139" i="5"/>
  <c r="BH139" i="5"/>
  <c r="BF139" i="5"/>
  <c r="U139" i="5"/>
  <c r="U138" i="5" s="1"/>
  <c r="S139" i="5"/>
  <c r="S138" i="5" s="1"/>
  <c r="Q139" i="5"/>
  <c r="Q138" i="5" s="1"/>
  <c r="BJ137" i="5"/>
  <c r="BI137" i="5"/>
  <c r="BH137" i="5"/>
  <c r="BF137" i="5"/>
  <c r="U137" i="5"/>
  <c r="S137" i="5"/>
  <c r="Q137" i="5"/>
  <c r="BJ136" i="5"/>
  <c r="BI136" i="5"/>
  <c r="BH136" i="5"/>
  <c r="BF136" i="5"/>
  <c r="U136" i="5"/>
  <c r="S136" i="5"/>
  <c r="Q136" i="5"/>
  <c r="BJ134" i="5"/>
  <c r="BI134" i="5"/>
  <c r="BH134" i="5"/>
  <c r="BF134" i="5"/>
  <c r="U134" i="5"/>
  <c r="S134" i="5"/>
  <c r="Q134" i="5"/>
  <c r="BJ133" i="5"/>
  <c r="BI133" i="5"/>
  <c r="BH133" i="5"/>
  <c r="BF133" i="5"/>
  <c r="U133" i="5"/>
  <c r="S133" i="5"/>
  <c r="Q133" i="5"/>
  <c r="BJ132" i="5"/>
  <c r="BI132" i="5"/>
  <c r="BH132" i="5"/>
  <c r="BF132" i="5"/>
  <c r="U132" i="5"/>
  <c r="S132" i="5"/>
  <c r="Q132" i="5"/>
  <c r="K126" i="5"/>
  <c r="K125" i="5"/>
  <c r="F125" i="5"/>
  <c r="F123" i="5"/>
  <c r="E121" i="5"/>
  <c r="K92" i="5"/>
  <c r="K91" i="5"/>
  <c r="F91" i="5"/>
  <c r="F89" i="5"/>
  <c r="E87" i="5"/>
  <c r="K18" i="5"/>
  <c r="E18" i="5"/>
  <c r="F126" i="5" s="1"/>
  <c r="K17" i="5"/>
  <c r="K12" i="5"/>
  <c r="K123" i="5" s="1"/>
  <c r="E7" i="5"/>
  <c r="E85" i="5" s="1"/>
  <c r="K37" i="4"/>
  <c r="K36" i="4"/>
  <c r="AY97" i="1" s="1"/>
  <c r="K35" i="4"/>
  <c r="AX97" i="1"/>
  <c r="BJ212" i="4"/>
  <c r="BI212" i="4"/>
  <c r="BH212" i="4"/>
  <c r="BF212" i="4"/>
  <c r="U212" i="4"/>
  <c r="S212" i="4"/>
  <c r="Q212" i="4"/>
  <c r="BJ211" i="4"/>
  <c r="BI211" i="4"/>
  <c r="BH211" i="4"/>
  <c r="BF211" i="4"/>
  <c r="U211" i="4"/>
  <c r="S211" i="4"/>
  <c r="Q211" i="4"/>
  <c r="BJ209" i="4"/>
  <c r="BI209" i="4"/>
  <c r="BH209" i="4"/>
  <c r="BF209" i="4"/>
  <c r="U209" i="4"/>
  <c r="S209" i="4"/>
  <c r="Q209" i="4"/>
  <c r="BJ208" i="4"/>
  <c r="BI208" i="4"/>
  <c r="BH208" i="4"/>
  <c r="BF208" i="4"/>
  <c r="U208" i="4"/>
  <c r="S208" i="4"/>
  <c r="Q208" i="4"/>
  <c r="BJ206" i="4"/>
  <c r="BI206" i="4"/>
  <c r="BH206" i="4"/>
  <c r="BF206" i="4"/>
  <c r="U206" i="4"/>
  <c r="S206" i="4"/>
  <c r="Q206" i="4"/>
  <c r="BJ205" i="4"/>
  <c r="BI205" i="4"/>
  <c r="BH205" i="4"/>
  <c r="BF205" i="4"/>
  <c r="U205" i="4"/>
  <c r="S205" i="4"/>
  <c r="Q205" i="4"/>
  <c r="BJ204" i="4"/>
  <c r="BI204" i="4"/>
  <c r="BH204" i="4"/>
  <c r="BF204" i="4"/>
  <c r="U204" i="4"/>
  <c r="S204" i="4"/>
  <c r="Q204" i="4"/>
  <c r="BJ203" i="4"/>
  <c r="BI203" i="4"/>
  <c r="BH203" i="4"/>
  <c r="BF203" i="4"/>
  <c r="U203" i="4"/>
  <c r="S203" i="4"/>
  <c r="Q203" i="4"/>
  <c r="BJ202" i="4"/>
  <c r="BI202" i="4"/>
  <c r="BH202" i="4"/>
  <c r="BF202" i="4"/>
  <c r="U202" i="4"/>
  <c r="S202" i="4"/>
  <c r="Q202" i="4"/>
  <c r="BJ201" i="4"/>
  <c r="BI201" i="4"/>
  <c r="BH201" i="4"/>
  <c r="BF201" i="4"/>
  <c r="U201" i="4"/>
  <c r="S201" i="4"/>
  <c r="Q201" i="4"/>
  <c r="BJ200" i="4"/>
  <c r="BI200" i="4"/>
  <c r="BH200" i="4"/>
  <c r="BF200" i="4"/>
  <c r="U200" i="4"/>
  <c r="S200" i="4"/>
  <c r="Q200" i="4"/>
  <c r="BJ199" i="4"/>
  <c r="BI199" i="4"/>
  <c r="BH199" i="4"/>
  <c r="BF199" i="4"/>
  <c r="U199" i="4"/>
  <c r="S199" i="4"/>
  <c r="Q199" i="4"/>
  <c r="BJ198" i="4"/>
  <c r="BI198" i="4"/>
  <c r="BH198" i="4"/>
  <c r="BF198" i="4"/>
  <c r="U198" i="4"/>
  <c r="S198" i="4"/>
  <c r="Q198" i="4"/>
  <c r="BJ196" i="4"/>
  <c r="BI196" i="4"/>
  <c r="BH196" i="4"/>
  <c r="BF196" i="4"/>
  <c r="U196" i="4"/>
  <c r="S196" i="4"/>
  <c r="Q196" i="4"/>
  <c r="BJ195" i="4"/>
  <c r="BI195" i="4"/>
  <c r="BH195" i="4"/>
  <c r="BF195" i="4"/>
  <c r="U195" i="4"/>
  <c r="S195" i="4"/>
  <c r="Q195" i="4"/>
  <c r="BJ194" i="4"/>
  <c r="BI194" i="4"/>
  <c r="BH194" i="4"/>
  <c r="BF194" i="4"/>
  <c r="U194" i="4"/>
  <c r="S194" i="4"/>
  <c r="Q194" i="4"/>
  <c r="BJ193" i="4"/>
  <c r="BI193" i="4"/>
  <c r="BH193" i="4"/>
  <c r="BF193" i="4"/>
  <c r="U193" i="4"/>
  <c r="S193" i="4"/>
  <c r="Q193" i="4"/>
  <c r="BJ192" i="4"/>
  <c r="BI192" i="4"/>
  <c r="BH192" i="4"/>
  <c r="BF192" i="4"/>
  <c r="U192" i="4"/>
  <c r="S192" i="4"/>
  <c r="Q192" i="4"/>
  <c r="BJ191" i="4"/>
  <c r="BI191" i="4"/>
  <c r="BH191" i="4"/>
  <c r="BF191" i="4"/>
  <c r="U191" i="4"/>
  <c r="S191" i="4"/>
  <c r="Q191" i="4"/>
  <c r="BJ190" i="4"/>
  <c r="BI190" i="4"/>
  <c r="BH190" i="4"/>
  <c r="BF190" i="4"/>
  <c r="U190" i="4"/>
  <c r="S190" i="4"/>
  <c r="Q190" i="4"/>
  <c r="BJ189" i="4"/>
  <c r="BI189" i="4"/>
  <c r="BH189" i="4"/>
  <c r="BF189" i="4"/>
  <c r="U189" i="4"/>
  <c r="S189" i="4"/>
  <c r="Q189" i="4"/>
  <c r="BJ188" i="4"/>
  <c r="BI188" i="4"/>
  <c r="BH188" i="4"/>
  <c r="BF188" i="4"/>
  <c r="U188" i="4"/>
  <c r="S188" i="4"/>
  <c r="Q188" i="4"/>
  <c r="BJ187" i="4"/>
  <c r="BI187" i="4"/>
  <c r="BH187" i="4"/>
  <c r="BF187" i="4"/>
  <c r="U187" i="4"/>
  <c r="S187" i="4"/>
  <c r="Q187" i="4"/>
  <c r="BJ185" i="4"/>
  <c r="BI185" i="4"/>
  <c r="BH185" i="4"/>
  <c r="BF185" i="4"/>
  <c r="U185" i="4"/>
  <c r="S185" i="4"/>
  <c r="Q185" i="4"/>
  <c r="BJ184" i="4"/>
  <c r="BI184" i="4"/>
  <c r="BH184" i="4"/>
  <c r="BF184" i="4"/>
  <c r="U184" i="4"/>
  <c r="S184" i="4"/>
  <c r="Q184" i="4"/>
  <c r="BJ182" i="4"/>
  <c r="BI182" i="4"/>
  <c r="BH182" i="4"/>
  <c r="BF182" i="4"/>
  <c r="U182" i="4"/>
  <c r="S182" i="4"/>
  <c r="Q182" i="4"/>
  <c r="BJ181" i="4"/>
  <c r="BI181" i="4"/>
  <c r="BH181" i="4"/>
  <c r="BF181" i="4"/>
  <c r="U181" i="4"/>
  <c r="S181" i="4"/>
  <c r="Q181" i="4"/>
  <c r="BJ180" i="4"/>
  <c r="BI180" i="4"/>
  <c r="BH180" i="4"/>
  <c r="BF180" i="4"/>
  <c r="U180" i="4"/>
  <c r="S180" i="4"/>
  <c r="Q180" i="4"/>
  <c r="BJ179" i="4"/>
  <c r="BI179" i="4"/>
  <c r="BH179" i="4"/>
  <c r="BF179" i="4"/>
  <c r="U179" i="4"/>
  <c r="S179" i="4"/>
  <c r="Q179" i="4"/>
  <c r="BJ178" i="4"/>
  <c r="BI178" i="4"/>
  <c r="BH178" i="4"/>
  <c r="BF178" i="4"/>
  <c r="U178" i="4"/>
  <c r="S178" i="4"/>
  <c r="Q178" i="4"/>
  <c r="BJ177" i="4"/>
  <c r="BI177" i="4"/>
  <c r="BH177" i="4"/>
  <c r="BF177" i="4"/>
  <c r="U177" i="4"/>
  <c r="S177" i="4"/>
  <c r="Q177" i="4"/>
  <c r="BJ176" i="4"/>
  <c r="BI176" i="4"/>
  <c r="BH176" i="4"/>
  <c r="BF176" i="4"/>
  <c r="U176" i="4"/>
  <c r="S176" i="4"/>
  <c r="Q176" i="4"/>
  <c r="BJ175" i="4"/>
  <c r="BI175" i="4"/>
  <c r="BH175" i="4"/>
  <c r="BF175" i="4"/>
  <c r="U175" i="4"/>
  <c r="S175" i="4"/>
  <c r="Q175" i="4"/>
  <c r="BJ174" i="4"/>
  <c r="BI174" i="4"/>
  <c r="BH174" i="4"/>
  <c r="BF174" i="4"/>
  <c r="U174" i="4"/>
  <c r="S174" i="4"/>
  <c r="Q174" i="4"/>
  <c r="BJ173" i="4"/>
  <c r="BI173" i="4"/>
  <c r="BH173" i="4"/>
  <c r="BF173" i="4"/>
  <c r="U173" i="4"/>
  <c r="S173" i="4"/>
  <c r="Q173" i="4"/>
  <c r="BJ172" i="4"/>
  <c r="BI172" i="4"/>
  <c r="BH172" i="4"/>
  <c r="BF172" i="4"/>
  <c r="U172" i="4"/>
  <c r="S172" i="4"/>
  <c r="Q172" i="4"/>
  <c r="BJ171" i="4"/>
  <c r="BI171" i="4"/>
  <c r="BH171" i="4"/>
  <c r="BF171" i="4"/>
  <c r="U171" i="4"/>
  <c r="S171" i="4"/>
  <c r="Q171" i="4"/>
  <c r="BJ170" i="4"/>
  <c r="BI170" i="4"/>
  <c r="BH170" i="4"/>
  <c r="BF170" i="4"/>
  <c r="U170" i="4"/>
  <c r="S170" i="4"/>
  <c r="Q170" i="4"/>
  <c r="BJ169" i="4"/>
  <c r="BI169" i="4"/>
  <c r="BH169" i="4"/>
  <c r="BF169" i="4"/>
  <c r="U169" i="4"/>
  <c r="S169" i="4"/>
  <c r="Q169" i="4"/>
  <c r="BJ168" i="4"/>
  <c r="BI168" i="4"/>
  <c r="BH168" i="4"/>
  <c r="BF168" i="4"/>
  <c r="U168" i="4"/>
  <c r="S168" i="4"/>
  <c r="Q168" i="4"/>
  <c r="BJ167" i="4"/>
  <c r="BI167" i="4"/>
  <c r="BH167" i="4"/>
  <c r="BF167" i="4"/>
  <c r="U167" i="4"/>
  <c r="S167" i="4"/>
  <c r="Q167" i="4"/>
  <c r="BJ166" i="4"/>
  <c r="BI166" i="4"/>
  <c r="BH166" i="4"/>
  <c r="BF166" i="4"/>
  <c r="U166" i="4"/>
  <c r="S166" i="4"/>
  <c r="Q166" i="4"/>
  <c r="BJ165" i="4"/>
  <c r="BI165" i="4"/>
  <c r="BH165" i="4"/>
  <c r="BF165" i="4"/>
  <c r="U165" i="4"/>
  <c r="S165" i="4"/>
  <c r="Q165" i="4"/>
  <c r="BJ164" i="4"/>
  <c r="BI164" i="4"/>
  <c r="BH164" i="4"/>
  <c r="BF164" i="4"/>
  <c r="U164" i="4"/>
  <c r="S164" i="4"/>
  <c r="Q164" i="4"/>
  <c r="BJ163" i="4"/>
  <c r="BI163" i="4"/>
  <c r="BH163" i="4"/>
  <c r="BF163" i="4"/>
  <c r="U163" i="4"/>
  <c r="S163" i="4"/>
  <c r="Q163" i="4"/>
  <c r="BJ162" i="4"/>
  <c r="BI162" i="4"/>
  <c r="BH162" i="4"/>
  <c r="BF162" i="4"/>
  <c r="U162" i="4"/>
  <c r="S162" i="4"/>
  <c r="Q162" i="4"/>
  <c r="BJ161" i="4"/>
  <c r="BI161" i="4"/>
  <c r="BH161" i="4"/>
  <c r="BF161" i="4"/>
  <c r="U161" i="4"/>
  <c r="S161" i="4"/>
  <c r="Q161" i="4"/>
  <c r="BJ159" i="4"/>
  <c r="BI159" i="4"/>
  <c r="BH159" i="4"/>
  <c r="BF159" i="4"/>
  <c r="U159" i="4"/>
  <c r="S159" i="4"/>
  <c r="Q159" i="4"/>
  <c r="BJ158" i="4"/>
  <c r="BI158" i="4"/>
  <c r="BH158" i="4"/>
  <c r="BF158" i="4"/>
  <c r="U158" i="4"/>
  <c r="S158" i="4"/>
  <c r="Q158" i="4"/>
  <c r="BJ157" i="4"/>
  <c r="BI157" i="4"/>
  <c r="BH157" i="4"/>
  <c r="BF157" i="4"/>
  <c r="U157" i="4"/>
  <c r="S157" i="4"/>
  <c r="Q157" i="4"/>
  <c r="BJ156" i="4"/>
  <c r="BI156" i="4"/>
  <c r="BH156" i="4"/>
  <c r="BF156" i="4"/>
  <c r="U156" i="4"/>
  <c r="S156" i="4"/>
  <c r="Q156" i="4"/>
  <c r="BJ155" i="4"/>
  <c r="BI155" i="4"/>
  <c r="BH155" i="4"/>
  <c r="BF155" i="4"/>
  <c r="U155" i="4"/>
  <c r="S155" i="4"/>
  <c r="Q155" i="4"/>
  <c r="BJ154" i="4"/>
  <c r="BI154" i="4"/>
  <c r="BH154" i="4"/>
  <c r="BF154" i="4"/>
  <c r="U154" i="4"/>
  <c r="S154" i="4"/>
  <c r="Q154" i="4"/>
  <c r="BJ153" i="4"/>
  <c r="BI153" i="4"/>
  <c r="BH153" i="4"/>
  <c r="BF153" i="4"/>
  <c r="U153" i="4"/>
  <c r="S153" i="4"/>
  <c r="Q153" i="4"/>
  <c r="BJ152" i="4"/>
  <c r="BI152" i="4"/>
  <c r="BH152" i="4"/>
  <c r="BF152" i="4"/>
  <c r="U152" i="4"/>
  <c r="S152" i="4"/>
  <c r="Q152" i="4"/>
  <c r="BJ151" i="4"/>
  <c r="BI151" i="4"/>
  <c r="BH151" i="4"/>
  <c r="BF151" i="4"/>
  <c r="U151" i="4"/>
  <c r="S151" i="4"/>
  <c r="Q151" i="4"/>
  <c r="BJ150" i="4"/>
  <c r="BI150" i="4"/>
  <c r="BH150" i="4"/>
  <c r="BF150" i="4"/>
  <c r="U150" i="4"/>
  <c r="S150" i="4"/>
  <c r="Q150" i="4"/>
  <c r="BJ148" i="4"/>
  <c r="BI148" i="4"/>
  <c r="BH148" i="4"/>
  <c r="BF148" i="4"/>
  <c r="U148" i="4"/>
  <c r="S148" i="4"/>
  <c r="Q148" i="4"/>
  <c r="BJ147" i="4"/>
  <c r="BI147" i="4"/>
  <c r="BH147" i="4"/>
  <c r="BF147" i="4"/>
  <c r="U147" i="4"/>
  <c r="S147" i="4"/>
  <c r="Q147" i="4"/>
  <c r="BJ146" i="4"/>
  <c r="BI146" i="4"/>
  <c r="BH146" i="4"/>
  <c r="BF146" i="4"/>
  <c r="U146" i="4"/>
  <c r="S146" i="4"/>
  <c r="Q146" i="4"/>
  <c r="BJ145" i="4"/>
  <c r="BI145" i="4"/>
  <c r="BH145" i="4"/>
  <c r="BF145" i="4"/>
  <c r="U145" i="4"/>
  <c r="S145" i="4"/>
  <c r="Q145" i="4"/>
  <c r="BJ144" i="4"/>
  <c r="BI144" i="4"/>
  <c r="BH144" i="4"/>
  <c r="BF144" i="4"/>
  <c r="U144" i="4"/>
  <c r="S144" i="4"/>
  <c r="Q144" i="4"/>
  <c r="BJ143" i="4"/>
  <c r="BI143" i="4"/>
  <c r="BH143" i="4"/>
  <c r="BF143" i="4"/>
  <c r="U143" i="4"/>
  <c r="S143" i="4"/>
  <c r="Q143" i="4"/>
  <c r="BJ142" i="4"/>
  <c r="BI142" i="4"/>
  <c r="BH142" i="4"/>
  <c r="BF142" i="4"/>
  <c r="U142" i="4"/>
  <c r="S142" i="4"/>
  <c r="Q142" i="4"/>
  <c r="BJ139" i="4"/>
  <c r="BI139" i="4"/>
  <c r="BH139" i="4"/>
  <c r="BF139" i="4"/>
  <c r="U139" i="4"/>
  <c r="U138" i="4" s="1"/>
  <c r="S139" i="4"/>
  <c r="S138" i="4"/>
  <c r="Q139" i="4"/>
  <c r="Q138" i="4" s="1"/>
  <c r="BJ137" i="4"/>
  <c r="BI137" i="4"/>
  <c r="BH137" i="4"/>
  <c r="BF137" i="4"/>
  <c r="U137" i="4"/>
  <c r="S137" i="4"/>
  <c r="Q137" i="4"/>
  <c r="BJ136" i="4"/>
  <c r="BI136" i="4"/>
  <c r="BH136" i="4"/>
  <c r="BF136" i="4"/>
  <c r="U136" i="4"/>
  <c r="S136" i="4"/>
  <c r="Q136" i="4"/>
  <c r="BJ134" i="4"/>
  <c r="BI134" i="4"/>
  <c r="BH134" i="4"/>
  <c r="BF134" i="4"/>
  <c r="U134" i="4"/>
  <c r="S134" i="4"/>
  <c r="Q134" i="4"/>
  <c r="BJ133" i="4"/>
  <c r="BI133" i="4"/>
  <c r="BH133" i="4"/>
  <c r="BF133" i="4"/>
  <c r="U133" i="4"/>
  <c r="S133" i="4"/>
  <c r="Q133" i="4"/>
  <c r="BJ132" i="4"/>
  <c r="BI132" i="4"/>
  <c r="BH132" i="4"/>
  <c r="BF132" i="4"/>
  <c r="U132" i="4"/>
  <c r="S132" i="4"/>
  <c r="Q132" i="4"/>
  <c r="K126" i="4"/>
  <c r="K125" i="4"/>
  <c r="F125" i="4"/>
  <c r="F123" i="4"/>
  <c r="E121" i="4"/>
  <c r="K92" i="4"/>
  <c r="K91" i="4"/>
  <c r="F91" i="4"/>
  <c r="F89" i="4"/>
  <c r="E87" i="4"/>
  <c r="K18" i="4"/>
  <c r="E18" i="4"/>
  <c r="F92" i="4" s="1"/>
  <c r="K17" i="4"/>
  <c r="K12" i="4"/>
  <c r="K123" i="4" s="1"/>
  <c r="E7" i="4"/>
  <c r="E119" i="4" s="1"/>
  <c r="K37" i="3"/>
  <c r="K36" i="3"/>
  <c r="AY96" i="1" s="1"/>
  <c r="K35" i="3"/>
  <c r="AX96" i="1" s="1"/>
  <c r="BJ212" i="3"/>
  <c r="BI212" i="3"/>
  <c r="BH212" i="3"/>
  <c r="BF212" i="3"/>
  <c r="U212" i="3"/>
  <c r="S212" i="3"/>
  <c r="Q212" i="3"/>
  <c r="BJ211" i="3"/>
  <c r="BI211" i="3"/>
  <c r="BH211" i="3"/>
  <c r="BF211" i="3"/>
  <c r="U211" i="3"/>
  <c r="S211" i="3"/>
  <c r="Q211" i="3"/>
  <c r="BJ209" i="3"/>
  <c r="BI209" i="3"/>
  <c r="BH209" i="3"/>
  <c r="BF209" i="3"/>
  <c r="U209" i="3"/>
  <c r="S209" i="3"/>
  <c r="Q209" i="3"/>
  <c r="BJ208" i="3"/>
  <c r="BI208" i="3"/>
  <c r="BH208" i="3"/>
  <c r="BF208" i="3"/>
  <c r="U208" i="3"/>
  <c r="S208" i="3"/>
  <c r="Q208" i="3"/>
  <c r="BJ206" i="3"/>
  <c r="BI206" i="3"/>
  <c r="BH206" i="3"/>
  <c r="BF206" i="3"/>
  <c r="U206" i="3"/>
  <c r="S206" i="3"/>
  <c r="Q206" i="3"/>
  <c r="BJ205" i="3"/>
  <c r="BI205" i="3"/>
  <c r="BH205" i="3"/>
  <c r="BF205" i="3"/>
  <c r="U205" i="3"/>
  <c r="S205" i="3"/>
  <c r="Q205" i="3"/>
  <c r="BJ204" i="3"/>
  <c r="BI204" i="3"/>
  <c r="BH204" i="3"/>
  <c r="BF204" i="3"/>
  <c r="U204" i="3"/>
  <c r="S204" i="3"/>
  <c r="Q204" i="3"/>
  <c r="BJ203" i="3"/>
  <c r="BI203" i="3"/>
  <c r="BH203" i="3"/>
  <c r="BF203" i="3"/>
  <c r="U203" i="3"/>
  <c r="S203" i="3"/>
  <c r="Q203" i="3"/>
  <c r="BJ202" i="3"/>
  <c r="BI202" i="3"/>
  <c r="BH202" i="3"/>
  <c r="BF202" i="3"/>
  <c r="U202" i="3"/>
  <c r="S202" i="3"/>
  <c r="Q202" i="3"/>
  <c r="BJ201" i="3"/>
  <c r="BI201" i="3"/>
  <c r="BH201" i="3"/>
  <c r="BF201" i="3"/>
  <c r="U201" i="3"/>
  <c r="S201" i="3"/>
  <c r="Q201" i="3"/>
  <c r="BJ200" i="3"/>
  <c r="BI200" i="3"/>
  <c r="BH200" i="3"/>
  <c r="BF200" i="3"/>
  <c r="U200" i="3"/>
  <c r="S200" i="3"/>
  <c r="Q200" i="3"/>
  <c r="BJ199" i="3"/>
  <c r="BI199" i="3"/>
  <c r="BH199" i="3"/>
  <c r="BF199" i="3"/>
  <c r="U199" i="3"/>
  <c r="S199" i="3"/>
  <c r="Q199" i="3"/>
  <c r="BJ198" i="3"/>
  <c r="BI198" i="3"/>
  <c r="BH198" i="3"/>
  <c r="BF198" i="3"/>
  <c r="U198" i="3"/>
  <c r="S198" i="3"/>
  <c r="Q198" i="3"/>
  <c r="BJ196" i="3"/>
  <c r="BI196" i="3"/>
  <c r="BH196" i="3"/>
  <c r="BF196" i="3"/>
  <c r="U196" i="3"/>
  <c r="S196" i="3"/>
  <c r="Q196" i="3"/>
  <c r="BJ195" i="3"/>
  <c r="BI195" i="3"/>
  <c r="BH195" i="3"/>
  <c r="BF195" i="3"/>
  <c r="U195" i="3"/>
  <c r="S195" i="3"/>
  <c r="Q195" i="3"/>
  <c r="BJ194" i="3"/>
  <c r="BI194" i="3"/>
  <c r="BH194" i="3"/>
  <c r="BF194" i="3"/>
  <c r="U194" i="3"/>
  <c r="S194" i="3"/>
  <c r="Q194" i="3"/>
  <c r="BJ193" i="3"/>
  <c r="BI193" i="3"/>
  <c r="BH193" i="3"/>
  <c r="BF193" i="3"/>
  <c r="U193" i="3"/>
  <c r="S193" i="3"/>
  <c r="Q193" i="3"/>
  <c r="BJ192" i="3"/>
  <c r="BI192" i="3"/>
  <c r="BH192" i="3"/>
  <c r="BF192" i="3"/>
  <c r="U192" i="3"/>
  <c r="S192" i="3"/>
  <c r="Q192" i="3"/>
  <c r="BJ191" i="3"/>
  <c r="BI191" i="3"/>
  <c r="BH191" i="3"/>
  <c r="BF191" i="3"/>
  <c r="U191" i="3"/>
  <c r="S191" i="3"/>
  <c r="Q191" i="3"/>
  <c r="BJ190" i="3"/>
  <c r="BI190" i="3"/>
  <c r="BH190" i="3"/>
  <c r="BF190" i="3"/>
  <c r="U190" i="3"/>
  <c r="S190" i="3"/>
  <c r="Q190" i="3"/>
  <c r="BJ189" i="3"/>
  <c r="BI189" i="3"/>
  <c r="BH189" i="3"/>
  <c r="BF189" i="3"/>
  <c r="U189" i="3"/>
  <c r="S189" i="3"/>
  <c r="Q189" i="3"/>
  <c r="BJ188" i="3"/>
  <c r="BI188" i="3"/>
  <c r="BH188" i="3"/>
  <c r="BF188" i="3"/>
  <c r="U188" i="3"/>
  <c r="S188" i="3"/>
  <c r="Q188" i="3"/>
  <c r="BJ187" i="3"/>
  <c r="BI187" i="3"/>
  <c r="BH187" i="3"/>
  <c r="BF187" i="3"/>
  <c r="U187" i="3"/>
  <c r="S187" i="3"/>
  <c r="Q187" i="3"/>
  <c r="BJ185" i="3"/>
  <c r="BI185" i="3"/>
  <c r="BH185" i="3"/>
  <c r="BF185" i="3"/>
  <c r="U185" i="3"/>
  <c r="S185" i="3"/>
  <c r="Q185" i="3"/>
  <c r="BJ184" i="3"/>
  <c r="BI184" i="3"/>
  <c r="BH184" i="3"/>
  <c r="BF184" i="3"/>
  <c r="U184" i="3"/>
  <c r="S184" i="3"/>
  <c r="Q184" i="3"/>
  <c r="BJ182" i="3"/>
  <c r="BI182" i="3"/>
  <c r="BH182" i="3"/>
  <c r="BF182" i="3"/>
  <c r="U182" i="3"/>
  <c r="S182" i="3"/>
  <c r="Q182" i="3"/>
  <c r="BJ181" i="3"/>
  <c r="BI181" i="3"/>
  <c r="BH181" i="3"/>
  <c r="BF181" i="3"/>
  <c r="U181" i="3"/>
  <c r="S181" i="3"/>
  <c r="Q181" i="3"/>
  <c r="BJ180" i="3"/>
  <c r="BI180" i="3"/>
  <c r="BH180" i="3"/>
  <c r="BF180" i="3"/>
  <c r="U180" i="3"/>
  <c r="S180" i="3"/>
  <c r="Q180" i="3"/>
  <c r="BJ179" i="3"/>
  <c r="BI179" i="3"/>
  <c r="BH179" i="3"/>
  <c r="BF179" i="3"/>
  <c r="U179" i="3"/>
  <c r="S179" i="3"/>
  <c r="Q179" i="3"/>
  <c r="BJ178" i="3"/>
  <c r="BI178" i="3"/>
  <c r="BH178" i="3"/>
  <c r="BF178" i="3"/>
  <c r="U178" i="3"/>
  <c r="S178" i="3"/>
  <c r="Q178" i="3"/>
  <c r="BJ177" i="3"/>
  <c r="BI177" i="3"/>
  <c r="BH177" i="3"/>
  <c r="BF177" i="3"/>
  <c r="U177" i="3"/>
  <c r="S177" i="3"/>
  <c r="Q177" i="3"/>
  <c r="BJ176" i="3"/>
  <c r="BI176" i="3"/>
  <c r="BH176" i="3"/>
  <c r="BF176" i="3"/>
  <c r="U176" i="3"/>
  <c r="S176" i="3"/>
  <c r="Q176" i="3"/>
  <c r="BJ175" i="3"/>
  <c r="BI175" i="3"/>
  <c r="BH175" i="3"/>
  <c r="BF175" i="3"/>
  <c r="U175" i="3"/>
  <c r="S175" i="3"/>
  <c r="Q175" i="3"/>
  <c r="BJ174" i="3"/>
  <c r="BI174" i="3"/>
  <c r="BH174" i="3"/>
  <c r="BF174" i="3"/>
  <c r="U174" i="3"/>
  <c r="S174" i="3"/>
  <c r="Q174" i="3"/>
  <c r="BJ173" i="3"/>
  <c r="BI173" i="3"/>
  <c r="BH173" i="3"/>
  <c r="BF173" i="3"/>
  <c r="U173" i="3"/>
  <c r="S173" i="3"/>
  <c r="Q173" i="3"/>
  <c r="BJ172" i="3"/>
  <c r="BI172" i="3"/>
  <c r="BH172" i="3"/>
  <c r="BF172" i="3"/>
  <c r="U172" i="3"/>
  <c r="S172" i="3"/>
  <c r="Q172" i="3"/>
  <c r="BJ171" i="3"/>
  <c r="BI171" i="3"/>
  <c r="BH171" i="3"/>
  <c r="BF171" i="3"/>
  <c r="U171" i="3"/>
  <c r="S171" i="3"/>
  <c r="Q171" i="3"/>
  <c r="BJ170" i="3"/>
  <c r="BI170" i="3"/>
  <c r="BH170" i="3"/>
  <c r="BF170" i="3"/>
  <c r="U170" i="3"/>
  <c r="S170" i="3"/>
  <c r="Q170" i="3"/>
  <c r="BJ169" i="3"/>
  <c r="BI169" i="3"/>
  <c r="BH169" i="3"/>
  <c r="BF169" i="3"/>
  <c r="U169" i="3"/>
  <c r="S169" i="3"/>
  <c r="Q169" i="3"/>
  <c r="BJ168" i="3"/>
  <c r="BI168" i="3"/>
  <c r="BH168" i="3"/>
  <c r="BF168" i="3"/>
  <c r="U168" i="3"/>
  <c r="S168" i="3"/>
  <c r="Q168" i="3"/>
  <c r="BJ167" i="3"/>
  <c r="BI167" i="3"/>
  <c r="BH167" i="3"/>
  <c r="BF167" i="3"/>
  <c r="U167" i="3"/>
  <c r="S167" i="3"/>
  <c r="Q167" i="3"/>
  <c r="BJ166" i="3"/>
  <c r="BI166" i="3"/>
  <c r="BH166" i="3"/>
  <c r="BF166" i="3"/>
  <c r="U166" i="3"/>
  <c r="S166" i="3"/>
  <c r="Q166" i="3"/>
  <c r="BJ165" i="3"/>
  <c r="BI165" i="3"/>
  <c r="BH165" i="3"/>
  <c r="BF165" i="3"/>
  <c r="U165" i="3"/>
  <c r="S165" i="3"/>
  <c r="Q165" i="3"/>
  <c r="BJ164" i="3"/>
  <c r="BI164" i="3"/>
  <c r="BH164" i="3"/>
  <c r="BF164" i="3"/>
  <c r="U164" i="3"/>
  <c r="S164" i="3"/>
  <c r="Q164" i="3"/>
  <c r="BJ163" i="3"/>
  <c r="BI163" i="3"/>
  <c r="BH163" i="3"/>
  <c r="BF163" i="3"/>
  <c r="U163" i="3"/>
  <c r="S163" i="3"/>
  <c r="Q163" i="3"/>
  <c r="BJ162" i="3"/>
  <c r="BI162" i="3"/>
  <c r="BH162" i="3"/>
  <c r="BF162" i="3"/>
  <c r="U162" i="3"/>
  <c r="S162" i="3"/>
  <c r="Q162" i="3"/>
  <c r="BJ161" i="3"/>
  <c r="BI161" i="3"/>
  <c r="BH161" i="3"/>
  <c r="BF161" i="3"/>
  <c r="U161" i="3"/>
  <c r="S161" i="3"/>
  <c r="Q161" i="3"/>
  <c r="BJ159" i="3"/>
  <c r="BI159" i="3"/>
  <c r="BH159" i="3"/>
  <c r="BF159" i="3"/>
  <c r="U159" i="3"/>
  <c r="S159" i="3"/>
  <c r="Q159" i="3"/>
  <c r="BJ158" i="3"/>
  <c r="BI158" i="3"/>
  <c r="BH158" i="3"/>
  <c r="BF158" i="3"/>
  <c r="U158" i="3"/>
  <c r="S158" i="3"/>
  <c r="Q158" i="3"/>
  <c r="BJ157" i="3"/>
  <c r="BI157" i="3"/>
  <c r="BH157" i="3"/>
  <c r="BF157" i="3"/>
  <c r="U157" i="3"/>
  <c r="S157" i="3"/>
  <c r="Q157" i="3"/>
  <c r="BJ156" i="3"/>
  <c r="BI156" i="3"/>
  <c r="BH156" i="3"/>
  <c r="BF156" i="3"/>
  <c r="U156" i="3"/>
  <c r="S156" i="3"/>
  <c r="Q156" i="3"/>
  <c r="BJ155" i="3"/>
  <c r="BI155" i="3"/>
  <c r="BH155" i="3"/>
  <c r="BF155" i="3"/>
  <c r="U155" i="3"/>
  <c r="S155" i="3"/>
  <c r="Q155" i="3"/>
  <c r="BJ154" i="3"/>
  <c r="BI154" i="3"/>
  <c r="BH154" i="3"/>
  <c r="BF154" i="3"/>
  <c r="U154" i="3"/>
  <c r="S154" i="3"/>
  <c r="Q154" i="3"/>
  <c r="BJ153" i="3"/>
  <c r="BI153" i="3"/>
  <c r="BH153" i="3"/>
  <c r="BF153" i="3"/>
  <c r="U153" i="3"/>
  <c r="S153" i="3"/>
  <c r="Q153" i="3"/>
  <c r="BJ152" i="3"/>
  <c r="BI152" i="3"/>
  <c r="BH152" i="3"/>
  <c r="BF152" i="3"/>
  <c r="U152" i="3"/>
  <c r="S152" i="3"/>
  <c r="Q152" i="3"/>
  <c r="BJ151" i="3"/>
  <c r="BI151" i="3"/>
  <c r="BH151" i="3"/>
  <c r="BF151" i="3"/>
  <c r="U151" i="3"/>
  <c r="S151" i="3"/>
  <c r="Q151" i="3"/>
  <c r="BJ150" i="3"/>
  <c r="BI150" i="3"/>
  <c r="BH150" i="3"/>
  <c r="BF150" i="3"/>
  <c r="U150" i="3"/>
  <c r="S150" i="3"/>
  <c r="Q150" i="3"/>
  <c r="BJ148" i="3"/>
  <c r="BI148" i="3"/>
  <c r="BH148" i="3"/>
  <c r="BF148" i="3"/>
  <c r="U148" i="3"/>
  <c r="S148" i="3"/>
  <c r="Q148" i="3"/>
  <c r="BJ147" i="3"/>
  <c r="BI147" i="3"/>
  <c r="BH147" i="3"/>
  <c r="BF147" i="3"/>
  <c r="U147" i="3"/>
  <c r="S147" i="3"/>
  <c r="Q147" i="3"/>
  <c r="BJ146" i="3"/>
  <c r="BI146" i="3"/>
  <c r="BH146" i="3"/>
  <c r="BF146" i="3"/>
  <c r="U146" i="3"/>
  <c r="S146" i="3"/>
  <c r="Q146" i="3"/>
  <c r="BJ145" i="3"/>
  <c r="BI145" i="3"/>
  <c r="BH145" i="3"/>
  <c r="BF145" i="3"/>
  <c r="U145" i="3"/>
  <c r="S145" i="3"/>
  <c r="Q145" i="3"/>
  <c r="BJ144" i="3"/>
  <c r="BI144" i="3"/>
  <c r="BH144" i="3"/>
  <c r="BF144" i="3"/>
  <c r="U144" i="3"/>
  <c r="S144" i="3"/>
  <c r="Q144" i="3"/>
  <c r="BJ143" i="3"/>
  <c r="BI143" i="3"/>
  <c r="BH143" i="3"/>
  <c r="BF143" i="3"/>
  <c r="U143" i="3"/>
  <c r="S143" i="3"/>
  <c r="Q143" i="3"/>
  <c r="BJ142" i="3"/>
  <c r="BI142" i="3"/>
  <c r="BH142" i="3"/>
  <c r="BF142" i="3"/>
  <c r="U142" i="3"/>
  <c r="S142" i="3"/>
  <c r="Q142" i="3"/>
  <c r="BJ139" i="3"/>
  <c r="BI139" i="3"/>
  <c r="BH139" i="3"/>
  <c r="BF139" i="3"/>
  <c r="U139" i="3"/>
  <c r="U138" i="3" s="1"/>
  <c r="S139" i="3"/>
  <c r="S138" i="3" s="1"/>
  <c r="Q139" i="3"/>
  <c r="Q138" i="3"/>
  <c r="BJ137" i="3"/>
  <c r="BI137" i="3"/>
  <c r="BH137" i="3"/>
  <c r="BF137" i="3"/>
  <c r="U137" i="3"/>
  <c r="S137" i="3"/>
  <c r="Q137" i="3"/>
  <c r="BJ136" i="3"/>
  <c r="BI136" i="3"/>
  <c r="BH136" i="3"/>
  <c r="BF136" i="3"/>
  <c r="U136" i="3"/>
  <c r="S136" i="3"/>
  <c r="Q136" i="3"/>
  <c r="BJ134" i="3"/>
  <c r="BI134" i="3"/>
  <c r="BH134" i="3"/>
  <c r="BF134" i="3"/>
  <c r="U134" i="3"/>
  <c r="S134" i="3"/>
  <c r="Q134" i="3"/>
  <c r="BJ133" i="3"/>
  <c r="BI133" i="3"/>
  <c r="BH133" i="3"/>
  <c r="BF133" i="3"/>
  <c r="U133" i="3"/>
  <c r="S133" i="3"/>
  <c r="Q133" i="3"/>
  <c r="BJ132" i="3"/>
  <c r="BI132" i="3"/>
  <c r="BH132" i="3"/>
  <c r="BF132" i="3"/>
  <c r="U132" i="3"/>
  <c r="S132" i="3"/>
  <c r="Q132" i="3"/>
  <c r="K126" i="3"/>
  <c r="K125" i="3"/>
  <c r="F125" i="3"/>
  <c r="F123" i="3"/>
  <c r="E121" i="3"/>
  <c r="K92" i="3"/>
  <c r="K91" i="3"/>
  <c r="F91" i="3"/>
  <c r="F89" i="3"/>
  <c r="E87" i="3"/>
  <c r="K18" i="3"/>
  <c r="E18" i="3"/>
  <c r="F126" i="3"/>
  <c r="K17" i="3"/>
  <c r="K12" i="3"/>
  <c r="K123" i="3" s="1"/>
  <c r="E7" i="3"/>
  <c r="E119" i="3" s="1"/>
  <c r="K37" i="2"/>
  <c r="K36" i="2"/>
  <c r="AY95" i="1" s="1"/>
  <c r="K35" i="2"/>
  <c r="AX95" i="1"/>
  <c r="BJ212" i="2"/>
  <c r="BI212" i="2"/>
  <c r="BH212" i="2"/>
  <c r="BF212" i="2"/>
  <c r="U212" i="2"/>
  <c r="S212" i="2"/>
  <c r="Q212" i="2"/>
  <c r="BJ211" i="2"/>
  <c r="BI211" i="2"/>
  <c r="BH211" i="2"/>
  <c r="BF211" i="2"/>
  <c r="U211" i="2"/>
  <c r="S211" i="2"/>
  <c r="Q211" i="2"/>
  <c r="BJ209" i="2"/>
  <c r="BI209" i="2"/>
  <c r="BH209" i="2"/>
  <c r="BF209" i="2"/>
  <c r="U209" i="2"/>
  <c r="S209" i="2"/>
  <c r="Q209" i="2"/>
  <c r="BJ208" i="2"/>
  <c r="BI208" i="2"/>
  <c r="BH208" i="2"/>
  <c r="BF208" i="2"/>
  <c r="U208" i="2"/>
  <c r="S208" i="2"/>
  <c r="Q208" i="2"/>
  <c r="BJ206" i="2"/>
  <c r="BI206" i="2"/>
  <c r="BH206" i="2"/>
  <c r="BF206" i="2"/>
  <c r="U206" i="2"/>
  <c r="S206" i="2"/>
  <c r="Q206" i="2"/>
  <c r="BJ205" i="2"/>
  <c r="BI205" i="2"/>
  <c r="BH205" i="2"/>
  <c r="BF205" i="2"/>
  <c r="U205" i="2"/>
  <c r="S205" i="2"/>
  <c r="Q205" i="2"/>
  <c r="BJ204" i="2"/>
  <c r="BI204" i="2"/>
  <c r="BH204" i="2"/>
  <c r="BF204" i="2"/>
  <c r="U204" i="2"/>
  <c r="S204" i="2"/>
  <c r="Q204" i="2"/>
  <c r="BJ203" i="2"/>
  <c r="BI203" i="2"/>
  <c r="BH203" i="2"/>
  <c r="BF203" i="2"/>
  <c r="U203" i="2"/>
  <c r="S203" i="2"/>
  <c r="Q203" i="2"/>
  <c r="BJ202" i="2"/>
  <c r="BI202" i="2"/>
  <c r="BH202" i="2"/>
  <c r="BF202" i="2"/>
  <c r="U202" i="2"/>
  <c r="S202" i="2"/>
  <c r="Q202" i="2"/>
  <c r="BJ201" i="2"/>
  <c r="BI201" i="2"/>
  <c r="BH201" i="2"/>
  <c r="BF201" i="2"/>
  <c r="U201" i="2"/>
  <c r="S201" i="2"/>
  <c r="Q201" i="2"/>
  <c r="BJ200" i="2"/>
  <c r="BI200" i="2"/>
  <c r="BH200" i="2"/>
  <c r="BF200" i="2"/>
  <c r="U200" i="2"/>
  <c r="S200" i="2"/>
  <c r="Q200" i="2"/>
  <c r="BJ199" i="2"/>
  <c r="BI199" i="2"/>
  <c r="BH199" i="2"/>
  <c r="BF199" i="2"/>
  <c r="U199" i="2"/>
  <c r="S199" i="2"/>
  <c r="Q199" i="2"/>
  <c r="BJ198" i="2"/>
  <c r="BI198" i="2"/>
  <c r="BH198" i="2"/>
  <c r="BF198" i="2"/>
  <c r="U198" i="2"/>
  <c r="S198" i="2"/>
  <c r="Q198" i="2"/>
  <c r="BJ196" i="2"/>
  <c r="BI196" i="2"/>
  <c r="BH196" i="2"/>
  <c r="BF196" i="2"/>
  <c r="U196" i="2"/>
  <c r="S196" i="2"/>
  <c r="Q196" i="2"/>
  <c r="BJ195" i="2"/>
  <c r="BI195" i="2"/>
  <c r="BH195" i="2"/>
  <c r="BF195" i="2"/>
  <c r="U195" i="2"/>
  <c r="S195" i="2"/>
  <c r="Q195" i="2"/>
  <c r="BJ194" i="2"/>
  <c r="BI194" i="2"/>
  <c r="BH194" i="2"/>
  <c r="BF194" i="2"/>
  <c r="U194" i="2"/>
  <c r="S194" i="2"/>
  <c r="Q194" i="2"/>
  <c r="BJ193" i="2"/>
  <c r="BI193" i="2"/>
  <c r="BH193" i="2"/>
  <c r="BF193" i="2"/>
  <c r="U193" i="2"/>
  <c r="S193" i="2"/>
  <c r="Q193" i="2"/>
  <c r="BJ192" i="2"/>
  <c r="BI192" i="2"/>
  <c r="BH192" i="2"/>
  <c r="BF192" i="2"/>
  <c r="U192" i="2"/>
  <c r="S192" i="2"/>
  <c r="Q192" i="2"/>
  <c r="BJ191" i="2"/>
  <c r="BI191" i="2"/>
  <c r="BH191" i="2"/>
  <c r="BF191" i="2"/>
  <c r="U191" i="2"/>
  <c r="S191" i="2"/>
  <c r="Q191" i="2"/>
  <c r="BJ190" i="2"/>
  <c r="BI190" i="2"/>
  <c r="BH190" i="2"/>
  <c r="BF190" i="2"/>
  <c r="U190" i="2"/>
  <c r="S190" i="2"/>
  <c r="Q190" i="2"/>
  <c r="BJ189" i="2"/>
  <c r="BI189" i="2"/>
  <c r="BH189" i="2"/>
  <c r="BF189" i="2"/>
  <c r="U189" i="2"/>
  <c r="S189" i="2"/>
  <c r="Q189" i="2"/>
  <c r="BJ188" i="2"/>
  <c r="BI188" i="2"/>
  <c r="BH188" i="2"/>
  <c r="BF188" i="2"/>
  <c r="U188" i="2"/>
  <c r="S188" i="2"/>
  <c r="Q188" i="2"/>
  <c r="BJ187" i="2"/>
  <c r="BI187" i="2"/>
  <c r="BH187" i="2"/>
  <c r="BF187" i="2"/>
  <c r="U187" i="2"/>
  <c r="S187" i="2"/>
  <c r="Q187" i="2"/>
  <c r="BJ185" i="2"/>
  <c r="BI185" i="2"/>
  <c r="BH185" i="2"/>
  <c r="BF185" i="2"/>
  <c r="U185" i="2"/>
  <c r="S185" i="2"/>
  <c r="Q185" i="2"/>
  <c r="BJ184" i="2"/>
  <c r="BI184" i="2"/>
  <c r="BH184" i="2"/>
  <c r="BF184" i="2"/>
  <c r="U184" i="2"/>
  <c r="S184" i="2"/>
  <c r="Q184" i="2"/>
  <c r="BJ182" i="2"/>
  <c r="BI182" i="2"/>
  <c r="BH182" i="2"/>
  <c r="BF182" i="2"/>
  <c r="U182" i="2"/>
  <c r="S182" i="2"/>
  <c r="Q182" i="2"/>
  <c r="BJ181" i="2"/>
  <c r="BI181" i="2"/>
  <c r="BH181" i="2"/>
  <c r="BF181" i="2"/>
  <c r="U181" i="2"/>
  <c r="S181" i="2"/>
  <c r="Q181" i="2"/>
  <c r="BJ180" i="2"/>
  <c r="BI180" i="2"/>
  <c r="BH180" i="2"/>
  <c r="BF180" i="2"/>
  <c r="U180" i="2"/>
  <c r="S180" i="2"/>
  <c r="Q180" i="2"/>
  <c r="BJ179" i="2"/>
  <c r="BI179" i="2"/>
  <c r="BH179" i="2"/>
  <c r="BF179" i="2"/>
  <c r="U179" i="2"/>
  <c r="S179" i="2"/>
  <c r="Q179" i="2"/>
  <c r="BJ178" i="2"/>
  <c r="BI178" i="2"/>
  <c r="BH178" i="2"/>
  <c r="BF178" i="2"/>
  <c r="U178" i="2"/>
  <c r="S178" i="2"/>
  <c r="Q178" i="2"/>
  <c r="BJ177" i="2"/>
  <c r="BI177" i="2"/>
  <c r="BH177" i="2"/>
  <c r="BF177" i="2"/>
  <c r="U177" i="2"/>
  <c r="S177" i="2"/>
  <c r="Q177" i="2"/>
  <c r="BJ176" i="2"/>
  <c r="BI176" i="2"/>
  <c r="BH176" i="2"/>
  <c r="BF176" i="2"/>
  <c r="U176" i="2"/>
  <c r="S176" i="2"/>
  <c r="Q176" i="2"/>
  <c r="BJ175" i="2"/>
  <c r="BI175" i="2"/>
  <c r="BH175" i="2"/>
  <c r="BF175" i="2"/>
  <c r="U175" i="2"/>
  <c r="S175" i="2"/>
  <c r="Q175" i="2"/>
  <c r="BJ174" i="2"/>
  <c r="BI174" i="2"/>
  <c r="BH174" i="2"/>
  <c r="BF174" i="2"/>
  <c r="U174" i="2"/>
  <c r="S174" i="2"/>
  <c r="Q174" i="2"/>
  <c r="BJ173" i="2"/>
  <c r="BI173" i="2"/>
  <c r="BH173" i="2"/>
  <c r="BF173" i="2"/>
  <c r="U173" i="2"/>
  <c r="S173" i="2"/>
  <c r="Q173" i="2"/>
  <c r="BJ172" i="2"/>
  <c r="BI172" i="2"/>
  <c r="BH172" i="2"/>
  <c r="BF172" i="2"/>
  <c r="U172" i="2"/>
  <c r="S172" i="2"/>
  <c r="Q172" i="2"/>
  <c r="BJ171" i="2"/>
  <c r="BI171" i="2"/>
  <c r="BH171" i="2"/>
  <c r="BF171" i="2"/>
  <c r="U171" i="2"/>
  <c r="S171" i="2"/>
  <c r="Q171" i="2"/>
  <c r="BJ170" i="2"/>
  <c r="BI170" i="2"/>
  <c r="BH170" i="2"/>
  <c r="BF170" i="2"/>
  <c r="U170" i="2"/>
  <c r="S170" i="2"/>
  <c r="Q170" i="2"/>
  <c r="BJ169" i="2"/>
  <c r="BI169" i="2"/>
  <c r="BH169" i="2"/>
  <c r="BF169" i="2"/>
  <c r="U169" i="2"/>
  <c r="S169" i="2"/>
  <c r="Q169" i="2"/>
  <c r="BJ168" i="2"/>
  <c r="BI168" i="2"/>
  <c r="BH168" i="2"/>
  <c r="BF168" i="2"/>
  <c r="U168" i="2"/>
  <c r="S168" i="2"/>
  <c r="Q168" i="2"/>
  <c r="BJ167" i="2"/>
  <c r="BI167" i="2"/>
  <c r="BH167" i="2"/>
  <c r="BF167" i="2"/>
  <c r="U167" i="2"/>
  <c r="S167" i="2"/>
  <c r="Q167" i="2"/>
  <c r="BJ166" i="2"/>
  <c r="BI166" i="2"/>
  <c r="BH166" i="2"/>
  <c r="BF166" i="2"/>
  <c r="U166" i="2"/>
  <c r="S166" i="2"/>
  <c r="Q166" i="2"/>
  <c r="BJ165" i="2"/>
  <c r="BI165" i="2"/>
  <c r="BH165" i="2"/>
  <c r="BF165" i="2"/>
  <c r="U165" i="2"/>
  <c r="S165" i="2"/>
  <c r="Q165" i="2"/>
  <c r="BJ164" i="2"/>
  <c r="BI164" i="2"/>
  <c r="BH164" i="2"/>
  <c r="BF164" i="2"/>
  <c r="U164" i="2"/>
  <c r="S164" i="2"/>
  <c r="Q164" i="2"/>
  <c r="BJ163" i="2"/>
  <c r="BI163" i="2"/>
  <c r="BH163" i="2"/>
  <c r="BF163" i="2"/>
  <c r="U163" i="2"/>
  <c r="S163" i="2"/>
  <c r="Q163" i="2"/>
  <c r="BJ162" i="2"/>
  <c r="BI162" i="2"/>
  <c r="BH162" i="2"/>
  <c r="BF162" i="2"/>
  <c r="U162" i="2"/>
  <c r="S162" i="2"/>
  <c r="Q162" i="2"/>
  <c r="BJ161" i="2"/>
  <c r="BI161" i="2"/>
  <c r="BH161" i="2"/>
  <c r="BF161" i="2"/>
  <c r="U161" i="2"/>
  <c r="S161" i="2"/>
  <c r="Q161" i="2"/>
  <c r="BJ159" i="2"/>
  <c r="BI159" i="2"/>
  <c r="BH159" i="2"/>
  <c r="BF159" i="2"/>
  <c r="U159" i="2"/>
  <c r="S159" i="2"/>
  <c r="Q159" i="2"/>
  <c r="BJ158" i="2"/>
  <c r="BI158" i="2"/>
  <c r="BH158" i="2"/>
  <c r="BF158" i="2"/>
  <c r="U158" i="2"/>
  <c r="S158" i="2"/>
  <c r="Q158" i="2"/>
  <c r="BJ157" i="2"/>
  <c r="BI157" i="2"/>
  <c r="BH157" i="2"/>
  <c r="BF157" i="2"/>
  <c r="U157" i="2"/>
  <c r="S157" i="2"/>
  <c r="Q157" i="2"/>
  <c r="BJ156" i="2"/>
  <c r="BI156" i="2"/>
  <c r="BH156" i="2"/>
  <c r="BF156" i="2"/>
  <c r="U156" i="2"/>
  <c r="S156" i="2"/>
  <c r="Q156" i="2"/>
  <c r="BJ155" i="2"/>
  <c r="BI155" i="2"/>
  <c r="BH155" i="2"/>
  <c r="BF155" i="2"/>
  <c r="U155" i="2"/>
  <c r="S155" i="2"/>
  <c r="Q155" i="2"/>
  <c r="BJ154" i="2"/>
  <c r="BI154" i="2"/>
  <c r="BH154" i="2"/>
  <c r="BF154" i="2"/>
  <c r="U154" i="2"/>
  <c r="S154" i="2"/>
  <c r="Q154" i="2"/>
  <c r="BJ153" i="2"/>
  <c r="BI153" i="2"/>
  <c r="BH153" i="2"/>
  <c r="BF153" i="2"/>
  <c r="U153" i="2"/>
  <c r="S153" i="2"/>
  <c r="Q153" i="2"/>
  <c r="BJ152" i="2"/>
  <c r="BI152" i="2"/>
  <c r="BH152" i="2"/>
  <c r="BF152" i="2"/>
  <c r="U152" i="2"/>
  <c r="S152" i="2"/>
  <c r="Q152" i="2"/>
  <c r="BJ151" i="2"/>
  <c r="BI151" i="2"/>
  <c r="BH151" i="2"/>
  <c r="BF151" i="2"/>
  <c r="U151" i="2"/>
  <c r="S151" i="2"/>
  <c r="Q151" i="2"/>
  <c r="BJ150" i="2"/>
  <c r="BI150" i="2"/>
  <c r="BH150" i="2"/>
  <c r="BF150" i="2"/>
  <c r="U150" i="2"/>
  <c r="S150" i="2"/>
  <c r="Q150" i="2"/>
  <c r="BJ148" i="2"/>
  <c r="BI148" i="2"/>
  <c r="BH148" i="2"/>
  <c r="BF148" i="2"/>
  <c r="U148" i="2"/>
  <c r="S148" i="2"/>
  <c r="Q148" i="2"/>
  <c r="BJ147" i="2"/>
  <c r="BI147" i="2"/>
  <c r="BH147" i="2"/>
  <c r="BF147" i="2"/>
  <c r="U147" i="2"/>
  <c r="S147" i="2"/>
  <c r="Q147" i="2"/>
  <c r="BJ146" i="2"/>
  <c r="BI146" i="2"/>
  <c r="BH146" i="2"/>
  <c r="BF146" i="2"/>
  <c r="U146" i="2"/>
  <c r="S146" i="2"/>
  <c r="Q146" i="2"/>
  <c r="BJ145" i="2"/>
  <c r="BI145" i="2"/>
  <c r="BH145" i="2"/>
  <c r="BF145" i="2"/>
  <c r="U145" i="2"/>
  <c r="S145" i="2"/>
  <c r="Q145" i="2"/>
  <c r="BJ144" i="2"/>
  <c r="BI144" i="2"/>
  <c r="BH144" i="2"/>
  <c r="BF144" i="2"/>
  <c r="U144" i="2"/>
  <c r="S144" i="2"/>
  <c r="Q144" i="2"/>
  <c r="BJ143" i="2"/>
  <c r="BI143" i="2"/>
  <c r="BH143" i="2"/>
  <c r="BF143" i="2"/>
  <c r="U143" i="2"/>
  <c r="S143" i="2"/>
  <c r="Q143" i="2"/>
  <c r="BJ142" i="2"/>
  <c r="BI142" i="2"/>
  <c r="BH142" i="2"/>
  <c r="BF142" i="2"/>
  <c r="U142" i="2"/>
  <c r="S142" i="2"/>
  <c r="Q142" i="2"/>
  <c r="BJ139" i="2"/>
  <c r="BI139" i="2"/>
  <c r="BH139" i="2"/>
  <c r="BF139" i="2"/>
  <c r="U139" i="2"/>
  <c r="U138" i="2" s="1"/>
  <c r="S139" i="2"/>
  <c r="S138" i="2"/>
  <c r="Q139" i="2"/>
  <c r="Q138" i="2" s="1"/>
  <c r="BJ137" i="2"/>
  <c r="BI137" i="2"/>
  <c r="BH137" i="2"/>
  <c r="BF137" i="2"/>
  <c r="U137" i="2"/>
  <c r="S137" i="2"/>
  <c r="Q137" i="2"/>
  <c r="BJ136" i="2"/>
  <c r="BI136" i="2"/>
  <c r="BH136" i="2"/>
  <c r="BF136" i="2"/>
  <c r="U136" i="2"/>
  <c r="S136" i="2"/>
  <c r="Q136" i="2"/>
  <c r="BJ134" i="2"/>
  <c r="BI134" i="2"/>
  <c r="BH134" i="2"/>
  <c r="BF134" i="2"/>
  <c r="U134" i="2"/>
  <c r="S134" i="2"/>
  <c r="Q134" i="2"/>
  <c r="BJ133" i="2"/>
  <c r="BI133" i="2"/>
  <c r="BH133" i="2"/>
  <c r="BF133" i="2"/>
  <c r="U133" i="2"/>
  <c r="S133" i="2"/>
  <c r="Q133" i="2"/>
  <c r="BJ132" i="2"/>
  <c r="BI132" i="2"/>
  <c r="BH132" i="2"/>
  <c r="BF132" i="2"/>
  <c r="U132" i="2"/>
  <c r="S132" i="2"/>
  <c r="Q132" i="2"/>
  <c r="K126" i="2"/>
  <c r="K125" i="2"/>
  <c r="F125" i="2"/>
  <c r="F123" i="2"/>
  <c r="E121" i="2"/>
  <c r="K92" i="2"/>
  <c r="K91" i="2"/>
  <c r="F91" i="2"/>
  <c r="F89" i="2"/>
  <c r="E87" i="2"/>
  <c r="K18" i="2"/>
  <c r="E18" i="2"/>
  <c r="F92" i="2" s="1"/>
  <c r="K17" i="2"/>
  <c r="K12" i="2"/>
  <c r="K123" i="2" s="1"/>
  <c r="E7" i="2"/>
  <c r="E85" i="2" s="1"/>
  <c r="L90" i="1"/>
  <c r="AM90" i="1"/>
  <c r="AM89" i="1"/>
  <c r="L89" i="1"/>
  <c r="AM87" i="1"/>
  <c r="L87" i="1"/>
  <c r="L85" i="1"/>
  <c r="L84" i="1"/>
  <c r="K151" i="2"/>
  <c r="K181" i="2"/>
  <c r="BL134" i="2"/>
  <c r="K178" i="2"/>
  <c r="K192" i="2"/>
  <c r="K187" i="2"/>
  <c r="K163" i="2"/>
  <c r="BL202" i="2"/>
  <c r="BL144" i="2"/>
  <c r="BL175" i="2"/>
  <c r="BL200" i="2"/>
  <c r="BL139" i="2"/>
  <c r="BL148" i="2"/>
  <c r="BL199" i="3"/>
  <c r="BL172" i="3"/>
  <c r="BL137" i="4"/>
  <c r="BL184" i="4"/>
  <c r="BL171" i="4"/>
  <c r="BL194" i="4"/>
  <c r="K188" i="4"/>
  <c r="K162" i="4"/>
  <c r="K167" i="4"/>
  <c r="BL139" i="5"/>
  <c r="BL168" i="5"/>
  <c r="BL188" i="5"/>
  <c r="K171" i="5"/>
  <c r="K188" i="6"/>
  <c r="BL139" i="6"/>
  <c r="BL143" i="6"/>
  <c r="K162" i="6"/>
  <c r="K207" i="6"/>
  <c r="BL146" i="6"/>
  <c r="K156" i="6"/>
  <c r="K168" i="6"/>
  <c r="BL169" i="6"/>
  <c r="BL170" i="6"/>
  <c r="K154" i="6"/>
  <c r="BL168" i="6"/>
  <c r="K138" i="7"/>
  <c r="BL138" i="7"/>
  <c r="K131" i="7"/>
  <c r="BL170" i="2"/>
  <c r="K211" i="2"/>
  <c r="K145" i="2"/>
  <c r="BL181" i="2"/>
  <c r="BL167" i="2"/>
  <c r="K133" i="2"/>
  <c r="K208" i="2"/>
  <c r="K173" i="2"/>
  <c r="BL205" i="2"/>
  <c r="K172" i="2"/>
  <c r="K184" i="2"/>
  <c r="K212" i="2"/>
  <c r="BL188" i="2"/>
  <c r="BL132" i="2"/>
  <c r="K146" i="2"/>
  <c r="K181" i="3"/>
  <c r="K157" i="3"/>
  <c r="BL176" i="3"/>
  <c r="K164" i="3"/>
  <c r="K170" i="3"/>
  <c r="BL196" i="3"/>
  <c r="K147" i="3"/>
  <c r="BL177" i="3"/>
  <c r="BL139" i="3"/>
  <c r="BL152" i="3"/>
  <c r="K204" i="3"/>
  <c r="K156" i="3"/>
  <c r="K154" i="3"/>
  <c r="K168" i="4"/>
  <c r="K194" i="4"/>
  <c r="BL174" i="4"/>
  <c r="K201" i="4"/>
  <c r="K171" i="4"/>
  <c r="K192" i="4"/>
  <c r="BL151" i="4"/>
  <c r="K206" i="4"/>
  <c r="BL158" i="4"/>
  <c r="K184" i="4"/>
  <c r="K159" i="4"/>
  <c r="BL163" i="4"/>
  <c r="BL161" i="4"/>
  <c r="K159" i="5"/>
  <c r="BL201" i="5"/>
  <c r="K164" i="5"/>
  <c r="K162" i="5"/>
  <c r="K203" i="5"/>
  <c r="K170" i="5"/>
  <c r="K156" i="5"/>
  <c r="BL155" i="5"/>
  <c r="K177" i="5"/>
  <c r="K205" i="5"/>
  <c r="K208" i="5"/>
  <c r="BL205" i="5"/>
  <c r="BL206" i="6"/>
  <c r="K152" i="6"/>
  <c r="K203" i="6"/>
  <c r="BL208" i="6"/>
  <c r="BL193" i="6"/>
  <c r="BL152" i="6"/>
  <c r="K137" i="6"/>
  <c r="K215" i="6"/>
  <c r="BL153" i="6"/>
  <c r="K208" i="6"/>
  <c r="BL132" i="6"/>
  <c r="K133" i="6"/>
  <c r="BL134" i="7"/>
  <c r="K134" i="7"/>
  <c r="BL156" i="2"/>
  <c r="BL195" i="2"/>
  <c r="BL193" i="2"/>
  <c r="K193" i="2"/>
  <c r="BL201" i="2"/>
  <c r="K201" i="2"/>
  <c r="BL176" i="2"/>
  <c r="K206" i="2"/>
  <c r="K162" i="2"/>
  <c r="K156" i="2"/>
  <c r="K150" i="2"/>
  <c r="AS94" i="1"/>
  <c r="K139" i="3"/>
  <c r="K132" i="3"/>
  <c r="K153" i="3"/>
  <c r="BL154" i="3"/>
  <c r="K175" i="3"/>
  <c r="BL203" i="3"/>
  <c r="K150" i="3"/>
  <c r="K205" i="3"/>
  <c r="K158" i="3"/>
  <c r="K179" i="3"/>
  <c r="BL163" i="3"/>
  <c r="BL209" i="3"/>
  <c r="BL161" i="3"/>
  <c r="K144" i="3"/>
  <c r="BL180" i="3"/>
  <c r="BL155" i="3"/>
  <c r="K143" i="3"/>
  <c r="K176" i="4"/>
  <c r="K208" i="4"/>
  <c r="K175" i="4"/>
  <c r="K150" i="4"/>
  <c r="K169" i="4"/>
  <c r="K134" i="4"/>
  <c r="K161" i="4"/>
  <c r="K205" i="4"/>
  <c r="K173" i="4"/>
  <c r="BL190" i="4"/>
  <c r="BL187" i="4"/>
  <c r="K185" i="4"/>
  <c r="K133" i="4"/>
  <c r="BL148" i="4"/>
  <c r="BL152" i="5"/>
  <c r="K202" i="5"/>
  <c r="BL169" i="5"/>
  <c r="BL191" i="5"/>
  <c r="K157" i="5"/>
  <c r="BL184" i="5"/>
  <c r="BL193" i="5"/>
  <c r="K169" i="5"/>
  <c r="BL180" i="5"/>
  <c r="BL208" i="5"/>
  <c r="K167" i="5"/>
  <c r="K211" i="5"/>
  <c r="K188" i="5"/>
  <c r="BL156" i="5"/>
  <c r="BL194" i="6"/>
  <c r="K144" i="6"/>
  <c r="BL150" i="6"/>
  <c r="K163" i="6"/>
  <c r="K157" i="6"/>
  <c r="K165" i="6"/>
  <c r="BL162" i="6"/>
  <c r="BL172" i="6"/>
  <c r="K170" i="6"/>
  <c r="BL175" i="6"/>
  <c r="K199" i="6"/>
  <c r="BL159" i="6"/>
  <c r="BL174" i="6"/>
  <c r="BL132" i="7"/>
  <c r="K137" i="7"/>
  <c r="BL129" i="7"/>
  <c r="K159" i="2"/>
  <c r="BL196" i="2"/>
  <c r="BL143" i="2"/>
  <c r="K175" i="2"/>
  <c r="BL166" i="2"/>
  <c r="BL152" i="2"/>
  <c r="BL182" i="2"/>
  <c r="K168" i="2"/>
  <c r="BL203" i="2"/>
  <c r="BL212" i="2"/>
  <c r="BL153" i="2"/>
  <c r="K147" i="2"/>
  <c r="BL199" i="2"/>
  <c r="K201" i="3"/>
  <c r="BL206" i="3"/>
  <c r="BL201" i="3"/>
  <c r="K198" i="3"/>
  <c r="K177" i="3"/>
  <c r="BL181" i="3"/>
  <c r="BL208" i="3"/>
  <c r="BL146" i="3"/>
  <c r="BL147" i="3"/>
  <c r="K172" i="3"/>
  <c r="K145" i="3"/>
  <c r="K162" i="3"/>
  <c r="BL209" i="4"/>
  <c r="K212" i="4"/>
  <c r="K182" i="4"/>
  <c r="K187" i="4"/>
  <c r="K191" i="4"/>
  <c r="BL152" i="4"/>
  <c r="BL205" i="4"/>
  <c r="K142" i="4"/>
  <c r="BL159" i="4"/>
  <c r="K143" i="4"/>
  <c r="K172" i="4"/>
  <c r="K174" i="4"/>
  <c r="K146" i="4"/>
  <c r="K200" i="5"/>
  <c r="BL154" i="5"/>
  <c r="K143" i="5"/>
  <c r="BL162" i="5"/>
  <c r="K185" i="5"/>
  <c r="BL170" i="5"/>
  <c r="BL157" i="5"/>
  <c r="BL195" i="5"/>
  <c r="K152" i="5"/>
  <c r="K174" i="5"/>
  <c r="K172" i="5"/>
  <c r="BL177" i="5"/>
  <c r="K187" i="6"/>
  <c r="BL157" i="6"/>
  <c r="BL137" i="6"/>
  <c r="K172" i="6"/>
  <c r="K206" i="6"/>
  <c r="K176" i="6"/>
  <c r="K204" i="6"/>
  <c r="BL204" i="6"/>
  <c r="K212" i="6"/>
  <c r="K211" i="6"/>
  <c r="BL163" i="6"/>
  <c r="BL161" i="6"/>
  <c r="K132" i="7"/>
  <c r="BL142" i="7"/>
  <c r="BL127" i="7"/>
  <c r="BL177" i="2"/>
  <c r="K139" i="2"/>
  <c r="K174" i="2"/>
  <c r="BL150" i="2"/>
  <c r="BL136" i="2"/>
  <c r="K165" i="2"/>
  <c r="K182" i="2"/>
  <c r="BL191" i="2"/>
  <c r="K170" i="2"/>
  <c r="BL137" i="2"/>
  <c r="BL179" i="2"/>
  <c r="K180" i="2"/>
  <c r="BL155" i="2"/>
  <c r="K148" i="2"/>
  <c r="BL145" i="2"/>
  <c r="K173" i="3"/>
  <c r="K165" i="3"/>
  <c r="BL205" i="3"/>
  <c r="K193" i="3"/>
  <c r="K151" i="3"/>
  <c r="K200" i="3"/>
  <c r="BL143" i="3"/>
  <c r="K192" i="3"/>
  <c r="K212" i="3"/>
  <c r="K196" i="3"/>
  <c r="BL168" i="3"/>
  <c r="K199" i="3"/>
  <c r="BL151" i="3"/>
  <c r="BL175" i="3"/>
  <c r="K161" i="3"/>
  <c r="K177" i="4"/>
  <c r="K203" i="4"/>
  <c r="K158" i="4"/>
  <c r="BL200" i="4"/>
  <c r="K156" i="4"/>
  <c r="K165" i="4"/>
  <c r="K196" i="4"/>
  <c r="BL172" i="4"/>
  <c r="BL212" i="4"/>
  <c r="BL181" i="4"/>
  <c r="BL176" i="4"/>
  <c r="BL175" i="4"/>
  <c r="BL143" i="4"/>
  <c r="K146" i="5"/>
  <c r="K176" i="5"/>
  <c r="BL143" i="5"/>
  <c r="BL144" i="5"/>
  <c r="BL198" i="5"/>
  <c r="BL166" i="5"/>
  <c r="K136" i="5"/>
  <c r="K212" i="5"/>
  <c r="K190" i="5"/>
  <c r="BL151" i="5"/>
  <c r="K168" i="5"/>
  <c r="BL173" i="5"/>
  <c r="BL194" i="5"/>
  <c r="K198" i="6"/>
  <c r="K153" i="6"/>
  <c r="K201" i="6"/>
  <c r="BL188" i="6"/>
  <c r="BL136" i="6"/>
  <c r="K180" i="6"/>
  <c r="BL145" i="6"/>
  <c r="K148" i="6"/>
  <c r="BL147" i="6"/>
  <c r="K136" i="6"/>
  <c r="K169" i="6"/>
  <c r="K193" i="6"/>
  <c r="K147" i="6"/>
  <c r="BL144" i="6"/>
  <c r="K140" i="7"/>
  <c r="BL128" i="7"/>
  <c r="K155" i="2"/>
  <c r="K199" i="2"/>
  <c r="K161" i="2"/>
  <c r="K198" i="2"/>
  <c r="K188" i="2"/>
  <c r="K137" i="2"/>
  <c r="BL147" i="2"/>
  <c r="BL169" i="2"/>
  <c r="BL194" i="2"/>
  <c r="K187" i="3"/>
  <c r="K195" i="3"/>
  <c r="K194" i="3"/>
  <c r="K163" i="3"/>
  <c r="BL190" i="3"/>
  <c r="BL212" i="3"/>
  <c r="BL156" i="3"/>
  <c r="BL178" i="3"/>
  <c r="K211" i="3"/>
  <c r="BL159" i="3"/>
  <c r="K174" i="3"/>
  <c r="BL187" i="3"/>
  <c r="BL191" i="4"/>
  <c r="K132" i="4"/>
  <c r="BL167" i="4"/>
  <c r="BL134" i="4"/>
  <c r="K178" i="4"/>
  <c r="BL182" i="4"/>
  <c r="K148" i="4"/>
  <c r="BL196" i="4"/>
  <c r="BL132" i="4"/>
  <c r="K199" i="4"/>
  <c r="K200" i="4"/>
  <c r="K147" i="4"/>
  <c r="BL168" i="4"/>
  <c r="K194" i="5"/>
  <c r="K132" i="5"/>
  <c r="BL190" i="5"/>
  <c r="BL182" i="5"/>
  <c r="K153" i="5"/>
  <c r="K178" i="5"/>
  <c r="BL148" i="5"/>
  <c r="BL146" i="5"/>
  <c r="BL192" i="5"/>
  <c r="K150" i="5"/>
  <c r="K155" i="5"/>
  <c r="BL147" i="5"/>
  <c r="BL137" i="5"/>
  <c r="BL155" i="6"/>
  <c r="K209" i="6"/>
  <c r="BL191" i="6"/>
  <c r="BL156" i="6"/>
  <c r="BL154" i="6"/>
  <c r="K166" i="6"/>
  <c r="K167" i="6"/>
  <c r="BL200" i="6"/>
  <c r="BL214" i="6"/>
  <c r="K173" i="6"/>
  <c r="K178" i="6"/>
  <c r="K146" i="6"/>
  <c r="K135" i="7"/>
  <c r="K147" i="7"/>
  <c r="K167" i="2"/>
  <c r="BL198" i="2"/>
  <c r="K132" i="2"/>
  <c r="BL173" i="2"/>
  <c r="BL161" i="2"/>
  <c r="BL180" i="2"/>
  <c r="BL209" i="2"/>
  <c r="BL163" i="2"/>
  <c r="K176" i="2"/>
  <c r="K204" i="2"/>
  <c r="BL174" i="2"/>
  <c r="K203" i="2"/>
  <c r="K206" i="3"/>
  <c r="BL158" i="3"/>
  <c r="BL204" i="3"/>
  <c r="BL144" i="3"/>
  <c r="BL137" i="3"/>
  <c r="BL150" i="3"/>
  <c r="BL142" i="3"/>
  <c r="BL193" i="3"/>
  <c r="K180" i="3"/>
  <c r="BL136" i="4"/>
  <c r="BL153" i="4"/>
  <c r="BL199" i="4"/>
  <c r="K202" i="4"/>
  <c r="BL156" i="4"/>
  <c r="BL198" i="4"/>
  <c r="K137" i="4"/>
  <c r="K152" i="4"/>
  <c r="K151" i="5"/>
  <c r="BL161" i="5"/>
  <c r="BL185" i="5"/>
  <c r="BL172" i="5"/>
  <c r="K199" i="5"/>
  <c r="BL178" i="5"/>
  <c r="K209" i="5"/>
  <c r="K145" i="5"/>
  <c r="BL153" i="5"/>
  <c r="BL209" i="5"/>
  <c r="BL196" i="5"/>
  <c r="K142" i="5"/>
  <c r="BL164" i="6"/>
  <c r="K185" i="6"/>
  <c r="K182" i="6"/>
  <c r="BL205" i="6"/>
  <c r="K202" i="6"/>
  <c r="K177" i="6"/>
  <c r="BL171" i="6"/>
  <c r="BL215" i="6"/>
  <c r="BL209" i="6"/>
  <c r="BL166" i="6"/>
  <c r="BL177" i="6"/>
  <c r="K179" i="6"/>
  <c r="BL184" i="6"/>
  <c r="BL139" i="7"/>
  <c r="K142" i="7"/>
  <c r="BL140" i="7"/>
  <c r="K202" i="2"/>
  <c r="BL146" i="2"/>
  <c r="BL168" i="2"/>
  <c r="BL208" i="2"/>
  <c r="K164" i="2"/>
  <c r="K153" i="2"/>
  <c r="K196" i="2"/>
  <c r="BL171" i="2"/>
  <c r="K190" i="2"/>
  <c r="K179" i="2"/>
  <c r="K195" i="2"/>
  <c r="BL133" i="2"/>
  <c r="K169" i="2"/>
  <c r="BL202" i="3"/>
  <c r="BL145" i="3"/>
  <c r="K148" i="3"/>
  <c r="BL179" i="3"/>
  <c r="K185" i="3"/>
  <c r="K152" i="3"/>
  <c r="K169" i="3"/>
  <c r="K182" i="3"/>
  <c r="K208" i="3"/>
  <c r="BL182" i="3"/>
  <c r="BL153" i="3"/>
  <c r="BL189" i="3"/>
  <c r="K134" i="3"/>
  <c r="BL192" i="3"/>
  <c r="BL193" i="4"/>
  <c r="BL166" i="4"/>
  <c r="BL180" i="4"/>
  <c r="BL179" i="4"/>
  <c r="BL142" i="4"/>
  <c r="K189" i="4"/>
  <c r="K195" i="4"/>
  <c r="BL154" i="4"/>
  <c r="BL195" i="4"/>
  <c r="BL165" i="4"/>
  <c r="K154" i="4"/>
  <c r="K165" i="5"/>
  <c r="K206" i="5"/>
  <c r="BL171" i="5"/>
  <c r="BL187" i="5"/>
  <c r="K161" i="5"/>
  <c r="BL202" i="5"/>
  <c r="K182" i="5"/>
  <c r="BL179" i="5"/>
  <c r="BL206" i="5"/>
  <c r="BL176" i="5"/>
  <c r="K134" i="5"/>
  <c r="K148" i="5"/>
  <c r="K139" i="5"/>
  <c r="BL145" i="5"/>
  <c r="BL189" i="6"/>
  <c r="K195" i="6"/>
  <c r="K194" i="6"/>
  <c r="BL180" i="6"/>
  <c r="BL181" i="6"/>
  <c r="BL176" i="6"/>
  <c r="BL187" i="6"/>
  <c r="BL182" i="6"/>
  <c r="K192" i="6"/>
  <c r="K190" i="6"/>
  <c r="K184" i="6"/>
  <c r="BL151" i="6"/>
  <c r="BL158" i="6"/>
  <c r="BL137" i="7"/>
  <c r="BL135" i="7"/>
  <c r="K194" i="2"/>
  <c r="BL206" i="2"/>
  <c r="BL158" i="2"/>
  <c r="BL187" i="2"/>
  <c r="K177" i="2"/>
  <c r="K134" i="2"/>
  <c r="BL192" i="2"/>
  <c r="BL164" i="2"/>
  <c r="BL204" i="2"/>
  <c r="K171" i="2"/>
  <c r="K157" i="2"/>
  <c r="K189" i="2"/>
  <c r="BL165" i="2"/>
  <c r="K203" i="3"/>
  <c r="BL191" i="3"/>
  <c r="K188" i="3"/>
  <c r="BL194" i="3"/>
  <c r="BL200" i="3"/>
  <c r="BL162" i="3"/>
  <c r="BL166" i="3"/>
  <c r="K189" i="3"/>
  <c r="K191" i="3"/>
  <c r="BL167" i="3"/>
  <c r="K202" i="3"/>
  <c r="K155" i="3"/>
  <c r="K133" i="3"/>
  <c r="BL157" i="3"/>
  <c r="K137" i="3"/>
  <c r="K163" i="4"/>
  <c r="K181" i="4"/>
  <c r="K204" i="4"/>
  <c r="BL157" i="4"/>
  <c r="BL177" i="4"/>
  <c r="K136" i="4"/>
  <c r="BL144" i="4"/>
  <c r="K155" i="4"/>
  <c r="K211" i="4"/>
  <c r="K179" i="4"/>
  <c r="BL170" i="4"/>
  <c r="BL145" i="4"/>
  <c r="BL136" i="5"/>
  <c r="BL181" i="5"/>
  <c r="K147" i="5"/>
  <c r="K201" i="5"/>
  <c r="K158" i="5"/>
  <c r="BL159" i="5"/>
  <c r="BL134" i="5"/>
  <c r="K154" i="5"/>
  <c r="K204" i="5"/>
  <c r="K181" i="5"/>
  <c r="K144" i="5"/>
  <c r="K163" i="5"/>
  <c r="BL189" i="5"/>
  <c r="BL200" i="5"/>
  <c r="BL133" i="5"/>
  <c r="K174" i="6"/>
  <c r="BL179" i="6"/>
  <c r="K132" i="6"/>
  <c r="K134" i="6"/>
  <c r="BL190" i="6"/>
  <c r="BL142" i="6"/>
  <c r="K161" i="6"/>
  <c r="BL167" i="6"/>
  <c r="K175" i="6"/>
  <c r="BL185" i="6"/>
  <c r="BL195" i="6"/>
  <c r="K191" i="6"/>
  <c r="K139" i="7"/>
  <c r="BL131" i="7"/>
  <c r="BL184" i="2"/>
  <c r="BL142" i="2"/>
  <c r="BL178" i="2"/>
  <c r="K144" i="2"/>
  <c r="K154" i="2"/>
  <c r="K136" i="2"/>
  <c r="BL190" i="2"/>
  <c r="BL162" i="2"/>
  <c r="K191" i="2"/>
  <c r="K200" i="2"/>
  <c r="K143" i="2"/>
  <c r="K142" i="2"/>
  <c r="K166" i="2"/>
  <c r="K190" i="3"/>
  <c r="K142" i="3"/>
  <c r="BL173" i="3"/>
  <c r="BL174" i="3"/>
  <c r="K176" i="3"/>
  <c r="BL198" i="3"/>
  <c r="K209" i="3"/>
  <c r="K184" i="3"/>
  <c r="K166" i="3"/>
  <c r="BL188" i="3"/>
  <c r="BL136" i="3"/>
  <c r="K171" i="3"/>
  <c r="BL165" i="3"/>
  <c r="BL178" i="4"/>
  <c r="BL188" i="4"/>
  <c r="BL155" i="4"/>
  <c r="BL185" i="4"/>
  <c r="BL146" i="4"/>
  <c r="BL211" i="4"/>
  <c r="BL204" i="4"/>
  <c r="K157" i="4"/>
  <c r="K209" i="4"/>
  <c r="BL139" i="4"/>
  <c r="BL162" i="4"/>
  <c r="BL163" i="5"/>
  <c r="BL199" i="5"/>
  <c r="K184" i="5"/>
  <c r="K166" i="5"/>
  <c r="BL142" i="5"/>
  <c r="K195" i="5"/>
  <c r="BL148" i="6"/>
  <c r="BL165" i="6"/>
  <c r="K139" i="6"/>
  <c r="BL198" i="6"/>
  <c r="K181" i="6"/>
  <c r="BL196" i="6"/>
  <c r="K151" i="6"/>
  <c r="BL134" i="6"/>
  <c r="K158" i="6"/>
  <c r="K155" i="6"/>
  <c r="BL146" i="7"/>
  <c r="K146" i="7"/>
  <c r="K129" i="7"/>
  <c r="BL171" i="3"/>
  <c r="BL211" i="3"/>
  <c r="BL170" i="3"/>
  <c r="K146" i="3"/>
  <c r="BL164" i="3"/>
  <c r="BL132" i="3"/>
  <c r="BL134" i="3"/>
  <c r="K198" i="4"/>
  <c r="K139" i="4"/>
  <c r="K180" i="4"/>
  <c r="BL203" i="4"/>
  <c r="BL147" i="4"/>
  <c r="BL173" i="4"/>
  <c r="BL133" i="4"/>
  <c r="BL208" i="4"/>
  <c r="K145" i="4"/>
  <c r="K144" i="4"/>
  <c r="BL192" i="4"/>
  <c r="BL164" i="4"/>
  <c r="K164" i="4"/>
  <c r="BL164" i="5"/>
  <c r="K198" i="5"/>
  <c r="K180" i="5"/>
  <c r="K196" i="5"/>
  <c r="K179" i="5"/>
  <c r="BL175" i="5"/>
  <c r="BL212" i="5"/>
  <c r="K191" i="5"/>
  <c r="K187" i="5"/>
  <c r="BL165" i="5"/>
  <c r="BL174" i="5"/>
  <c r="BL211" i="6"/>
  <c r="K159" i="6"/>
  <c r="K200" i="6"/>
  <c r="K196" i="6"/>
  <c r="BL207" i="6"/>
  <c r="BL178" i="6"/>
  <c r="BL133" i="6"/>
  <c r="BL203" i="6"/>
  <c r="K143" i="6"/>
  <c r="K150" i="6"/>
  <c r="BL202" i="6"/>
  <c r="K164" i="6"/>
  <c r="BL173" i="6"/>
  <c r="K128" i="7"/>
  <c r="K145" i="7"/>
  <c r="BL189" i="2"/>
  <c r="K209" i="2"/>
  <c r="BL159" i="2"/>
  <c r="K185" i="2"/>
  <c r="K158" i="2"/>
  <c r="BL151" i="2"/>
  <c r="BL172" i="2"/>
  <c r="K152" i="2"/>
  <c r="BL185" i="2"/>
  <c r="BL211" i="2"/>
  <c r="BL154" i="2"/>
  <c r="K205" i="2"/>
  <c r="BL157" i="2"/>
  <c r="BL195" i="3"/>
  <c r="K178" i="3"/>
  <c r="BL184" i="3"/>
  <c r="BL133" i="3"/>
  <c r="K168" i="3"/>
  <c r="K159" i="3"/>
  <c r="BL169" i="3"/>
  <c r="BL185" i="3"/>
  <c r="BL148" i="3"/>
  <c r="K167" i="3"/>
  <c r="K136" i="3"/>
  <c r="K153" i="4"/>
  <c r="BL169" i="4"/>
  <c r="BL202" i="4"/>
  <c r="K170" i="4"/>
  <c r="BL206" i="4"/>
  <c r="BL150" i="4"/>
  <c r="K193" i="4"/>
  <c r="BL201" i="4"/>
  <c r="K190" i="4"/>
  <c r="BL189" i="4"/>
  <c r="K166" i="4"/>
  <c r="K151" i="4"/>
  <c r="K193" i="5"/>
  <c r="K137" i="5"/>
  <c r="BL167" i="5"/>
  <c r="BL158" i="5"/>
  <c r="BL204" i="5"/>
  <c r="K192" i="5"/>
  <c r="K175" i="5"/>
  <c r="K189" i="5"/>
  <c r="BL211" i="5"/>
  <c r="K173" i="5"/>
  <c r="K133" i="5"/>
  <c r="BL150" i="5"/>
  <c r="BL203" i="5"/>
  <c r="BL132" i="5"/>
  <c r="K145" i="6"/>
  <c r="K142" i="6"/>
  <c r="K189" i="6"/>
  <c r="BL192" i="6"/>
  <c r="BL212" i="6"/>
  <c r="BL201" i="6"/>
  <c r="K205" i="6"/>
  <c r="K214" i="6"/>
  <c r="K171" i="6"/>
  <c r="BL199" i="6"/>
  <c r="BL145" i="7"/>
  <c r="K127" i="7"/>
  <c r="BL147" i="7"/>
  <c r="BL135" i="2" l="1"/>
  <c r="K135" i="2" s="1"/>
  <c r="K99" i="2" s="1"/>
  <c r="U141" i="2"/>
  <c r="S183" i="2"/>
  <c r="Q207" i="2"/>
  <c r="S131" i="3"/>
  <c r="Q141" i="3"/>
  <c r="U186" i="3"/>
  <c r="Q210" i="3"/>
  <c r="U131" i="4"/>
  <c r="U141" i="4"/>
  <c r="S183" i="4"/>
  <c r="Q207" i="4"/>
  <c r="BL131" i="5"/>
  <c r="K131" i="5"/>
  <c r="K98" i="5" s="1"/>
  <c r="BL141" i="5"/>
  <c r="U131" i="6"/>
  <c r="U130" i="6" s="1"/>
  <c r="Q135" i="2"/>
  <c r="S149" i="2"/>
  <c r="BL183" i="2"/>
  <c r="K183" i="2"/>
  <c r="K105" i="2" s="1"/>
  <c r="BL207" i="2"/>
  <c r="K207" i="2" s="1"/>
  <c r="K108" i="2" s="1"/>
  <c r="Q135" i="3"/>
  <c r="BL149" i="3"/>
  <c r="K149" i="3" s="1"/>
  <c r="K103" i="3" s="1"/>
  <c r="BL186" i="3"/>
  <c r="K186" i="3" s="1"/>
  <c r="K106" i="3" s="1"/>
  <c r="U210" i="3"/>
  <c r="BL135" i="4"/>
  <c r="K135" i="4" s="1"/>
  <c r="K99" i="4" s="1"/>
  <c r="BL141" i="4"/>
  <c r="K141" i="4"/>
  <c r="K102" i="4" s="1"/>
  <c r="BL183" i="4"/>
  <c r="K183" i="4"/>
  <c r="K105" i="4" s="1"/>
  <c r="U197" i="4"/>
  <c r="S135" i="5"/>
  <c r="U149" i="5"/>
  <c r="S186" i="5"/>
  <c r="U207" i="5"/>
  <c r="BL131" i="6"/>
  <c r="K131" i="6" s="1"/>
  <c r="K98" i="6" s="1"/>
  <c r="BL160" i="6"/>
  <c r="K160" i="6" s="1"/>
  <c r="K104" i="6" s="1"/>
  <c r="S183" i="6"/>
  <c r="BL210" i="6"/>
  <c r="K210" i="6"/>
  <c r="K108" i="6" s="1"/>
  <c r="BL160" i="2"/>
  <c r="K160" i="2"/>
  <c r="K104" i="2" s="1"/>
  <c r="U183" i="2"/>
  <c r="BL210" i="2"/>
  <c r="K210" i="2"/>
  <c r="K109" i="2"/>
  <c r="BL141" i="3"/>
  <c r="K141" i="3" s="1"/>
  <c r="K102" i="3" s="1"/>
  <c r="S186" i="3"/>
  <c r="U207" i="3"/>
  <c r="Q135" i="4"/>
  <c r="S149" i="4"/>
  <c r="S186" i="4"/>
  <c r="BL210" i="4"/>
  <c r="K210" i="4" s="1"/>
  <c r="K109" i="4" s="1"/>
  <c r="U135" i="5"/>
  <c r="BL149" i="5"/>
  <c r="K149" i="5" s="1"/>
  <c r="K103" i="5" s="1"/>
  <c r="BL186" i="5"/>
  <c r="K186" i="5" s="1"/>
  <c r="K106" i="5" s="1"/>
  <c r="BL210" i="5"/>
  <c r="K210" i="5" s="1"/>
  <c r="K109" i="5" s="1"/>
  <c r="BL135" i="6"/>
  <c r="K135" i="6"/>
  <c r="K99" i="6"/>
  <c r="S141" i="6"/>
  <c r="BL183" i="6"/>
  <c r="K183" i="6"/>
  <c r="K105" i="6" s="1"/>
  <c r="S186" i="6"/>
  <c r="S213" i="6"/>
  <c r="Q131" i="2"/>
  <c r="Q130" i="2"/>
  <c r="Q149" i="2"/>
  <c r="U186" i="2"/>
  <c r="U210" i="2"/>
  <c r="Q160" i="3"/>
  <c r="U183" i="3"/>
  <c r="Q207" i="3"/>
  <c r="BL131" i="4"/>
  <c r="S141" i="4"/>
  <c r="Q186" i="4"/>
  <c r="S210" i="4"/>
  <c r="BL135" i="5"/>
  <c r="K135" i="5" s="1"/>
  <c r="K99" i="5" s="1"/>
  <c r="U141" i="5"/>
  <c r="BL183" i="5"/>
  <c r="K183" i="5" s="1"/>
  <c r="K105" i="5" s="1"/>
  <c r="U197" i="5"/>
  <c r="Q131" i="6"/>
  <c r="Q160" i="6"/>
  <c r="Q186" i="6"/>
  <c r="BL126" i="7"/>
  <c r="K126" i="7"/>
  <c r="K98" i="7" s="1"/>
  <c r="S131" i="2"/>
  <c r="U149" i="2"/>
  <c r="Q183" i="2"/>
  <c r="S210" i="2"/>
  <c r="BL160" i="3"/>
  <c r="K160" i="3" s="1"/>
  <c r="K104" i="3" s="1"/>
  <c r="Q183" i="3"/>
  <c r="BL210" i="3"/>
  <c r="K210" i="3" s="1"/>
  <c r="K109" i="3" s="1"/>
  <c r="Q160" i="4"/>
  <c r="BL197" i="4"/>
  <c r="K197" i="4" s="1"/>
  <c r="K107" i="4" s="1"/>
  <c r="Q131" i="5"/>
  <c r="Q141" i="5"/>
  <c r="BL197" i="5"/>
  <c r="K197" i="5"/>
  <c r="K107" i="5" s="1"/>
  <c r="Q210" i="5"/>
  <c r="Q135" i="6"/>
  <c r="U149" i="6"/>
  <c r="S197" i="6"/>
  <c r="U213" i="6"/>
  <c r="S130" i="7"/>
  <c r="S135" i="2"/>
  <c r="BL149" i="2"/>
  <c r="K149" i="2" s="1"/>
  <c r="K103" i="2" s="1"/>
  <c r="Q186" i="2"/>
  <c r="S207" i="2"/>
  <c r="BL131" i="3"/>
  <c r="K131" i="3" s="1"/>
  <c r="K98" i="3" s="1"/>
  <c r="U160" i="3"/>
  <c r="U197" i="3"/>
  <c r="S131" i="4"/>
  <c r="Q141" i="4"/>
  <c r="BL186" i="4"/>
  <c r="K186" i="4" s="1"/>
  <c r="K106" i="4" s="1"/>
  <c r="U207" i="4"/>
  <c r="Q160" i="5"/>
  <c r="Q197" i="5"/>
  <c r="S135" i="6"/>
  <c r="BL149" i="6"/>
  <c r="K149" i="6" s="1"/>
  <c r="K103" i="6" s="1"/>
  <c r="BL197" i="6"/>
  <c r="K197" i="6"/>
  <c r="K107" i="6" s="1"/>
  <c r="U210" i="6"/>
  <c r="U126" i="7"/>
  <c r="BL136" i="7"/>
  <c r="K136" i="7" s="1"/>
  <c r="K101" i="7" s="1"/>
  <c r="U131" i="2"/>
  <c r="Q141" i="2"/>
  <c r="S186" i="2"/>
  <c r="Q210" i="2"/>
  <c r="U131" i="3"/>
  <c r="U149" i="3"/>
  <c r="Q197" i="3"/>
  <c r="U135" i="4"/>
  <c r="BL149" i="4"/>
  <c r="K149" i="4"/>
  <c r="K103" i="4" s="1"/>
  <c r="Q183" i="4"/>
  <c r="BL207" i="4"/>
  <c r="K207" i="4"/>
  <c r="K108" i="4"/>
  <c r="U160" i="5"/>
  <c r="U183" i="5"/>
  <c r="Q207" i="5"/>
  <c r="U135" i="6"/>
  <c r="Q149" i="6"/>
  <c r="U197" i="6"/>
  <c r="BL213" i="6"/>
  <c r="K213" i="6" s="1"/>
  <c r="K109" i="6" s="1"/>
  <c r="S126" i="7"/>
  <c r="Q136" i="7"/>
  <c r="S160" i="2"/>
  <c r="S197" i="2"/>
  <c r="S135" i="3"/>
  <c r="Q149" i="3"/>
  <c r="BL197" i="3"/>
  <c r="K197" i="3" s="1"/>
  <c r="K107" i="3" s="1"/>
  <c r="BL160" i="4"/>
  <c r="K160" i="4"/>
  <c r="K104" i="4" s="1"/>
  <c r="U183" i="4"/>
  <c r="Q210" i="4"/>
  <c r="S131" i="5"/>
  <c r="S149" i="5"/>
  <c r="U186" i="5"/>
  <c r="BL207" i="5"/>
  <c r="K207" i="5" s="1"/>
  <c r="K108" i="5" s="1"/>
  <c r="S160" i="6"/>
  <c r="U186" i="6"/>
  <c r="BL130" i="7"/>
  <c r="K130" i="7" s="1"/>
  <c r="K99" i="7" s="1"/>
  <c r="Q133" i="7"/>
  <c r="BL144" i="7"/>
  <c r="K144" i="7" s="1"/>
  <c r="K104" i="7" s="1"/>
  <c r="BL131" i="2"/>
  <c r="K131" i="2" s="1"/>
  <c r="K98" i="2" s="1"/>
  <c r="S141" i="2"/>
  <c r="BL197" i="2"/>
  <c r="K197" i="2" s="1"/>
  <c r="K107" i="2" s="1"/>
  <c r="BL135" i="3"/>
  <c r="K135" i="3" s="1"/>
  <c r="K99" i="3" s="1"/>
  <c r="S149" i="3"/>
  <c r="S183" i="3"/>
  <c r="S207" i="3"/>
  <c r="S135" i="4"/>
  <c r="Q149" i="4"/>
  <c r="Q197" i="4"/>
  <c r="Q135" i="5"/>
  <c r="S141" i="5"/>
  <c r="Q186" i="5"/>
  <c r="S210" i="5"/>
  <c r="U130" i="7"/>
  <c r="U136" i="7"/>
  <c r="U135" i="2"/>
  <c r="BL141" i="2"/>
  <c r="K141" i="2"/>
  <c r="K102" i="2" s="1"/>
  <c r="BL186" i="2"/>
  <c r="K186" i="2" s="1"/>
  <c r="K106" i="2" s="1"/>
  <c r="U207" i="2"/>
  <c r="S160" i="3"/>
  <c r="S197" i="3"/>
  <c r="S160" i="4"/>
  <c r="S197" i="4"/>
  <c r="S140" i="4" s="1"/>
  <c r="S160" i="5"/>
  <c r="S197" i="5"/>
  <c r="S131" i="6"/>
  <c r="S130" i="6" s="1"/>
  <c r="U160" i="6"/>
  <c r="Q197" i="6"/>
  <c r="S210" i="6"/>
  <c r="S133" i="7"/>
  <c r="Q144" i="7"/>
  <c r="Q143" i="7" s="1"/>
  <c r="Q160" i="2"/>
  <c r="Q197" i="2"/>
  <c r="Q131" i="3"/>
  <c r="Q130" i="3"/>
  <c r="S141" i="3"/>
  <c r="Q186" i="3"/>
  <c r="S210" i="3"/>
  <c r="U160" i="4"/>
  <c r="S207" i="4"/>
  <c r="BL160" i="5"/>
  <c r="K160" i="5" s="1"/>
  <c r="K104" i="5" s="1"/>
  <c r="S183" i="5"/>
  <c r="U210" i="5"/>
  <c r="Q141" i="6"/>
  <c r="U141" i="6"/>
  <c r="Q183" i="6"/>
  <c r="U183" i="6"/>
  <c r="Q213" i="6"/>
  <c r="BL133" i="7"/>
  <c r="K133" i="7" s="1"/>
  <c r="K100" i="7" s="1"/>
  <c r="S136" i="7"/>
  <c r="S144" i="7"/>
  <c r="S143" i="7" s="1"/>
  <c r="U160" i="2"/>
  <c r="U140" i="2" s="1"/>
  <c r="U197" i="2"/>
  <c r="U135" i="3"/>
  <c r="U141" i="3"/>
  <c r="BL183" i="3"/>
  <c r="K183" i="3" s="1"/>
  <c r="K105" i="3" s="1"/>
  <c r="BL207" i="3"/>
  <c r="K207" i="3" s="1"/>
  <c r="K108" i="3" s="1"/>
  <c r="Q131" i="4"/>
  <c r="Q130" i="4" s="1"/>
  <c r="U149" i="4"/>
  <c r="U186" i="4"/>
  <c r="U210" i="4"/>
  <c r="U131" i="5"/>
  <c r="Q149" i="5"/>
  <c r="Q183" i="5"/>
  <c r="S207" i="5"/>
  <c r="BL141" i="6"/>
  <c r="K141" i="6" s="1"/>
  <c r="K102" i="6" s="1"/>
  <c r="S149" i="6"/>
  <c r="BL186" i="6"/>
  <c r="K186" i="6" s="1"/>
  <c r="K106" i="6" s="1"/>
  <c r="Q210" i="6"/>
  <c r="Q126" i="7"/>
  <c r="Q125" i="7" s="1"/>
  <c r="Q124" i="7" s="1"/>
  <c r="AU100" i="1" s="1"/>
  <c r="Q130" i="7"/>
  <c r="U133" i="7"/>
  <c r="U144" i="7"/>
  <c r="U143" i="7" s="1"/>
  <c r="BL138" i="3"/>
  <c r="K138" i="3"/>
  <c r="K100" i="3"/>
  <c r="BL138" i="4"/>
  <c r="K138" i="4" s="1"/>
  <c r="K100" i="4" s="1"/>
  <c r="BL138" i="5"/>
  <c r="K138" i="5"/>
  <c r="K100" i="5" s="1"/>
  <c r="BL138" i="6"/>
  <c r="K138" i="6"/>
  <c r="K100" i="6" s="1"/>
  <c r="BL138" i="2"/>
  <c r="K138" i="2"/>
  <c r="K100" i="2" s="1"/>
  <c r="BL141" i="7"/>
  <c r="K141" i="7" s="1"/>
  <c r="K102" i="7" s="1"/>
  <c r="F92" i="7"/>
  <c r="BG140" i="7"/>
  <c r="BG145" i="7"/>
  <c r="BG128" i="7"/>
  <c r="BG131" i="7"/>
  <c r="BG135" i="7"/>
  <c r="BG147" i="7"/>
  <c r="E114" i="7"/>
  <c r="BG146" i="7"/>
  <c r="BG127" i="7"/>
  <c r="BG129" i="7"/>
  <c r="BG138" i="7"/>
  <c r="BG132" i="7"/>
  <c r="BG139" i="7"/>
  <c r="BG142" i="7"/>
  <c r="K89" i="7"/>
  <c r="BG137" i="7"/>
  <c r="BG134" i="7"/>
  <c r="E119" i="6"/>
  <c r="BG162" i="6"/>
  <c r="BG164" i="6"/>
  <c r="BG175" i="6"/>
  <c r="BG192" i="6"/>
  <c r="BG142" i="6"/>
  <c r="BG152" i="6"/>
  <c r="BG165" i="6"/>
  <c r="BG176" i="6"/>
  <c r="BG189" i="6"/>
  <c r="BG196" i="6"/>
  <c r="BG200" i="6"/>
  <c r="BG206" i="6"/>
  <c r="K123" i="6"/>
  <c r="BG145" i="6"/>
  <c r="BG167" i="6"/>
  <c r="BG178" i="6"/>
  <c r="BG212" i="6"/>
  <c r="BG137" i="6"/>
  <c r="BG157" i="6"/>
  <c r="BG205" i="6"/>
  <c r="BG214" i="6"/>
  <c r="F92" i="6"/>
  <c r="BG134" i="6"/>
  <c r="BG148" i="6"/>
  <c r="BG161" i="6"/>
  <c r="BG169" i="6"/>
  <c r="BG173" i="6"/>
  <c r="BG184" i="6"/>
  <c r="BG193" i="6"/>
  <c r="BG195" i="6"/>
  <c r="BG208" i="6"/>
  <c r="BG209" i="6"/>
  <c r="BG211" i="6"/>
  <c r="BG215" i="6"/>
  <c r="K141" i="5"/>
  <c r="K102" i="5"/>
  <c r="BG139" i="6"/>
  <c r="BG143" i="6"/>
  <c r="BG150" i="6"/>
  <c r="BG172" i="6"/>
  <c r="BG182" i="6"/>
  <c r="BG188" i="6"/>
  <c r="BG199" i="6"/>
  <c r="BG147" i="6"/>
  <c r="BG154" i="6"/>
  <c r="BG187" i="6"/>
  <c r="BG202" i="6"/>
  <c r="BG136" i="6"/>
  <c r="BG155" i="6"/>
  <c r="BG159" i="6"/>
  <c r="BG170" i="6"/>
  <c r="BG194" i="6"/>
  <c r="BG144" i="6"/>
  <c r="BG181" i="6"/>
  <c r="BG198" i="6"/>
  <c r="BG201" i="6"/>
  <c r="BG203" i="6"/>
  <c r="BG133" i="6"/>
  <c r="BG146" i="6"/>
  <c r="BG151" i="6"/>
  <c r="BG158" i="6"/>
  <c r="BG166" i="6"/>
  <c r="BG174" i="6"/>
  <c r="BG177" i="6"/>
  <c r="BG179" i="6"/>
  <c r="BG185" i="6"/>
  <c r="BG190" i="6"/>
  <c r="BG153" i="6"/>
  <c r="BG163" i="6"/>
  <c r="BG180" i="6"/>
  <c r="BG132" i="6"/>
  <c r="BG156" i="6"/>
  <c r="BG168" i="6"/>
  <c r="BG171" i="6"/>
  <c r="BG191" i="6"/>
  <c r="BG204" i="6"/>
  <c r="BG207" i="6"/>
  <c r="BG143" i="5"/>
  <c r="BG154" i="5"/>
  <c r="BG191" i="5"/>
  <c r="F92" i="5"/>
  <c r="BG133" i="5"/>
  <c r="BG148" i="5"/>
  <c r="BG158" i="5"/>
  <c r="BG166" i="5"/>
  <c r="BG174" i="5"/>
  <c r="BG181" i="5"/>
  <c r="BG190" i="5"/>
  <c r="BG199" i="5"/>
  <c r="BG203" i="5"/>
  <c r="BG211" i="5"/>
  <c r="BG153" i="5"/>
  <c r="BG156" i="5"/>
  <c r="BG169" i="5"/>
  <c r="BG171" i="5"/>
  <c r="BG194" i="5"/>
  <c r="BG209" i="5"/>
  <c r="BG139" i="5"/>
  <c r="BG163" i="5"/>
  <c r="BG168" i="5"/>
  <c r="BG178" i="5"/>
  <c r="BG196" i="5"/>
  <c r="BG202" i="5"/>
  <c r="E119" i="5"/>
  <c r="BG147" i="5"/>
  <c r="BG175" i="5"/>
  <c r="BG182" i="5"/>
  <c r="BG185" i="5"/>
  <c r="BG192" i="5"/>
  <c r="BG201" i="5"/>
  <c r="BG208" i="5"/>
  <c r="BG212" i="5"/>
  <c r="BG162" i="5"/>
  <c r="BG164" i="5"/>
  <c r="BG184" i="5"/>
  <c r="BG134" i="5"/>
  <c r="BG137" i="5"/>
  <c r="BG144" i="5"/>
  <c r="BG146" i="5"/>
  <c r="BG150" i="5"/>
  <c r="BG157" i="5"/>
  <c r="BG176" i="5"/>
  <c r="BG179" i="5"/>
  <c r="BG187" i="5"/>
  <c r="BG206" i="5"/>
  <c r="BG136" i="5"/>
  <c r="BG159" i="5"/>
  <c r="BG170" i="5"/>
  <c r="BG180" i="5"/>
  <c r="BG193" i="5"/>
  <c r="BG205" i="5"/>
  <c r="K89" i="5"/>
  <c r="BG132" i="5"/>
  <c r="BG142" i="5"/>
  <c r="BG151" i="5"/>
  <c r="BG167" i="5"/>
  <c r="BG173" i="5"/>
  <c r="BG198" i="5"/>
  <c r="BG204" i="5"/>
  <c r="K131" i="4"/>
  <c r="K98" i="4" s="1"/>
  <c r="BG152" i="5"/>
  <c r="BG165" i="5"/>
  <c r="BG177" i="5"/>
  <c r="BG145" i="5"/>
  <c r="BG155" i="5"/>
  <c r="BG172" i="5"/>
  <c r="BG188" i="5"/>
  <c r="BG161" i="5"/>
  <c r="BG189" i="5"/>
  <c r="BG195" i="5"/>
  <c r="BG200" i="5"/>
  <c r="K89" i="4"/>
  <c r="F126" i="4"/>
  <c r="BG134" i="4"/>
  <c r="BG144" i="4"/>
  <c r="BG152" i="4"/>
  <c r="BG143" i="4"/>
  <c r="BG148" i="4"/>
  <c r="BG157" i="4"/>
  <c r="BG158" i="4"/>
  <c r="BG182" i="4"/>
  <c r="BG190" i="4"/>
  <c r="BG132" i="4"/>
  <c r="BG151" i="4"/>
  <c r="BG164" i="4"/>
  <c r="BG168" i="4"/>
  <c r="BG171" i="4"/>
  <c r="BG177" i="4"/>
  <c r="BG198" i="4"/>
  <c r="BG201" i="4"/>
  <c r="BG205" i="4"/>
  <c r="BG206" i="4"/>
  <c r="BG137" i="4"/>
  <c r="BG147" i="4"/>
  <c r="BG150" i="4"/>
  <c r="BG161" i="4"/>
  <c r="BG163" i="4"/>
  <c r="BG166" i="4"/>
  <c r="BG175" i="4"/>
  <c r="BG196" i="4"/>
  <c r="BG200" i="4"/>
  <c r="BG203" i="4"/>
  <c r="BG208" i="4"/>
  <c r="BG209" i="4"/>
  <c r="BG165" i="4"/>
  <c r="BG172" i="4"/>
  <c r="BG180" i="4"/>
  <c r="BG188" i="4"/>
  <c r="BG192" i="4"/>
  <c r="BG133" i="4"/>
  <c r="BG145" i="4"/>
  <c r="BG153" i="4"/>
  <c r="BG174" i="4"/>
  <c r="BG178" i="4"/>
  <c r="BG179" i="4"/>
  <c r="BG181" i="4"/>
  <c r="BG202" i="4"/>
  <c r="BG154" i="4"/>
  <c r="BG169" i="4"/>
  <c r="BG211" i="4"/>
  <c r="E85" i="4"/>
  <c r="BG139" i="4"/>
  <c r="BG142" i="4"/>
  <c r="BG159" i="4"/>
  <c r="BG167" i="4"/>
  <c r="BG176" i="4"/>
  <c r="BG195" i="4"/>
  <c r="BG136" i="4"/>
  <c r="BG156" i="4"/>
  <c r="BG162" i="4"/>
  <c r="BG170" i="4"/>
  <c r="BG185" i="4"/>
  <c r="BG189" i="4"/>
  <c r="BG191" i="4"/>
  <c r="BG146" i="4"/>
  <c r="BG155" i="4"/>
  <c r="BG173" i="4"/>
  <c r="BG184" i="4"/>
  <c r="BG187" i="4"/>
  <c r="BG193" i="4"/>
  <c r="BG194" i="4"/>
  <c r="BG199" i="4"/>
  <c r="BG204" i="4"/>
  <c r="BG212" i="4"/>
  <c r="E85" i="3"/>
  <c r="BG178" i="3"/>
  <c r="BG195" i="3"/>
  <c r="BG198" i="3"/>
  <c r="K89" i="3"/>
  <c r="BG142" i="3"/>
  <c r="BG145" i="3"/>
  <c r="BG158" i="3"/>
  <c r="BG181" i="3"/>
  <c r="BG200" i="3"/>
  <c r="BG205" i="3"/>
  <c r="BG208" i="3"/>
  <c r="F92" i="3"/>
  <c r="BG162" i="3"/>
  <c r="BG165" i="3"/>
  <c r="BG166" i="3"/>
  <c r="BG175" i="3"/>
  <c r="BG177" i="3"/>
  <c r="BG209" i="3"/>
  <c r="BG151" i="3"/>
  <c r="BG171" i="3"/>
  <c r="BG189" i="3"/>
  <c r="BG211" i="3"/>
  <c r="BL140" i="2"/>
  <c r="K140" i="2" s="1"/>
  <c r="K101" i="2" s="1"/>
  <c r="BG136" i="3"/>
  <c r="BG144" i="3"/>
  <c r="BG152" i="3"/>
  <c r="BG176" i="3"/>
  <c r="BG184" i="3"/>
  <c r="BG206" i="3"/>
  <c r="BG212" i="3"/>
  <c r="BG188" i="3"/>
  <c r="BG194" i="3"/>
  <c r="BG153" i="3"/>
  <c r="BG156" i="3"/>
  <c r="BG132" i="3"/>
  <c r="BG134" i="3"/>
  <c r="BG147" i="3"/>
  <c r="BG150" i="3"/>
  <c r="BG157" i="3"/>
  <c r="BG164" i="3"/>
  <c r="BG167" i="3"/>
  <c r="BG168" i="3"/>
  <c r="BG172" i="3"/>
  <c r="BG173" i="3"/>
  <c r="BG179" i="3"/>
  <c r="BG187" i="3"/>
  <c r="BG191" i="3"/>
  <c r="BG199" i="3"/>
  <c r="BG137" i="3"/>
  <c r="BG146" i="3"/>
  <c r="BG155" i="3"/>
  <c r="BG159" i="3"/>
  <c r="BG169" i="3"/>
  <c r="BG180" i="3"/>
  <c r="BG202" i="3"/>
  <c r="BG133" i="3"/>
  <c r="BG139" i="3"/>
  <c r="BG143" i="3"/>
  <c r="BG170" i="3"/>
  <c r="BG174" i="3"/>
  <c r="BG182" i="3"/>
  <c r="BG190" i="3"/>
  <c r="BG196" i="3"/>
  <c r="BG201" i="3"/>
  <c r="BG203" i="3"/>
  <c r="BG148" i="3"/>
  <c r="BG154" i="3"/>
  <c r="BG161" i="3"/>
  <c r="BG163" i="3"/>
  <c r="BG185" i="3"/>
  <c r="BG192" i="3"/>
  <c r="BG193" i="3"/>
  <c r="BG204" i="3"/>
  <c r="BG132" i="2"/>
  <c r="BG170" i="2"/>
  <c r="BG173" i="2"/>
  <c r="BG144" i="2"/>
  <c r="BG151" i="2"/>
  <c r="BG153" i="2"/>
  <c r="BG156" i="2"/>
  <c r="BG163" i="2"/>
  <c r="BG166" i="2"/>
  <c r="BG192" i="2"/>
  <c r="BG201" i="2"/>
  <c r="BG206" i="2"/>
  <c r="K89" i="2"/>
  <c r="BG139" i="2"/>
  <c r="BG152" i="2"/>
  <c r="BG164" i="2"/>
  <c r="BG168" i="2"/>
  <c r="BG176" i="2"/>
  <c r="BG180" i="2"/>
  <c r="BG182" i="2"/>
  <c r="BG198" i="2"/>
  <c r="BG136" i="2"/>
  <c r="BG161" i="2"/>
  <c r="BG211" i="2"/>
  <c r="BG212" i="2"/>
  <c r="BG146" i="2"/>
  <c r="BG159" i="2"/>
  <c r="BG181" i="2"/>
  <c r="BG200" i="2"/>
  <c r="BG134" i="2"/>
  <c r="BG145" i="2"/>
  <c r="BG147" i="2"/>
  <c r="BG150" i="2"/>
  <c r="BG154" i="2"/>
  <c r="BG158" i="2"/>
  <c r="BG165" i="2"/>
  <c r="BG177" i="2"/>
  <c r="BG185" i="2"/>
  <c r="BG188" i="2"/>
  <c r="BG205" i="2"/>
  <c r="BG148" i="2"/>
  <c r="BG162" i="2"/>
  <c r="BG175" i="2"/>
  <c r="BG194" i="2"/>
  <c r="BG199" i="2"/>
  <c r="BG202" i="2"/>
  <c r="BG208" i="2"/>
  <c r="BG171" i="2"/>
  <c r="BG174" i="2"/>
  <c r="E119" i="2"/>
  <c r="F126" i="2"/>
  <c r="BG133" i="2"/>
  <c r="BG143" i="2"/>
  <c r="BG167" i="2"/>
  <c r="BG172" i="2"/>
  <c r="BG190" i="2"/>
  <c r="BG195" i="2"/>
  <c r="BG204" i="2"/>
  <c r="BG209" i="2"/>
  <c r="BG155" i="2"/>
  <c r="BG169" i="2"/>
  <c r="BG179" i="2"/>
  <c r="BG184" i="2"/>
  <c r="BG189" i="2"/>
  <c r="BG191" i="2"/>
  <c r="BG193" i="2"/>
  <c r="BG203" i="2"/>
  <c r="BG137" i="2"/>
  <c r="BG142" i="2"/>
  <c r="BG157" i="2"/>
  <c r="BG178" i="2"/>
  <c r="BG187" i="2"/>
  <c r="BG196" i="2"/>
  <c r="K33" i="2"/>
  <c r="AV95" i="1" s="1"/>
  <c r="F37" i="5"/>
  <c r="BD98" i="1" s="1"/>
  <c r="F37" i="3"/>
  <c r="BD96" i="1" s="1"/>
  <c r="K33" i="4"/>
  <c r="AV97" i="1" s="1"/>
  <c r="K33" i="6"/>
  <c r="AV99" i="1" s="1"/>
  <c r="K33" i="3"/>
  <c r="AV96" i="1" s="1"/>
  <c r="F37" i="4"/>
  <c r="BD97" i="1"/>
  <c r="K33" i="7"/>
  <c r="AV100" i="1" s="1"/>
  <c r="F33" i="4"/>
  <c r="AZ97" i="1" s="1"/>
  <c r="F37" i="6"/>
  <c r="BD99" i="1" s="1"/>
  <c r="F33" i="3"/>
  <c r="AZ96" i="1"/>
  <c r="F33" i="6"/>
  <c r="AZ99" i="1" s="1"/>
  <c r="F35" i="3"/>
  <c r="BB96" i="1" s="1"/>
  <c r="F35" i="5"/>
  <c r="BB98" i="1" s="1"/>
  <c r="F35" i="7"/>
  <c r="BB100" i="1" s="1"/>
  <c r="F33" i="2"/>
  <c r="AZ95" i="1" s="1"/>
  <c r="F36" i="5"/>
  <c r="BC98" i="1" s="1"/>
  <c r="F37" i="7"/>
  <c r="BD100" i="1" s="1"/>
  <c r="F36" i="2"/>
  <c r="BC95" i="1" s="1"/>
  <c r="K33" i="5"/>
  <c r="AV98" i="1" s="1"/>
  <c r="F36" i="4"/>
  <c r="BC97" i="1" s="1"/>
  <c r="F35" i="6"/>
  <c r="BB99" i="1" s="1"/>
  <c r="F37" i="2"/>
  <c r="BD95" i="1"/>
  <c r="F33" i="5"/>
  <c r="AZ98" i="1" s="1"/>
  <c r="F33" i="7"/>
  <c r="AZ100" i="1" s="1"/>
  <c r="F36" i="3"/>
  <c r="BC96" i="1" s="1"/>
  <c r="F35" i="4"/>
  <c r="BB97" i="1"/>
  <c r="F36" i="7"/>
  <c r="BC100" i="1" s="1"/>
  <c r="F35" i="2"/>
  <c r="BB95" i="1" s="1"/>
  <c r="F36" i="6"/>
  <c r="BC99" i="1" s="1"/>
  <c r="BL130" i="5" l="1"/>
  <c r="K130" i="5" s="1"/>
  <c r="K97" i="5" s="1"/>
  <c r="S130" i="5"/>
  <c r="U130" i="5"/>
  <c r="BL140" i="4"/>
  <c r="K140" i="4" s="1"/>
  <c r="K101" i="4" s="1"/>
  <c r="U140" i="3"/>
  <c r="BL140" i="3"/>
  <c r="K140" i="3" s="1"/>
  <c r="K101" i="3" s="1"/>
  <c r="BL130" i="3"/>
  <c r="K130" i="3" s="1"/>
  <c r="K97" i="3" s="1"/>
  <c r="S140" i="3"/>
  <c r="Q140" i="2"/>
  <c r="Q129" i="2" s="1"/>
  <c r="AU95" i="1" s="1"/>
  <c r="BL140" i="6"/>
  <c r="K140" i="6" s="1"/>
  <c r="K101" i="6" s="1"/>
  <c r="Q140" i="4"/>
  <c r="Q129" i="4" s="1"/>
  <c r="AU97" i="1" s="1"/>
  <c r="S140" i="2"/>
  <c r="S129" i="2" s="1"/>
  <c r="U130" i="2"/>
  <c r="U129" i="2"/>
  <c r="S130" i="4"/>
  <c r="S129" i="4"/>
  <c r="U125" i="7"/>
  <c r="U124" i="7"/>
  <c r="Q130" i="5"/>
  <c r="Q140" i="5"/>
  <c r="Q129" i="5" s="1"/>
  <c r="AU98" i="1" s="1"/>
  <c r="Q130" i="6"/>
  <c r="BL130" i="4"/>
  <c r="BL129" i="4" s="1"/>
  <c r="K129" i="4" s="1"/>
  <c r="K30" i="4" s="1"/>
  <c r="AG97" i="1" s="1"/>
  <c r="K130" i="4"/>
  <c r="K97" i="4"/>
  <c r="U140" i="6"/>
  <c r="U129" i="6" s="1"/>
  <c r="S125" i="7"/>
  <c r="S124" i="7"/>
  <c r="S130" i="3"/>
  <c r="S129" i="3" s="1"/>
  <c r="S130" i="2"/>
  <c r="BL130" i="6"/>
  <c r="Q140" i="3"/>
  <c r="Q129" i="3" s="1"/>
  <c r="AU96" i="1" s="1"/>
  <c r="Q140" i="6"/>
  <c r="S140" i="5"/>
  <c r="S129" i="5" s="1"/>
  <c r="U140" i="5"/>
  <c r="U129" i="5"/>
  <c r="U140" i="4"/>
  <c r="S140" i="6"/>
  <c r="S129" i="6" s="1"/>
  <c r="U130" i="4"/>
  <c r="BL130" i="2"/>
  <c r="BL129" i="2" s="1"/>
  <c r="K129" i="2" s="1"/>
  <c r="K30" i="2" s="1"/>
  <c r="AG95" i="1" s="1"/>
  <c r="K130" i="2"/>
  <c r="K97" i="2" s="1"/>
  <c r="U130" i="3"/>
  <c r="U129" i="3" s="1"/>
  <c r="BL140" i="5"/>
  <c r="K140" i="5"/>
  <c r="K101" i="5" s="1"/>
  <c r="BL125" i="7"/>
  <c r="BL124" i="7"/>
  <c r="K124" i="7"/>
  <c r="K96" i="7" s="1"/>
  <c r="BL143" i="7"/>
  <c r="K143" i="7" s="1"/>
  <c r="K103" i="7" s="1"/>
  <c r="BL129" i="3"/>
  <c r="K129" i="3" s="1"/>
  <c r="K96" i="3" s="1"/>
  <c r="F34" i="2"/>
  <c r="BA95" i="1"/>
  <c r="BC94" i="1"/>
  <c r="AY94" i="1" s="1"/>
  <c r="K34" i="2"/>
  <c r="AW95" i="1" s="1"/>
  <c r="AT95" i="1" s="1"/>
  <c r="AZ94" i="1"/>
  <c r="AV94" i="1" s="1"/>
  <c r="AK29" i="1" s="1"/>
  <c r="F34" i="4"/>
  <c r="BA97" i="1" s="1"/>
  <c r="K34" i="5"/>
  <c r="AW98" i="1" s="1"/>
  <c r="AT98" i="1" s="1"/>
  <c r="K34" i="3"/>
  <c r="AW96" i="1" s="1"/>
  <c r="AT96" i="1" s="1"/>
  <c r="K34" i="4"/>
  <c r="AW97" i="1" s="1"/>
  <c r="AT97" i="1" s="1"/>
  <c r="BB94" i="1"/>
  <c r="AX94" i="1" s="1"/>
  <c r="F34" i="5"/>
  <c r="BA98" i="1" s="1"/>
  <c r="K34" i="6"/>
  <c r="AW99" i="1" s="1"/>
  <c r="AT99" i="1" s="1"/>
  <c r="F34" i="3"/>
  <c r="BA96" i="1" s="1"/>
  <c r="F34" i="6"/>
  <c r="BA99" i="1" s="1"/>
  <c r="F34" i="7"/>
  <c r="BA100" i="1"/>
  <c r="BD94" i="1"/>
  <c r="W33" i="1"/>
  <c r="K34" i="7"/>
  <c r="AW100" i="1"/>
  <c r="AT100" i="1"/>
  <c r="U129" i="4" l="1"/>
  <c r="BL129" i="6"/>
  <c r="K129" i="6" s="1"/>
  <c r="K30" i="6" s="1"/>
  <c r="AG99" i="1" s="1"/>
  <c r="AN99" i="1" s="1"/>
  <c r="Q129" i="6"/>
  <c r="AU99" i="1"/>
  <c r="BL129" i="5"/>
  <c r="K129" i="5" s="1"/>
  <c r="K96" i="6"/>
  <c r="K130" i="6"/>
  <c r="K97" i="6" s="1"/>
  <c r="K125" i="7"/>
  <c r="K97" i="7"/>
  <c r="K39" i="6"/>
  <c r="AN97" i="1"/>
  <c r="K96" i="4"/>
  <c r="K39" i="4"/>
  <c r="AN95" i="1"/>
  <c r="K96" i="2"/>
  <c r="K39" i="2"/>
  <c r="AU94" i="1"/>
  <c r="BA94" i="1"/>
  <c r="AW94" i="1" s="1"/>
  <c r="AK30" i="1" s="1"/>
  <c r="W32" i="1"/>
  <c r="K30" i="7"/>
  <c r="AG100" i="1" s="1"/>
  <c r="K30" i="3"/>
  <c r="AG96" i="1"/>
  <c r="AN96" i="1" s="1"/>
  <c r="W29" i="1"/>
  <c r="W31" i="1"/>
  <c r="K96" i="5" l="1"/>
  <c r="K30" i="5"/>
  <c r="AG98" i="1" s="1"/>
  <c r="AN98" i="1" s="1"/>
  <c r="K39" i="7"/>
  <c r="K39" i="3"/>
  <c r="AN100" i="1"/>
  <c r="AT94" i="1"/>
  <c r="W30" i="1"/>
  <c r="AG94" i="1" l="1"/>
  <c r="AK26" i="1" s="1"/>
  <c r="AK35" i="1" s="1"/>
  <c r="K39" i="5"/>
  <c r="AN94" i="1" l="1"/>
</calcChain>
</file>

<file path=xl/sharedStrings.xml><?xml version="1.0" encoding="utf-8"?>
<sst xmlns="http://schemas.openxmlformats.org/spreadsheetml/2006/main" count="6570" uniqueCount="489">
  <si>
    <t>Export Komplet</t>
  </si>
  <si>
    <t/>
  </si>
  <si>
    <t>2.0</t>
  </si>
  <si>
    <t>False</t>
  </si>
  <si>
    <t>{850448d1-3f5f-4a04-8a5b-793e10f0852d}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</si>
  <si>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</si>
  <si>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</si>
  <si>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</si>
  <si>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</si>
  <si>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</si>
  <si>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</si>
  <si>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</si>
  <si>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</si>
  <si>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2023_17_1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</si>
  <si>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</si>
  <si>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</si>
  <si>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Podpora poľnohospodárskeho podniku Bio farma - PAUČO</t>
  </si>
  <si>
    <t>JKSO:</t>
  </si>
  <si>
    <t>KS:</t>
  </si>
  <si>
    <t>Miesto:</t>
  </si>
  <si>
    <t>k.ú. Korytárky</t>
  </si>
  <si>
    <t>Dátum:</t>
  </si>
  <si>
    <t>28. 2. 2025</t>
  </si>
  <si>
    <t>Objednávateľ:</t>
  </si>
  <si>
    <t>IČO:</t>
  </si>
  <si>
    <t>Ján Paučo, Námestie Cyrila a Metoda 9023/5, 960 01</t>
  </si>
  <si>
    <t>IČ DPH:</t>
  </si>
  <si>
    <t>Zhotoviteľ:</t>
  </si>
  <si>
    <t>Vyplň údaj</t>
  </si>
  <si>
    <t>Projektant:</t>
  </si>
  <si>
    <t>PPARCH s.r.o. Ľudovíta Štúra 46 , 960 01 Zvolen</t>
  </si>
  <si>
    <t>True</t>
  </si>
  <si>
    <t>Spracovateľ:</t>
  </si>
  <si>
    <t xml:space="preserve">Keteb s.r.o.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</si>
  <si>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</si>
  <si>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</si>
  <si>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</si>
  <si>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</si>
  <si>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</si>
  <si>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</si>
  <si>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</si>
  <si>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</si>
  <si>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</si>
  <si>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</si>
  <si>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</si>
  <si>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</si>
  <si>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</si>
  <si>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</si>
  <si>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</si>
  <si>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</si>
  <si>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</si>
  <si>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</si>
  <si>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</si>
  <si>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</si>
  <si>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</si>
  <si>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</si>
  <si>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</si>
  <si>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</si>
  <si>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</si>
  <si>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</si>
  <si>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</si>
  <si>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</si>
  <si>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</si>
  <si>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</si>
  <si>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</si>
  <si>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</si>
  <si>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</si>
  <si>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</si>
  <si>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</si>
  <si>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</si>
  <si>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</si>
  <si>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</si>
  <si>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</si>
  <si>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</si>
  <si>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</si>
  <si>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</si>
  <si>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</si>
  <si>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</si>
  <si>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</si>
  <si>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</si>
  <si>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</si>
  <si>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SO01</t>
  </si>
  <si>
    <t>STA</t>
  </si>
  <si>
    <t>{0d5c0fee-8d7a-46e9-82ae-4a93b3eb4d25}</t>
  </si>
  <si>
    <t>2</t>
  </si>
  <si>
    <t>SO02</t>
  </si>
  <si>
    <t>{b7f5680f-381f-49a0-a9e1-507044461bb1}</t>
  </si>
  <si>
    <t>3</t>
  </si>
  <si>
    <t>SO03</t>
  </si>
  <si>
    <t>{3dbe349f-5433-4650-9008-7ef742792d40}</t>
  </si>
  <si>
    <t>4</t>
  </si>
  <si>
    <t>SO04</t>
  </si>
  <si>
    <t>{45d98628-09ed-4473-a4eb-d4e5a1a5b237}</t>
  </si>
  <si>
    <t>5-6</t>
  </si>
  <si>
    <t>SO05-6</t>
  </si>
  <si>
    <t>{dca27910-2dda-4e70-ad75-015ccb367b55}</t>
  </si>
  <si>
    <t>7</t>
  </si>
  <si>
    <t>SO07</t>
  </si>
  <si>
    <t>{4224e3ec-ea16-4a53-984a-1722d35a3c5a}</t>
  </si>
  <si>
    <t>KRYCÍ LIST ROZPOČTU</t>
  </si>
  <si>
    <t>Objekt:</t>
  </si>
  <si>
    <t>1 - SO01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</si>
  <si>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</si>
  <si>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</si>
  <si>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</si>
  <si>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</si>
  <si>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</si>
  <si>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</si>
  <si>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</si>
  <si>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</si>
  <si>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</si>
  <si>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</si>
  <si>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</si>
  <si>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</si>
  <si>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</si>
  <si>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</si>
  <si>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</si>
  <si>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</si>
  <si>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</si>
  <si>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</si>
  <si>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</si>
  <si>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</si>
  <si>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</si>
  <si>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</si>
  <si>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</si>
  <si>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</si>
  <si>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</si>
  <si>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</si>
  <si>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</si>
  <si>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</si>
  <si>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</si>
  <si>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</si>
  <si>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</si>
  <si>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</si>
  <si>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</si>
  <si>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</si>
  <si>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</si>
  <si>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131211101.S</t>
  </si>
  <si>
    <t>Hĺbenie jám v  hornine tr.3 súdržných - ručným náradím</t>
  </si>
  <si>
    <t>m3</t>
  </si>
  <si>
    <t>1049890970</t>
  </si>
  <si>
    <t>162201101.S</t>
  </si>
  <si>
    <t>Vodorovné premiestnenie výkopku z horniny 1-4 do 20m</t>
  </si>
  <si>
    <t>1496911887</t>
  </si>
  <si>
    <t>182301124.S</t>
  </si>
  <si>
    <t>Rozprestretie horniny na svahu so sklonom nad 1:5, plocha do 500 m2, hr.nad 200 do 250 mm</t>
  </si>
  <si>
    <t>m2</t>
  </si>
  <si>
    <t>-754975937</t>
  </si>
  <si>
    <t>Zakladanie</t>
  </si>
  <si>
    <t>274271051.S</t>
  </si>
  <si>
    <t>Murivo základových pásov (m3) z betónových debniacich tvárnic s betónovou výplňou C 16/20 hrúbky 400 mm</t>
  </si>
  <si>
    <t>1740247109</t>
  </si>
  <si>
    <t>5</t>
  </si>
  <si>
    <t>275313612.S</t>
  </si>
  <si>
    <t>Betón základových pätiek, prostý tr. C 20/25</t>
  </si>
  <si>
    <t>-1916803608</t>
  </si>
  <si>
    <t>99</t>
  </si>
  <si>
    <t>Presun hmôt HSV</t>
  </si>
  <si>
    <t>6</t>
  </si>
  <si>
    <t>998011001.S</t>
  </si>
  <si>
    <t>Presun hmôt pre budovy (801, 803, 812), zvislá konštr. z tehál, tvárnic, z kovu výšky do 6 m</t>
  </si>
  <si>
    <t>t</t>
  </si>
  <si>
    <t>-1999129420</t>
  </si>
  <si>
    <t>PSV</t>
  </si>
  <si>
    <t>Práce a dodávky PSV</t>
  </si>
  <si>
    <t>711</t>
  </si>
  <si>
    <t>Izolácie proti vode a vlhkosti</t>
  </si>
  <si>
    <t>711111002.S</t>
  </si>
  <si>
    <t>Zhotovenie izolácie proti zemnej vlhkosti vodorovná asfaltovým lakom za studena</t>
  </si>
  <si>
    <t>16</t>
  </si>
  <si>
    <t>-592328567</t>
  </si>
  <si>
    <t>8</t>
  </si>
  <si>
    <t>M</t>
  </si>
  <si>
    <t>246170001000.S</t>
  </si>
  <si>
    <t>Lak asfaltový opravný</t>
  </si>
  <si>
    <t>32</t>
  </si>
  <si>
    <t>-1949038692</t>
  </si>
  <si>
    <t>9</t>
  </si>
  <si>
    <t>711112002.S</t>
  </si>
  <si>
    <t>Zhotovenie  izolácie proti zemnej vlhkosti zvislá asfaltovým lakom za studena</t>
  </si>
  <si>
    <t>-136177058</t>
  </si>
  <si>
    <t>10</t>
  </si>
  <si>
    <t>-329890137</t>
  </si>
  <si>
    <t>11</t>
  </si>
  <si>
    <t>711133001.S</t>
  </si>
  <si>
    <t>Zhotovenie izolácie proti zemnej vlhkosti PVC fóliou položenou voľne na vodorovnej ploche so zvarením spoju</t>
  </si>
  <si>
    <t>686855915</t>
  </si>
  <si>
    <t>12</t>
  </si>
  <si>
    <t>283220000300.S</t>
  </si>
  <si>
    <t>Hydroizolačná fólia PVC-P, hr. 1,5 mm, š. 1,3 m, izolácia základov proti zemnej vlhkosti, tlakovej vode, radónu</t>
  </si>
  <si>
    <t>1120074840</t>
  </si>
  <si>
    <t>13</t>
  </si>
  <si>
    <t>998711101.S</t>
  </si>
  <si>
    <t>Presun hmôt pre izoláciu proti vode v objektoch výšky do 6 m</t>
  </si>
  <si>
    <t>-1401666064</t>
  </si>
  <si>
    <t>713</t>
  </si>
  <si>
    <t>Izolácie tepelné</t>
  </si>
  <si>
    <t>14</t>
  </si>
  <si>
    <t>713121111.S</t>
  </si>
  <si>
    <t>Montáž tepelnej izolácie podláh, kladená voľne v jednej vrstve</t>
  </si>
  <si>
    <t>1138603888</t>
  </si>
  <si>
    <t>15</t>
  </si>
  <si>
    <t>63144drevov</t>
  </si>
  <si>
    <t>Drevovláknitá doska hr. 200mm</t>
  </si>
  <si>
    <t>1750824471</t>
  </si>
  <si>
    <t>folia</t>
  </si>
  <si>
    <t>Ochranná fólia pre prevetrávané fasády - uloženie pod podlahu</t>
  </si>
  <si>
    <t>1163099509</t>
  </si>
  <si>
    <t>17</t>
  </si>
  <si>
    <t>713131134.S</t>
  </si>
  <si>
    <t>Montáž tepelnej izolácie stien, vložením voľne v jednej vrstve</t>
  </si>
  <si>
    <t>1098439758</t>
  </si>
  <si>
    <t>18</t>
  </si>
  <si>
    <t>631440041600.S</t>
  </si>
  <si>
    <t>Podstřešní a fasádní deska - drevovláknitá hr. 150mm</t>
  </si>
  <si>
    <t>-767190659</t>
  </si>
  <si>
    <t>19</t>
  </si>
  <si>
    <t>713161530.S</t>
  </si>
  <si>
    <t>Montáž tepelnej izolácie striech šikmých prichytená pribitím a vyviazaním na latovanie medzi a pod krokvy hr. nad 10 cm</t>
  </si>
  <si>
    <t>-1921404594</t>
  </si>
  <si>
    <t>20</t>
  </si>
  <si>
    <t>631440021700.S</t>
  </si>
  <si>
    <t>Podstřešní a fasádní deska drevovláknitá hr. 150mm</t>
  </si>
  <si>
    <t>1372616856</t>
  </si>
  <si>
    <t>21</t>
  </si>
  <si>
    <t>712290030.S</t>
  </si>
  <si>
    <t xml:space="preserve">Zhotovenie parozábrany pre drevostavby </t>
  </si>
  <si>
    <t>1615751026</t>
  </si>
  <si>
    <t>22</t>
  </si>
  <si>
    <t>283230007300.S</t>
  </si>
  <si>
    <t>Parozábrana hr. 0,15 mm, š. 2 m, materiál na báze PO - modifikovaný PE</t>
  </si>
  <si>
    <t>880806369</t>
  </si>
  <si>
    <t>998713101.S</t>
  </si>
  <si>
    <t>Presun hmôt pre izolácie tepelné v objektoch výšky do 6 m</t>
  </si>
  <si>
    <t>1788229532</t>
  </si>
  <si>
    <t>762</t>
  </si>
  <si>
    <t>Konštrukcie tesárske</t>
  </si>
  <si>
    <t>24</t>
  </si>
  <si>
    <t>762341201.S</t>
  </si>
  <si>
    <t>Montáž latovania jednoduchých striech pre sklon do 60°</t>
  </si>
  <si>
    <t>m</t>
  </si>
  <si>
    <t>-1991185328</t>
  </si>
  <si>
    <t>25</t>
  </si>
  <si>
    <t>605120000200.S</t>
  </si>
  <si>
    <t>Hranoly z mäkkého reziva neopracované hranené akosť II 50x40mm</t>
  </si>
  <si>
    <t>-2027863076</t>
  </si>
  <si>
    <t>26</t>
  </si>
  <si>
    <t>762341253.S</t>
  </si>
  <si>
    <t>Montáž kontralát pre sklon nad 35°</t>
  </si>
  <si>
    <t>-1741541215</t>
  </si>
  <si>
    <t>27</t>
  </si>
  <si>
    <t>1642675925</t>
  </si>
  <si>
    <t>28</t>
  </si>
  <si>
    <t>762421231.Si</t>
  </si>
  <si>
    <t>Montáž obloženia stropov alebo strešných podhľadov doskami tvrdými - interier</t>
  </si>
  <si>
    <t>-614941470</t>
  </si>
  <si>
    <t>29</t>
  </si>
  <si>
    <t>605450000100.S</t>
  </si>
  <si>
    <t>Obklad drevený zo smreku 19x160 mm, triedy 3A STN 480055, sušený 14±2%, hobľovaný, bez defektov, hniloby, hrčí</t>
  </si>
  <si>
    <t>908188269</t>
  </si>
  <si>
    <t>30</t>
  </si>
  <si>
    <t>762431231.Se</t>
  </si>
  <si>
    <t>Montáž obloženia stien doskami z drevovláknitých hmôt tvrdými - exterier</t>
  </si>
  <si>
    <t>781502595</t>
  </si>
  <si>
    <t>31</t>
  </si>
  <si>
    <t>956375877</t>
  </si>
  <si>
    <t>762431231.Si</t>
  </si>
  <si>
    <t>Montáž obloženia stien doskami z drevovláknitých hmôt tvrdými - interier</t>
  </si>
  <si>
    <t>-1626609051</t>
  </si>
  <si>
    <t>33</t>
  </si>
  <si>
    <t>481256349</t>
  </si>
  <si>
    <t>34</t>
  </si>
  <si>
    <t>762495000.S</t>
  </si>
  <si>
    <t>Spojovacie prostriedky pre olištovanie škár, obloženie stropov, strešných podhľadov a stien - klince, závrtky</t>
  </si>
  <si>
    <t>-1676097127</t>
  </si>
  <si>
    <t>35</t>
  </si>
  <si>
    <t>762524104.S</t>
  </si>
  <si>
    <t>Položenie podláh hobľovaných na pero a drážku z dosiek a fošien</t>
  </si>
  <si>
    <t>285917620</t>
  </si>
  <si>
    <t>36</t>
  </si>
  <si>
    <t>605110000100.S</t>
  </si>
  <si>
    <t>Dosky a fošne z mäkkého reziva neopracované neomietané akosť I</t>
  </si>
  <si>
    <t>181295149</t>
  </si>
  <si>
    <t>37</t>
  </si>
  <si>
    <t>762712110.S</t>
  </si>
  <si>
    <t xml:space="preserve">Montáž priestorových viazaných konštrukcií z reziva hraneného prierezovej plochy do 120 cm2 - steny </t>
  </si>
  <si>
    <t>-777698504</t>
  </si>
  <si>
    <t>38</t>
  </si>
  <si>
    <t>605120002900.S</t>
  </si>
  <si>
    <t>Hranoly z mäkkého reziva neopracované hranené akosť I</t>
  </si>
  <si>
    <t>333515226</t>
  </si>
  <si>
    <t>39</t>
  </si>
  <si>
    <t>762712120.S</t>
  </si>
  <si>
    <t>Montáž priestorových viazaných konštrukcií z reziva hraneného prierezovej plochy 120 - 224 cm2- strop</t>
  </si>
  <si>
    <t>304821551</t>
  </si>
  <si>
    <t>40</t>
  </si>
  <si>
    <t>-1629899151</t>
  </si>
  <si>
    <t>41</t>
  </si>
  <si>
    <t>762712120.S1</t>
  </si>
  <si>
    <t>Montáž priestorových viazaných konštrukcií z reziva hraneného prierezovej plochy 120 - 224 cm2- krov, klieština</t>
  </si>
  <si>
    <t>120637932</t>
  </si>
  <si>
    <t>42</t>
  </si>
  <si>
    <t>1587192517</t>
  </si>
  <si>
    <t>43</t>
  </si>
  <si>
    <t>762712130.S</t>
  </si>
  <si>
    <t>Montáž priestorových viazaných konštrukcií z reziva hraneného prierezovej plochy 224 - 288 cm2- pomúrnica</t>
  </si>
  <si>
    <t>-98815481</t>
  </si>
  <si>
    <t>44</t>
  </si>
  <si>
    <t>1781180306</t>
  </si>
  <si>
    <t>45</t>
  </si>
  <si>
    <t>998762102.S</t>
  </si>
  <si>
    <t>Presun hmôt pre konštrukcie tesárske v objektoch výšky do 12 m</t>
  </si>
  <si>
    <t>-299569945</t>
  </si>
  <si>
    <t>763</t>
  </si>
  <si>
    <t>Konštrukcie - drevostavby</t>
  </si>
  <si>
    <t>46</t>
  </si>
  <si>
    <t>763791101.S</t>
  </si>
  <si>
    <t>Montáž a dodávka ostatných dielcov z dosiek š. do 200 mm a hr. do 32 mm hobľovaných - parapet</t>
  </si>
  <si>
    <t>-1667237011</t>
  </si>
  <si>
    <t>47</t>
  </si>
  <si>
    <t>998763101.S</t>
  </si>
  <si>
    <t>Presun hmôt pre drevostavby v objektoch výšky do 12 m</t>
  </si>
  <si>
    <t>1857399010</t>
  </si>
  <si>
    <t>764</t>
  </si>
  <si>
    <t>Konštrukcie klampiarske</t>
  </si>
  <si>
    <t>48</t>
  </si>
  <si>
    <t>764171102.S</t>
  </si>
  <si>
    <t>Krytina škridloplech pozink farebný veľkoformátová, sklon strechy nad 30° do 45°</t>
  </si>
  <si>
    <t>-369283033</t>
  </si>
  <si>
    <t>49</t>
  </si>
  <si>
    <t>765901322.S</t>
  </si>
  <si>
    <t>Strešná fólia paropriepustná, plošná hmotnosť 150 g/m2</t>
  </si>
  <si>
    <t>65272491</t>
  </si>
  <si>
    <t>50</t>
  </si>
  <si>
    <t>764326220.S</t>
  </si>
  <si>
    <t>Oplechovanie z pozinkovaného farbeného PZf plechu, ríms pod nadrímsovým žľabom vrátane podkladového plechu r.š. 500 mm</t>
  </si>
  <si>
    <t>696229347</t>
  </si>
  <si>
    <t>51</t>
  </si>
  <si>
    <t>764331430.S</t>
  </si>
  <si>
    <t>Lemovanie z pozinkovaného farbeného PZf plechu</t>
  </si>
  <si>
    <t>212529601</t>
  </si>
  <si>
    <t>52</t>
  </si>
  <si>
    <t>764348402.S</t>
  </si>
  <si>
    <t>Snehové zachytávače z pozinkovaného farebného PZf plechu, dvojradové</t>
  </si>
  <si>
    <t>-743762913</t>
  </si>
  <si>
    <t>53</t>
  </si>
  <si>
    <t>764352427.S</t>
  </si>
  <si>
    <t>Žľaby z pozinkovaného farbeného PZf plechu, pododkvapové polkruhové r.š. 330 mm</t>
  </si>
  <si>
    <t>-1687103181</t>
  </si>
  <si>
    <t>54</t>
  </si>
  <si>
    <t>764391420.S</t>
  </si>
  <si>
    <t>Záveterná lišta z pozinkovaného farbeného PZf plechu, r.š. 330 mm</t>
  </si>
  <si>
    <t>-518590912</t>
  </si>
  <si>
    <t>55</t>
  </si>
  <si>
    <t>764393420.S</t>
  </si>
  <si>
    <t>Hrebeň strechy z pozinkovaného farbeného PZf plechu, r.š. 330 mm</t>
  </si>
  <si>
    <t>1638710775</t>
  </si>
  <si>
    <t>56</t>
  </si>
  <si>
    <t>764454453.S</t>
  </si>
  <si>
    <t>Zvodové rúry z pozinkovaného farbeného PZf plechu, kruhové priemer 100 mm</t>
  </si>
  <si>
    <t>1817649735</t>
  </si>
  <si>
    <t>57</t>
  </si>
  <si>
    <t>998764101.S</t>
  </si>
  <si>
    <t>Presun hmôt pre konštrukcie klampiarske v objektoch výšky do 6 m</t>
  </si>
  <si>
    <t>1918977941</t>
  </si>
  <si>
    <t>766</t>
  </si>
  <si>
    <t>Konštrukcie stolárske</t>
  </si>
  <si>
    <t>58</t>
  </si>
  <si>
    <t>766621267.S</t>
  </si>
  <si>
    <t>Montáž okien drevených s hydroizolačnými páskami paropriepustnými, s variabilným difúznym odporom</t>
  </si>
  <si>
    <t>1250388382</t>
  </si>
  <si>
    <t>59</t>
  </si>
  <si>
    <t>283290006700.S</t>
  </si>
  <si>
    <t>Tesniaca vzduchotesná fólia s variabilným difúznym odporom, š. 70 mm, dĺ. 50 mm, pre lepenie fólie na rám okna, tesnenie pripájacej škáry okenného rámu a muriva</t>
  </si>
  <si>
    <t>-1433577369</t>
  </si>
  <si>
    <t>60</t>
  </si>
  <si>
    <t>611110016900.S</t>
  </si>
  <si>
    <t xml:space="preserve">Drevené okno dvojkrídlové s okenicou </t>
  </si>
  <si>
    <t>ks</t>
  </si>
  <si>
    <t>-14256360</t>
  </si>
  <si>
    <t>61</t>
  </si>
  <si>
    <t>766621267.Sd</t>
  </si>
  <si>
    <t>Montáž dverí drevených s hydroizolačnými páskami paropriepustnými, s variabilným difúznym odporom</t>
  </si>
  <si>
    <t>-1751702814</t>
  </si>
  <si>
    <t>62</t>
  </si>
  <si>
    <t>283290006700.Sd</t>
  </si>
  <si>
    <t>-1177087372</t>
  </si>
  <si>
    <t>63</t>
  </si>
  <si>
    <t>611110016900.Sd</t>
  </si>
  <si>
    <t xml:space="preserve">Drevené dvere dvojkrídlové s okenicou </t>
  </si>
  <si>
    <t>312737522</t>
  </si>
  <si>
    <t>64</t>
  </si>
  <si>
    <t>766671007.S</t>
  </si>
  <si>
    <t>Montáž okna strešného vrátane príslušenstva, veľkosť okna 100x110 cm</t>
  </si>
  <si>
    <t>207300780</t>
  </si>
  <si>
    <t>65</t>
  </si>
  <si>
    <t>611310005300.S</t>
  </si>
  <si>
    <t>Strešné okno drevené kyvné, šxv 1000x1100 mm s madlom</t>
  </si>
  <si>
    <t>-1719464297</t>
  </si>
  <si>
    <t>66</t>
  </si>
  <si>
    <t>611380003900.S</t>
  </si>
  <si>
    <t>Lemovanie hliníkové, šxv 1140x1180 mm bez zatepľovacej sady, pre profilovanú strešnú krytinu do 120 mm</t>
  </si>
  <si>
    <t>866702692</t>
  </si>
  <si>
    <t>767</t>
  </si>
  <si>
    <t>Konštrukcie doplnkové kovové</t>
  </si>
  <si>
    <t>67</t>
  </si>
  <si>
    <t>767995106.S</t>
  </si>
  <si>
    <t xml:space="preserve">Montáž a dodávka ostatných atypických kovových stavebných doplnkových konštrukcií  - oceľová rampa </t>
  </si>
  <si>
    <t>1990199357</t>
  </si>
  <si>
    <t>68</t>
  </si>
  <si>
    <t>998767101.S</t>
  </si>
  <si>
    <t>Presun hmôt pre kovové stavebné doplnkové konštrukcie v objektoch výšky do 6 m</t>
  </si>
  <si>
    <t>-586003549</t>
  </si>
  <si>
    <t>783</t>
  </si>
  <si>
    <t>Nátery</t>
  </si>
  <si>
    <t>69</t>
  </si>
  <si>
    <t>783726000.Si</t>
  </si>
  <si>
    <t>Nátery tesárskych konštrukcií syntetické lazurovacím lakom napustením - interier</t>
  </si>
  <si>
    <t>139196884</t>
  </si>
  <si>
    <t>70</t>
  </si>
  <si>
    <t>783726200.S</t>
  </si>
  <si>
    <t>Nátery tesárskych konštrukcií syntetické na vzduchu schnúce lazurovacím lakom 2x lakovaním - exteriér</t>
  </si>
  <si>
    <t>2077684318</t>
  </si>
  <si>
    <t>2 - SO02</t>
  </si>
  <si>
    <t>3 - SO03</t>
  </si>
  <si>
    <t>4 - SO04</t>
  </si>
  <si>
    <t>5-6 - SO05-6</t>
  </si>
  <si>
    <t>766662113.S</t>
  </si>
  <si>
    <t>Montáž dverového krídla otočného jednokrídlového bezpoldrážkového, do existujúcej zárubne, vrátane kovania</t>
  </si>
  <si>
    <t>911391999</t>
  </si>
  <si>
    <t>549150000600.S</t>
  </si>
  <si>
    <t>Kľučka dverová a rozeta 2x, nehrdzavejúca oceľ, povrch nerez brúsený</t>
  </si>
  <si>
    <t>802866408</t>
  </si>
  <si>
    <t>611610000400.S</t>
  </si>
  <si>
    <t>Dvere vnútorné jednokrídlové, šírka 600-900 mm, výplň papierová voština, povrch fólia, plné</t>
  </si>
  <si>
    <t>603598801</t>
  </si>
  <si>
    <t>71</t>
  </si>
  <si>
    <t>72</t>
  </si>
  <si>
    <t>73</t>
  </si>
  <si>
    <t>7 - SO07</t>
  </si>
  <si>
    <t xml:space="preserve">    5 - Komunikácie</t>
  </si>
  <si>
    <t xml:space="preserve">    9 - Ostatné konštrukcie a práce-búranie</t>
  </si>
  <si>
    <t>121101111</t>
  </si>
  <si>
    <t>Odstránenie ornice s vodor. premiestn. na hromady, so zložením na vzdialenosť do 100 m a do 100m3</t>
  </si>
  <si>
    <t>143247847</t>
  </si>
  <si>
    <t>182301123</t>
  </si>
  <si>
    <t>Rozprestretie ornice na svaho so sklonom nad 1:5, plocha do 500 m2, hr.nad 150 do 200 mm</t>
  </si>
  <si>
    <t>-1592118718</t>
  </si>
  <si>
    <t>215901101</t>
  </si>
  <si>
    <t>Zhutnenie podložia z rastlej horniny 1 až 4 pod násypy, z hornina súdržných do 92 % PS a nesúdržných</t>
  </si>
  <si>
    <t>-1637202027</t>
  </si>
  <si>
    <t>271533001</t>
  </si>
  <si>
    <t>Násyp pod základové  konštrukcie so zhutnením z  kameniva hrubého drveného fr.32-63 mm</t>
  </si>
  <si>
    <t>1296236934</t>
  </si>
  <si>
    <t>271573001</t>
  </si>
  <si>
    <t>Násyp pod základové  konštrukcie so zhutnením zo štrkopiesku fr.4-8 mm</t>
  </si>
  <si>
    <t>226783673</t>
  </si>
  <si>
    <t>Komunikácie</t>
  </si>
  <si>
    <t>596911112</t>
  </si>
  <si>
    <t>Kladenie zámkovej dlažby hr. 6 cm pre peších nad 20 m2 so zriadením lôžka z kameniva hr. 4 cm</t>
  </si>
  <si>
    <t>1903187605</t>
  </si>
  <si>
    <t>5921951020</t>
  </si>
  <si>
    <t>Dlažba betónová High value PREMAC KLASIKO Aquaflair, rozmer 200x200x60 mm, sivá</t>
  </si>
  <si>
    <t>661159491</t>
  </si>
  <si>
    <t>Ostatné konštrukcie a práce-búranie</t>
  </si>
  <si>
    <t>916331112.S</t>
  </si>
  <si>
    <t>Osadenie cestného obrubníka betónového ležatého do lôžka z betónu prostého tr. C 16/20 bez bočnej opory</t>
  </si>
  <si>
    <t>1619067105</t>
  </si>
  <si>
    <t>592170002100.S</t>
  </si>
  <si>
    <t>Obrubník cestný, lxšxv 1000x100x200 mm, skosenie 15/15 mm</t>
  </si>
  <si>
    <t>-352931036</t>
  </si>
  <si>
    <t>916561111</t>
  </si>
  <si>
    <t>Osadenie záhonového alebo parkového obrubníka betón., do lôžka z bet. pros. tr. C 12/15 s bočnou oporou</t>
  </si>
  <si>
    <t>-1313051016</t>
  </si>
  <si>
    <t>5921954660</t>
  </si>
  <si>
    <t>Obrubník PREMAC parkový, lxšxv 1000x50x200 mm, sivá</t>
  </si>
  <si>
    <t>-1915550294</t>
  </si>
  <si>
    <t>998011001</t>
  </si>
  <si>
    <t>Presun hmôt pre budovy  (801, 803, 812), zvislá konštr. z tehál, tvárnic, z kovu výšky do 6 m</t>
  </si>
  <si>
    <t>1687048239</t>
  </si>
  <si>
    <t>711132102</t>
  </si>
  <si>
    <t>Zhotovenie geotextílie alebo tkaniny na plochu zvislú</t>
  </si>
  <si>
    <t>395883343</t>
  </si>
  <si>
    <t>6936651300</t>
  </si>
  <si>
    <t>Geotextília polypropylénová Tatratex GTX N PP 300, šírka 1,27; 1,75-3,5 m, dĺžka 20-60; 90 m, hrúbka 2,7 mm, netkaná, MIVA</t>
  </si>
  <si>
    <t>494730673</t>
  </si>
  <si>
    <t>312873726</t>
  </si>
  <si>
    <t>Popis položky (minimálna technická špecifikácia)</t>
  </si>
  <si>
    <t>Ekvivalent požadovanej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</si>
</sst>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1">
    <tableStyle name="Invisible" pivot="0" table="0" count="0" xr9:uid="{EB61D21E-D5F3-40D5-B77F-6F2C27300C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4.6"/>
  <cols>
    <col min="1" max="1" width="8.36328125" customWidth="1"/>
    <col min="2" max="2" width="1.6328125" customWidth="1"/>
    <col min="3" max="3" width="4.1796875" customWidth="1"/>
    <col min="4" max="33" width="2.6328125" customWidth="1"/>
    <col min="34" max="34" width="3.36328125" customWidth="1"/>
    <col min="35" max="35" width="31.6328125" customWidth="1"/>
    <col min="36" max="37" width="2.453125" customWidth="1"/>
    <col min="38" max="38" width="8.36328125" customWidth="1"/>
    <col min="39" max="39" width="3.36328125" customWidth="1"/>
    <col min="40" max="40" width="13.36328125" customWidth="1"/>
    <col min="41" max="41" width="7.453125" customWidth="1"/>
    <col min="42" max="42" width="4.1796875" customWidth="1"/>
    <col min="43" max="43" width="15.6328125" hidden="1" customWidth="1"/>
    <col min="44" max="44" width="13.6328125" customWidth="1"/>
    <col min="45" max="47" width="25.81640625" hidden="1" customWidth="1"/>
    <col min="48" max="49" width="21.6328125" hidden="1" customWidth="1"/>
    <col min="50" max="51" width="25" hidden="1" customWidth="1"/>
    <col min="52" max="52" width="21.6328125" hidden="1" customWidth="1"/>
    <col min="53" max="53" width="19.1796875" hidden="1" customWidth="1"/>
    <col min="54" max="54" width="25" hidden="1" customWidth="1"/>
    <col min="55" max="55" width="21.6328125" hidden="1" customWidth="1"/>
    <col min="56" max="56" width="19.1796875" hidden="1" customWidth="1"/>
    <col min="57" max="57" width="66.453125" customWidth="1"/>
    <col min="71" max="91" width="9.36328125" hidden="1"/>
  </cols>
  <sheetData>
    <row r="1" spans="1:74" ht="10.3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207" t="s">
        <v>5</v>
      </c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8" t="s">
        <v>13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R5" s="16"/>
      <c r="BE5" s="185" t="s">
        <v>14</v>
      </c>
      <c r="BS5" s="13" t="s">
        <v>6</v>
      </c>
    </row>
    <row r="6" spans="1:74" ht="37" customHeight="1">
      <c r="B6" s="16"/>
      <c r="D6" s="22" t="s">
        <v>15</v>
      </c>
      <c r="K6" s="190" t="s">
        <v>16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R6" s="16"/>
      <c r="BE6" s="186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6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86"/>
      <c r="BS8" s="13" t="s">
        <v>6</v>
      </c>
    </row>
    <row r="9" spans="1:74" ht="14.4" customHeight="1">
      <c r="B9" s="16"/>
      <c r="AR9" s="16"/>
      <c r="BE9" s="186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86"/>
      <c r="BS10" s="13" t="s">
        <v>6</v>
      </c>
    </row>
    <row r="11" spans="1:74" ht="18.45" customHeight="1">
      <c r="B11" s="16"/>
      <c r="E11" s="21" t="s">
        <v>25</v>
      </c>
      <c r="AK11" s="23" t="s">
        <v>26</v>
      </c>
      <c r="AN11" s="21" t="s">
        <v>1</v>
      </c>
      <c r="AR11" s="16"/>
      <c r="BE11" s="186"/>
      <c r="BS11" s="13" t="s">
        <v>6</v>
      </c>
    </row>
    <row r="12" spans="1:74" ht="7" customHeight="1">
      <c r="B12" s="16"/>
      <c r="AR12" s="16"/>
      <c r="BE12" s="186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86"/>
      <c r="BS13" s="13" t="s">
        <v>6</v>
      </c>
    </row>
    <row r="14" spans="1:74" ht="12.45">
      <c r="B14" s="16"/>
      <c r="E14" s="191" t="s">
        <v>28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23" t="s">
        <v>26</v>
      </c>
      <c r="AN14" s="25" t="s">
        <v>28</v>
      </c>
      <c r="AR14" s="16"/>
      <c r="BE14" s="186"/>
      <c r="BS14" s="13" t="s">
        <v>6</v>
      </c>
    </row>
    <row r="15" spans="1:74" ht="7" customHeight="1">
      <c r="B15" s="16"/>
      <c r="AR15" s="16"/>
      <c r="BE15" s="186"/>
      <c r="BS15" s="13" t="s">
        <v>3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86"/>
      <c r="BS16" s="13" t="s">
        <v>3</v>
      </c>
    </row>
    <row r="17" spans="2:71" ht="18.45" customHeight="1">
      <c r="B17" s="16"/>
      <c r="E17" s="21" t="s">
        <v>30</v>
      </c>
      <c r="AK17" s="23" t="s">
        <v>26</v>
      </c>
      <c r="AN17" s="21" t="s">
        <v>1</v>
      </c>
      <c r="AR17" s="16"/>
      <c r="BE17" s="186"/>
      <c r="BS17" s="13" t="s">
        <v>31</v>
      </c>
    </row>
    <row r="18" spans="2:71" ht="7" customHeight="1">
      <c r="B18" s="16"/>
      <c r="AR18" s="16"/>
      <c r="BE18" s="186"/>
      <c r="BS18" s="13" t="s">
        <v>6</v>
      </c>
    </row>
    <row r="19" spans="2:71" ht="12" customHeight="1">
      <c r="B19" s="16"/>
      <c r="D19" s="23" t="s">
        <v>32</v>
      </c>
      <c r="AK19" s="23" t="s">
        <v>24</v>
      </c>
      <c r="AN19" s="21" t="s">
        <v>1</v>
      </c>
      <c r="AR19" s="16"/>
      <c r="BE19" s="186"/>
      <c r="BS19" s="13" t="s">
        <v>6</v>
      </c>
    </row>
    <row r="20" spans="2:71" ht="18.45" customHeight="1">
      <c r="B20" s="16"/>
      <c r="E20" s="21" t="s">
        <v>33</v>
      </c>
      <c r="AK20" s="23" t="s">
        <v>26</v>
      </c>
      <c r="AN20" s="21" t="s">
        <v>1</v>
      </c>
      <c r="AR20" s="16"/>
      <c r="BE20" s="186"/>
      <c r="BS20" s="13" t="s">
        <v>31</v>
      </c>
    </row>
    <row r="21" spans="2:71" ht="7" customHeight="1">
      <c r="B21" s="16"/>
      <c r="AR21" s="16"/>
      <c r="BE21" s="186"/>
    </row>
    <row r="22" spans="2:71" ht="12" customHeight="1">
      <c r="B22" s="16"/>
      <c r="D22" s="23" t="s">
        <v>34</v>
      </c>
      <c r="AR22" s="16"/>
      <c r="BE22" s="186"/>
    </row>
    <row r="23" spans="2:71" ht="16.5" customHeight="1">
      <c r="B23" s="16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6"/>
      <c r="BE23" s="186"/>
    </row>
    <row r="24" spans="2:71" ht="7" customHeight="1">
      <c r="B24" s="16"/>
      <c r="AR24" s="16"/>
      <c r="BE24" s="186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6"/>
    </row>
    <row r="26" spans="2:71" s="1" customFormat="1" ht="25.95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4">
        <f>ROUND(AG94,2)</f>
        <v>0</v>
      </c>
      <c r="AL26" s="195"/>
      <c r="AM26" s="195"/>
      <c r="AN26" s="195"/>
      <c r="AO26" s="195"/>
      <c r="AR26" s="28"/>
      <c r="BE26" s="186"/>
    </row>
    <row r="27" spans="2:71" s="1" customFormat="1" ht="7" customHeight="1">
      <c r="B27" s="28"/>
      <c r="AR27" s="28"/>
      <c r="BE27" s="186"/>
    </row>
    <row r="28" spans="2:71" s="1" customFormat="1" ht="12.45">
      <c r="B28" s="28"/>
      <c r="L28" s="196" t="s">
        <v>36</v>
      </c>
      <c r="M28" s="196"/>
      <c r="N28" s="196"/>
      <c r="O28" s="196"/>
      <c r="P28" s="196"/>
      <c r="W28" s="196" t="s">
        <v>37</v>
      </c>
      <c r="X28" s="196"/>
      <c r="Y28" s="196"/>
      <c r="Z28" s="196"/>
      <c r="AA28" s="196"/>
      <c r="AB28" s="196"/>
      <c r="AC28" s="196"/>
      <c r="AD28" s="196"/>
      <c r="AE28" s="196"/>
      <c r="AK28" s="196" t="s">
        <v>38</v>
      </c>
      <c r="AL28" s="196"/>
      <c r="AM28" s="196"/>
      <c r="AN28" s="196"/>
      <c r="AO28" s="196"/>
      <c r="AR28" s="28"/>
      <c r="BE28" s="186"/>
    </row>
    <row r="29" spans="2:71" s="2" customFormat="1" ht="14.4" customHeight="1">
      <c r="B29" s="32"/>
      <c r="D29" s="23" t="s">
        <v>39</v>
      </c>
      <c r="F29" s="33" t="s">
        <v>40</v>
      </c>
      <c r="L29" s="199">
        <v>0.23</v>
      </c>
      <c r="M29" s="198"/>
      <c r="N29" s="198"/>
      <c r="O29" s="198"/>
      <c r="P29" s="198"/>
      <c r="Q29" s="34"/>
      <c r="R29" s="34"/>
      <c r="S29" s="34"/>
      <c r="T29" s="34"/>
      <c r="U29" s="34"/>
      <c r="V29" s="34"/>
      <c r="W29" s="197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F29" s="34"/>
      <c r="AG29" s="34"/>
      <c r="AH29" s="34"/>
      <c r="AI29" s="34"/>
      <c r="AJ29" s="34"/>
      <c r="AK29" s="197">
        <f>ROUND(AV94, 2)</f>
        <v>0</v>
      </c>
      <c r="AL29" s="198"/>
      <c r="AM29" s="198"/>
      <c r="AN29" s="198"/>
      <c r="AO29" s="198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7"/>
    </row>
    <row r="30" spans="2:71" s="2" customFormat="1" ht="14.4" customHeight="1">
      <c r="B30" s="32"/>
      <c r="F30" s="33" t="s">
        <v>41</v>
      </c>
      <c r="L30" s="199">
        <v>0.23</v>
      </c>
      <c r="M30" s="198"/>
      <c r="N30" s="198"/>
      <c r="O30" s="198"/>
      <c r="P30" s="198"/>
      <c r="Q30" s="34"/>
      <c r="R30" s="34"/>
      <c r="S30" s="34"/>
      <c r="T30" s="34"/>
      <c r="U30" s="34"/>
      <c r="V30" s="34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F30" s="34"/>
      <c r="AG30" s="34"/>
      <c r="AH30" s="34"/>
      <c r="AI30" s="34"/>
      <c r="AJ30" s="34"/>
      <c r="AK30" s="197">
        <f>ROUND(AW94, 2)</f>
        <v>0</v>
      </c>
      <c r="AL30" s="198"/>
      <c r="AM30" s="198"/>
      <c r="AN30" s="198"/>
      <c r="AO30" s="198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7"/>
    </row>
    <row r="31" spans="2:71" s="2" customFormat="1" ht="14.4" hidden="1" customHeight="1">
      <c r="B31" s="32"/>
      <c r="F31" s="23" t="s">
        <v>42</v>
      </c>
      <c r="L31" s="200">
        <v>0.23</v>
      </c>
      <c r="M31" s="201"/>
      <c r="N31" s="201"/>
      <c r="O31" s="201"/>
      <c r="P31" s="201"/>
      <c r="W31" s="202">
        <f>ROUND(BB94, 2)</f>
        <v>0</v>
      </c>
      <c r="X31" s="201"/>
      <c r="Y31" s="201"/>
      <c r="Z31" s="201"/>
      <c r="AA31" s="201"/>
      <c r="AB31" s="201"/>
      <c r="AC31" s="201"/>
      <c r="AD31" s="201"/>
      <c r="AE31" s="201"/>
      <c r="AK31" s="202">
        <v>0</v>
      </c>
      <c r="AL31" s="201"/>
      <c r="AM31" s="201"/>
      <c r="AN31" s="201"/>
      <c r="AO31" s="201"/>
      <c r="AR31" s="32"/>
      <c r="BE31" s="187"/>
    </row>
    <row r="32" spans="2:71" s="2" customFormat="1" ht="14.4" hidden="1" customHeight="1">
      <c r="B32" s="32"/>
      <c r="F32" s="23" t="s">
        <v>43</v>
      </c>
      <c r="L32" s="200">
        <v>0.23</v>
      </c>
      <c r="M32" s="201"/>
      <c r="N32" s="201"/>
      <c r="O32" s="201"/>
      <c r="P32" s="201"/>
      <c r="W32" s="202">
        <f>ROUND(BC94, 2)</f>
        <v>0</v>
      </c>
      <c r="X32" s="201"/>
      <c r="Y32" s="201"/>
      <c r="Z32" s="201"/>
      <c r="AA32" s="201"/>
      <c r="AB32" s="201"/>
      <c r="AC32" s="201"/>
      <c r="AD32" s="201"/>
      <c r="AE32" s="201"/>
      <c r="AK32" s="202">
        <v>0</v>
      </c>
      <c r="AL32" s="201"/>
      <c r="AM32" s="201"/>
      <c r="AN32" s="201"/>
      <c r="AO32" s="201"/>
      <c r="AR32" s="32"/>
      <c r="BE32" s="187"/>
    </row>
    <row r="33" spans="2:57" s="2" customFormat="1" ht="14.4" hidden="1" customHeight="1">
      <c r="B33" s="32"/>
      <c r="F33" s="33" t="s">
        <v>44</v>
      </c>
      <c r="L33" s="199">
        <v>0</v>
      </c>
      <c r="M33" s="198"/>
      <c r="N33" s="198"/>
      <c r="O33" s="198"/>
      <c r="P33" s="198"/>
      <c r="Q33" s="34"/>
      <c r="R33" s="34"/>
      <c r="S33" s="34"/>
      <c r="T33" s="34"/>
      <c r="U33" s="34"/>
      <c r="V33" s="34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F33" s="34"/>
      <c r="AG33" s="34"/>
      <c r="AH33" s="34"/>
      <c r="AI33" s="34"/>
      <c r="AJ33" s="34"/>
      <c r="AK33" s="197">
        <v>0</v>
      </c>
      <c r="AL33" s="198"/>
      <c r="AM33" s="198"/>
      <c r="AN33" s="198"/>
      <c r="AO33" s="198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7"/>
    </row>
    <row r="34" spans="2:57" s="1" customFormat="1" ht="7" customHeight="1">
      <c r="B34" s="28"/>
      <c r="AR34" s="28"/>
      <c r="BE34" s="186"/>
    </row>
    <row r="35" spans="2:57" s="1" customFormat="1" ht="25.95" customHeight="1">
      <c r="B35" s="28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06" t="s">
        <v>47</v>
      </c>
      <c r="Y35" s="204"/>
      <c r="Z35" s="204"/>
      <c r="AA35" s="204"/>
      <c r="AB35" s="204"/>
      <c r="AC35" s="38"/>
      <c r="AD35" s="38"/>
      <c r="AE35" s="38"/>
      <c r="AF35" s="38"/>
      <c r="AG35" s="38"/>
      <c r="AH35" s="38"/>
      <c r="AI35" s="38"/>
      <c r="AJ35" s="38"/>
      <c r="AK35" s="203">
        <f>SUM(AK26:AK33)</f>
        <v>0</v>
      </c>
      <c r="AL35" s="204"/>
      <c r="AM35" s="204"/>
      <c r="AN35" s="204"/>
      <c r="AO35" s="205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28"/>
    </row>
    <row r="50" spans="2:44" ht="10.3">
      <c r="B50" s="16"/>
      <c r="AR50" s="16"/>
    </row>
    <row r="51" spans="2:44" ht="10.3">
      <c r="B51" s="16"/>
      <c r="AR51" s="16"/>
    </row>
    <row r="52" spans="2:44" ht="10.3">
      <c r="B52" s="16"/>
      <c r="AR52" s="16"/>
    </row>
    <row r="53" spans="2:44" ht="10.3">
      <c r="B53" s="16"/>
      <c r="AR53" s="16"/>
    </row>
    <row r="54" spans="2:44" ht="10.3">
      <c r="B54" s="16"/>
      <c r="AR54" s="16"/>
    </row>
    <row r="55" spans="2:44" ht="10.3">
      <c r="B55" s="16"/>
      <c r="AR55" s="16"/>
    </row>
    <row r="56" spans="2:44" ht="10.3">
      <c r="B56" s="16"/>
      <c r="AR56" s="16"/>
    </row>
    <row r="57" spans="2:44" ht="10.3">
      <c r="B57" s="16"/>
      <c r="AR57" s="16"/>
    </row>
    <row r="58" spans="2:44" ht="10.3">
      <c r="B58" s="16"/>
      <c r="AR58" s="16"/>
    </row>
    <row r="59" spans="2:44" ht="10.3">
      <c r="B59" s="16"/>
      <c r="AR59" s="16"/>
    </row>
    <row r="60" spans="2:44" s="1" customFormat="1" ht="12.45">
      <c r="B60" s="28"/>
      <c r="D60" s="42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50</v>
      </c>
      <c r="AI60" s="30"/>
      <c r="AJ60" s="30"/>
      <c r="AK60" s="30"/>
      <c r="AL60" s="30"/>
      <c r="AM60" s="42" t="s">
        <v>51</v>
      </c>
      <c r="AN60" s="30"/>
      <c r="AO60" s="30"/>
      <c r="AR60" s="28"/>
    </row>
    <row r="61" spans="2:44" ht="10.3">
      <c r="B61" s="16"/>
      <c r="AR61" s="16"/>
    </row>
    <row r="62" spans="2:44" ht="10.3">
      <c r="B62" s="16"/>
      <c r="AR62" s="16"/>
    </row>
    <row r="63" spans="2:44" ht="10.3">
      <c r="B63" s="16"/>
      <c r="AR63" s="16"/>
    </row>
    <row r="64" spans="2:44" s="1" customFormat="1" ht="12.45">
      <c r="B64" s="28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28"/>
    </row>
    <row r="65" spans="2:44" ht="10.3">
      <c r="B65" s="16"/>
      <c r="AR65" s="16"/>
    </row>
    <row r="66" spans="2:44" ht="10.3">
      <c r="B66" s="16"/>
      <c r="AR66" s="16"/>
    </row>
    <row r="67" spans="2:44" ht="10.3">
      <c r="B67" s="16"/>
      <c r="AR67" s="16"/>
    </row>
    <row r="68" spans="2:44" ht="10.3">
      <c r="B68" s="16"/>
      <c r="AR68" s="16"/>
    </row>
    <row r="69" spans="2:44" ht="10.3">
      <c r="B69" s="16"/>
      <c r="AR69" s="16"/>
    </row>
    <row r="70" spans="2:44" ht="10.3">
      <c r="B70" s="16"/>
      <c r="AR70" s="16"/>
    </row>
    <row r="71" spans="2:44" ht="10.3">
      <c r="B71" s="16"/>
      <c r="AR71" s="16"/>
    </row>
    <row r="72" spans="2:44" ht="10.3">
      <c r="B72" s="16"/>
      <c r="AR72" s="16"/>
    </row>
    <row r="73" spans="2:44" ht="10.3">
      <c r="B73" s="16"/>
      <c r="AR73" s="16"/>
    </row>
    <row r="74" spans="2:44" ht="10.3">
      <c r="B74" s="16"/>
      <c r="AR74" s="16"/>
    </row>
    <row r="75" spans="2:44" s="1" customFormat="1" ht="12.45">
      <c r="B75" s="28"/>
      <c r="D75" s="42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50</v>
      </c>
      <c r="AI75" s="30"/>
      <c r="AJ75" s="30"/>
      <c r="AK75" s="30"/>
      <c r="AL75" s="30"/>
      <c r="AM75" s="42" t="s">
        <v>51</v>
      </c>
      <c r="AN75" s="30"/>
      <c r="AO75" s="30"/>
      <c r="AR75" s="28"/>
    </row>
    <row r="76" spans="2:44" s="1" customFormat="1" ht="10.3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54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2023_17_1</v>
      </c>
      <c r="AR84" s="47"/>
    </row>
    <row r="85" spans="1:91" s="4" customFormat="1" ht="37" customHeight="1">
      <c r="B85" s="48"/>
      <c r="C85" s="49" t="s">
        <v>15</v>
      </c>
      <c r="L85" s="166" t="str">
        <f>K6</f>
        <v>Podpora poľnohospodárskeho podniku Bio farma - PAUČO</v>
      </c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k.ú. Korytárky</v>
      </c>
      <c r="AI87" s="23" t="s">
        <v>21</v>
      </c>
      <c r="AM87" s="168" t="str">
        <f>IF(AN8= "","",AN8)</f>
        <v>28. 2. 2025</v>
      </c>
      <c r="AN87" s="168"/>
      <c r="AR87" s="28"/>
    </row>
    <row r="88" spans="1:91" s="1" customFormat="1" ht="7" customHeight="1">
      <c r="B88" s="28"/>
      <c r="AR88" s="28"/>
    </row>
    <row r="89" spans="1:91" s="1" customFormat="1" ht="25.65" customHeight="1">
      <c r="B89" s="28"/>
      <c r="C89" s="23" t="s">
        <v>23</v>
      </c>
      <c r="L89" s="3" t="str">
        <f>IF(E11= "","",E11)</f>
        <v>Ján Paučo, Námestie Cyrila a Metoda 9023/5, 960 01</v>
      </c>
      <c r="AI89" s="23" t="s">
        <v>29</v>
      </c>
      <c r="AM89" s="169" t="str">
        <f>IF(E17="","",E17)</f>
        <v>PPARCH s.r.o. Ľudovíta Štúra 46 , 960 01 Zvolen</v>
      </c>
      <c r="AN89" s="170"/>
      <c r="AO89" s="170"/>
      <c r="AP89" s="170"/>
      <c r="AR89" s="28"/>
      <c r="AS89" s="171" t="s">
        <v>55</v>
      </c>
      <c r="AT89" s="17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28"/>
      <c r="C90" s="23" t="s">
        <v>27</v>
      </c>
      <c r="L90" s="3" t="str">
        <f>IF(E14= "Vyplň údaj","",E14)</f>
        <v/>
      </c>
      <c r="AI90" s="23" t="s">
        <v>32</v>
      </c>
      <c r="AM90" s="169" t="str">
        <f>IF(E20="","",E20)</f>
        <v xml:space="preserve">Keteb s.r.o. </v>
      </c>
      <c r="AN90" s="170"/>
      <c r="AO90" s="170"/>
      <c r="AP90" s="170"/>
      <c r="AR90" s="28"/>
      <c r="AS90" s="173"/>
      <c r="AT90" s="174"/>
      <c r="BD90" s="55"/>
    </row>
    <row r="91" spans="1:91" s="1" customFormat="1" ht="10.85" customHeight="1">
      <c r="B91" s="28"/>
      <c r="AR91" s="28"/>
      <c r="AS91" s="173"/>
      <c r="AT91" s="174"/>
      <c r="BD91" s="55"/>
    </row>
    <row r="92" spans="1:91" s="1" customFormat="1" ht="29.25" customHeight="1">
      <c r="B92" s="28"/>
      <c r="C92" s="175" t="s">
        <v>56</v>
      </c>
      <c r="D92" s="176"/>
      <c r="E92" s="176"/>
      <c r="F92" s="176"/>
      <c r="G92" s="176"/>
      <c r="H92" s="56"/>
      <c r="I92" s="178" t="s">
        <v>57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7" t="s">
        <v>58</v>
      </c>
      <c r="AH92" s="176"/>
      <c r="AI92" s="176"/>
      <c r="AJ92" s="176"/>
      <c r="AK92" s="176"/>
      <c r="AL92" s="176"/>
      <c r="AM92" s="176"/>
      <c r="AN92" s="178" t="s">
        <v>59</v>
      </c>
      <c r="AO92" s="176"/>
      <c r="AP92" s="179"/>
      <c r="AQ92" s="57" t="s">
        <v>60</v>
      </c>
      <c r="AR92" s="28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85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3">
        <f>ROUND(SUM(AG95:AG100),2)</f>
        <v>0</v>
      </c>
      <c r="AH94" s="183"/>
      <c r="AI94" s="183"/>
      <c r="AJ94" s="183"/>
      <c r="AK94" s="183"/>
      <c r="AL94" s="183"/>
      <c r="AM94" s="183"/>
      <c r="AN94" s="184">
        <f t="shared" ref="AN94:AN100" si="0">SUM(AG94,AT94)</f>
        <v>0</v>
      </c>
      <c r="AO94" s="184"/>
      <c r="AP94" s="184"/>
      <c r="AQ94" s="66" t="s">
        <v>1</v>
      </c>
      <c r="AR94" s="62"/>
      <c r="AS94" s="67">
        <f>ROUND(SUM(AS95:AS100),2)</f>
        <v>0</v>
      </c>
      <c r="AT94" s="68">
        <f t="shared" ref="AT94:AT100" si="1">ROUND(SUM(AV94:AW94),2)</f>
        <v>0</v>
      </c>
      <c r="AU94" s="69">
        <f>ROUND(SUM(AU95:AU100),5)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ROUND(SUM(AZ95:AZ100),2)</f>
        <v>0</v>
      </c>
      <c r="BA94" s="68">
        <f>ROUND(SUM(BA95:BA100),2)</f>
        <v>0</v>
      </c>
      <c r="BB94" s="68">
        <f>ROUND(SUM(BB95:BB100),2)</f>
        <v>0</v>
      </c>
      <c r="BC94" s="68">
        <f>ROUND(SUM(BC95:BC100),2)</f>
        <v>0</v>
      </c>
      <c r="BD94" s="70">
        <f>ROUND(SUM(BD95:BD100),2)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4</v>
      </c>
      <c r="BX94" s="71" t="s">
        <v>78</v>
      </c>
      <c r="CL94" s="71" t="s">
        <v>1</v>
      </c>
    </row>
    <row r="95" spans="1:91" s="6" customFormat="1" ht="16.5" customHeight="1">
      <c r="A95" s="73" t="s">
        <v>79</v>
      </c>
      <c r="B95" s="74"/>
      <c r="C95" s="75"/>
      <c r="D95" s="180" t="s">
        <v>80</v>
      </c>
      <c r="E95" s="180"/>
      <c r="F95" s="180"/>
      <c r="G95" s="180"/>
      <c r="H95" s="180"/>
      <c r="I95" s="76"/>
      <c r="J95" s="180" t="s">
        <v>81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1">
        <f>'1 - SO01'!K30</f>
        <v>0</v>
      </c>
      <c r="AH95" s="182"/>
      <c r="AI95" s="182"/>
      <c r="AJ95" s="182"/>
      <c r="AK95" s="182"/>
      <c r="AL95" s="182"/>
      <c r="AM95" s="182"/>
      <c r="AN95" s="181">
        <f t="shared" si="0"/>
        <v>0</v>
      </c>
      <c r="AO95" s="182"/>
      <c r="AP95" s="182"/>
      <c r="AQ95" s="77" t="s">
        <v>82</v>
      </c>
      <c r="AR95" s="74"/>
      <c r="AS95" s="78">
        <v>0</v>
      </c>
      <c r="AT95" s="79">
        <f t="shared" si="1"/>
        <v>0</v>
      </c>
      <c r="AU95" s="80">
        <f>'1 - SO01'!Q129</f>
        <v>0</v>
      </c>
      <c r="AV95" s="79">
        <f>'1 - SO01'!K33</f>
        <v>0</v>
      </c>
      <c r="AW95" s="79">
        <f>'1 - SO01'!K34</f>
        <v>0</v>
      </c>
      <c r="AX95" s="79">
        <f>'1 - SO01'!K35</f>
        <v>0</v>
      </c>
      <c r="AY95" s="79">
        <f>'1 - SO01'!K36</f>
        <v>0</v>
      </c>
      <c r="AZ95" s="79">
        <f>'1 - SO01'!F33</f>
        <v>0</v>
      </c>
      <c r="BA95" s="79">
        <f>'1 - SO01'!F34</f>
        <v>0</v>
      </c>
      <c r="BB95" s="79">
        <f>'1 - SO01'!F35</f>
        <v>0</v>
      </c>
      <c r="BC95" s="79">
        <f>'1 - SO01'!F36</f>
        <v>0</v>
      </c>
      <c r="BD95" s="81">
        <f>'1 - SO01'!F37</f>
        <v>0</v>
      </c>
      <c r="BT95" s="82" t="s">
        <v>80</v>
      </c>
      <c r="BV95" s="82" t="s">
        <v>77</v>
      </c>
      <c r="BW95" s="82" t="s">
        <v>83</v>
      </c>
      <c r="BX95" s="82" t="s">
        <v>4</v>
      </c>
      <c r="CL95" s="82" t="s">
        <v>1</v>
      </c>
      <c r="CM95" s="82" t="s">
        <v>75</v>
      </c>
    </row>
    <row r="96" spans="1:91" s="6" customFormat="1" ht="16.5" customHeight="1">
      <c r="A96" s="73" t="s">
        <v>79</v>
      </c>
      <c r="B96" s="74"/>
      <c r="C96" s="75"/>
      <c r="D96" s="180" t="s">
        <v>84</v>
      </c>
      <c r="E96" s="180"/>
      <c r="F96" s="180"/>
      <c r="G96" s="180"/>
      <c r="H96" s="180"/>
      <c r="I96" s="76"/>
      <c r="J96" s="180" t="s">
        <v>85</v>
      </c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1">
        <f>'2 - SO02'!K30</f>
        <v>0</v>
      </c>
      <c r="AH96" s="182"/>
      <c r="AI96" s="182"/>
      <c r="AJ96" s="182"/>
      <c r="AK96" s="182"/>
      <c r="AL96" s="182"/>
      <c r="AM96" s="182"/>
      <c r="AN96" s="181">
        <f t="shared" si="0"/>
        <v>0</v>
      </c>
      <c r="AO96" s="182"/>
      <c r="AP96" s="182"/>
      <c r="AQ96" s="77" t="s">
        <v>82</v>
      </c>
      <c r="AR96" s="74"/>
      <c r="AS96" s="78">
        <v>0</v>
      </c>
      <c r="AT96" s="79">
        <f t="shared" si="1"/>
        <v>0</v>
      </c>
      <c r="AU96" s="80">
        <f>'2 - SO02'!Q129</f>
        <v>0</v>
      </c>
      <c r="AV96" s="79">
        <f>'2 - SO02'!K33</f>
        <v>0</v>
      </c>
      <c r="AW96" s="79">
        <f>'2 - SO02'!K34</f>
        <v>0</v>
      </c>
      <c r="AX96" s="79">
        <f>'2 - SO02'!K35</f>
        <v>0</v>
      </c>
      <c r="AY96" s="79">
        <f>'2 - SO02'!K36</f>
        <v>0</v>
      </c>
      <c r="AZ96" s="79">
        <f>'2 - SO02'!F33</f>
        <v>0</v>
      </c>
      <c r="BA96" s="79">
        <f>'2 - SO02'!F34</f>
        <v>0</v>
      </c>
      <c r="BB96" s="79">
        <f>'2 - SO02'!F35</f>
        <v>0</v>
      </c>
      <c r="BC96" s="79">
        <f>'2 - SO02'!F36</f>
        <v>0</v>
      </c>
      <c r="BD96" s="81">
        <f>'2 - SO02'!F37</f>
        <v>0</v>
      </c>
      <c r="BT96" s="82" t="s">
        <v>80</v>
      </c>
      <c r="BV96" s="82" t="s">
        <v>77</v>
      </c>
      <c r="BW96" s="82" t="s">
        <v>86</v>
      </c>
      <c r="BX96" s="82" t="s">
        <v>4</v>
      </c>
      <c r="CL96" s="82" t="s">
        <v>1</v>
      </c>
      <c r="CM96" s="82" t="s">
        <v>75</v>
      </c>
    </row>
    <row r="97" spans="1:91" s="6" customFormat="1" ht="16.5" customHeight="1">
      <c r="A97" s="73" t="s">
        <v>79</v>
      </c>
      <c r="B97" s="74"/>
      <c r="C97" s="75"/>
      <c r="D97" s="180" t="s">
        <v>87</v>
      </c>
      <c r="E97" s="180"/>
      <c r="F97" s="180"/>
      <c r="G97" s="180"/>
      <c r="H97" s="180"/>
      <c r="I97" s="76"/>
      <c r="J97" s="180" t="s">
        <v>88</v>
      </c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1">
        <f>'3 - SO03'!K30</f>
        <v>0</v>
      </c>
      <c r="AH97" s="182"/>
      <c r="AI97" s="182"/>
      <c r="AJ97" s="182"/>
      <c r="AK97" s="182"/>
      <c r="AL97" s="182"/>
      <c r="AM97" s="182"/>
      <c r="AN97" s="181">
        <f t="shared" si="0"/>
        <v>0</v>
      </c>
      <c r="AO97" s="182"/>
      <c r="AP97" s="182"/>
      <c r="AQ97" s="77" t="s">
        <v>82</v>
      </c>
      <c r="AR97" s="74"/>
      <c r="AS97" s="78">
        <v>0</v>
      </c>
      <c r="AT97" s="79">
        <f t="shared" si="1"/>
        <v>0</v>
      </c>
      <c r="AU97" s="80">
        <f>'3 - SO03'!Q129</f>
        <v>0</v>
      </c>
      <c r="AV97" s="79">
        <f>'3 - SO03'!K33</f>
        <v>0</v>
      </c>
      <c r="AW97" s="79">
        <f>'3 - SO03'!K34</f>
        <v>0</v>
      </c>
      <c r="AX97" s="79">
        <f>'3 - SO03'!K35</f>
        <v>0</v>
      </c>
      <c r="AY97" s="79">
        <f>'3 - SO03'!K36</f>
        <v>0</v>
      </c>
      <c r="AZ97" s="79">
        <f>'3 - SO03'!F33</f>
        <v>0</v>
      </c>
      <c r="BA97" s="79">
        <f>'3 - SO03'!F34</f>
        <v>0</v>
      </c>
      <c r="BB97" s="79">
        <f>'3 - SO03'!F35</f>
        <v>0</v>
      </c>
      <c r="BC97" s="79">
        <f>'3 - SO03'!F36</f>
        <v>0</v>
      </c>
      <c r="BD97" s="81">
        <f>'3 - SO03'!F37</f>
        <v>0</v>
      </c>
      <c r="BT97" s="82" t="s">
        <v>80</v>
      </c>
      <c r="BV97" s="82" t="s">
        <v>77</v>
      </c>
      <c r="BW97" s="82" t="s">
        <v>89</v>
      </c>
      <c r="BX97" s="82" t="s">
        <v>4</v>
      </c>
      <c r="CL97" s="82" t="s">
        <v>1</v>
      </c>
      <c r="CM97" s="82" t="s">
        <v>75</v>
      </c>
    </row>
    <row r="98" spans="1:91" s="6" customFormat="1" ht="16.5" customHeight="1">
      <c r="A98" s="73" t="s">
        <v>79</v>
      </c>
      <c r="B98" s="74"/>
      <c r="C98" s="75"/>
      <c r="D98" s="180" t="s">
        <v>90</v>
      </c>
      <c r="E98" s="180"/>
      <c r="F98" s="180"/>
      <c r="G98" s="180"/>
      <c r="H98" s="180"/>
      <c r="I98" s="76"/>
      <c r="J98" s="180" t="s">
        <v>91</v>
      </c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1">
        <f>'4 - SO04'!K30</f>
        <v>0</v>
      </c>
      <c r="AH98" s="182"/>
      <c r="AI98" s="182"/>
      <c r="AJ98" s="182"/>
      <c r="AK98" s="182"/>
      <c r="AL98" s="182"/>
      <c r="AM98" s="182"/>
      <c r="AN98" s="181">
        <f t="shared" si="0"/>
        <v>0</v>
      </c>
      <c r="AO98" s="182"/>
      <c r="AP98" s="182"/>
      <c r="AQ98" s="77" t="s">
        <v>82</v>
      </c>
      <c r="AR98" s="74"/>
      <c r="AS98" s="78">
        <v>0</v>
      </c>
      <c r="AT98" s="79">
        <f t="shared" si="1"/>
        <v>0</v>
      </c>
      <c r="AU98" s="80">
        <f>'4 - SO04'!Q129</f>
        <v>0</v>
      </c>
      <c r="AV98" s="79">
        <f>'4 - SO04'!K33</f>
        <v>0</v>
      </c>
      <c r="AW98" s="79">
        <f>'4 - SO04'!K34</f>
        <v>0</v>
      </c>
      <c r="AX98" s="79">
        <f>'4 - SO04'!K35</f>
        <v>0</v>
      </c>
      <c r="AY98" s="79">
        <f>'4 - SO04'!K36</f>
        <v>0</v>
      </c>
      <c r="AZ98" s="79">
        <f>'4 - SO04'!F33</f>
        <v>0</v>
      </c>
      <c r="BA98" s="79">
        <f>'4 - SO04'!F34</f>
        <v>0</v>
      </c>
      <c r="BB98" s="79">
        <f>'4 - SO04'!F35</f>
        <v>0</v>
      </c>
      <c r="BC98" s="79">
        <f>'4 - SO04'!F36</f>
        <v>0</v>
      </c>
      <c r="BD98" s="81">
        <f>'4 - SO04'!F37</f>
        <v>0</v>
      </c>
      <c r="BT98" s="82" t="s">
        <v>80</v>
      </c>
      <c r="BV98" s="82" t="s">
        <v>77</v>
      </c>
      <c r="BW98" s="82" t="s">
        <v>92</v>
      </c>
      <c r="BX98" s="82" t="s">
        <v>4</v>
      </c>
      <c r="CL98" s="82" t="s">
        <v>1</v>
      </c>
      <c r="CM98" s="82" t="s">
        <v>75</v>
      </c>
    </row>
    <row r="99" spans="1:91" s="6" customFormat="1" ht="16.5" customHeight="1">
      <c r="A99" s="73" t="s">
        <v>79</v>
      </c>
      <c r="B99" s="74"/>
      <c r="C99" s="75"/>
      <c r="D99" s="180" t="s">
        <v>93</v>
      </c>
      <c r="E99" s="180"/>
      <c r="F99" s="180"/>
      <c r="G99" s="180"/>
      <c r="H99" s="180"/>
      <c r="I99" s="76"/>
      <c r="J99" s="180" t="s">
        <v>94</v>
      </c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1">
        <f>'5-6 - SO05-6'!K30</f>
        <v>0</v>
      </c>
      <c r="AH99" s="182"/>
      <c r="AI99" s="182"/>
      <c r="AJ99" s="182"/>
      <c r="AK99" s="182"/>
      <c r="AL99" s="182"/>
      <c r="AM99" s="182"/>
      <c r="AN99" s="181">
        <f t="shared" si="0"/>
        <v>0</v>
      </c>
      <c r="AO99" s="182"/>
      <c r="AP99" s="182"/>
      <c r="AQ99" s="77" t="s">
        <v>82</v>
      </c>
      <c r="AR99" s="74"/>
      <c r="AS99" s="78">
        <v>0</v>
      </c>
      <c r="AT99" s="79">
        <f t="shared" si="1"/>
        <v>0</v>
      </c>
      <c r="AU99" s="80">
        <f>'5-6 - SO05-6'!Q129</f>
        <v>0</v>
      </c>
      <c r="AV99" s="79">
        <f>'5-6 - SO05-6'!K33</f>
        <v>0</v>
      </c>
      <c r="AW99" s="79">
        <f>'5-6 - SO05-6'!K34</f>
        <v>0</v>
      </c>
      <c r="AX99" s="79">
        <f>'5-6 - SO05-6'!K35</f>
        <v>0</v>
      </c>
      <c r="AY99" s="79">
        <f>'5-6 - SO05-6'!K36</f>
        <v>0</v>
      </c>
      <c r="AZ99" s="79">
        <f>'5-6 - SO05-6'!F33</f>
        <v>0</v>
      </c>
      <c r="BA99" s="79">
        <f>'5-6 - SO05-6'!F34</f>
        <v>0</v>
      </c>
      <c r="BB99" s="79">
        <f>'5-6 - SO05-6'!F35</f>
        <v>0</v>
      </c>
      <c r="BC99" s="79">
        <f>'5-6 - SO05-6'!F36</f>
        <v>0</v>
      </c>
      <c r="BD99" s="81">
        <f>'5-6 - SO05-6'!F37</f>
        <v>0</v>
      </c>
      <c r="BT99" s="82" t="s">
        <v>80</v>
      </c>
      <c r="BV99" s="82" t="s">
        <v>77</v>
      </c>
      <c r="BW99" s="82" t="s">
        <v>95</v>
      </c>
      <c r="BX99" s="82" t="s">
        <v>4</v>
      </c>
      <c r="CL99" s="82" t="s">
        <v>1</v>
      </c>
      <c r="CM99" s="82" t="s">
        <v>75</v>
      </c>
    </row>
    <row r="100" spans="1:91" s="6" customFormat="1" ht="16.5" customHeight="1">
      <c r="A100" s="73" t="s">
        <v>79</v>
      </c>
      <c r="B100" s="74"/>
      <c r="C100" s="75"/>
      <c r="D100" s="180" t="s">
        <v>96</v>
      </c>
      <c r="E100" s="180"/>
      <c r="F100" s="180"/>
      <c r="G100" s="180"/>
      <c r="H100" s="180"/>
      <c r="I100" s="76"/>
      <c r="J100" s="180" t="s">
        <v>97</v>
      </c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1">
        <f>'7 - SO07'!K30</f>
        <v>0</v>
      </c>
      <c r="AH100" s="182"/>
      <c r="AI100" s="182"/>
      <c r="AJ100" s="182"/>
      <c r="AK100" s="182"/>
      <c r="AL100" s="182"/>
      <c r="AM100" s="182"/>
      <c r="AN100" s="181">
        <f t="shared" si="0"/>
        <v>0</v>
      </c>
      <c r="AO100" s="182"/>
      <c r="AP100" s="182"/>
      <c r="AQ100" s="77" t="s">
        <v>82</v>
      </c>
      <c r="AR100" s="74"/>
      <c r="AS100" s="83">
        <v>0</v>
      </c>
      <c r="AT100" s="84">
        <f t="shared" si="1"/>
        <v>0</v>
      </c>
      <c r="AU100" s="85">
        <f>'7 - SO07'!Q124</f>
        <v>0</v>
      </c>
      <c r="AV100" s="84">
        <f>'7 - SO07'!K33</f>
        <v>0</v>
      </c>
      <c r="AW100" s="84">
        <f>'7 - SO07'!K34</f>
        <v>0</v>
      </c>
      <c r="AX100" s="84">
        <f>'7 - SO07'!K35</f>
        <v>0</v>
      </c>
      <c r="AY100" s="84">
        <f>'7 - SO07'!K36</f>
        <v>0</v>
      </c>
      <c r="AZ100" s="84">
        <f>'7 - SO07'!F33</f>
        <v>0</v>
      </c>
      <c r="BA100" s="84">
        <f>'7 - SO07'!F34</f>
        <v>0</v>
      </c>
      <c r="BB100" s="84">
        <f>'7 - SO07'!F35</f>
        <v>0</v>
      </c>
      <c r="BC100" s="84">
        <f>'7 - SO07'!F36</f>
        <v>0</v>
      </c>
      <c r="BD100" s="86">
        <f>'7 - SO07'!F37</f>
        <v>0</v>
      </c>
      <c r="BT100" s="82" t="s">
        <v>80</v>
      </c>
      <c r="BV100" s="82" t="s">
        <v>77</v>
      </c>
      <c r="BW100" s="82" t="s">
        <v>98</v>
      </c>
      <c r="BX100" s="82" t="s">
        <v>4</v>
      </c>
      <c r="CL100" s="82" t="s">
        <v>1</v>
      </c>
      <c r="CM100" s="82" t="s">
        <v>75</v>
      </c>
    </row>
    <row r="101" spans="1:91" s="1" customFormat="1" ht="30" customHeight="1">
      <c r="B101" s="28"/>
      <c r="AR101" s="28"/>
    </row>
    <row r="102" spans="1:91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28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1 - SO01'!C2" display="/" xr:uid="{00000000-0004-0000-0000-000000000000}"/>
    <hyperlink ref="A96" location="'2 - SO02'!C2" display="/" xr:uid="{00000000-0004-0000-0000-000001000000}"/>
    <hyperlink ref="A97" location="'3 - SO03'!C2" display="/" xr:uid="{00000000-0004-0000-0000-000002000000}"/>
    <hyperlink ref="A98" location="'4 - SO04'!C2" display="/" xr:uid="{00000000-0004-0000-0000-000003000000}"/>
    <hyperlink ref="A99" location="'5-6 - SO05-6'!C2" display="/" xr:uid="{00000000-0004-0000-0000-000004000000}"/>
    <hyperlink ref="A100" location="'7 - SO07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N213"/>
  <sheetViews>
    <sheetView showGridLines="0" workbookViewId="0">
      <selection activeCell="F130" sqref="F130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47" ht="37" customHeight="1">
      <c r="M2" s="207" t="s">
        <v>5</v>
      </c>
      <c r="N2" s="189"/>
      <c r="O2" s="189"/>
      <c r="P2" s="189"/>
      <c r="Q2" s="189"/>
      <c r="R2" s="189"/>
      <c r="S2" s="189"/>
      <c r="T2" s="189"/>
      <c r="U2" s="189"/>
      <c r="V2" s="189"/>
      <c r="W2" s="189"/>
      <c r="AU2" s="13" t="s">
        <v>83</v>
      </c>
    </row>
    <row r="3" spans="2:47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75</v>
      </c>
    </row>
    <row r="4" spans="2:47" ht="25" customHeight="1">
      <c r="B4" s="16"/>
      <c r="D4" s="17" t="s">
        <v>99</v>
      </c>
      <c r="M4" s="16"/>
      <c r="N4" s="87" t="s">
        <v>9</v>
      </c>
      <c r="AU4" s="13" t="s">
        <v>3</v>
      </c>
    </row>
    <row r="5" spans="2:47" ht="7" customHeight="1">
      <c r="B5" s="16"/>
      <c r="M5" s="16"/>
    </row>
    <row r="6" spans="2:47" ht="12" customHeight="1">
      <c r="B6" s="16"/>
      <c r="D6" s="23" t="s">
        <v>15</v>
      </c>
      <c r="M6" s="16"/>
    </row>
    <row r="7" spans="2:47" ht="16.5" customHeight="1">
      <c r="B7" s="16"/>
      <c r="E7" s="208" t="str">
        <f>'Rekapitulácia stavby'!K6</f>
        <v>Podpora poľnohospodárskeho podniku Bio farma - PAUČO</v>
      </c>
      <c r="F7" s="209"/>
      <c r="G7" s="209"/>
      <c r="H7" s="209"/>
      <c r="I7" s="209"/>
      <c r="M7" s="16"/>
    </row>
    <row r="8" spans="2:47" s="1" customFormat="1" ht="12" customHeight="1">
      <c r="B8" s="28"/>
      <c r="D8" s="23" t="s">
        <v>100</v>
      </c>
      <c r="M8" s="28"/>
    </row>
    <row r="9" spans="2:47" s="1" customFormat="1" ht="16.5" customHeight="1">
      <c r="B9" s="28"/>
      <c r="E9" s="166" t="s">
        <v>101</v>
      </c>
      <c r="F9" s="210"/>
      <c r="G9" s="210"/>
      <c r="H9" s="210"/>
      <c r="I9" s="210"/>
      <c r="M9" s="28"/>
    </row>
    <row r="10" spans="2:47" s="1" customFormat="1">
      <c r="B10" s="28"/>
      <c r="M10" s="28"/>
    </row>
    <row r="11" spans="2:47" s="1" customFormat="1" ht="12" customHeight="1">
      <c r="B11" s="28"/>
      <c r="D11" s="23" t="s">
        <v>17</v>
      </c>
      <c r="F11" s="21" t="s">
        <v>1</v>
      </c>
      <c r="G11" s="21"/>
      <c r="J11" s="23" t="s">
        <v>18</v>
      </c>
      <c r="K11" s="21" t="s">
        <v>1</v>
      </c>
      <c r="M11" s="28"/>
    </row>
    <row r="12" spans="2:47" s="1" customFormat="1" ht="12" customHeight="1">
      <c r="B12" s="28"/>
      <c r="D12" s="23" t="s">
        <v>19</v>
      </c>
      <c r="F12" s="21" t="s">
        <v>20</v>
      </c>
      <c r="G12" s="21"/>
      <c r="J12" s="23" t="s">
        <v>21</v>
      </c>
      <c r="K12" s="51" t="str">
        <f>'Rekapitulácia stavby'!AN8</f>
        <v>28. 2. 2025</v>
      </c>
      <c r="M12" s="28"/>
    </row>
    <row r="13" spans="2:47" s="1" customFormat="1" ht="10.85" customHeight="1">
      <c r="B13" s="28"/>
      <c r="M13" s="28"/>
    </row>
    <row r="14" spans="2:47" s="1" customFormat="1" ht="12" customHeight="1">
      <c r="B14" s="28"/>
      <c r="D14" s="23" t="s">
        <v>23</v>
      </c>
      <c r="J14" s="23" t="s">
        <v>24</v>
      </c>
      <c r="K14" s="21" t="s">
        <v>1</v>
      </c>
      <c r="M14" s="28"/>
    </row>
    <row r="15" spans="2:47" s="1" customFormat="1" ht="18" customHeight="1">
      <c r="B15" s="28"/>
      <c r="E15" s="21" t="s">
        <v>25</v>
      </c>
      <c r="J15" s="23" t="s">
        <v>26</v>
      </c>
      <c r="K15" s="21" t="s">
        <v>1</v>
      </c>
      <c r="M15" s="28"/>
    </row>
    <row r="16" spans="2:47" s="1" customFormat="1" ht="7" customHeight="1">
      <c r="B16" s="28"/>
      <c r="M16" s="28"/>
    </row>
    <row r="17" spans="2:13" s="1" customFormat="1" ht="12" customHeight="1">
      <c r="B17" s="28"/>
      <c r="D17" s="23" t="s">
        <v>27</v>
      </c>
      <c r="J17" s="23" t="s">
        <v>24</v>
      </c>
      <c r="K17" s="24" t="str">
        <f>'Rekapitulácia stavby'!AN13</f>
        <v>Vyplň údaj</v>
      </c>
      <c r="M17" s="28"/>
    </row>
    <row r="18" spans="2:13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188"/>
      <c r="J18" s="23" t="s">
        <v>26</v>
      </c>
      <c r="K18" s="24" t="str">
        <f>'Rekapitulácia stavby'!AN14</f>
        <v>Vyplň údaj</v>
      </c>
      <c r="M18" s="28"/>
    </row>
    <row r="19" spans="2:13" s="1" customFormat="1" ht="7" customHeight="1">
      <c r="B19" s="28"/>
      <c r="M19" s="28"/>
    </row>
    <row r="20" spans="2:13" s="1" customFormat="1" ht="12" customHeight="1">
      <c r="B20" s="28"/>
      <c r="D20" s="23" t="s">
        <v>29</v>
      </c>
      <c r="J20" s="23" t="s">
        <v>24</v>
      </c>
      <c r="K20" s="21" t="s">
        <v>1</v>
      </c>
      <c r="M20" s="28"/>
    </row>
    <row r="21" spans="2:13" s="1" customFormat="1" ht="18" customHeight="1">
      <c r="B21" s="28"/>
      <c r="E21" s="21" t="s">
        <v>30</v>
      </c>
      <c r="J21" s="23" t="s">
        <v>26</v>
      </c>
      <c r="K21" s="21" t="s">
        <v>1</v>
      </c>
      <c r="M21" s="28"/>
    </row>
    <row r="22" spans="2:13" s="1" customFormat="1" ht="7" customHeight="1">
      <c r="B22" s="28"/>
      <c r="M22" s="28"/>
    </row>
    <row r="23" spans="2:13" s="1" customFormat="1" ht="12" customHeight="1">
      <c r="B23" s="28"/>
      <c r="D23" s="23" t="s">
        <v>32</v>
      </c>
      <c r="J23" s="23" t="s">
        <v>24</v>
      </c>
      <c r="K23" s="21" t="s">
        <v>1</v>
      </c>
      <c r="M23" s="28"/>
    </row>
    <row r="24" spans="2:13" s="1" customFormat="1" ht="18" customHeight="1">
      <c r="B24" s="28"/>
      <c r="E24" s="21" t="s">
        <v>33</v>
      </c>
      <c r="J24" s="23" t="s">
        <v>26</v>
      </c>
      <c r="K24" s="21" t="s">
        <v>1</v>
      </c>
      <c r="M24" s="28"/>
    </row>
    <row r="25" spans="2:13" s="1" customFormat="1" ht="7" customHeight="1">
      <c r="B25" s="28"/>
      <c r="M25" s="28"/>
    </row>
    <row r="26" spans="2:13" s="1" customFormat="1" ht="12" customHeight="1">
      <c r="B26" s="28"/>
      <c r="D26" s="23" t="s">
        <v>34</v>
      </c>
      <c r="M26" s="28"/>
    </row>
    <row r="27" spans="2:13" s="7" customFormat="1" ht="16.5" customHeight="1">
      <c r="B27" s="88"/>
      <c r="E27" s="193" t="s">
        <v>1</v>
      </c>
      <c r="F27" s="193"/>
      <c r="G27" s="193"/>
      <c r="H27" s="193"/>
      <c r="I27" s="193"/>
      <c r="M27" s="88"/>
    </row>
    <row r="28" spans="2:13" s="1" customFormat="1" ht="7" customHeight="1">
      <c r="B28" s="28"/>
      <c r="M28" s="28"/>
    </row>
    <row r="29" spans="2:13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52"/>
      <c r="M29" s="28"/>
    </row>
    <row r="30" spans="2:13" s="1" customFormat="1" ht="25.4" customHeight="1">
      <c r="B30" s="28"/>
      <c r="D30" s="89" t="s">
        <v>35</v>
      </c>
      <c r="K30" s="65">
        <f>ROUND(K129, 2)</f>
        <v>0</v>
      </c>
      <c r="M30" s="28"/>
    </row>
    <row r="31" spans="2:13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52"/>
      <c r="M31" s="28"/>
    </row>
    <row r="32" spans="2:13" s="1" customFormat="1" ht="14.4" customHeight="1">
      <c r="B32" s="28"/>
      <c r="F32" s="31" t="s">
        <v>37</v>
      </c>
      <c r="G32" s="31"/>
      <c r="J32" s="31" t="s">
        <v>36</v>
      </c>
      <c r="K32" s="31" t="s">
        <v>38</v>
      </c>
      <c r="M32" s="28"/>
    </row>
    <row r="33" spans="2:13" s="1" customFormat="1" ht="14.4" customHeight="1">
      <c r="B33" s="28"/>
      <c r="D33" s="54" t="s">
        <v>39</v>
      </c>
      <c r="E33" s="33" t="s">
        <v>40</v>
      </c>
      <c r="F33" s="90">
        <f>ROUND((SUM(BF129:BF212)),  2)</f>
        <v>0</v>
      </c>
      <c r="G33" s="90"/>
      <c r="H33" s="91"/>
      <c r="I33" s="91"/>
      <c r="J33" s="92">
        <v>0.23</v>
      </c>
      <c r="K33" s="90">
        <f>ROUND(((SUM(BF129:BF212))*J33),  2)</f>
        <v>0</v>
      </c>
      <c r="M33" s="28"/>
    </row>
    <row r="34" spans="2:13" s="1" customFormat="1" ht="14.4" customHeight="1">
      <c r="B34" s="28"/>
      <c r="E34" s="33" t="s">
        <v>41</v>
      </c>
      <c r="F34" s="90">
        <f>ROUND((SUM(BG129:BG212)),  2)</f>
        <v>0</v>
      </c>
      <c r="G34" s="90"/>
      <c r="H34" s="91"/>
      <c r="I34" s="91"/>
      <c r="J34" s="92">
        <v>0.23</v>
      </c>
      <c r="K34" s="90">
        <f>ROUND(((SUM(BG129:BG212))*J34),  2)</f>
        <v>0</v>
      </c>
      <c r="M34" s="28"/>
    </row>
    <row r="35" spans="2:13" s="1" customFormat="1" ht="14.4" hidden="1" customHeight="1">
      <c r="B35" s="28"/>
      <c r="E35" s="23" t="s">
        <v>42</v>
      </c>
      <c r="F35" s="93">
        <f>ROUND((SUM(BH129:BH212)),  2)</f>
        <v>0</v>
      </c>
      <c r="G35" s="93"/>
      <c r="J35" s="94">
        <v>0.23</v>
      </c>
      <c r="K35" s="93">
        <f>0</f>
        <v>0</v>
      </c>
      <c r="M35" s="28"/>
    </row>
    <row r="36" spans="2:13" s="1" customFormat="1" ht="14.4" hidden="1" customHeight="1">
      <c r="B36" s="28"/>
      <c r="E36" s="23" t="s">
        <v>43</v>
      </c>
      <c r="F36" s="93">
        <f>ROUND((SUM(BI129:BI212)),  2)</f>
        <v>0</v>
      </c>
      <c r="G36" s="93"/>
      <c r="J36" s="94">
        <v>0.23</v>
      </c>
      <c r="K36" s="93">
        <f>0</f>
        <v>0</v>
      </c>
      <c r="M36" s="28"/>
    </row>
    <row r="37" spans="2:13" s="1" customFormat="1" ht="14.4" hidden="1" customHeight="1">
      <c r="B37" s="28"/>
      <c r="E37" s="33" t="s">
        <v>44</v>
      </c>
      <c r="F37" s="90">
        <f>ROUND((SUM(BJ129:BJ212)),  2)</f>
        <v>0</v>
      </c>
      <c r="G37" s="90"/>
      <c r="H37" s="91"/>
      <c r="I37" s="91"/>
      <c r="J37" s="92">
        <v>0</v>
      </c>
      <c r="K37" s="90">
        <f>0</f>
        <v>0</v>
      </c>
      <c r="M37" s="28"/>
    </row>
    <row r="38" spans="2:13" s="1" customFormat="1" ht="7" customHeight="1">
      <c r="B38" s="28"/>
      <c r="M38" s="28"/>
    </row>
    <row r="39" spans="2:13" s="1" customFormat="1" ht="25.4" customHeight="1">
      <c r="B39" s="28"/>
      <c r="C39" s="95"/>
      <c r="D39" s="96" t="s">
        <v>45</v>
      </c>
      <c r="E39" s="56"/>
      <c r="F39" s="56"/>
      <c r="G39" s="56"/>
      <c r="H39" s="97" t="s">
        <v>46</v>
      </c>
      <c r="I39" s="98" t="s">
        <v>47</v>
      </c>
      <c r="J39" s="56"/>
      <c r="K39" s="99">
        <f>SUM(K30:K37)</f>
        <v>0</v>
      </c>
      <c r="L39" s="100"/>
      <c r="M39" s="28"/>
    </row>
    <row r="40" spans="2:13" s="1" customFormat="1" ht="14.4" customHeight="1">
      <c r="B40" s="28"/>
      <c r="M40" s="28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8"/>
      <c r="D50" s="40" t="s">
        <v>48</v>
      </c>
      <c r="E50" s="41"/>
      <c r="F50" s="41"/>
      <c r="G50" s="41"/>
      <c r="H50" s="40" t="s">
        <v>49</v>
      </c>
      <c r="I50" s="41"/>
      <c r="J50" s="41"/>
      <c r="K50" s="41"/>
      <c r="L50" s="41"/>
      <c r="M50" s="28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45">
      <c r="B61" s="28"/>
      <c r="D61" s="42" t="s">
        <v>50</v>
      </c>
      <c r="E61" s="30"/>
      <c r="F61" s="101" t="s">
        <v>51</v>
      </c>
      <c r="G61" s="101"/>
      <c r="H61" s="42" t="s">
        <v>50</v>
      </c>
      <c r="I61" s="30"/>
      <c r="J61" s="30"/>
      <c r="K61" s="102" t="s">
        <v>51</v>
      </c>
      <c r="L61" s="30"/>
      <c r="M61" s="28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45">
      <c r="B65" s="28"/>
      <c r="D65" s="40" t="s">
        <v>52</v>
      </c>
      <c r="E65" s="41"/>
      <c r="F65" s="41"/>
      <c r="G65" s="41"/>
      <c r="H65" s="40" t="s">
        <v>53</v>
      </c>
      <c r="I65" s="41"/>
      <c r="J65" s="41"/>
      <c r="K65" s="41"/>
      <c r="L65" s="41"/>
      <c r="M65" s="28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45">
      <c r="B76" s="28"/>
      <c r="D76" s="42" t="s">
        <v>50</v>
      </c>
      <c r="E76" s="30"/>
      <c r="F76" s="101" t="s">
        <v>51</v>
      </c>
      <c r="G76" s="101"/>
      <c r="H76" s="42" t="s">
        <v>50</v>
      </c>
      <c r="I76" s="30"/>
      <c r="J76" s="30"/>
      <c r="K76" s="102" t="s">
        <v>51</v>
      </c>
      <c r="L76" s="30"/>
      <c r="M76" s="28"/>
    </row>
    <row r="77" spans="2:13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8"/>
    </row>
    <row r="81" spans="2:48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8"/>
    </row>
    <row r="82" spans="2:48" s="1" customFormat="1" ht="25" customHeight="1">
      <c r="B82" s="28"/>
      <c r="C82" s="17" t="s">
        <v>102</v>
      </c>
      <c r="M82" s="28"/>
    </row>
    <row r="83" spans="2:48" s="1" customFormat="1" ht="7" customHeight="1">
      <c r="B83" s="28"/>
      <c r="M83" s="28"/>
    </row>
    <row r="84" spans="2:48" s="1" customFormat="1" ht="12" customHeight="1">
      <c r="B84" s="28"/>
      <c r="C84" s="23" t="s">
        <v>15</v>
      </c>
      <c r="M84" s="28"/>
    </row>
    <row r="85" spans="2:48" s="1" customFormat="1" ht="16.5" customHeight="1">
      <c r="B85" s="28"/>
      <c r="E85" s="208" t="str">
        <f>E7</f>
        <v>Podpora poľnohospodárskeho podniku Bio farma - PAUČO</v>
      </c>
      <c r="F85" s="209"/>
      <c r="G85" s="209"/>
      <c r="H85" s="209"/>
      <c r="I85" s="209"/>
      <c r="M85" s="28"/>
    </row>
    <row r="86" spans="2:48" s="1" customFormat="1" ht="12" customHeight="1">
      <c r="B86" s="28"/>
      <c r="C86" s="23" t="s">
        <v>100</v>
      </c>
      <c r="M86" s="28"/>
    </row>
    <row r="87" spans="2:48" s="1" customFormat="1" ht="16.5" customHeight="1">
      <c r="B87" s="28"/>
      <c r="E87" s="166" t="str">
        <f>E9</f>
        <v>1 - SO01</v>
      </c>
      <c r="F87" s="210"/>
      <c r="G87" s="210"/>
      <c r="H87" s="210"/>
      <c r="I87" s="210"/>
      <c r="M87" s="28"/>
    </row>
    <row r="88" spans="2:48" s="1" customFormat="1" ht="7" customHeight="1">
      <c r="B88" s="28"/>
      <c r="M88" s="28"/>
    </row>
    <row r="89" spans="2:48" s="1" customFormat="1" ht="12" customHeight="1">
      <c r="B89" s="28"/>
      <c r="C89" s="23" t="s">
        <v>19</v>
      </c>
      <c r="F89" s="21" t="str">
        <f>F12</f>
        <v>k.ú. Korytárky</v>
      </c>
      <c r="G89" s="21"/>
      <c r="J89" s="23" t="s">
        <v>21</v>
      </c>
      <c r="K89" s="51" t="str">
        <f>IF(K12="","",K12)</f>
        <v>28. 2. 2025</v>
      </c>
      <c r="M89" s="28"/>
    </row>
    <row r="90" spans="2:48" s="1" customFormat="1" ht="7" customHeight="1">
      <c r="B90" s="28"/>
      <c r="M90" s="28"/>
    </row>
    <row r="91" spans="2:48" s="1" customFormat="1" ht="40.1" customHeight="1">
      <c r="B91" s="28"/>
      <c r="C91" s="23" t="s">
        <v>23</v>
      </c>
      <c r="F91" s="21" t="str">
        <f>E15</f>
        <v>Ján Paučo, Námestie Cyrila a Metoda 9023/5, 960 01</v>
      </c>
      <c r="G91" s="21"/>
      <c r="J91" s="23" t="s">
        <v>29</v>
      </c>
      <c r="K91" s="26" t="str">
        <f>E21</f>
        <v>PPARCH s.r.o. Ľudovíta Štúra 46 , 960 01 Zvolen</v>
      </c>
      <c r="M91" s="28"/>
    </row>
    <row r="92" spans="2:48" s="1" customFormat="1" ht="15.15" customHeight="1">
      <c r="B92" s="28"/>
      <c r="C92" s="23" t="s">
        <v>27</v>
      </c>
      <c r="F92" s="21" t="str">
        <f>IF(E18="","",E18)</f>
        <v>Vyplň údaj</v>
      </c>
      <c r="G92" s="21"/>
      <c r="J92" s="23" t="s">
        <v>32</v>
      </c>
      <c r="K92" s="26" t="str">
        <f>E24</f>
        <v xml:space="preserve">Keteb s.r.o. </v>
      </c>
      <c r="M92" s="28"/>
    </row>
    <row r="93" spans="2:48" s="1" customFormat="1" ht="10.3" customHeight="1">
      <c r="B93" s="28"/>
      <c r="M93" s="28"/>
    </row>
    <row r="94" spans="2:48" s="1" customFormat="1" ht="29.25" customHeight="1">
      <c r="B94" s="28"/>
      <c r="C94" s="103" t="s">
        <v>103</v>
      </c>
      <c r="D94" s="95"/>
      <c r="E94" s="95"/>
      <c r="F94" s="95"/>
      <c r="G94" s="95"/>
      <c r="H94" s="95"/>
      <c r="I94" s="95"/>
      <c r="J94" s="95"/>
      <c r="K94" s="104" t="s">
        <v>104</v>
      </c>
      <c r="L94" s="95"/>
      <c r="M94" s="28"/>
    </row>
    <row r="95" spans="2:48" s="1" customFormat="1" ht="10.3" customHeight="1">
      <c r="B95" s="28"/>
      <c r="M95" s="28"/>
    </row>
    <row r="96" spans="2:48" s="1" customFormat="1" ht="22.85" customHeight="1">
      <c r="B96" s="28"/>
      <c r="C96" s="105" t="s">
        <v>105</v>
      </c>
      <c r="K96" s="65">
        <f>K129</f>
        <v>0</v>
      </c>
      <c r="M96" s="28"/>
      <c r="AV96" s="13" t="s">
        <v>106</v>
      </c>
    </row>
    <row r="97" spans="2:13" s="8" customFormat="1" ht="25" customHeight="1">
      <c r="B97" s="106"/>
      <c r="D97" s="107" t="s">
        <v>107</v>
      </c>
      <c r="E97" s="108"/>
      <c r="F97" s="108"/>
      <c r="G97" s="108"/>
      <c r="H97" s="108"/>
      <c r="I97" s="108"/>
      <c r="J97" s="108"/>
      <c r="K97" s="109">
        <f>K130</f>
        <v>0</v>
      </c>
      <c r="M97" s="106"/>
    </row>
    <row r="98" spans="2:13" s="9" customFormat="1" ht="19.95" customHeight="1">
      <c r="B98" s="110"/>
      <c r="D98" s="111" t="s">
        <v>108</v>
      </c>
      <c r="E98" s="112"/>
      <c r="F98" s="112"/>
      <c r="G98" s="112"/>
      <c r="H98" s="112"/>
      <c r="I98" s="112"/>
      <c r="J98" s="112"/>
      <c r="K98" s="113">
        <f>K131</f>
        <v>0</v>
      </c>
      <c r="M98" s="110"/>
    </row>
    <row r="99" spans="2:13" s="9" customFormat="1" ht="19.95" customHeight="1">
      <c r="B99" s="110"/>
      <c r="D99" s="111" t="s">
        <v>109</v>
      </c>
      <c r="E99" s="112"/>
      <c r="F99" s="112"/>
      <c r="G99" s="112"/>
      <c r="H99" s="112"/>
      <c r="I99" s="112"/>
      <c r="J99" s="112"/>
      <c r="K99" s="113">
        <f>K135</f>
        <v>0</v>
      </c>
      <c r="M99" s="110"/>
    </row>
    <row r="100" spans="2:13" s="9" customFormat="1" ht="19.95" customHeight="1">
      <c r="B100" s="110"/>
      <c r="D100" s="111" t="s">
        <v>110</v>
      </c>
      <c r="E100" s="112"/>
      <c r="F100" s="112"/>
      <c r="G100" s="112"/>
      <c r="H100" s="112"/>
      <c r="I100" s="112"/>
      <c r="J100" s="112"/>
      <c r="K100" s="113">
        <f>K138</f>
        <v>0</v>
      </c>
      <c r="M100" s="110"/>
    </row>
    <row r="101" spans="2:13" s="8" customFormat="1" ht="25" customHeight="1">
      <c r="B101" s="106"/>
      <c r="D101" s="107" t="s">
        <v>111</v>
      </c>
      <c r="E101" s="108"/>
      <c r="F101" s="108"/>
      <c r="G101" s="108"/>
      <c r="H101" s="108"/>
      <c r="I101" s="108"/>
      <c r="J101" s="108"/>
      <c r="K101" s="109">
        <f>K140</f>
        <v>0</v>
      </c>
      <c r="M101" s="106"/>
    </row>
    <row r="102" spans="2:13" s="9" customFormat="1" ht="19.95" customHeight="1">
      <c r="B102" s="110"/>
      <c r="D102" s="111" t="s">
        <v>112</v>
      </c>
      <c r="E102" s="112"/>
      <c r="F102" s="112"/>
      <c r="G102" s="112"/>
      <c r="H102" s="112"/>
      <c r="I102" s="112"/>
      <c r="J102" s="112"/>
      <c r="K102" s="113">
        <f>K141</f>
        <v>0</v>
      </c>
      <c r="M102" s="110"/>
    </row>
    <row r="103" spans="2:13" s="9" customFormat="1" ht="19.95" customHeight="1">
      <c r="B103" s="110"/>
      <c r="D103" s="111" t="s">
        <v>113</v>
      </c>
      <c r="E103" s="112"/>
      <c r="F103" s="112"/>
      <c r="G103" s="112"/>
      <c r="H103" s="112"/>
      <c r="I103" s="112"/>
      <c r="J103" s="112"/>
      <c r="K103" s="113">
        <f>K149</f>
        <v>0</v>
      </c>
      <c r="M103" s="110"/>
    </row>
    <row r="104" spans="2:13" s="9" customFormat="1" ht="19.95" customHeight="1">
      <c r="B104" s="110"/>
      <c r="D104" s="111" t="s">
        <v>114</v>
      </c>
      <c r="E104" s="112"/>
      <c r="F104" s="112"/>
      <c r="G104" s="112"/>
      <c r="H104" s="112"/>
      <c r="I104" s="112"/>
      <c r="J104" s="112"/>
      <c r="K104" s="113">
        <f>K160</f>
        <v>0</v>
      </c>
      <c r="M104" s="110"/>
    </row>
    <row r="105" spans="2:13" s="9" customFormat="1" ht="19.95" customHeight="1">
      <c r="B105" s="110"/>
      <c r="D105" s="111" t="s">
        <v>115</v>
      </c>
      <c r="E105" s="112"/>
      <c r="F105" s="112"/>
      <c r="G105" s="112"/>
      <c r="H105" s="112"/>
      <c r="I105" s="112"/>
      <c r="J105" s="112"/>
      <c r="K105" s="113">
        <f>K183</f>
        <v>0</v>
      </c>
      <c r="M105" s="110"/>
    </row>
    <row r="106" spans="2:13" s="9" customFormat="1" ht="19.95" customHeight="1">
      <c r="B106" s="110"/>
      <c r="D106" s="111" t="s">
        <v>116</v>
      </c>
      <c r="E106" s="112"/>
      <c r="F106" s="112"/>
      <c r="G106" s="112"/>
      <c r="H106" s="112"/>
      <c r="I106" s="112"/>
      <c r="J106" s="112"/>
      <c r="K106" s="113">
        <f>K186</f>
        <v>0</v>
      </c>
      <c r="M106" s="110"/>
    </row>
    <row r="107" spans="2:13" s="9" customFormat="1" ht="19.95" customHeight="1">
      <c r="B107" s="110"/>
      <c r="D107" s="111" t="s">
        <v>117</v>
      </c>
      <c r="E107" s="112"/>
      <c r="F107" s="112"/>
      <c r="G107" s="112"/>
      <c r="H107" s="112"/>
      <c r="I107" s="112"/>
      <c r="J107" s="112"/>
      <c r="K107" s="113">
        <f>K197</f>
        <v>0</v>
      </c>
      <c r="M107" s="110"/>
    </row>
    <row r="108" spans="2:13" s="9" customFormat="1" ht="19.95" customHeight="1">
      <c r="B108" s="110"/>
      <c r="D108" s="111" t="s">
        <v>118</v>
      </c>
      <c r="E108" s="112"/>
      <c r="F108" s="112"/>
      <c r="G108" s="112"/>
      <c r="H108" s="112"/>
      <c r="I108" s="112"/>
      <c r="J108" s="112"/>
      <c r="K108" s="113">
        <f>K207</f>
        <v>0</v>
      </c>
      <c r="M108" s="110"/>
    </row>
    <row r="109" spans="2:13" s="9" customFormat="1" ht="19.95" customHeight="1">
      <c r="B109" s="110"/>
      <c r="D109" s="111" t="s">
        <v>119</v>
      </c>
      <c r="E109" s="112"/>
      <c r="F109" s="112"/>
      <c r="G109" s="112"/>
      <c r="H109" s="112"/>
      <c r="I109" s="112"/>
      <c r="J109" s="112"/>
      <c r="K109" s="113">
        <f>K210</f>
        <v>0</v>
      </c>
      <c r="M109" s="110"/>
    </row>
    <row r="110" spans="2:13" s="1" customFormat="1" ht="21.75" customHeight="1">
      <c r="B110" s="28"/>
      <c r="M110" s="28"/>
    </row>
    <row r="111" spans="2:13" s="1" customFormat="1" ht="7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28"/>
    </row>
    <row r="115" spans="2:21" s="1" customFormat="1" ht="7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28"/>
    </row>
    <row r="116" spans="2:21" s="1" customFormat="1" ht="25" customHeight="1">
      <c r="B116" s="28"/>
      <c r="C116" s="17" t="s">
        <v>120</v>
      </c>
      <c r="M116" s="28"/>
    </row>
    <row r="117" spans="2:21" s="1" customFormat="1" ht="7" customHeight="1">
      <c r="B117" s="28"/>
      <c r="M117" s="28"/>
    </row>
    <row r="118" spans="2:21" s="1" customFormat="1" ht="12" customHeight="1">
      <c r="B118" s="28"/>
      <c r="C118" s="23" t="s">
        <v>15</v>
      </c>
      <c r="M118" s="28"/>
    </row>
    <row r="119" spans="2:21" s="1" customFormat="1" ht="16.5" customHeight="1">
      <c r="B119" s="28"/>
      <c r="E119" s="208" t="str">
        <f>E7</f>
        <v>Podpora poľnohospodárskeho podniku Bio farma - PAUČO</v>
      </c>
      <c r="F119" s="209"/>
      <c r="G119" s="209"/>
      <c r="H119" s="209"/>
      <c r="I119" s="209"/>
      <c r="M119" s="28"/>
    </row>
    <row r="120" spans="2:21" s="1" customFormat="1" ht="12" customHeight="1">
      <c r="B120" s="28"/>
      <c r="C120" s="23" t="s">
        <v>100</v>
      </c>
      <c r="M120" s="28"/>
    </row>
    <row r="121" spans="2:21" s="1" customFormat="1" ht="16.5" customHeight="1">
      <c r="B121" s="28"/>
      <c r="E121" s="166" t="str">
        <f>E9</f>
        <v>1 - SO01</v>
      </c>
      <c r="F121" s="210"/>
      <c r="G121" s="210"/>
      <c r="H121" s="210"/>
      <c r="I121" s="210"/>
      <c r="M121" s="28"/>
    </row>
    <row r="122" spans="2:21" s="1" customFormat="1" ht="7" customHeight="1">
      <c r="B122" s="28"/>
      <c r="M122" s="28"/>
    </row>
    <row r="123" spans="2:21" s="1" customFormat="1" ht="12" customHeight="1">
      <c r="B123" s="28"/>
      <c r="C123" s="23" t="s">
        <v>19</v>
      </c>
      <c r="F123" s="21" t="str">
        <f>F12</f>
        <v>k.ú. Korytárky</v>
      </c>
      <c r="G123" s="21"/>
      <c r="J123" s="23" t="s">
        <v>21</v>
      </c>
      <c r="K123" s="51" t="str">
        <f>IF(K12="","",K12)</f>
        <v>28. 2. 2025</v>
      </c>
      <c r="M123" s="28"/>
    </row>
    <row r="124" spans="2:21" s="1" customFormat="1" ht="7" customHeight="1">
      <c r="B124" s="28"/>
      <c r="M124" s="28"/>
    </row>
    <row r="125" spans="2:21" s="1" customFormat="1" ht="40.1" customHeight="1">
      <c r="B125" s="28"/>
      <c r="C125" s="23" t="s">
        <v>23</v>
      </c>
      <c r="F125" s="21" t="str">
        <f>E15</f>
        <v>Ján Paučo, Námestie Cyrila a Metoda 9023/5, 960 01</v>
      </c>
      <c r="G125" s="21"/>
      <c r="J125" s="23" t="s">
        <v>29</v>
      </c>
      <c r="K125" s="26" t="str">
        <f>E21</f>
        <v>PPARCH s.r.o. Ľudovíta Štúra 46 , 960 01 Zvolen</v>
      </c>
      <c r="M125" s="28"/>
    </row>
    <row r="126" spans="2:21" s="1" customFormat="1" ht="15.15" customHeight="1">
      <c r="B126" s="28"/>
      <c r="C126" s="23" t="s">
        <v>27</v>
      </c>
      <c r="F126" s="21" t="str">
        <f>IF(E18="","",E18)</f>
        <v>Vyplň údaj</v>
      </c>
      <c r="G126" s="21"/>
      <c r="J126" s="23" t="s">
        <v>32</v>
      </c>
      <c r="K126" s="26" t="str">
        <f>E24</f>
        <v xml:space="preserve">Keteb s.r.o. </v>
      </c>
      <c r="M126" s="28"/>
    </row>
    <row r="127" spans="2:21" s="1" customFormat="1" ht="10.3" customHeight="1">
      <c r="B127" s="28"/>
      <c r="M127" s="28"/>
    </row>
    <row r="128" spans="2:21" s="10" customFormat="1" ht="29.25" customHeight="1">
      <c r="B128" s="114"/>
      <c r="C128" s="115" t="s">
        <v>121</v>
      </c>
      <c r="D128" s="116" t="s">
        <v>60</v>
      </c>
      <c r="E128" s="116" t="s">
        <v>56</v>
      </c>
      <c r="F128" s="116" t="s">
        <v>487</v>
      </c>
      <c r="G128" s="116" t="s">
        <v>488</v>
      </c>
      <c r="H128" s="116" t="s">
        <v>122</v>
      </c>
      <c r="I128" s="116" t="s">
        <v>123</v>
      </c>
      <c r="J128" s="116" t="s">
        <v>124</v>
      </c>
      <c r="K128" s="117" t="s">
        <v>104</v>
      </c>
      <c r="L128" s="118" t="s">
        <v>125</v>
      </c>
      <c r="M128" s="114"/>
      <c r="N128" s="58" t="s">
        <v>1</v>
      </c>
      <c r="O128" s="59" t="s">
        <v>39</v>
      </c>
      <c r="P128" s="59" t="s">
        <v>126</v>
      </c>
      <c r="Q128" s="59" t="s">
        <v>127</v>
      </c>
      <c r="R128" s="59" t="s">
        <v>128</v>
      </c>
      <c r="S128" s="59" t="s">
        <v>129</v>
      </c>
      <c r="T128" s="59" t="s">
        <v>130</v>
      </c>
      <c r="U128" s="60" t="s">
        <v>131</v>
      </c>
    </row>
    <row r="129" spans="2:66" s="1" customFormat="1" ht="22.85" customHeight="1">
      <c r="B129" s="28"/>
      <c r="C129" s="63" t="s">
        <v>105</v>
      </c>
      <c r="K129" s="119">
        <f>BL129</f>
        <v>0</v>
      </c>
      <c r="M129" s="28"/>
      <c r="N129" s="61"/>
      <c r="O129" s="52"/>
      <c r="P129" s="52"/>
      <c r="Q129" s="120">
        <f>Q130+Q140</f>
        <v>0</v>
      </c>
      <c r="R129" s="52"/>
      <c r="S129" s="120">
        <f>S130+S140</f>
        <v>16.60441252</v>
      </c>
      <c r="T129" s="52"/>
      <c r="U129" s="121">
        <f>U130+U140</f>
        <v>0</v>
      </c>
      <c r="AU129" s="13" t="s">
        <v>74</v>
      </c>
      <c r="AV129" s="13" t="s">
        <v>106</v>
      </c>
      <c r="BL129" s="122">
        <f>BL130+BL140</f>
        <v>0</v>
      </c>
    </row>
    <row r="130" spans="2:66" s="11" customFormat="1" ht="25.95" customHeight="1">
      <c r="B130" s="123"/>
      <c r="D130" s="124" t="s">
        <v>74</v>
      </c>
      <c r="E130" s="125" t="s">
        <v>132</v>
      </c>
      <c r="F130" s="125" t="s">
        <v>133</v>
      </c>
      <c r="G130" s="125"/>
      <c r="J130" s="126"/>
      <c r="K130" s="127">
        <f>BL130</f>
        <v>0</v>
      </c>
      <c r="M130" s="123"/>
      <c r="N130" s="128"/>
      <c r="Q130" s="129">
        <f>Q131+Q135+Q138</f>
        <v>0</v>
      </c>
      <c r="S130" s="129">
        <f>S131+S135+S138</f>
        <v>10.818342000000001</v>
      </c>
      <c r="U130" s="130">
        <f>U131+U135+U138</f>
        <v>0</v>
      </c>
      <c r="AS130" s="124" t="s">
        <v>80</v>
      </c>
      <c r="AU130" s="131" t="s">
        <v>74</v>
      </c>
      <c r="AV130" s="131" t="s">
        <v>75</v>
      </c>
      <c r="AZ130" s="124" t="s">
        <v>134</v>
      </c>
      <c r="BL130" s="132">
        <f>BL131+BL135+BL138</f>
        <v>0</v>
      </c>
    </row>
    <row r="131" spans="2:66" s="11" customFormat="1" ht="22.85" customHeight="1">
      <c r="B131" s="123"/>
      <c r="D131" s="124" t="s">
        <v>74</v>
      </c>
      <c r="E131" s="133" t="s">
        <v>80</v>
      </c>
      <c r="F131" s="133" t="s">
        <v>135</v>
      </c>
      <c r="G131" s="133"/>
      <c r="J131" s="126"/>
      <c r="K131" s="134">
        <f>BL131</f>
        <v>0</v>
      </c>
      <c r="M131" s="123"/>
      <c r="N131" s="128"/>
      <c r="Q131" s="129">
        <f>SUM(Q132:Q134)</f>
        <v>0</v>
      </c>
      <c r="S131" s="129">
        <f>SUM(S132:S134)</f>
        <v>0</v>
      </c>
      <c r="U131" s="130">
        <f>SUM(U132:U134)</f>
        <v>0</v>
      </c>
      <c r="AS131" s="124" t="s">
        <v>80</v>
      </c>
      <c r="AU131" s="131" t="s">
        <v>74</v>
      </c>
      <c r="AV131" s="131" t="s">
        <v>80</v>
      </c>
      <c r="AZ131" s="124" t="s">
        <v>134</v>
      </c>
      <c r="BL131" s="132">
        <f>SUM(BL132:BL134)</f>
        <v>0</v>
      </c>
    </row>
    <row r="132" spans="2:66" s="1" customFormat="1" ht="21.75" customHeight="1">
      <c r="B132" s="135"/>
      <c r="C132" s="136" t="s">
        <v>80</v>
      </c>
      <c r="D132" s="136" t="s">
        <v>136</v>
      </c>
      <c r="E132" s="137" t="s">
        <v>137</v>
      </c>
      <c r="F132" s="138" t="s">
        <v>138</v>
      </c>
      <c r="G132" s="138"/>
      <c r="H132" s="139" t="s">
        <v>139</v>
      </c>
      <c r="I132" s="140">
        <v>8.1</v>
      </c>
      <c r="J132" s="141"/>
      <c r="K132" s="142">
        <f>ROUND(J132*I132,2)</f>
        <v>0</v>
      </c>
      <c r="L132" s="143"/>
      <c r="M132" s="28"/>
      <c r="N132" s="144" t="s">
        <v>1</v>
      </c>
      <c r="O132" s="145" t="s">
        <v>41</v>
      </c>
      <c r="Q132" s="146">
        <f>P132*I132</f>
        <v>0</v>
      </c>
      <c r="R132" s="146">
        <v>0</v>
      </c>
      <c r="S132" s="146">
        <f>R132*I132</f>
        <v>0</v>
      </c>
      <c r="T132" s="146">
        <v>0</v>
      </c>
      <c r="U132" s="147">
        <f>T132*I132</f>
        <v>0</v>
      </c>
      <c r="AS132" s="148" t="s">
        <v>90</v>
      </c>
      <c r="AU132" s="148" t="s">
        <v>136</v>
      </c>
      <c r="AV132" s="148" t="s">
        <v>84</v>
      </c>
      <c r="AZ132" s="13" t="s">
        <v>134</v>
      </c>
      <c r="BF132" s="149">
        <f>IF(O132="základná",K132,0)</f>
        <v>0</v>
      </c>
      <c r="BG132" s="149">
        <f>IF(O132="znížená",K132,0)</f>
        <v>0</v>
      </c>
      <c r="BH132" s="149">
        <f>IF(O132="zákl. prenesená",K132,0)</f>
        <v>0</v>
      </c>
      <c r="BI132" s="149">
        <f>IF(O132="zníž. prenesená",K132,0)</f>
        <v>0</v>
      </c>
      <c r="BJ132" s="149">
        <f>IF(O132="nulová",K132,0)</f>
        <v>0</v>
      </c>
      <c r="BK132" s="13" t="s">
        <v>84</v>
      </c>
      <c r="BL132" s="149">
        <f>ROUND(J132*I132,2)</f>
        <v>0</v>
      </c>
      <c r="BM132" s="13" t="s">
        <v>90</v>
      </c>
      <c r="BN132" s="148" t="s">
        <v>140</v>
      </c>
    </row>
    <row r="133" spans="2:66" s="1" customFormat="1" ht="24.15" customHeight="1">
      <c r="B133" s="135"/>
      <c r="C133" s="136" t="s">
        <v>84</v>
      </c>
      <c r="D133" s="136" t="s">
        <v>136</v>
      </c>
      <c r="E133" s="137" t="s">
        <v>141</v>
      </c>
      <c r="F133" s="138" t="s">
        <v>142</v>
      </c>
      <c r="G133" s="138"/>
      <c r="H133" s="139" t="s">
        <v>139</v>
      </c>
      <c r="I133" s="140">
        <v>8.1</v>
      </c>
      <c r="J133" s="141"/>
      <c r="K133" s="142">
        <f>ROUND(J133*I133,2)</f>
        <v>0</v>
      </c>
      <c r="L133" s="143"/>
      <c r="M133" s="28"/>
      <c r="N133" s="144" t="s">
        <v>1</v>
      </c>
      <c r="O133" s="145" t="s">
        <v>41</v>
      </c>
      <c r="Q133" s="146">
        <f>P133*I133</f>
        <v>0</v>
      </c>
      <c r="R133" s="146">
        <v>0</v>
      </c>
      <c r="S133" s="146">
        <f>R133*I133</f>
        <v>0</v>
      </c>
      <c r="T133" s="146">
        <v>0</v>
      </c>
      <c r="U133" s="147">
        <f>T133*I133</f>
        <v>0</v>
      </c>
      <c r="AS133" s="148" t="s">
        <v>90</v>
      </c>
      <c r="AU133" s="148" t="s">
        <v>136</v>
      </c>
      <c r="AV133" s="148" t="s">
        <v>84</v>
      </c>
      <c r="AZ133" s="13" t="s">
        <v>134</v>
      </c>
      <c r="BF133" s="149">
        <f>IF(O133="základná",K133,0)</f>
        <v>0</v>
      </c>
      <c r="BG133" s="149">
        <f>IF(O133="znížená",K133,0)</f>
        <v>0</v>
      </c>
      <c r="BH133" s="149">
        <f>IF(O133="zákl. prenesená",K133,0)</f>
        <v>0</v>
      </c>
      <c r="BI133" s="149">
        <f>IF(O133="zníž. prenesená",K133,0)</f>
        <v>0</v>
      </c>
      <c r="BJ133" s="149">
        <f>IF(O133="nulová",K133,0)</f>
        <v>0</v>
      </c>
      <c r="BK133" s="13" t="s">
        <v>84</v>
      </c>
      <c r="BL133" s="149">
        <f>ROUND(J133*I133,2)</f>
        <v>0</v>
      </c>
      <c r="BM133" s="13" t="s">
        <v>90</v>
      </c>
      <c r="BN133" s="148" t="s">
        <v>143</v>
      </c>
    </row>
    <row r="134" spans="2:66" s="1" customFormat="1" ht="33" customHeight="1">
      <c r="B134" s="135"/>
      <c r="C134" s="136" t="s">
        <v>87</v>
      </c>
      <c r="D134" s="136" t="s">
        <v>136</v>
      </c>
      <c r="E134" s="137" t="s">
        <v>144</v>
      </c>
      <c r="F134" s="138" t="s">
        <v>145</v>
      </c>
      <c r="G134" s="138"/>
      <c r="H134" s="139" t="s">
        <v>146</v>
      </c>
      <c r="I134" s="140">
        <v>8.1</v>
      </c>
      <c r="J134" s="141"/>
      <c r="K134" s="142">
        <f>ROUND(J134*I134,2)</f>
        <v>0</v>
      </c>
      <c r="L134" s="143"/>
      <c r="M134" s="28"/>
      <c r="N134" s="144" t="s">
        <v>1</v>
      </c>
      <c r="O134" s="145" t="s">
        <v>41</v>
      </c>
      <c r="Q134" s="146">
        <f>P134*I134</f>
        <v>0</v>
      </c>
      <c r="R134" s="146">
        <v>0</v>
      </c>
      <c r="S134" s="146">
        <f>R134*I134</f>
        <v>0</v>
      </c>
      <c r="T134" s="146">
        <v>0</v>
      </c>
      <c r="U134" s="147">
        <f>T134*I134</f>
        <v>0</v>
      </c>
      <c r="AS134" s="148" t="s">
        <v>90</v>
      </c>
      <c r="AU134" s="148" t="s">
        <v>136</v>
      </c>
      <c r="AV134" s="148" t="s">
        <v>84</v>
      </c>
      <c r="AZ134" s="13" t="s">
        <v>134</v>
      </c>
      <c r="BF134" s="149">
        <f>IF(O134="základná",K134,0)</f>
        <v>0</v>
      </c>
      <c r="BG134" s="149">
        <f>IF(O134="znížená",K134,0)</f>
        <v>0</v>
      </c>
      <c r="BH134" s="149">
        <f>IF(O134="zákl. prenesená",K134,0)</f>
        <v>0</v>
      </c>
      <c r="BI134" s="149">
        <f>IF(O134="zníž. prenesená",K134,0)</f>
        <v>0</v>
      </c>
      <c r="BJ134" s="149">
        <f>IF(O134="nulová",K134,0)</f>
        <v>0</v>
      </c>
      <c r="BK134" s="13" t="s">
        <v>84</v>
      </c>
      <c r="BL134" s="149">
        <f>ROUND(J134*I134,2)</f>
        <v>0</v>
      </c>
      <c r="BM134" s="13" t="s">
        <v>90</v>
      </c>
      <c r="BN134" s="148" t="s">
        <v>147</v>
      </c>
    </row>
    <row r="135" spans="2:66" s="11" customFormat="1" ht="22.85" customHeight="1">
      <c r="B135" s="123"/>
      <c r="D135" s="124" t="s">
        <v>74</v>
      </c>
      <c r="E135" s="133" t="s">
        <v>84</v>
      </c>
      <c r="F135" s="133" t="s">
        <v>148</v>
      </c>
      <c r="G135" s="133"/>
      <c r="J135" s="126"/>
      <c r="K135" s="134">
        <f>BL135</f>
        <v>0</v>
      </c>
      <c r="M135" s="123"/>
      <c r="N135" s="128"/>
      <c r="Q135" s="129">
        <f>SUM(Q136:Q137)</f>
        <v>0</v>
      </c>
      <c r="S135" s="129">
        <f>SUM(S136:S137)</f>
        <v>10.818342000000001</v>
      </c>
      <c r="U135" s="130">
        <f>SUM(U136:U137)</f>
        <v>0</v>
      </c>
      <c r="AS135" s="124" t="s">
        <v>80</v>
      </c>
      <c r="AU135" s="131" t="s">
        <v>74</v>
      </c>
      <c r="AV135" s="131" t="s">
        <v>80</v>
      </c>
      <c r="AZ135" s="124" t="s">
        <v>134</v>
      </c>
      <c r="BL135" s="132">
        <f>SUM(BL136:BL137)</f>
        <v>0</v>
      </c>
    </row>
    <row r="136" spans="2:66" s="1" customFormat="1" ht="37.85" customHeight="1">
      <c r="B136" s="135"/>
      <c r="C136" s="136" t="s">
        <v>90</v>
      </c>
      <c r="D136" s="136" t="s">
        <v>136</v>
      </c>
      <c r="E136" s="137" t="s">
        <v>149</v>
      </c>
      <c r="F136" s="138" t="s">
        <v>150</v>
      </c>
      <c r="G136" s="138"/>
      <c r="H136" s="139" t="s">
        <v>139</v>
      </c>
      <c r="I136" s="140">
        <v>1.32</v>
      </c>
      <c r="J136" s="141"/>
      <c r="K136" s="142">
        <f>ROUND(J136*I136,2)</f>
        <v>0</v>
      </c>
      <c r="L136" s="143"/>
      <c r="M136" s="28"/>
      <c r="N136" s="144" t="s">
        <v>1</v>
      </c>
      <c r="O136" s="145" t="s">
        <v>41</v>
      </c>
      <c r="Q136" s="146">
        <f>P136*I136</f>
        <v>0</v>
      </c>
      <c r="R136" s="146">
        <v>2.1544500000000002</v>
      </c>
      <c r="S136" s="146">
        <f>R136*I136</f>
        <v>2.8438740000000005</v>
      </c>
      <c r="T136" s="146">
        <v>0</v>
      </c>
      <c r="U136" s="147">
        <f>T136*I136</f>
        <v>0</v>
      </c>
      <c r="AS136" s="148" t="s">
        <v>90</v>
      </c>
      <c r="AU136" s="148" t="s">
        <v>136</v>
      </c>
      <c r="AV136" s="148" t="s">
        <v>84</v>
      </c>
      <c r="AZ136" s="13" t="s">
        <v>134</v>
      </c>
      <c r="BF136" s="149">
        <f>IF(O136="základná",K136,0)</f>
        <v>0</v>
      </c>
      <c r="BG136" s="149">
        <f>IF(O136="znížená",K136,0)</f>
        <v>0</v>
      </c>
      <c r="BH136" s="149">
        <f>IF(O136="zákl. prenesená",K136,0)</f>
        <v>0</v>
      </c>
      <c r="BI136" s="149">
        <f>IF(O136="zníž. prenesená",K136,0)</f>
        <v>0</v>
      </c>
      <c r="BJ136" s="149">
        <f>IF(O136="nulová",K136,0)</f>
        <v>0</v>
      </c>
      <c r="BK136" s="13" t="s">
        <v>84</v>
      </c>
      <c r="BL136" s="149">
        <f>ROUND(J136*I136,2)</f>
        <v>0</v>
      </c>
      <c r="BM136" s="13" t="s">
        <v>90</v>
      </c>
      <c r="BN136" s="148" t="s">
        <v>151</v>
      </c>
    </row>
    <row r="137" spans="2:66" s="1" customFormat="1" ht="16.5" customHeight="1">
      <c r="B137" s="135"/>
      <c r="C137" s="136" t="s">
        <v>152</v>
      </c>
      <c r="D137" s="136" t="s">
        <v>136</v>
      </c>
      <c r="E137" s="137" t="s">
        <v>153</v>
      </c>
      <c r="F137" s="138" t="s">
        <v>154</v>
      </c>
      <c r="G137" s="138"/>
      <c r="H137" s="139" t="s">
        <v>139</v>
      </c>
      <c r="I137" s="140">
        <v>3.6</v>
      </c>
      <c r="J137" s="141"/>
      <c r="K137" s="142">
        <f>ROUND(J137*I137,2)</f>
        <v>0</v>
      </c>
      <c r="L137" s="143"/>
      <c r="M137" s="28"/>
      <c r="N137" s="144" t="s">
        <v>1</v>
      </c>
      <c r="O137" s="145" t="s">
        <v>41</v>
      </c>
      <c r="Q137" s="146">
        <f>P137*I137</f>
        <v>0</v>
      </c>
      <c r="R137" s="146">
        <v>2.2151299999999998</v>
      </c>
      <c r="S137" s="146">
        <f>R137*I137</f>
        <v>7.9744679999999999</v>
      </c>
      <c r="T137" s="146">
        <v>0</v>
      </c>
      <c r="U137" s="147">
        <f>T137*I137</f>
        <v>0</v>
      </c>
      <c r="AS137" s="148" t="s">
        <v>90</v>
      </c>
      <c r="AU137" s="148" t="s">
        <v>136</v>
      </c>
      <c r="AV137" s="148" t="s">
        <v>84</v>
      </c>
      <c r="AZ137" s="13" t="s">
        <v>134</v>
      </c>
      <c r="BF137" s="149">
        <f>IF(O137="základná",K137,0)</f>
        <v>0</v>
      </c>
      <c r="BG137" s="149">
        <f>IF(O137="znížená",K137,0)</f>
        <v>0</v>
      </c>
      <c r="BH137" s="149">
        <f>IF(O137="zákl. prenesená",K137,0)</f>
        <v>0</v>
      </c>
      <c r="BI137" s="149">
        <f>IF(O137="zníž. prenesená",K137,0)</f>
        <v>0</v>
      </c>
      <c r="BJ137" s="149">
        <f>IF(O137="nulová",K137,0)</f>
        <v>0</v>
      </c>
      <c r="BK137" s="13" t="s">
        <v>84</v>
      </c>
      <c r="BL137" s="149">
        <f>ROUND(J137*I137,2)</f>
        <v>0</v>
      </c>
      <c r="BM137" s="13" t="s">
        <v>90</v>
      </c>
      <c r="BN137" s="148" t="s">
        <v>155</v>
      </c>
    </row>
    <row r="138" spans="2:66" s="11" customFormat="1" ht="22.85" customHeight="1">
      <c r="B138" s="123"/>
      <c r="D138" s="124" t="s">
        <v>74</v>
      </c>
      <c r="E138" s="133" t="s">
        <v>156</v>
      </c>
      <c r="F138" s="133" t="s">
        <v>157</v>
      </c>
      <c r="G138" s="133"/>
      <c r="J138" s="126"/>
      <c r="K138" s="134">
        <f>BL138</f>
        <v>0</v>
      </c>
      <c r="M138" s="123"/>
      <c r="N138" s="128"/>
      <c r="Q138" s="129">
        <f>Q139</f>
        <v>0</v>
      </c>
      <c r="S138" s="129">
        <f>S139</f>
        <v>0</v>
      </c>
      <c r="U138" s="130">
        <f>U139</f>
        <v>0</v>
      </c>
      <c r="AS138" s="124" t="s">
        <v>80</v>
      </c>
      <c r="AU138" s="131" t="s">
        <v>74</v>
      </c>
      <c r="AV138" s="131" t="s">
        <v>80</v>
      </c>
      <c r="AZ138" s="124" t="s">
        <v>134</v>
      </c>
      <c r="BL138" s="132">
        <f>BL139</f>
        <v>0</v>
      </c>
    </row>
    <row r="139" spans="2:66" s="1" customFormat="1" ht="24.15" customHeight="1">
      <c r="B139" s="135"/>
      <c r="C139" s="136" t="s">
        <v>158</v>
      </c>
      <c r="D139" s="136" t="s">
        <v>136</v>
      </c>
      <c r="E139" s="137" t="s">
        <v>159</v>
      </c>
      <c r="F139" s="138" t="s">
        <v>160</v>
      </c>
      <c r="G139" s="138"/>
      <c r="H139" s="139" t="s">
        <v>161</v>
      </c>
      <c r="I139" s="140">
        <v>10.818</v>
      </c>
      <c r="J139" s="141"/>
      <c r="K139" s="142">
        <f>ROUND(J139*I139,2)</f>
        <v>0</v>
      </c>
      <c r="L139" s="143"/>
      <c r="M139" s="28"/>
      <c r="N139" s="144" t="s">
        <v>1</v>
      </c>
      <c r="O139" s="145" t="s">
        <v>41</v>
      </c>
      <c r="Q139" s="146">
        <f>P139*I139</f>
        <v>0</v>
      </c>
      <c r="R139" s="146">
        <v>0</v>
      </c>
      <c r="S139" s="146">
        <f>R139*I139</f>
        <v>0</v>
      </c>
      <c r="T139" s="146">
        <v>0</v>
      </c>
      <c r="U139" s="147">
        <f>T139*I139</f>
        <v>0</v>
      </c>
      <c r="AS139" s="148" t="s">
        <v>90</v>
      </c>
      <c r="AU139" s="148" t="s">
        <v>136</v>
      </c>
      <c r="AV139" s="148" t="s">
        <v>84</v>
      </c>
      <c r="AZ139" s="13" t="s">
        <v>134</v>
      </c>
      <c r="BF139" s="149">
        <f>IF(O139="základná",K139,0)</f>
        <v>0</v>
      </c>
      <c r="BG139" s="149">
        <f>IF(O139="znížená",K139,0)</f>
        <v>0</v>
      </c>
      <c r="BH139" s="149">
        <f>IF(O139="zákl. prenesená",K139,0)</f>
        <v>0</v>
      </c>
      <c r="BI139" s="149">
        <f>IF(O139="zníž. prenesená",K139,0)</f>
        <v>0</v>
      </c>
      <c r="BJ139" s="149">
        <f>IF(O139="nulová",K139,0)</f>
        <v>0</v>
      </c>
      <c r="BK139" s="13" t="s">
        <v>84</v>
      </c>
      <c r="BL139" s="149">
        <f>ROUND(J139*I139,2)</f>
        <v>0</v>
      </c>
      <c r="BM139" s="13" t="s">
        <v>90</v>
      </c>
      <c r="BN139" s="148" t="s">
        <v>162</v>
      </c>
    </row>
    <row r="140" spans="2:66" s="11" customFormat="1" ht="25.95" customHeight="1">
      <c r="B140" s="123"/>
      <c r="D140" s="124" t="s">
        <v>74</v>
      </c>
      <c r="E140" s="125" t="s">
        <v>163</v>
      </c>
      <c r="F140" s="125" t="s">
        <v>164</v>
      </c>
      <c r="G140" s="125"/>
      <c r="J140" s="126"/>
      <c r="K140" s="127">
        <f>BL140</f>
        <v>0</v>
      </c>
      <c r="M140" s="123"/>
      <c r="N140" s="128"/>
      <c r="Q140" s="129">
        <f>Q141+Q149+Q160+Q183+Q186+Q197+Q207+Q210</f>
        <v>0</v>
      </c>
      <c r="S140" s="129">
        <f>S141+S149+S160+S183+S186+S197+S207+S210</f>
        <v>5.78607052</v>
      </c>
      <c r="U140" s="130">
        <f>U141+U149+U160+U183+U186+U197+U207+U210</f>
        <v>0</v>
      </c>
      <c r="AS140" s="124" t="s">
        <v>84</v>
      </c>
      <c r="AU140" s="131" t="s">
        <v>74</v>
      </c>
      <c r="AV140" s="131" t="s">
        <v>75</v>
      </c>
      <c r="AZ140" s="124" t="s">
        <v>134</v>
      </c>
      <c r="BL140" s="132">
        <f>BL141+BL149+BL160+BL183+BL186+BL197+BL207+BL210</f>
        <v>0</v>
      </c>
    </row>
    <row r="141" spans="2:66" s="11" customFormat="1" ht="22.85" customHeight="1">
      <c r="B141" s="123"/>
      <c r="D141" s="124" t="s">
        <v>74</v>
      </c>
      <c r="E141" s="133" t="s">
        <v>165</v>
      </c>
      <c r="F141" s="133" t="s">
        <v>166</v>
      </c>
      <c r="G141" s="133"/>
      <c r="J141" s="126"/>
      <c r="K141" s="134">
        <f>BL141</f>
        <v>0</v>
      </c>
      <c r="M141" s="123"/>
      <c r="N141" s="128"/>
      <c r="Q141" s="129">
        <f>SUM(Q142:Q148)</f>
        <v>0</v>
      </c>
      <c r="S141" s="129">
        <f>SUM(S142:S148)</f>
        <v>3.0830450000000002E-2</v>
      </c>
      <c r="U141" s="130">
        <f>SUM(U142:U148)</f>
        <v>0</v>
      </c>
      <c r="AS141" s="124" t="s">
        <v>84</v>
      </c>
      <c r="AU141" s="131" t="s">
        <v>74</v>
      </c>
      <c r="AV141" s="131" t="s">
        <v>80</v>
      </c>
      <c r="AZ141" s="124" t="s">
        <v>134</v>
      </c>
      <c r="BL141" s="132">
        <f>SUM(BL142:BL148)</f>
        <v>0</v>
      </c>
    </row>
    <row r="142" spans="2:66" s="1" customFormat="1" ht="24.15" customHeight="1">
      <c r="B142" s="135"/>
      <c r="C142" s="136" t="s">
        <v>96</v>
      </c>
      <c r="D142" s="136" t="s">
        <v>136</v>
      </c>
      <c r="E142" s="137" t="s">
        <v>167</v>
      </c>
      <c r="F142" s="138" t="s">
        <v>168</v>
      </c>
      <c r="G142" s="138"/>
      <c r="H142" s="139" t="s">
        <v>146</v>
      </c>
      <c r="I142" s="140">
        <v>6</v>
      </c>
      <c r="J142" s="141"/>
      <c r="K142" s="142">
        <f t="shared" ref="K142:K148" si="0">ROUND(J142*I142,2)</f>
        <v>0</v>
      </c>
      <c r="L142" s="143"/>
      <c r="M142" s="28"/>
      <c r="N142" s="144" t="s">
        <v>1</v>
      </c>
      <c r="O142" s="145" t="s">
        <v>41</v>
      </c>
      <c r="Q142" s="146">
        <f t="shared" ref="Q142:Q148" si="1">P142*I142</f>
        <v>0</v>
      </c>
      <c r="R142" s="146">
        <v>0</v>
      </c>
      <c r="S142" s="146">
        <f t="shared" ref="S142:S148" si="2">R142*I142</f>
        <v>0</v>
      </c>
      <c r="T142" s="146">
        <v>0</v>
      </c>
      <c r="U142" s="147">
        <f t="shared" ref="U142:U148" si="3">T142*I142</f>
        <v>0</v>
      </c>
      <c r="AS142" s="148" t="s">
        <v>169</v>
      </c>
      <c r="AU142" s="148" t="s">
        <v>136</v>
      </c>
      <c r="AV142" s="148" t="s">
        <v>84</v>
      </c>
      <c r="AZ142" s="13" t="s">
        <v>134</v>
      </c>
      <c r="BF142" s="149">
        <f t="shared" ref="BF142:BF148" si="4">IF(O142="základná",K142,0)</f>
        <v>0</v>
      </c>
      <c r="BG142" s="149">
        <f t="shared" ref="BG142:BG148" si="5">IF(O142="znížená",K142,0)</f>
        <v>0</v>
      </c>
      <c r="BH142" s="149">
        <f t="shared" ref="BH142:BH148" si="6">IF(O142="zákl. prenesená",K142,0)</f>
        <v>0</v>
      </c>
      <c r="BI142" s="149">
        <f t="shared" ref="BI142:BI148" si="7">IF(O142="zníž. prenesená",K142,0)</f>
        <v>0</v>
      </c>
      <c r="BJ142" s="149">
        <f t="shared" ref="BJ142:BJ148" si="8">IF(O142="nulová",K142,0)</f>
        <v>0</v>
      </c>
      <c r="BK142" s="13" t="s">
        <v>84</v>
      </c>
      <c r="BL142" s="149">
        <f t="shared" ref="BL142:BL148" si="9">ROUND(J142*I142,2)</f>
        <v>0</v>
      </c>
      <c r="BM142" s="13" t="s">
        <v>169</v>
      </c>
      <c r="BN142" s="148" t="s">
        <v>170</v>
      </c>
    </row>
    <row r="143" spans="2:66" s="1" customFormat="1" ht="16.5" customHeight="1">
      <c r="B143" s="135"/>
      <c r="C143" s="150" t="s">
        <v>171</v>
      </c>
      <c r="D143" s="150" t="s">
        <v>172</v>
      </c>
      <c r="E143" s="151" t="s">
        <v>173</v>
      </c>
      <c r="F143" s="152" t="s">
        <v>174</v>
      </c>
      <c r="G143" s="152"/>
      <c r="H143" s="153" t="s">
        <v>161</v>
      </c>
      <c r="I143" s="154">
        <v>5.0000000000000001E-3</v>
      </c>
      <c r="J143" s="155"/>
      <c r="K143" s="156">
        <f t="shared" si="0"/>
        <v>0</v>
      </c>
      <c r="L143" s="157"/>
      <c r="M143" s="158"/>
      <c r="N143" s="159" t="s">
        <v>1</v>
      </c>
      <c r="O143" s="160" t="s">
        <v>41</v>
      </c>
      <c r="Q143" s="146">
        <f t="shared" si="1"/>
        <v>0</v>
      </c>
      <c r="R143" s="146">
        <v>1</v>
      </c>
      <c r="S143" s="146">
        <f t="shared" si="2"/>
        <v>5.0000000000000001E-3</v>
      </c>
      <c r="T143" s="146">
        <v>0</v>
      </c>
      <c r="U143" s="147">
        <f t="shared" si="3"/>
        <v>0</v>
      </c>
      <c r="AS143" s="148" t="s">
        <v>175</v>
      </c>
      <c r="AU143" s="148" t="s">
        <v>172</v>
      </c>
      <c r="AV143" s="148" t="s">
        <v>84</v>
      </c>
      <c r="AZ143" s="13" t="s">
        <v>134</v>
      </c>
      <c r="BF143" s="149">
        <f t="shared" si="4"/>
        <v>0</v>
      </c>
      <c r="BG143" s="149">
        <f t="shared" si="5"/>
        <v>0</v>
      </c>
      <c r="BH143" s="149">
        <f t="shared" si="6"/>
        <v>0</v>
      </c>
      <c r="BI143" s="149">
        <f t="shared" si="7"/>
        <v>0</v>
      </c>
      <c r="BJ143" s="149">
        <f t="shared" si="8"/>
        <v>0</v>
      </c>
      <c r="BK143" s="13" t="s">
        <v>84</v>
      </c>
      <c r="BL143" s="149">
        <f t="shared" si="9"/>
        <v>0</v>
      </c>
      <c r="BM143" s="13" t="s">
        <v>169</v>
      </c>
      <c r="BN143" s="148" t="s">
        <v>176</v>
      </c>
    </row>
    <row r="144" spans="2:66" s="1" customFormat="1" ht="24.15" customHeight="1">
      <c r="B144" s="135"/>
      <c r="C144" s="136" t="s">
        <v>177</v>
      </c>
      <c r="D144" s="136" t="s">
        <v>136</v>
      </c>
      <c r="E144" s="137" t="s">
        <v>178</v>
      </c>
      <c r="F144" s="138" t="s">
        <v>179</v>
      </c>
      <c r="G144" s="138"/>
      <c r="H144" s="139" t="s">
        <v>146</v>
      </c>
      <c r="I144" s="140">
        <v>27.6</v>
      </c>
      <c r="J144" s="141"/>
      <c r="K144" s="142">
        <f t="shared" si="0"/>
        <v>0</v>
      </c>
      <c r="L144" s="143"/>
      <c r="M144" s="28"/>
      <c r="N144" s="144" t="s">
        <v>1</v>
      </c>
      <c r="O144" s="145" t="s">
        <v>41</v>
      </c>
      <c r="Q144" s="146">
        <f t="shared" si="1"/>
        <v>0</v>
      </c>
      <c r="R144" s="146">
        <v>0</v>
      </c>
      <c r="S144" s="146">
        <f t="shared" si="2"/>
        <v>0</v>
      </c>
      <c r="T144" s="146">
        <v>0</v>
      </c>
      <c r="U144" s="147">
        <f t="shared" si="3"/>
        <v>0</v>
      </c>
      <c r="AS144" s="148" t="s">
        <v>169</v>
      </c>
      <c r="AU144" s="148" t="s">
        <v>136</v>
      </c>
      <c r="AV144" s="148" t="s">
        <v>84</v>
      </c>
      <c r="AZ144" s="13" t="s">
        <v>134</v>
      </c>
      <c r="BF144" s="149">
        <f t="shared" si="4"/>
        <v>0</v>
      </c>
      <c r="BG144" s="149">
        <f t="shared" si="5"/>
        <v>0</v>
      </c>
      <c r="BH144" s="149">
        <f t="shared" si="6"/>
        <v>0</v>
      </c>
      <c r="BI144" s="149">
        <f t="shared" si="7"/>
        <v>0</v>
      </c>
      <c r="BJ144" s="149">
        <f t="shared" si="8"/>
        <v>0</v>
      </c>
      <c r="BK144" s="13" t="s">
        <v>84</v>
      </c>
      <c r="BL144" s="149">
        <f t="shared" si="9"/>
        <v>0</v>
      </c>
      <c r="BM144" s="13" t="s">
        <v>169</v>
      </c>
      <c r="BN144" s="148" t="s">
        <v>180</v>
      </c>
    </row>
    <row r="145" spans="2:66" s="1" customFormat="1" ht="16.5" customHeight="1">
      <c r="B145" s="135"/>
      <c r="C145" s="150" t="s">
        <v>181</v>
      </c>
      <c r="D145" s="150" t="s">
        <v>172</v>
      </c>
      <c r="E145" s="151" t="s">
        <v>173</v>
      </c>
      <c r="F145" s="152" t="s">
        <v>174</v>
      </c>
      <c r="G145" s="152"/>
      <c r="H145" s="153" t="s">
        <v>161</v>
      </c>
      <c r="I145" s="154">
        <v>2.3E-2</v>
      </c>
      <c r="J145" s="155"/>
      <c r="K145" s="156">
        <f t="shared" si="0"/>
        <v>0</v>
      </c>
      <c r="L145" s="157"/>
      <c r="M145" s="158"/>
      <c r="N145" s="159" t="s">
        <v>1</v>
      </c>
      <c r="O145" s="160" t="s">
        <v>41</v>
      </c>
      <c r="Q145" s="146">
        <f t="shared" si="1"/>
        <v>0</v>
      </c>
      <c r="R145" s="146">
        <v>1</v>
      </c>
      <c r="S145" s="146">
        <f t="shared" si="2"/>
        <v>2.3E-2</v>
      </c>
      <c r="T145" s="146">
        <v>0</v>
      </c>
      <c r="U145" s="147">
        <f t="shared" si="3"/>
        <v>0</v>
      </c>
      <c r="AS145" s="148" t="s">
        <v>175</v>
      </c>
      <c r="AU145" s="148" t="s">
        <v>172</v>
      </c>
      <c r="AV145" s="148" t="s">
        <v>84</v>
      </c>
      <c r="AZ145" s="13" t="s">
        <v>134</v>
      </c>
      <c r="BF145" s="149">
        <f t="shared" si="4"/>
        <v>0</v>
      </c>
      <c r="BG145" s="149">
        <f t="shared" si="5"/>
        <v>0</v>
      </c>
      <c r="BH145" s="149">
        <f t="shared" si="6"/>
        <v>0</v>
      </c>
      <c r="BI145" s="149">
        <f t="shared" si="7"/>
        <v>0</v>
      </c>
      <c r="BJ145" s="149">
        <f t="shared" si="8"/>
        <v>0</v>
      </c>
      <c r="BK145" s="13" t="s">
        <v>84</v>
      </c>
      <c r="BL145" s="149">
        <f t="shared" si="9"/>
        <v>0</v>
      </c>
      <c r="BM145" s="13" t="s">
        <v>169</v>
      </c>
      <c r="BN145" s="148" t="s">
        <v>182</v>
      </c>
    </row>
    <row r="146" spans="2:66" s="1" customFormat="1" ht="37.85" customHeight="1">
      <c r="B146" s="135"/>
      <c r="C146" s="136" t="s">
        <v>183</v>
      </c>
      <c r="D146" s="136" t="s">
        <v>136</v>
      </c>
      <c r="E146" s="137" t="s">
        <v>184</v>
      </c>
      <c r="F146" s="138" t="s">
        <v>185</v>
      </c>
      <c r="G146" s="138"/>
      <c r="H146" s="139" t="s">
        <v>146</v>
      </c>
      <c r="I146" s="140">
        <v>1.2150000000000001</v>
      </c>
      <c r="J146" s="141"/>
      <c r="K146" s="142">
        <f t="shared" si="0"/>
        <v>0</v>
      </c>
      <c r="L146" s="143"/>
      <c r="M146" s="28"/>
      <c r="N146" s="144" t="s">
        <v>1</v>
      </c>
      <c r="O146" s="145" t="s">
        <v>41</v>
      </c>
      <c r="Q146" s="146">
        <f t="shared" si="1"/>
        <v>0</v>
      </c>
      <c r="R146" s="146">
        <v>3.0000000000000001E-5</v>
      </c>
      <c r="S146" s="146">
        <f t="shared" si="2"/>
        <v>3.6450000000000005E-5</v>
      </c>
      <c r="T146" s="146">
        <v>0</v>
      </c>
      <c r="U146" s="147">
        <f t="shared" si="3"/>
        <v>0</v>
      </c>
      <c r="AS146" s="148" t="s">
        <v>169</v>
      </c>
      <c r="AU146" s="148" t="s">
        <v>136</v>
      </c>
      <c r="AV146" s="148" t="s">
        <v>84</v>
      </c>
      <c r="AZ146" s="13" t="s">
        <v>134</v>
      </c>
      <c r="BF146" s="149">
        <f t="shared" si="4"/>
        <v>0</v>
      </c>
      <c r="BG146" s="149">
        <f t="shared" si="5"/>
        <v>0</v>
      </c>
      <c r="BH146" s="149">
        <f t="shared" si="6"/>
        <v>0</v>
      </c>
      <c r="BI146" s="149">
        <f t="shared" si="7"/>
        <v>0</v>
      </c>
      <c r="BJ146" s="149">
        <f t="shared" si="8"/>
        <v>0</v>
      </c>
      <c r="BK146" s="13" t="s">
        <v>84</v>
      </c>
      <c r="BL146" s="149">
        <f t="shared" si="9"/>
        <v>0</v>
      </c>
      <c r="BM146" s="13" t="s">
        <v>169</v>
      </c>
      <c r="BN146" s="148" t="s">
        <v>186</v>
      </c>
    </row>
    <row r="147" spans="2:66" s="1" customFormat="1" ht="37.85" customHeight="1">
      <c r="B147" s="135"/>
      <c r="C147" s="150" t="s">
        <v>187</v>
      </c>
      <c r="D147" s="150" t="s">
        <v>172</v>
      </c>
      <c r="E147" s="151" t="s">
        <v>188</v>
      </c>
      <c r="F147" s="152" t="s">
        <v>189</v>
      </c>
      <c r="G147" s="152"/>
      <c r="H147" s="153" t="s">
        <v>146</v>
      </c>
      <c r="I147" s="154">
        <v>1.397</v>
      </c>
      <c r="J147" s="155"/>
      <c r="K147" s="156">
        <f t="shared" si="0"/>
        <v>0</v>
      </c>
      <c r="L147" s="157"/>
      <c r="M147" s="158"/>
      <c r="N147" s="159" t="s">
        <v>1</v>
      </c>
      <c r="O147" s="160" t="s">
        <v>41</v>
      </c>
      <c r="Q147" s="146">
        <f t="shared" si="1"/>
        <v>0</v>
      </c>
      <c r="R147" s="146">
        <v>2E-3</v>
      </c>
      <c r="S147" s="146">
        <f t="shared" si="2"/>
        <v>2.794E-3</v>
      </c>
      <c r="T147" s="146">
        <v>0</v>
      </c>
      <c r="U147" s="147">
        <f t="shared" si="3"/>
        <v>0</v>
      </c>
      <c r="AS147" s="148" t="s">
        <v>175</v>
      </c>
      <c r="AU147" s="148" t="s">
        <v>172</v>
      </c>
      <c r="AV147" s="148" t="s">
        <v>84</v>
      </c>
      <c r="AZ147" s="13" t="s">
        <v>134</v>
      </c>
      <c r="BF147" s="149">
        <f t="shared" si="4"/>
        <v>0</v>
      </c>
      <c r="BG147" s="149">
        <f t="shared" si="5"/>
        <v>0</v>
      </c>
      <c r="BH147" s="149">
        <f t="shared" si="6"/>
        <v>0</v>
      </c>
      <c r="BI147" s="149">
        <f t="shared" si="7"/>
        <v>0</v>
      </c>
      <c r="BJ147" s="149">
        <f t="shared" si="8"/>
        <v>0</v>
      </c>
      <c r="BK147" s="13" t="s">
        <v>84</v>
      </c>
      <c r="BL147" s="149">
        <f t="shared" si="9"/>
        <v>0</v>
      </c>
      <c r="BM147" s="13" t="s">
        <v>169</v>
      </c>
      <c r="BN147" s="148" t="s">
        <v>190</v>
      </c>
    </row>
    <row r="148" spans="2:66" s="1" customFormat="1" ht="24.15" customHeight="1">
      <c r="B148" s="135"/>
      <c r="C148" s="136" t="s">
        <v>191</v>
      </c>
      <c r="D148" s="136" t="s">
        <v>136</v>
      </c>
      <c r="E148" s="137" t="s">
        <v>192</v>
      </c>
      <c r="F148" s="138" t="s">
        <v>193</v>
      </c>
      <c r="G148" s="138"/>
      <c r="H148" s="139" t="s">
        <v>161</v>
      </c>
      <c r="I148" s="140">
        <v>3.1E-2</v>
      </c>
      <c r="J148" s="141"/>
      <c r="K148" s="142">
        <f t="shared" si="0"/>
        <v>0</v>
      </c>
      <c r="L148" s="143"/>
      <c r="M148" s="28"/>
      <c r="N148" s="144" t="s">
        <v>1</v>
      </c>
      <c r="O148" s="145" t="s">
        <v>41</v>
      </c>
      <c r="Q148" s="146">
        <f t="shared" si="1"/>
        <v>0</v>
      </c>
      <c r="R148" s="146">
        <v>0</v>
      </c>
      <c r="S148" s="146">
        <f t="shared" si="2"/>
        <v>0</v>
      </c>
      <c r="T148" s="146">
        <v>0</v>
      </c>
      <c r="U148" s="147">
        <f t="shared" si="3"/>
        <v>0</v>
      </c>
      <c r="AS148" s="148" t="s">
        <v>169</v>
      </c>
      <c r="AU148" s="148" t="s">
        <v>136</v>
      </c>
      <c r="AV148" s="148" t="s">
        <v>84</v>
      </c>
      <c r="AZ148" s="13" t="s">
        <v>134</v>
      </c>
      <c r="BF148" s="149">
        <f t="shared" si="4"/>
        <v>0</v>
      </c>
      <c r="BG148" s="149">
        <f t="shared" si="5"/>
        <v>0</v>
      </c>
      <c r="BH148" s="149">
        <f t="shared" si="6"/>
        <v>0</v>
      </c>
      <c r="BI148" s="149">
        <f t="shared" si="7"/>
        <v>0</v>
      </c>
      <c r="BJ148" s="149">
        <f t="shared" si="8"/>
        <v>0</v>
      </c>
      <c r="BK148" s="13" t="s">
        <v>84</v>
      </c>
      <c r="BL148" s="149">
        <f t="shared" si="9"/>
        <v>0</v>
      </c>
      <c r="BM148" s="13" t="s">
        <v>169</v>
      </c>
      <c r="BN148" s="148" t="s">
        <v>194</v>
      </c>
    </row>
    <row r="149" spans="2:66" s="11" customFormat="1" ht="22.85" customHeight="1">
      <c r="B149" s="123"/>
      <c r="D149" s="124" t="s">
        <v>74</v>
      </c>
      <c r="E149" s="133" t="s">
        <v>195</v>
      </c>
      <c r="F149" s="133" t="s">
        <v>196</v>
      </c>
      <c r="G149" s="133"/>
      <c r="J149" s="126"/>
      <c r="K149" s="134">
        <f>BL149</f>
        <v>0</v>
      </c>
      <c r="M149" s="123"/>
      <c r="N149" s="128"/>
      <c r="Q149" s="129">
        <f>SUM(Q150:Q159)</f>
        <v>0</v>
      </c>
      <c r="S149" s="129">
        <f>SUM(S150:S159)</f>
        <v>0.21392976999999999</v>
      </c>
      <c r="U149" s="130">
        <f>SUM(U150:U159)</f>
        <v>0</v>
      </c>
      <c r="AS149" s="124" t="s">
        <v>84</v>
      </c>
      <c r="AU149" s="131" t="s">
        <v>74</v>
      </c>
      <c r="AV149" s="131" t="s">
        <v>80</v>
      </c>
      <c r="AZ149" s="124" t="s">
        <v>134</v>
      </c>
      <c r="BL149" s="132">
        <f>SUM(BL150:BL159)</f>
        <v>0</v>
      </c>
    </row>
    <row r="150" spans="2:66" s="1" customFormat="1" ht="24.15" customHeight="1">
      <c r="B150" s="135"/>
      <c r="C150" s="136" t="s">
        <v>197</v>
      </c>
      <c r="D150" s="136" t="s">
        <v>136</v>
      </c>
      <c r="E150" s="137" t="s">
        <v>198</v>
      </c>
      <c r="F150" s="138" t="s">
        <v>199</v>
      </c>
      <c r="G150" s="138"/>
      <c r="H150" s="139" t="s">
        <v>146</v>
      </c>
      <c r="I150" s="140">
        <v>20.62</v>
      </c>
      <c r="J150" s="141"/>
      <c r="K150" s="142">
        <f t="shared" ref="K150:K159" si="10">ROUND(J150*I150,2)</f>
        <v>0</v>
      </c>
      <c r="L150" s="143"/>
      <c r="M150" s="28"/>
      <c r="N150" s="144" t="s">
        <v>1</v>
      </c>
      <c r="O150" s="145" t="s">
        <v>41</v>
      </c>
      <c r="Q150" s="146">
        <f t="shared" ref="Q150:Q159" si="11">P150*I150</f>
        <v>0</v>
      </c>
      <c r="R150" s="146">
        <v>0</v>
      </c>
      <c r="S150" s="146">
        <f t="shared" ref="S150:S159" si="12">R150*I150</f>
        <v>0</v>
      </c>
      <c r="T150" s="146">
        <v>0</v>
      </c>
      <c r="U150" s="147">
        <f t="shared" ref="U150:U159" si="13">T150*I150</f>
        <v>0</v>
      </c>
      <c r="AS150" s="148" t="s">
        <v>169</v>
      </c>
      <c r="AU150" s="148" t="s">
        <v>136</v>
      </c>
      <c r="AV150" s="148" t="s">
        <v>84</v>
      </c>
      <c r="AZ150" s="13" t="s">
        <v>134</v>
      </c>
      <c r="BF150" s="149">
        <f t="shared" ref="BF150:BF159" si="14">IF(O150="základná",K150,0)</f>
        <v>0</v>
      </c>
      <c r="BG150" s="149">
        <f t="shared" ref="BG150:BG159" si="15">IF(O150="znížená",K150,0)</f>
        <v>0</v>
      </c>
      <c r="BH150" s="149">
        <f t="shared" ref="BH150:BH159" si="16">IF(O150="zákl. prenesená",K150,0)</f>
        <v>0</v>
      </c>
      <c r="BI150" s="149">
        <f t="shared" ref="BI150:BI159" si="17">IF(O150="zníž. prenesená",K150,0)</f>
        <v>0</v>
      </c>
      <c r="BJ150" s="149">
        <f t="shared" ref="BJ150:BJ159" si="18">IF(O150="nulová",K150,0)</f>
        <v>0</v>
      </c>
      <c r="BK150" s="13" t="s">
        <v>84</v>
      </c>
      <c r="BL150" s="149">
        <f t="shared" ref="BL150:BL159" si="19">ROUND(J150*I150,2)</f>
        <v>0</v>
      </c>
      <c r="BM150" s="13" t="s">
        <v>169</v>
      </c>
      <c r="BN150" s="148" t="s">
        <v>200</v>
      </c>
    </row>
    <row r="151" spans="2:66" s="1" customFormat="1" ht="16.5" customHeight="1">
      <c r="B151" s="135"/>
      <c r="C151" s="150" t="s">
        <v>201</v>
      </c>
      <c r="D151" s="150" t="s">
        <v>172</v>
      </c>
      <c r="E151" s="151" t="s">
        <v>202</v>
      </c>
      <c r="F151" s="152" t="s">
        <v>203</v>
      </c>
      <c r="G151" s="152"/>
      <c r="H151" s="153" t="s">
        <v>146</v>
      </c>
      <c r="I151" s="154">
        <v>21.651</v>
      </c>
      <c r="J151" s="155"/>
      <c r="K151" s="156">
        <f t="shared" si="10"/>
        <v>0</v>
      </c>
      <c r="L151" s="157"/>
      <c r="M151" s="158"/>
      <c r="N151" s="159" t="s">
        <v>1</v>
      </c>
      <c r="O151" s="160" t="s">
        <v>41</v>
      </c>
      <c r="Q151" s="146">
        <f t="shared" si="11"/>
        <v>0</v>
      </c>
      <c r="R151" s="146">
        <v>0</v>
      </c>
      <c r="S151" s="146">
        <f t="shared" si="12"/>
        <v>0</v>
      </c>
      <c r="T151" s="146">
        <v>0</v>
      </c>
      <c r="U151" s="147">
        <f t="shared" si="13"/>
        <v>0</v>
      </c>
      <c r="AS151" s="148" t="s">
        <v>175</v>
      </c>
      <c r="AU151" s="148" t="s">
        <v>172</v>
      </c>
      <c r="AV151" s="148" t="s">
        <v>84</v>
      </c>
      <c r="AZ151" s="13" t="s">
        <v>134</v>
      </c>
      <c r="BF151" s="149">
        <f t="shared" si="14"/>
        <v>0</v>
      </c>
      <c r="BG151" s="149">
        <f t="shared" si="15"/>
        <v>0</v>
      </c>
      <c r="BH151" s="149">
        <f t="shared" si="16"/>
        <v>0</v>
      </c>
      <c r="BI151" s="149">
        <f t="shared" si="17"/>
        <v>0</v>
      </c>
      <c r="BJ151" s="149">
        <f t="shared" si="18"/>
        <v>0</v>
      </c>
      <c r="BK151" s="13" t="s">
        <v>84</v>
      </c>
      <c r="BL151" s="149">
        <f t="shared" si="19"/>
        <v>0</v>
      </c>
      <c r="BM151" s="13" t="s">
        <v>169</v>
      </c>
      <c r="BN151" s="148" t="s">
        <v>204</v>
      </c>
    </row>
    <row r="152" spans="2:66" s="1" customFormat="1" ht="24.15" customHeight="1">
      <c r="B152" s="135"/>
      <c r="C152" s="136" t="s">
        <v>169</v>
      </c>
      <c r="D152" s="136" t="s">
        <v>136</v>
      </c>
      <c r="E152" s="137" t="s">
        <v>205</v>
      </c>
      <c r="F152" s="138" t="s">
        <v>206</v>
      </c>
      <c r="G152" s="138"/>
      <c r="H152" s="139" t="s">
        <v>146</v>
      </c>
      <c r="I152" s="140">
        <v>27.6</v>
      </c>
      <c r="J152" s="141"/>
      <c r="K152" s="142">
        <f t="shared" si="10"/>
        <v>0</v>
      </c>
      <c r="L152" s="143"/>
      <c r="M152" s="28"/>
      <c r="N152" s="144" t="s">
        <v>1</v>
      </c>
      <c r="O152" s="145" t="s">
        <v>41</v>
      </c>
      <c r="Q152" s="146">
        <f t="shared" si="11"/>
        <v>0</v>
      </c>
      <c r="R152" s="146">
        <v>0</v>
      </c>
      <c r="S152" s="146">
        <f t="shared" si="12"/>
        <v>0</v>
      </c>
      <c r="T152" s="146">
        <v>0</v>
      </c>
      <c r="U152" s="147">
        <f t="shared" si="13"/>
        <v>0</v>
      </c>
      <c r="AS152" s="148" t="s">
        <v>169</v>
      </c>
      <c r="AU152" s="148" t="s">
        <v>136</v>
      </c>
      <c r="AV152" s="148" t="s">
        <v>84</v>
      </c>
      <c r="AZ152" s="13" t="s">
        <v>134</v>
      </c>
      <c r="BF152" s="149">
        <f t="shared" si="14"/>
        <v>0</v>
      </c>
      <c r="BG152" s="149">
        <f t="shared" si="15"/>
        <v>0</v>
      </c>
      <c r="BH152" s="149">
        <f t="shared" si="16"/>
        <v>0</v>
      </c>
      <c r="BI152" s="149">
        <f t="shared" si="17"/>
        <v>0</v>
      </c>
      <c r="BJ152" s="149">
        <f t="shared" si="18"/>
        <v>0</v>
      </c>
      <c r="BK152" s="13" t="s">
        <v>84</v>
      </c>
      <c r="BL152" s="149">
        <f t="shared" si="19"/>
        <v>0</v>
      </c>
      <c r="BM152" s="13" t="s">
        <v>169</v>
      </c>
      <c r="BN152" s="148" t="s">
        <v>207</v>
      </c>
    </row>
    <row r="153" spans="2:66" s="1" customFormat="1" ht="24.15" customHeight="1">
      <c r="B153" s="135"/>
      <c r="C153" s="136" t="s">
        <v>208</v>
      </c>
      <c r="D153" s="136" t="s">
        <v>136</v>
      </c>
      <c r="E153" s="137" t="s">
        <v>209</v>
      </c>
      <c r="F153" s="138" t="s">
        <v>210</v>
      </c>
      <c r="G153" s="138"/>
      <c r="H153" s="139" t="s">
        <v>146</v>
      </c>
      <c r="I153" s="140">
        <v>50.15</v>
      </c>
      <c r="J153" s="141"/>
      <c r="K153" s="142">
        <f t="shared" si="10"/>
        <v>0</v>
      </c>
      <c r="L153" s="143"/>
      <c r="M153" s="28"/>
      <c r="N153" s="144" t="s">
        <v>1</v>
      </c>
      <c r="O153" s="145" t="s">
        <v>41</v>
      </c>
      <c r="Q153" s="146">
        <f t="shared" si="11"/>
        <v>0</v>
      </c>
      <c r="R153" s="146">
        <v>0</v>
      </c>
      <c r="S153" s="146">
        <f t="shared" si="12"/>
        <v>0</v>
      </c>
      <c r="T153" s="146">
        <v>0</v>
      </c>
      <c r="U153" s="147">
        <f t="shared" si="13"/>
        <v>0</v>
      </c>
      <c r="AS153" s="148" t="s">
        <v>169</v>
      </c>
      <c r="AU153" s="148" t="s">
        <v>136</v>
      </c>
      <c r="AV153" s="148" t="s">
        <v>84</v>
      </c>
      <c r="AZ153" s="13" t="s">
        <v>134</v>
      </c>
      <c r="BF153" s="149">
        <f t="shared" si="14"/>
        <v>0</v>
      </c>
      <c r="BG153" s="149">
        <f t="shared" si="15"/>
        <v>0</v>
      </c>
      <c r="BH153" s="149">
        <f t="shared" si="16"/>
        <v>0</v>
      </c>
      <c r="BI153" s="149">
        <f t="shared" si="17"/>
        <v>0</v>
      </c>
      <c r="BJ153" s="149">
        <f t="shared" si="18"/>
        <v>0</v>
      </c>
      <c r="BK153" s="13" t="s">
        <v>84</v>
      </c>
      <c r="BL153" s="149">
        <f t="shared" si="19"/>
        <v>0</v>
      </c>
      <c r="BM153" s="13" t="s">
        <v>169</v>
      </c>
      <c r="BN153" s="148" t="s">
        <v>211</v>
      </c>
    </row>
    <row r="154" spans="2:66" s="1" customFormat="1" ht="21.75" customHeight="1">
      <c r="B154" s="135"/>
      <c r="C154" s="150" t="s">
        <v>212</v>
      </c>
      <c r="D154" s="150" t="s">
        <v>172</v>
      </c>
      <c r="E154" s="151" t="s">
        <v>213</v>
      </c>
      <c r="F154" s="152" t="s">
        <v>214</v>
      </c>
      <c r="G154" s="152"/>
      <c r="H154" s="153" t="s">
        <v>146</v>
      </c>
      <c r="I154" s="154">
        <v>51.152999999999999</v>
      </c>
      <c r="J154" s="155"/>
      <c r="K154" s="156">
        <f t="shared" si="10"/>
        <v>0</v>
      </c>
      <c r="L154" s="157"/>
      <c r="M154" s="158"/>
      <c r="N154" s="159" t="s">
        <v>1</v>
      </c>
      <c r="O154" s="160" t="s">
        <v>41</v>
      </c>
      <c r="Q154" s="146">
        <f t="shared" si="11"/>
        <v>0</v>
      </c>
      <c r="R154" s="146">
        <v>1.6000000000000001E-3</v>
      </c>
      <c r="S154" s="146">
        <f t="shared" si="12"/>
        <v>8.1844799999999995E-2</v>
      </c>
      <c r="T154" s="146">
        <v>0</v>
      </c>
      <c r="U154" s="147">
        <f t="shared" si="13"/>
        <v>0</v>
      </c>
      <c r="AS154" s="148" t="s">
        <v>175</v>
      </c>
      <c r="AU154" s="148" t="s">
        <v>172</v>
      </c>
      <c r="AV154" s="148" t="s">
        <v>84</v>
      </c>
      <c r="AZ154" s="13" t="s">
        <v>134</v>
      </c>
      <c r="BF154" s="149">
        <f t="shared" si="14"/>
        <v>0</v>
      </c>
      <c r="BG154" s="149">
        <f t="shared" si="15"/>
        <v>0</v>
      </c>
      <c r="BH154" s="149">
        <f t="shared" si="16"/>
        <v>0</v>
      </c>
      <c r="BI154" s="149">
        <f t="shared" si="17"/>
        <v>0</v>
      </c>
      <c r="BJ154" s="149">
        <f t="shared" si="18"/>
        <v>0</v>
      </c>
      <c r="BK154" s="13" t="s">
        <v>84</v>
      </c>
      <c r="BL154" s="149">
        <f t="shared" si="19"/>
        <v>0</v>
      </c>
      <c r="BM154" s="13" t="s">
        <v>169</v>
      </c>
      <c r="BN154" s="148" t="s">
        <v>215</v>
      </c>
    </row>
    <row r="155" spans="2:66" s="1" customFormat="1" ht="37.85" customHeight="1">
      <c r="B155" s="135"/>
      <c r="C155" s="136" t="s">
        <v>216</v>
      </c>
      <c r="D155" s="136" t="s">
        <v>136</v>
      </c>
      <c r="E155" s="137" t="s">
        <v>217</v>
      </c>
      <c r="F155" s="138" t="s">
        <v>218</v>
      </c>
      <c r="G155" s="138"/>
      <c r="H155" s="139" t="s">
        <v>146</v>
      </c>
      <c r="I155" s="140">
        <v>33.64</v>
      </c>
      <c r="J155" s="141"/>
      <c r="K155" s="142">
        <f t="shared" si="10"/>
        <v>0</v>
      </c>
      <c r="L155" s="143"/>
      <c r="M155" s="28"/>
      <c r="N155" s="144" t="s">
        <v>1</v>
      </c>
      <c r="O155" s="145" t="s">
        <v>41</v>
      </c>
      <c r="Q155" s="146">
        <f t="shared" si="11"/>
        <v>0</v>
      </c>
      <c r="R155" s="146">
        <v>8.3000000000000001E-4</v>
      </c>
      <c r="S155" s="146">
        <f t="shared" si="12"/>
        <v>2.79212E-2</v>
      </c>
      <c r="T155" s="146">
        <v>0</v>
      </c>
      <c r="U155" s="147">
        <f t="shared" si="13"/>
        <v>0</v>
      </c>
      <c r="AS155" s="148" t="s">
        <v>169</v>
      </c>
      <c r="AU155" s="148" t="s">
        <v>136</v>
      </c>
      <c r="AV155" s="148" t="s">
        <v>84</v>
      </c>
      <c r="AZ155" s="13" t="s">
        <v>134</v>
      </c>
      <c r="BF155" s="149">
        <f t="shared" si="14"/>
        <v>0</v>
      </c>
      <c r="BG155" s="149">
        <f t="shared" si="15"/>
        <v>0</v>
      </c>
      <c r="BH155" s="149">
        <f t="shared" si="16"/>
        <v>0</v>
      </c>
      <c r="BI155" s="149">
        <f t="shared" si="17"/>
        <v>0</v>
      </c>
      <c r="BJ155" s="149">
        <f t="shared" si="18"/>
        <v>0</v>
      </c>
      <c r="BK155" s="13" t="s">
        <v>84</v>
      </c>
      <c r="BL155" s="149">
        <f t="shared" si="19"/>
        <v>0</v>
      </c>
      <c r="BM155" s="13" t="s">
        <v>169</v>
      </c>
      <c r="BN155" s="148" t="s">
        <v>219</v>
      </c>
    </row>
    <row r="156" spans="2:66" s="1" customFormat="1" ht="21.75" customHeight="1">
      <c r="B156" s="135"/>
      <c r="C156" s="150" t="s">
        <v>220</v>
      </c>
      <c r="D156" s="150" t="s">
        <v>172</v>
      </c>
      <c r="E156" s="151" t="s">
        <v>221</v>
      </c>
      <c r="F156" s="152" t="s">
        <v>222</v>
      </c>
      <c r="G156" s="152"/>
      <c r="H156" s="153" t="s">
        <v>146</v>
      </c>
      <c r="I156" s="154">
        <v>34.313000000000002</v>
      </c>
      <c r="J156" s="155"/>
      <c r="K156" s="156">
        <f t="shared" si="10"/>
        <v>0</v>
      </c>
      <c r="L156" s="157"/>
      <c r="M156" s="158"/>
      <c r="N156" s="159" t="s">
        <v>1</v>
      </c>
      <c r="O156" s="160" t="s">
        <v>41</v>
      </c>
      <c r="Q156" s="146">
        <f t="shared" si="11"/>
        <v>0</v>
      </c>
      <c r="R156" s="146">
        <v>2.3999999999999998E-3</v>
      </c>
      <c r="S156" s="146">
        <f t="shared" si="12"/>
        <v>8.2351199999999999E-2</v>
      </c>
      <c r="T156" s="146">
        <v>0</v>
      </c>
      <c r="U156" s="147">
        <f t="shared" si="13"/>
        <v>0</v>
      </c>
      <c r="AS156" s="148" t="s">
        <v>175</v>
      </c>
      <c r="AU156" s="148" t="s">
        <v>172</v>
      </c>
      <c r="AV156" s="148" t="s">
        <v>84</v>
      </c>
      <c r="AZ156" s="13" t="s">
        <v>134</v>
      </c>
      <c r="BF156" s="149">
        <f t="shared" si="14"/>
        <v>0</v>
      </c>
      <c r="BG156" s="149">
        <f t="shared" si="15"/>
        <v>0</v>
      </c>
      <c r="BH156" s="149">
        <f t="shared" si="16"/>
        <v>0</v>
      </c>
      <c r="BI156" s="149">
        <f t="shared" si="17"/>
        <v>0</v>
      </c>
      <c r="BJ156" s="149">
        <f t="shared" si="18"/>
        <v>0</v>
      </c>
      <c r="BK156" s="13" t="s">
        <v>84</v>
      </c>
      <c r="BL156" s="149">
        <f t="shared" si="19"/>
        <v>0</v>
      </c>
      <c r="BM156" s="13" t="s">
        <v>169</v>
      </c>
      <c r="BN156" s="148" t="s">
        <v>223</v>
      </c>
    </row>
    <row r="157" spans="2:66" s="1" customFormat="1" ht="16.5" customHeight="1">
      <c r="B157" s="135"/>
      <c r="C157" s="136" t="s">
        <v>224</v>
      </c>
      <c r="D157" s="136" t="s">
        <v>136</v>
      </c>
      <c r="E157" s="137" t="s">
        <v>225</v>
      </c>
      <c r="F157" s="138" t="s">
        <v>226</v>
      </c>
      <c r="G157" s="138"/>
      <c r="H157" s="139" t="s">
        <v>146</v>
      </c>
      <c r="I157" s="140">
        <v>99.828999999999994</v>
      </c>
      <c r="J157" s="141"/>
      <c r="K157" s="142">
        <f t="shared" si="10"/>
        <v>0</v>
      </c>
      <c r="L157" s="143"/>
      <c r="M157" s="28"/>
      <c r="N157" s="144" t="s">
        <v>1</v>
      </c>
      <c r="O157" s="145" t="s">
        <v>41</v>
      </c>
      <c r="Q157" s="146">
        <f t="shared" si="11"/>
        <v>0</v>
      </c>
      <c r="R157" s="146">
        <v>0</v>
      </c>
      <c r="S157" s="146">
        <f t="shared" si="12"/>
        <v>0</v>
      </c>
      <c r="T157" s="146">
        <v>0</v>
      </c>
      <c r="U157" s="147">
        <f t="shared" si="13"/>
        <v>0</v>
      </c>
      <c r="AS157" s="148" t="s">
        <v>169</v>
      </c>
      <c r="AU157" s="148" t="s">
        <v>136</v>
      </c>
      <c r="AV157" s="148" t="s">
        <v>84</v>
      </c>
      <c r="AZ157" s="13" t="s">
        <v>134</v>
      </c>
      <c r="BF157" s="149">
        <f t="shared" si="14"/>
        <v>0</v>
      </c>
      <c r="BG157" s="149">
        <f t="shared" si="15"/>
        <v>0</v>
      </c>
      <c r="BH157" s="149">
        <f t="shared" si="16"/>
        <v>0</v>
      </c>
      <c r="BI157" s="149">
        <f t="shared" si="17"/>
        <v>0</v>
      </c>
      <c r="BJ157" s="149">
        <f t="shared" si="18"/>
        <v>0</v>
      </c>
      <c r="BK157" s="13" t="s">
        <v>84</v>
      </c>
      <c r="BL157" s="149">
        <f t="shared" si="19"/>
        <v>0</v>
      </c>
      <c r="BM157" s="13" t="s">
        <v>169</v>
      </c>
      <c r="BN157" s="148" t="s">
        <v>227</v>
      </c>
    </row>
    <row r="158" spans="2:66" s="1" customFormat="1" ht="24.15" customHeight="1">
      <c r="B158" s="135"/>
      <c r="C158" s="150" t="s">
        <v>228</v>
      </c>
      <c r="D158" s="150" t="s">
        <v>172</v>
      </c>
      <c r="E158" s="151" t="s">
        <v>229</v>
      </c>
      <c r="F158" s="152" t="s">
        <v>230</v>
      </c>
      <c r="G158" s="152"/>
      <c r="H158" s="153" t="s">
        <v>146</v>
      </c>
      <c r="I158" s="154">
        <v>114.803</v>
      </c>
      <c r="J158" s="155"/>
      <c r="K158" s="156">
        <f t="shared" si="10"/>
        <v>0</v>
      </c>
      <c r="L158" s="157"/>
      <c r="M158" s="158"/>
      <c r="N158" s="159" t="s">
        <v>1</v>
      </c>
      <c r="O158" s="160" t="s">
        <v>41</v>
      </c>
      <c r="Q158" s="146">
        <f t="shared" si="11"/>
        <v>0</v>
      </c>
      <c r="R158" s="146">
        <v>1.9000000000000001E-4</v>
      </c>
      <c r="S158" s="146">
        <f t="shared" si="12"/>
        <v>2.181257E-2</v>
      </c>
      <c r="T158" s="146">
        <v>0</v>
      </c>
      <c r="U158" s="147">
        <f t="shared" si="13"/>
        <v>0</v>
      </c>
      <c r="AS158" s="148" t="s">
        <v>175</v>
      </c>
      <c r="AU158" s="148" t="s">
        <v>172</v>
      </c>
      <c r="AV158" s="148" t="s">
        <v>84</v>
      </c>
      <c r="AZ158" s="13" t="s">
        <v>134</v>
      </c>
      <c r="BF158" s="149">
        <f t="shared" si="14"/>
        <v>0</v>
      </c>
      <c r="BG158" s="149">
        <f t="shared" si="15"/>
        <v>0</v>
      </c>
      <c r="BH158" s="149">
        <f t="shared" si="16"/>
        <v>0</v>
      </c>
      <c r="BI158" s="149">
        <f t="shared" si="17"/>
        <v>0</v>
      </c>
      <c r="BJ158" s="149">
        <f t="shared" si="18"/>
        <v>0</v>
      </c>
      <c r="BK158" s="13" t="s">
        <v>84</v>
      </c>
      <c r="BL158" s="149">
        <f t="shared" si="19"/>
        <v>0</v>
      </c>
      <c r="BM158" s="13" t="s">
        <v>169</v>
      </c>
      <c r="BN158" s="148" t="s">
        <v>231</v>
      </c>
    </row>
    <row r="159" spans="2:66" s="1" customFormat="1" ht="24.15" customHeight="1">
      <c r="B159" s="135"/>
      <c r="C159" s="136" t="s">
        <v>7</v>
      </c>
      <c r="D159" s="136" t="s">
        <v>136</v>
      </c>
      <c r="E159" s="137" t="s">
        <v>232</v>
      </c>
      <c r="F159" s="138" t="s">
        <v>233</v>
      </c>
      <c r="G159" s="138"/>
      <c r="H159" s="139" t="s">
        <v>161</v>
      </c>
      <c r="I159" s="140">
        <v>0.214</v>
      </c>
      <c r="J159" s="141"/>
      <c r="K159" s="142">
        <f t="shared" si="10"/>
        <v>0</v>
      </c>
      <c r="L159" s="143"/>
      <c r="M159" s="28"/>
      <c r="N159" s="144" t="s">
        <v>1</v>
      </c>
      <c r="O159" s="145" t="s">
        <v>41</v>
      </c>
      <c r="Q159" s="146">
        <f t="shared" si="11"/>
        <v>0</v>
      </c>
      <c r="R159" s="146">
        <v>0</v>
      </c>
      <c r="S159" s="146">
        <f t="shared" si="12"/>
        <v>0</v>
      </c>
      <c r="T159" s="146">
        <v>0</v>
      </c>
      <c r="U159" s="147">
        <f t="shared" si="13"/>
        <v>0</v>
      </c>
      <c r="AS159" s="148" t="s">
        <v>169</v>
      </c>
      <c r="AU159" s="148" t="s">
        <v>136</v>
      </c>
      <c r="AV159" s="148" t="s">
        <v>84</v>
      </c>
      <c r="AZ159" s="13" t="s">
        <v>134</v>
      </c>
      <c r="BF159" s="149">
        <f t="shared" si="14"/>
        <v>0</v>
      </c>
      <c r="BG159" s="149">
        <f t="shared" si="15"/>
        <v>0</v>
      </c>
      <c r="BH159" s="149">
        <f t="shared" si="16"/>
        <v>0</v>
      </c>
      <c r="BI159" s="149">
        <f t="shared" si="17"/>
        <v>0</v>
      </c>
      <c r="BJ159" s="149">
        <f t="shared" si="18"/>
        <v>0</v>
      </c>
      <c r="BK159" s="13" t="s">
        <v>84</v>
      </c>
      <c r="BL159" s="149">
        <f t="shared" si="19"/>
        <v>0</v>
      </c>
      <c r="BM159" s="13" t="s">
        <v>169</v>
      </c>
      <c r="BN159" s="148" t="s">
        <v>234</v>
      </c>
    </row>
    <row r="160" spans="2:66" s="11" customFormat="1" ht="22.85" customHeight="1">
      <c r="B160" s="123"/>
      <c r="D160" s="124" t="s">
        <v>74</v>
      </c>
      <c r="E160" s="133" t="s">
        <v>235</v>
      </c>
      <c r="F160" s="133" t="s">
        <v>236</v>
      </c>
      <c r="G160" s="133"/>
      <c r="J160" s="126"/>
      <c r="K160" s="134">
        <f>BL160</f>
        <v>0</v>
      </c>
      <c r="M160" s="123"/>
      <c r="N160" s="128"/>
      <c r="Q160" s="129">
        <f>SUM(Q161:Q182)</f>
        <v>0</v>
      </c>
      <c r="S160" s="129">
        <f>SUM(S161:S182)</f>
        <v>4.4493883900000002</v>
      </c>
      <c r="U160" s="130">
        <f>SUM(U161:U182)</f>
        <v>0</v>
      </c>
      <c r="AS160" s="124" t="s">
        <v>84</v>
      </c>
      <c r="AU160" s="131" t="s">
        <v>74</v>
      </c>
      <c r="AV160" s="131" t="s">
        <v>80</v>
      </c>
      <c r="AZ160" s="124" t="s">
        <v>134</v>
      </c>
      <c r="BL160" s="132">
        <f>SUM(BL161:BL182)</f>
        <v>0</v>
      </c>
    </row>
    <row r="161" spans="2:66" s="1" customFormat="1" ht="24.15" customHeight="1">
      <c r="B161" s="135"/>
      <c r="C161" s="136" t="s">
        <v>237</v>
      </c>
      <c r="D161" s="136" t="s">
        <v>136</v>
      </c>
      <c r="E161" s="137" t="s">
        <v>238</v>
      </c>
      <c r="F161" s="138" t="s">
        <v>239</v>
      </c>
      <c r="G161" s="138"/>
      <c r="H161" s="139" t="s">
        <v>240</v>
      </c>
      <c r="I161" s="140">
        <v>315</v>
      </c>
      <c r="J161" s="141"/>
      <c r="K161" s="142">
        <f t="shared" ref="K161:K182" si="20">ROUND(J161*I161,2)</f>
        <v>0</v>
      </c>
      <c r="L161" s="143"/>
      <c r="M161" s="28"/>
      <c r="N161" s="144" t="s">
        <v>1</v>
      </c>
      <c r="O161" s="145" t="s">
        <v>41</v>
      </c>
      <c r="Q161" s="146">
        <f t="shared" ref="Q161:Q182" si="21">P161*I161</f>
        <v>0</v>
      </c>
      <c r="R161" s="146">
        <v>0</v>
      </c>
      <c r="S161" s="146">
        <f t="shared" ref="S161:S182" si="22">R161*I161</f>
        <v>0</v>
      </c>
      <c r="T161" s="146">
        <v>0</v>
      </c>
      <c r="U161" s="147">
        <f t="shared" ref="U161:U182" si="23">T161*I161</f>
        <v>0</v>
      </c>
      <c r="AS161" s="148" t="s">
        <v>169</v>
      </c>
      <c r="AU161" s="148" t="s">
        <v>136</v>
      </c>
      <c r="AV161" s="148" t="s">
        <v>84</v>
      </c>
      <c r="AZ161" s="13" t="s">
        <v>134</v>
      </c>
      <c r="BF161" s="149">
        <f t="shared" ref="BF161:BF182" si="24">IF(O161="základná",K161,0)</f>
        <v>0</v>
      </c>
      <c r="BG161" s="149">
        <f t="shared" ref="BG161:BG182" si="25">IF(O161="znížená",K161,0)</f>
        <v>0</v>
      </c>
      <c r="BH161" s="149">
        <f t="shared" ref="BH161:BH182" si="26">IF(O161="zákl. prenesená",K161,0)</f>
        <v>0</v>
      </c>
      <c r="BI161" s="149">
        <f t="shared" ref="BI161:BI182" si="27">IF(O161="zníž. prenesená",K161,0)</f>
        <v>0</v>
      </c>
      <c r="BJ161" s="149">
        <f t="shared" ref="BJ161:BJ182" si="28">IF(O161="nulová",K161,0)</f>
        <v>0</v>
      </c>
      <c r="BK161" s="13" t="s">
        <v>84</v>
      </c>
      <c r="BL161" s="149">
        <f t="shared" ref="BL161:BL182" si="29">ROUND(J161*I161,2)</f>
        <v>0</v>
      </c>
      <c r="BM161" s="13" t="s">
        <v>169</v>
      </c>
      <c r="BN161" s="148" t="s">
        <v>241</v>
      </c>
    </row>
    <row r="162" spans="2:66" s="1" customFormat="1" ht="24.15" customHeight="1">
      <c r="B162" s="135"/>
      <c r="C162" s="150" t="s">
        <v>242</v>
      </c>
      <c r="D162" s="150" t="s">
        <v>172</v>
      </c>
      <c r="E162" s="151" t="s">
        <v>243</v>
      </c>
      <c r="F162" s="152" t="s">
        <v>244</v>
      </c>
      <c r="G162" s="152"/>
      <c r="H162" s="153" t="s">
        <v>139</v>
      </c>
      <c r="I162" s="154">
        <v>0.63</v>
      </c>
      <c r="J162" s="155"/>
      <c r="K162" s="156">
        <f t="shared" si="20"/>
        <v>0</v>
      </c>
      <c r="L162" s="157"/>
      <c r="M162" s="158"/>
      <c r="N162" s="159" t="s">
        <v>1</v>
      </c>
      <c r="O162" s="160" t="s">
        <v>41</v>
      </c>
      <c r="Q162" s="146">
        <f t="shared" si="21"/>
        <v>0</v>
      </c>
      <c r="R162" s="146">
        <v>0.55000000000000004</v>
      </c>
      <c r="S162" s="146">
        <f t="shared" si="22"/>
        <v>0.34650000000000003</v>
      </c>
      <c r="T162" s="146">
        <v>0</v>
      </c>
      <c r="U162" s="147">
        <f t="shared" si="23"/>
        <v>0</v>
      </c>
      <c r="AS162" s="148" t="s">
        <v>175</v>
      </c>
      <c r="AU162" s="148" t="s">
        <v>172</v>
      </c>
      <c r="AV162" s="148" t="s">
        <v>84</v>
      </c>
      <c r="AZ162" s="13" t="s">
        <v>134</v>
      </c>
      <c r="BF162" s="149">
        <f t="shared" si="24"/>
        <v>0</v>
      </c>
      <c r="BG162" s="149">
        <f t="shared" si="25"/>
        <v>0</v>
      </c>
      <c r="BH162" s="149">
        <f t="shared" si="26"/>
        <v>0</v>
      </c>
      <c r="BI162" s="149">
        <f t="shared" si="27"/>
        <v>0</v>
      </c>
      <c r="BJ162" s="149">
        <f t="shared" si="28"/>
        <v>0</v>
      </c>
      <c r="BK162" s="13" t="s">
        <v>84</v>
      </c>
      <c r="BL162" s="149">
        <f t="shared" si="29"/>
        <v>0</v>
      </c>
      <c r="BM162" s="13" t="s">
        <v>169</v>
      </c>
      <c r="BN162" s="148" t="s">
        <v>245</v>
      </c>
    </row>
    <row r="163" spans="2:66" s="1" customFormat="1" ht="16.5" customHeight="1">
      <c r="B163" s="135"/>
      <c r="C163" s="136" t="s">
        <v>246</v>
      </c>
      <c r="D163" s="136" t="s">
        <v>136</v>
      </c>
      <c r="E163" s="137" t="s">
        <v>247</v>
      </c>
      <c r="F163" s="138" t="s">
        <v>248</v>
      </c>
      <c r="G163" s="138"/>
      <c r="H163" s="139" t="s">
        <v>240</v>
      </c>
      <c r="I163" s="140">
        <v>63</v>
      </c>
      <c r="J163" s="141"/>
      <c r="K163" s="142">
        <f t="shared" si="20"/>
        <v>0</v>
      </c>
      <c r="L163" s="143"/>
      <c r="M163" s="28"/>
      <c r="N163" s="144" t="s">
        <v>1</v>
      </c>
      <c r="O163" s="145" t="s">
        <v>41</v>
      </c>
      <c r="Q163" s="146">
        <f t="shared" si="21"/>
        <v>0</v>
      </c>
      <c r="R163" s="146">
        <v>0</v>
      </c>
      <c r="S163" s="146">
        <f t="shared" si="22"/>
        <v>0</v>
      </c>
      <c r="T163" s="146">
        <v>0</v>
      </c>
      <c r="U163" s="147">
        <f t="shared" si="23"/>
        <v>0</v>
      </c>
      <c r="AS163" s="148" t="s">
        <v>169</v>
      </c>
      <c r="AU163" s="148" t="s">
        <v>136</v>
      </c>
      <c r="AV163" s="148" t="s">
        <v>84</v>
      </c>
      <c r="AZ163" s="13" t="s">
        <v>134</v>
      </c>
      <c r="BF163" s="149">
        <f t="shared" si="24"/>
        <v>0</v>
      </c>
      <c r="BG163" s="149">
        <f t="shared" si="25"/>
        <v>0</v>
      </c>
      <c r="BH163" s="149">
        <f t="shared" si="26"/>
        <v>0</v>
      </c>
      <c r="BI163" s="149">
        <f t="shared" si="27"/>
        <v>0</v>
      </c>
      <c r="BJ163" s="149">
        <f t="shared" si="28"/>
        <v>0</v>
      </c>
      <c r="BK163" s="13" t="s">
        <v>84</v>
      </c>
      <c r="BL163" s="149">
        <f t="shared" si="29"/>
        <v>0</v>
      </c>
      <c r="BM163" s="13" t="s">
        <v>169</v>
      </c>
      <c r="BN163" s="148" t="s">
        <v>249</v>
      </c>
    </row>
    <row r="164" spans="2:66" s="1" customFormat="1" ht="24.15" customHeight="1">
      <c r="B164" s="135"/>
      <c r="C164" s="150" t="s">
        <v>250</v>
      </c>
      <c r="D164" s="150" t="s">
        <v>172</v>
      </c>
      <c r="E164" s="151" t="s">
        <v>243</v>
      </c>
      <c r="F164" s="152" t="s">
        <v>244</v>
      </c>
      <c r="G164" s="152"/>
      <c r="H164" s="153" t="s">
        <v>139</v>
      </c>
      <c r="I164" s="154">
        <v>0.126</v>
      </c>
      <c r="J164" s="155"/>
      <c r="K164" s="156">
        <f t="shared" si="20"/>
        <v>0</v>
      </c>
      <c r="L164" s="157"/>
      <c r="M164" s="158"/>
      <c r="N164" s="159" t="s">
        <v>1</v>
      </c>
      <c r="O164" s="160" t="s">
        <v>41</v>
      </c>
      <c r="Q164" s="146">
        <f t="shared" si="21"/>
        <v>0</v>
      </c>
      <c r="R164" s="146">
        <v>0.55000000000000004</v>
      </c>
      <c r="S164" s="146">
        <f t="shared" si="22"/>
        <v>6.93E-2</v>
      </c>
      <c r="T164" s="146">
        <v>0</v>
      </c>
      <c r="U164" s="147">
        <f t="shared" si="23"/>
        <v>0</v>
      </c>
      <c r="AS164" s="148" t="s">
        <v>175</v>
      </c>
      <c r="AU164" s="148" t="s">
        <v>172</v>
      </c>
      <c r="AV164" s="148" t="s">
        <v>84</v>
      </c>
      <c r="AZ164" s="13" t="s">
        <v>134</v>
      </c>
      <c r="BF164" s="149">
        <f t="shared" si="24"/>
        <v>0</v>
      </c>
      <c r="BG164" s="149">
        <f t="shared" si="25"/>
        <v>0</v>
      </c>
      <c r="BH164" s="149">
        <f t="shared" si="26"/>
        <v>0</v>
      </c>
      <c r="BI164" s="149">
        <f t="shared" si="27"/>
        <v>0</v>
      </c>
      <c r="BJ164" s="149">
        <f t="shared" si="28"/>
        <v>0</v>
      </c>
      <c r="BK164" s="13" t="s">
        <v>84</v>
      </c>
      <c r="BL164" s="149">
        <f t="shared" si="29"/>
        <v>0</v>
      </c>
      <c r="BM164" s="13" t="s">
        <v>169</v>
      </c>
      <c r="BN164" s="148" t="s">
        <v>251</v>
      </c>
    </row>
    <row r="165" spans="2:66" s="1" customFormat="1" ht="24.15" customHeight="1">
      <c r="B165" s="135"/>
      <c r="C165" s="136" t="s">
        <v>252</v>
      </c>
      <c r="D165" s="136" t="s">
        <v>136</v>
      </c>
      <c r="E165" s="137" t="s">
        <v>253</v>
      </c>
      <c r="F165" s="138" t="s">
        <v>254</v>
      </c>
      <c r="G165" s="138"/>
      <c r="H165" s="139" t="s">
        <v>146</v>
      </c>
      <c r="I165" s="140">
        <v>29</v>
      </c>
      <c r="J165" s="141"/>
      <c r="K165" s="142">
        <f t="shared" si="20"/>
        <v>0</v>
      </c>
      <c r="L165" s="143"/>
      <c r="M165" s="28"/>
      <c r="N165" s="144" t="s">
        <v>1</v>
      </c>
      <c r="O165" s="145" t="s">
        <v>41</v>
      </c>
      <c r="Q165" s="146">
        <f t="shared" si="21"/>
        <v>0</v>
      </c>
      <c r="R165" s="146">
        <v>0</v>
      </c>
      <c r="S165" s="146">
        <f t="shared" si="22"/>
        <v>0</v>
      </c>
      <c r="T165" s="146">
        <v>0</v>
      </c>
      <c r="U165" s="147">
        <f t="shared" si="23"/>
        <v>0</v>
      </c>
      <c r="AS165" s="148" t="s">
        <v>169</v>
      </c>
      <c r="AU165" s="148" t="s">
        <v>136</v>
      </c>
      <c r="AV165" s="148" t="s">
        <v>84</v>
      </c>
      <c r="AZ165" s="13" t="s">
        <v>134</v>
      </c>
      <c r="BF165" s="149">
        <f t="shared" si="24"/>
        <v>0</v>
      </c>
      <c r="BG165" s="149">
        <f t="shared" si="25"/>
        <v>0</v>
      </c>
      <c r="BH165" s="149">
        <f t="shared" si="26"/>
        <v>0</v>
      </c>
      <c r="BI165" s="149">
        <f t="shared" si="27"/>
        <v>0</v>
      </c>
      <c r="BJ165" s="149">
        <f t="shared" si="28"/>
        <v>0</v>
      </c>
      <c r="BK165" s="13" t="s">
        <v>84</v>
      </c>
      <c r="BL165" s="149">
        <f t="shared" si="29"/>
        <v>0</v>
      </c>
      <c r="BM165" s="13" t="s">
        <v>169</v>
      </c>
      <c r="BN165" s="148" t="s">
        <v>255</v>
      </c>
    </row>
    <row r="166" spans="2:66" s="1" customFormat="1" ht="37.85" customHeight="1">
      <c r="B166" s="135"/>
      <c r="C166" s="150" t="s">
        <v>256</v>
      </c>
      <c r="D166" s="150" t="s">
        <v>172</v>
      </c>
      <c r="E166" s="151" t="s">
        <v>257</v>
      </c>
      <c r="F166" s="152" t="s">
        <v>258</v>
      </c>
      <c r="G166" s="152"/>
      <c r="H166" s="153" t="s">
        <v>146</v>
      </c>
      <c r="I166" s="154">
        <v>30.16</v>
      </c>
      <c r="J166" s="155"/>
      <c r="K166" s="156">
        <f t="shared" si="20"/>
        <v>0</v>
      </c>
      <c r="L166" s="157"/>
      <c r="M166" s="158"/>
      <c r="N166" s="159" t="s">
        <v>1</v>
      </c>
      <c r="O166" s="160" t="s">
        <v>41</v>
      </c>
      <c r="Q166" s="146">
        <f t="shared" si="21"/>
        <v>0</v>
      </c>
      <c r="R166" s="146">
        <v>8.3599999999999994E-3</v>
      </c>
      <c r="S166" s="146">
        <f t="shared" si="22"/>
        <v>0.25213759999999996</v>
      </c>
      <c r="T166" s="146">
        <v>0</v>
      </c>
      <c r="U166" s="147">
        <f t="shared" si="23"/>
        <v>0</v>
      </c>
      <c r="AS166" s="148" t="s">
        <v>175</v>
      </c>
      <c r="AU166" s="148" t="s">
        <v>172</v>
      </c>
      <c r="AV166" s="148" t="s">
        <v>84</v>
      </c>
      <c r="AZ166" s="13" t="s">
        <v>134</v>
      </c>
      <c r="BF166" s="149">
        <f t="shared" si="24"/>
        <v>0</v>
      </c>
      <c r="BG166" s="149">
        <f t="shared" si="25"/>
        <v>0</v>
      </c>
      <c r="BH166" s="149">
        <f t="shared" si="26"/>
        <v>0</v>
      </c>
      <c r="BI166" s="149">
        <f t="shared" si="27"/>
        <v>0</v>
      </c>
      <c r="BJ166" s="149">
        <f t="shared" si="28"/>
        <v>0</v>
      </c>
      <c r="BK166" s="13" t="s">
        <v>84</v>
      </c>
      <c r="BL166" s="149">
        <f t="shared" si="29"/>
        <v>0</v>
      </c>
      <c r="BM166" s="13" t="s">
        <v>169</v>
      </c>
      <c r="BN166" s="148" t="s">
        <v>259</v>
      </c>
    </row>
    <row r="167" spans="2:66" s="1" customFormat="1" ht="24.15" customHeight="1">
      <c r="B167" s="135"/>
      <c r="C167" s="136" t="s">
        <v>260</v>
      </c>
      <c r="D167" s="136" t="s">
        <v>136</v>
      </c>
      <c r="E167" s="137" t="s">
        <v>261</v>
      </c>
      <c r="F167" s="138" t="s">
        <v>262</v>
      </c>
      <c r="G167" s="138"/>
      <c r="H167" s="139" t="s">
        <v>146</v>
      </c>
      <c r="I167" s="140">
        <v>45.34</v>
      </c>
      <c r="J167" s="141"/>
      <c r="K167" s="142">
        <f t="shared" si="20"/>
        <v>0</v>
      </c>
      <c r="L167" s="143"/>
      <c r="M167" s="28"/>
      <c r="N167" s="144" t="s">
        <v>1</v>
      </c>
      <c r="O167" s="145" t="s">
        <v>41</v>
      </c>
      <c r="Q167" s="146">
        <f t="shared" si="21"/>
        <v>0</v>
      </c>
      <c r="R167" s="146">
        <v>0</v>
      </c>
      <c r="S167" s="146">
        <f t="shared" si="22"/>
        <v>0</v>
      </c>
      <c r="T167" s="146">
        <v>0</v>
      </c>
      <c r="U167" s="147">
        <f t="shared" si="23"/>
        <v>0</v>
      </c>
      <c r="AS167" s="148" t="s">
        <v>169</v>
      </c>
      <c r="AU167" s="148" t="s">
        <v>136</v>
      </c>
      <c r="AV167" s="148" t="s">
        <v>84</v>
      </c>
      <c r="AZ167" s="13" t="s">
        <v>134</v>
      </c>
      <c r="BF167" s="149">
        <f t="shared" si="24"/>
        <v>0</v>
      </c>
      <c r="BG167" s="149">
        <f t="shared" si="25"/>
        <v>0</v>
      </c>
      <c r="BH167" s="149">
        <f t="shared" si="26"/>
        <v>0</v>
      </c>
      <c r="BI167" s="149">
        <f t="shared" si="27"/>
        <v>0</v>
      </c>
      <c r="BJ167" s="149">
        <f t="shared" si="28"/>
        <v>0</v>
      </c>
      <c r="BK167" s="13" t="s">
        <v>84</v>
      </c>
      <c r="BL167" s="149">
        <f t="shared" si="29"/>
        <v>0</v>
      </c>
      <c r="BM167" s="13" t="s">
        <v>169</v>
      </c>
      <c r="BN167" s="148" t="s">
        <v>263</v>
      </c>
    </row>
    <row r="168" spans="2:66" s="1" customFormat="1" ht="37.85" customHeight="1">
      <c r="B168" s="135"/>
      <c r="C168" s="150" t="s">
        <v>264</v>
      </c>
      <c r="D168" s="150" t="s">
        <v>172</v>
      </c>
      <c r="E168" s="151" t="s">
        <v>257</v>
      </c>
      <c r="F168" s="152" t="s">
        <v>258</v>
      </c>
      <c r="G168" s="152"/>
      <c r="H168" s="153" t="s">
        <v>146</v>
      </c>
      <c r="I168" s="154">
        <v>47.154000000000003</v>
      </c>
      <c r="J168" s="155"/>
      <c r="K168" s="156">
        <f t="shared" si="20"/>
        <v>0</v>
      </c>
      <c r="L168" s="157"/>
      <c r="M168" s="158"/>
      <c r="N168" s="159" t="s">
        <v>1</v>
      </c>
      <c r="O168" s="160" t="s">
        <v>41</v>
      </c>
      <c r="Q168" s="146">
        <f t="shared" si="21"/>
        <v>0</v>
      </c>
      <c r="R168" s="146">
        <v>8.3599999999999994E-3</v>
      </c>
      <c r="S168" s="146">
        <f t="shared" si="22"/>
        <v>0.39420744000000002</v>
      </c>
      <c r="T168" s="146">
        <v>0</v>
      </c>
      <c r="U168" s="147">
        <f t="shared" si="23"/>
        <v>0</v>
      </c>
      <c r="AS168" s="148" t="s">
        <v>175</v>
      </c>
      <c r="AU168" s="148" t="s">
        <v>172</v>
      </c>
      <c r="AV168" s="148" t="s">
        <v>84</v>
      </c>
      <c r="AZ168" s="13" t="s">
        <v>134</v>
      </c>
      <c r="BF168" s="149">
        <f t="shared" si="24"/>
        <v>0</v>
      </c>
      <c r="BG168" s="149">
        <f t="shared" si="25"/>
        <v>0</v>
      </c>
      <c r="BH168" s="149">
        <f t="shared" si="26"/>
        <v>0</v>
      </c>
      <c r="BI168" s="149">
        <f t="shared" si="27"/>
        <v>0</v>
      </c>
      <c r="BJ168" s="149">
        <f t="shared" si="28"/>
        <v>0</v>
      </c>
      <c r="BK168" s="13" t="s">
        <v>84</v>
      </c>
      <c r="BL168" s="149">
        <f t="shared" si="29"/>
        <v>0</v>
      </c>
      <c r="BM168" s="13" t="s">
        <v>169</v>
      </c>
      <c r="BN168" s="148" t="s">
        <v>265</v>
      </c>
    </row>
    <row r="169" spans="2:66" s="1" customFormat="1" ht="24.15" customHeight="1">
      <c r="B169" s="135"/>
      <c r="C169" s="136" t="s">
        <v>175</v>
      </c>
      <c r="D169" s="136" t="s">
        <v>136</v>
      </c>
      <c r="E169" s="137" t="s">
        <v>266</v>
      </c>
      <c r="F169" s="138" t="s">
        <v>267</v>
      </c>
      <c r="G169" s="138"/>
      <c r="H169" s="139" t="s">
        <v>146</v>
      </c>
      <c r="I169" s="140">
        <v>47.3</v>
      </c>
      <c r="J169" s="141"/>
      <c r="K169" s="142">
        <f t="shared" si="20"/>
        <v>0</v>
      </c>
      <c r="L169" s="143"/>
      <c r="M169" s="28"/>
      <c r="N169" s="144" t="s">
        <v>1</v>
      </c>
      <c r="O169" s="145" t="s">
        <v>41</v>
      </c>
      <c r="Q169" s="146">
        <f t="shared" si="21"/>
        <v>0</v>
      </c>
      <c r="R169" s="146">
        <v>0</v>
      </c>
      <c r="S169" s="146">
        <f t="shared" si="22"/>
        <v>0</v>
      </c>
      <c r="T169" s="146">
        <v>0</v>
      </c>
      <c r="U169" s="147">
        <f t="shared" si="23"/>
        <v>0</v>
      </c>
      <c r="AS169" s="148" t="s">
        <v>169</v>
      </c>
      <c r="AU169" s="148" t="s">
        <v>136</v>
      </c>
      <c r="AV169" s="148" t="s">
        <v>84</v>
      </c>
      <c r="AZ169" s="13" t="s">
        <v>134</v>
      </c>
      <c r="BF169" s="149">
        <f t="shared" si="24"/>
        <v>0</v>
      </c>
      <c r="BG169" s="149">
        <f t="shared" si="25"/>
        <v>0</v>
      </c>
      <c r="BH169" s="149">
        <f t="shared" si="26"/>
        <v>0</v>
      </c>
      <c r="BI169" s="149">
        <f t="shared" si="27"/>
        <v>0</v>
      </c>
      <c r="BJ169" s="149">
        <f t="shared" si="28"/>
        <v>0</v>
      </c>
      <c r="BK169" s="13" t="s">
        <v>84</v>
      </c>
      <c r="BL169" s="149">
        <f t="shared" si="29"/>
        <v>0</v>
      </c>
      <c r="BM169" s="13" t="s">
        <v>169</v>
      </c>
      <c r="BN169" s="148" t="s">
        <v>268</v>
      </c>
    </row>
    <row r="170" spans="2:66" s="1" customFormat="1" ht="37.85" customHeight="1">
      <c r="B170" s="135"/>
      <c r="C170" s="150" t="s">
        <v>269</v>
      </c>
      <c r="D170" s="150" t="s">
        <v>172</v>
      </c>
      <c r="E170" s="151" t="s">
        <v>257</v>
      </c>
      <c r="F170" s="152" t="s">
        <v>258</v>
      </c>
      <c r="G170" s="152"/>
      <c r="H170" s="153" t="s">
        <v>146</v>
      </c>
      <c r="I170" s="154">
        <v>49.192</v>
      </c>
      <c r="J170" s="155"/>
      <c r="K170" s="156">
        <f t="shared" si="20"/>
        <v>0</v>
      </c>
      <c r="L170" s="157"/>
      <c r="M170" s="158"/>
      <c r="N170" s="159" t="s">
        <v>1</v>
      </c>
      <c r="O170" s="160" t="s">
        <v>41</v>
      </c>
      <c r="Q170" s="146">
        <f t="shared" si="21"/>
        <v>0</v>
      </c>
      <c r="R170" s="146">
        <v>8.3599999999999994E-3</v>
      </c>
      <c r="S170" s="146">
        <f t="shared" si="22"/>
        <v>0.41124511999999996</v>
      </c>
      <c r="T170" s="146">
        <v>0</v>
      </c>
      <c r="U170" s="147">
        <f t="shared" si="23"/>
        <v>0</v>
      </c>
      <c r="AS170" s="148" t="s">
        <v>175</v>
      </c>
      <c r="AU170" s="148" t="s">
        <v>172</v>
      </c>
      <c r="AV170" s="148" t="s">
        <v>84</v>
      </c>
      <c r="AZ170" s="13" t="s">
        <v>134</v>
      </c>
      <c r="BF170" s="149">
        <f t="shared" si="24"/>
        <v>0</v>
      </c>
      <c r="BG170" s="149">
        <f t="shared" si="25"/>
        <v>0</v>
      </c>
      <c r="BH170" s="149">
        <f t="shared" si="26"/>
        <v>0</v>
      </c>
      <c r="BI170" s="149">
        <f t="shared" si="27"/>
        <v>0</v>
      </c>
      <c r="BJ170" s="149">
        <f t="shared" si="28"/>
        <v>0</v>
      </c>
      <c r="BK170" s="13" t="s">
        <v>84</v>
      </c>
      <c r="BL170" s="149">
        <f t="shared" si="29"/>
        <v>0</v>
      </c>
      <c r="BM170" s="13" t="s">
        <v>169</v>
      </c>
      <c r="BN170" s="148" t="s">
        <v>270</v>
      </c>
    </row>
    <row r="171" spans="2:66" s="1" customFormat="1" ht="33" customHeight="1">
      <c r="B171" s="135"/>
      <c r="C171" s="136" t="s">
        <v>271</v>
      </c>
      <c r="D171" s="136" t="s">
        <v>136</v>
      </c>
      <c r="E171" s="137" t="s">
        <v>272</v>
      </c>
      <c r="F171" s="138" t="s">
        <v>273</v>
      </c>
      <c r="G171" s="138"/>
      <c r="H171" s="139" t="s">
        <v>146</v>
      </c>
      <c r="I171" s="140">
        <v>7.327</v>
      </c>
      <c r="J171" s="141"/>
      <c r="K171" s="142">
        <f t="shared" si="20"/>
        <v>0</v>
      </c>
      <c r="L171" s="143"/>
      <c r="M171" s="28"/>
      <c r="N171" s="144" t="s">
        <v>1</v>
      </c>
      <c r="O171" s="145" t="s">
        <v>41</v>
      </c>
      <c r="Q171" s="146">
        <f t="shared" si="21"/>
        <v>0</v>
      </c>
      <c r="R171" s="146">
        <v>2.4000000000000001E-4</v>
      </c>
      <c r="S171" s="146">
        <f t="shared" si="22"/>
        <v>1.75848E-3</v>
      </c>
      <c r="T171" s="146">
        <v>0</v>
      </c>
      <c r="U171" s="147">
        <f t="shared" si="23"/>
        <v>0</v>
      </c>
      <c r="AS171" s="148" t="s">
        <v>169</v>
      </c>
      <c r="AU171" s="148" t="s">
        <v>136</v>
      </c>
      <c r="AV171" s="148" t="s">
        <v>84</v>
      </c>
      <c r="AZ171" s="13" t="s">
        <v>134</v>
      </c>
      <c r="BF171" s="149">
        <f t="shared" si="24"/>
        <v>0</v>
      </c>
      <c r="BG171" s="149">
        <f t="shared" si="25"/>
        <v>0</v>
      </c>
      <c r="BH171" s="149">
        <f t="shared" si="26"/>
        <v>0</v>
      </c>
      <c r="BI171" s="149">
        <f t="shared" si="27"/>
        <v>0</v>
      </c>
      <c r="BJ171" s="149">
        <f t="shared" si="28"/>
        <v>0</v>
      </c>
      <c r="BK171" s="13" t="s">
        <v>84</v>
      </c>
      <c r="BL171" s="149">
        <f t="shared" si="29"/>
        <v>0</v>
      </c>
      <c r="BM171" s="13" t="s">
        <v>169</v>
      </c>
      <c r="BN171" s="148" t="s">
        <v>274</v>
      </c>
    </row>
    <row r="172" spans="2:66" s="1" customFormat="1" ht="24.15" customHeight="1">
      <c r="B172" s="135"/>
      <c r="C172" s="136" t="s">
        <v>275</v>
      </c>
      <c r="D172" s="136" t="s">
        <v>136</v>
      </c>
      <c r="E172" s="137" t="s">
        <v>276</v>
      </c>
      <c r="F172" s="138" t="s">
        <v>277</v>
      </c>
      <c r="G172" s="138"/>
      <c r="H172" s="139" t="s">
        <v>146</v>
      </c>
      <c r="I172" s="140">
        <v>21.24</v>
      </c>
      <c r="J172" s="141"/>
      <c r="K172" s="142">
        <f t="shared" si="20"/>
        <v>0</v>
      </c>
      <c r="L172" s="143"/>
      <c r="M172" s="28"/>
      <c r="N172" s="144" t="s">
        <v>1</v>
      </c>
      <c r="O172" s="145" t="s">
        <v>41</v>
      </c>
      <c r="Q172" s="146">
        <f t="shared" si="21"/>
        <v>0</v>
      </c>
      <c r="R172" s="146">
        <v>0</v>
      </c>
      <c r="S172" s="146">
        <f t="shared" si="22"/>
        <v>0</v>
      </c>
      <c r="T172" s="146">
        <v>0</v>
      </c>
      <c r="U172" s="147">
        <f t="shared" si="23"/>
        <v>0</v>
      </c>
      <c r="AS172" s="148" t="s">
        <v>169</v>
      </c>
      <c r="AU172" s="148" t="s">
        <v>136</v>
      </c>
      <c r="AV172" s="148" t="s">
        <v>84</v>
      </c>
      <c r="AZ172" s="13" t="s">
        <v>134</v>
      </c>
      <c r="BF172" s="149">
        <f t="shared" si="24"/>
        <v>0</v>
      </c>
      <c r="BG172" s="149">
        <f t="shared" si="25"/>
        <v>0</v>
      </c>
      <c r="BH172" s="149">
        <f t="shared" si="26"/>
        <v>0</v>
      </c>
      <c r="BI172" s="149">
        <f t="shared" si="27"/>
        <v>0</v>
      </c>
      <c r="BJ172" s="149">
        <f t="shared" si="28"/>
        <v>0</v>
      </c>
      <c r="BK172" s="13" t="s">
        <v>84</v>
      </c>
      <c r="BL172" s="149">
        <f t="shared" si="29"/>
        <v>0</v>
      </c>
      <c r="BM172" s="13" t="s">
        <v>169</v>
      </c>
      <c r="BN172" s="148" t="s">
        <v>278</v>
      </c>
    </row>
    <row r="173" spans="2:66" s="1" customFormat="1" ht="24.15" customHeight="1">
      <c r="B173" s="135"/>
      <c r="C173" s="150" t="s">
        <v>279</v>
      </c>
      <c r="D173" s="150" t="s">
        <v>172</v>
      </c>
      <c r="E173" s="151" t="s">
        <v>280</v>
      </c>
      <c r="F173" s="152" t="s">
        <v>281</v>
      </c>
      <c r="G173" s="152"/>
      <c r="H173" s="153" t="s">
        <v>139</v>
      </c>
      <c r="I173" s="154">
        <v>0.57299999999999995</v>
      </c>
      <c r="J173" s="155"/>
      <c r="K173" s="156">
        <f t="shared" si="20"/>
        <v>0</v>
      </c>
      <c r="L173" s="157"/>
      <c r="M173" s="158"/>
      <c r="N173" s="159" t="s">
        <v>1</v>
      </c>
      <c r="O173" s="160" t="s">
        <v>41</v>
      </c>
      <c r="Q173" s="146">
        <f t="shared" si="21"/>
        <v>0</v>
      </c>
      <c r="R173" s="146">
        <v>0.55000000000000004</v>
      </c>
      <c r="S173" s="146">
        <f t="shared" si="22"/>
        <v>0.31514999999999999</v>
      </c>
      <c r="T173" s="146">
        <v>0</v>
      </c>
      <c r="U173" s="147">
        <f t="shared" si="23"/>
        <v>0</v>
      </c>
      <c r="AS173" s="148" t="s">
        <v>175</v>
      </c>
      <c r="AU173" s="148" t="s">
        <v>172</v>
      </c>
      <c r="AV173" s="148" t="s">
        <v>84</v>
      </c>
      <c r="AZ173" s="13" t="s">
        <v>134</v>
      </c>
      <c r="BF173" s="149">
        <f t="shared" si="24"/>
        <v>0</v>
      </c>
      <c r="BG173" s="149">
        <f t="shared" si="25"/>
        <v>0</v>
      </c>
      <c r="BH173" s="149">
        <f t="shared" si="26"/>
        <v>0</v>
      </c>
      <c r="BI173" s="149">
        <f t="shared" si="27"/>
        <v>0</v>
      </c>
      <c r="BJ173" s="149">
        <f t="shared" si="28"/>
        <v>0</v>
      </c>
      <c r="BK173" s="13" t="s">
        <v>84</v>
      </c>
      <c r="BL173" s="149">
        <f t="shared" si="29"/>
        <v>0</v>
      </c>
      <c r="BM173" s="13" t="s">
        <v>169</v>
      </c>
      <c r="BN173" s="148" t="s">
        <v>282</v>
      </c>
    </row>
    <row r="174" spans="2:66" s="1" customFormat="1" ht="33" customHeight="1">
      <c r="B174" s="135"/>
      <c r="C174" s="136" t="s">
        <v>283</v>
      </c>
      <c r="D174" s="136" t="s">
        <v>136</v>
      </c>
      <c r="E174" s="137" t="s">
        <v>284</v>
      </c>
      <c r="F174" s="138" t="s">
        <v>285</v>
      </c>
      <c r="G174" s="138"/>
      <c r="H174" s="139" t="s">
        <v>240</v>
      </c>
      <c r="I174" s="140">
        <v>0.84499999999999997</v>
      </c>
      <c r="J174" s="141"/>
      <c r="K174" s="142">
        <f t="shared" si="20"/>
        <v>0</v>
      </c>
      <c r="L174" s="143"/>
      <c r="M174" s="28"/>
      <c r="N174" s="144" t="s">
        <v>1</v>
      </c>
      <c r="O174" s="145" t="s">
        <v>41</v>
      </c>
      <c r="Q174" s="146">
        <f t="shared" si="21"/>
        <v>0</v>
      </c>
      <c r="R174" s="146">
        <v>2.1000000000000001E-4</v>
      </c>
      <c r="S174" s="146">
        <f t="shared" si="22"/>
        <v>1.7745E-4</v>
      </c>
      <c r="T174" s="146">
        <v>0</v>
      </c>
      <c r="U174" s="147">
        <f t="shared" si="23"/>
        <v>0</v>
      </c>
      <c r="AS174" s="148" t="s">
        <v>169</v>
      </c>
      <c r="AU174" s="148" t="s">
        <v>136</v>
      </c>
      <c r="AV174" s="148" t="s">
        <v>84</v>
      </c>
      <c r="AZ174" s="13" t="s">
        <v>134</v>
      </c>
      <c r="BF174" s="149">
        <f t="shared" si="24"/>
        <v>0</v>
      </c>
      <c r="BG174" s="149">
        <f t="shared" si="25"/>
        <v>0</v>
      </c>
      <c r="BH174" s="149">
        <f t="shared" si="26"/>
        <v>0</v>
      </c>
      <c r="BI174" s="149">
        <f t="shared" si="27"/>
        <v>0</v>
      </c>
      <c r="BJ174" s="149">
        <f t="shared" si="28"/>
        <v>0</v>
      </c>
      <c r="BK174" s="13" t="s">
        <v>84</v>
      </c>
      <c r="BL174" s="149">
        <f t="shared" si="29"/>
        <v>0</v>
      </c>
      <c r="BM174" s="13" t="s">
        <v>169</v>
      </c>
      <c r="BN174" s="148" t="s">
        <v>286</v>
      </c>
    </row>
    <row r="175" spans="2:66" s="1" customFormat="1" ht="24.15" customHeight="1">
      <c r="B175" s="135"/>
      <c r="C175" s="150" t="s">
        <v>287</v>
      </c>
      <c r="D175" s="150" t="s">
        <v>172</v>
      </c>
      <c r="E175" s="151" t="s">
        <v>288</v>
      </c>
      <c r="F175" s="152" t="s">
        <v>289</v>
      </c>
      <c r="G175" s="152"/>
      <c r="H175" s="153" t="s">
        <v>139</v>
      </c>
      <c r="I175" s="154">
        <v>0.91300000000000003</v>
      </c>
      <c r="J175" s="155"/>
      <c r="K175" s="156">
        <f t="shared" si="20"/>
        <v>0</v>
      </c>
      <c r="L175" s="157"/>
      <c r="M175" s="158"/>
      <c r="N175" s="159" t="s">
        <v>1</v>
      </c>
      <c r="O175" s="160" t="s">
        <v>41</v>
      </c>
      <c r="Q175" s="146">
        <f t="shared" si="21"/>
        <v>0</v>
      </c>
      <c r="R175" s="146">
        <v>0.55000000000000004</v>
      </c>
      <c r="S175" s="146">
        <f t="shared" si="22"/>
        <v>0.5021500000000001</v>
      </c>
      <c r="T175" s="146">
        <v>0</v>
      </c>
      <c r="U175" s="147">
        <f t="shared" si="23"/>
        <v>0</v>
      </c>
      <c r="AS175" s="148" t="s">
        <v>175</v>
      </c>
      <c r="AU175" s="148" t="s">
        <v>172</v>
      </c>
      <c r="AV175" s="148" t="s">
        <v>84</v>
      </c>
      <c r="AZ175" s="13" t="s">
        <v>134</v>
      </c>
      <c r="BF175" s="149">
        <f t="shared" si="24"/>
        <v>0</v>
      </c>
      <c r="BG175" s="149">
        <f t="shared" si="25"/>
        <v>0</v>
      </c>
      <c r="BH175" s="149">
        <f t="shared" si="26"/>
        <v>0</v>
      </c>
      <c r="BI175" s="149">
        <f t="shared" si="27"/>
        <v>0</v>
      </c>
      <c r="BJ175" s="149">
        <f t="shared" si="28"/>
        <v>0</v>
      </c>
      <c r="BK175" s="13" t="s">
        <v>84</v>
      </c>
      <c r="BL175" s="149">
        <f t="shared" si="29"/>
        <v>0</v>
      </c>
      <c r="BM175" s="13" t="s">
        <v>169</v>
      </c>
      <c r="BN175" s="148" t="s">
        <v>290</v>
      </c>
    </row>
    <row r="176" spans="2:66" s="1" customFormat="1" ht="33" customHeight="1">
      <c r="B176" s="135"/>
      <c r="C176" s="136" t="s">
        <v>291</v>
      </c>
      <c r="D176" s="136" t="s">
        <v>136</v>
      </c>
      <c r="E176" s="137" t="s">
        <v>292</v>
      </c>
      <c r="F176" s="138" t="s">
        <v>293</v>
      </c>
      <c r="G176" s="138"/>
      <c r="H176" s="139" t="s">
        <v>240</v>
      </c>
      <c r="I176" s="140">
        <v>1.425</v>
      </c>
      <c r="J176" s="141"/>
      <c r="K176" s="142">
        <f t="shared" si="20"/>
        <v>0</v>
      </c>
      <c r="L176" s="143"/>
      <c r="M176" s="28"/>
      <c r="N176" s="144" t="s">
        <v>1</v>
      </c>
      <c r="O176" s="145" t="s">
        <v>41</v>
      </c>
      <c r="Q176" s="146">
        <f t="shared" si="21"/>
        <v>0</v>
      </c>
      <c r="R176" s="146">
        <v>2.1000000000000001E-4</v>
      </c>
      <c r="S176" s="146">
        <f t="shared" si="22"/>
        <v>2.9925000000000004E-4</v>
      </c>
      <c r="T176" s="146">
        <v>0</v>
      </c>
      <c r="U176" s="147">
        <f t="shared" si="23"/>
        <v>0</v>
      </c>
      <c r="AS176" s="148" t="s">
        <v>169</v>
      </c>
      <c r="AU176" s="148" t="s">
        <v>136</v>
      </c>
      <c r="AV176" s="148" t="s">
        <v>84</v>
      </c>
      <c r="AZ176" s="13" t="s">
        <v>134</v>
      </c>
      <c r="BF176" s="149">
        <f t="shared" si="24"/>
        <v>0</v>
      </c>
      <c r="BG176" s="149">
        <f t="shared" si="25"/>
        <v>0</v>
      </c>
      <c r="BH176" s="149">
        <f t="shared" si="26"/>
        <v>0</v>
      </c>
      <c r="BI176" s="149">
        <f t="shared" si="27"/>
        <v>0</v>
      </c>
      <c r="BJ176" s="149">
        <f t="shared" si="28"/>
        <v>0</v>
      </c>
      <c r="BK176" s="13" t="s">
        <v>84</v>
      </c>
      <c r="BL176" s="149">
        <f t="shared" si="29"/>
        <v>0</v>
      </c>
      <c r="BM176" s="13" t="s">
        <v>169</v>
      </c>
      <c r="BN176" s="148" t="s">
        <v>294</v>
      </c>
    </row>
    <row r="177" spans="2:66" s="1" customFormat="1" ht="24.15" customHeight="1">
      <c r="B177" s="135"/>
      <c r="C177" s="150" t="s">
        <v>295</v>
      </c>
      <c r="D177" s="150" t="s">
        <v>172</v>
      </c>
      <c r="E177" s="151" t="s">
        <v>288</v>
      </c>
      <c r="F177" s="152" t="s">
        <v>289</v>
      </c>
      <c r="G177" s="152"/>
      <c r="H177" s="153" t="s">
        <v>139</v>
      </c>
      <c r="I177" s="154">
        <v>1.5389999999999999</v>
      </c>
      <c r="J177" s="155"/>
      <c r="K177" s="156">
        <f t="shared" si="20"/>
        <v>0</v>
      </c>
      <c r="L177" s="157"/>
      <c r="M177" s="158"/>
      <c r="N177" s="159" t="s">
        <v>1</v>
      </c>
      <c r="O177" s="160" t="s">
        <v>41</v>
      </c>
      <c r="Q177" s="146">
        <f t="shared" si="21"/>
        <v>0</v>
      </c>
      <c r="R177" s="146">
        <v>0.55000000000000004</v>
      </c>
      <c r="S177" s="146">
        <f t="shared" si="22"/>
        <v>0.84645000000000004</v>
      </c>
      <c r="T177" s="146">
        <v>0</v>
      </c>
      <c r="U177" s="147">
        <f t="shared" si="23"/>
        <v>0</v>
      </c>
      <c r="AS177" s="148" t="s">
        <v>175</v>
      </c>
      <c r="AU177" s="148" t="s">
        <v>172</v>
      </c>
      <c r="AV177" s="148" t="s">
        <v>84</v>
      </c>
      <c r="AZ177" s="13" t="s">
        <v>134</v>
      </c>
      <c r="BF177" s="149">
        <f t="shared" si="24"/>
        <v>0</v>
      </c>
      <c r="BG177" s="149">
        <f t="shared" si="25"/>
        <v>0</v>
      </c>
      <c r="BH177" s="149">
        <f t="shared" si="26"/>
        <v>0</v>
      </c>
      <c r="BI177" s="149">
        <f t="shared" si="27"/>
        <v>0</v>
      </c>
      <c r="BJ177" s="149">
        <f t="shared" si="28"/>
        <v>0</v>
      </c>
      <c r="BK177" s="13" t="s">
        <v>84</v>
      </c>
      <c r="BL177" s="149">
        <f t="shared" si="29"/>
        <v>0</v>
      </c>
      <c r="BM177" s="13" t="s">
        <v>169</v>
      </c>
      <c r="BN177" s="148" t="s">
        <v>296</v>
      </c>
    </row>
    <row r="178" spans="2:66" s="1" customFormat="1" ht="37.85" customHeight="1">
      <c r="B178" s="135"/>
      <c r="C178" s="136" t="s">
        <v>297</v>
      </c>
      <c r="D178" s="136" t="s">
        <v>136</v>
      </c>
      <c r="E178" s="137" t="s">
        <v>298</v>
      </c>
      <c r="F178" s="138" t="s">
        <v>299</v>
      </c>
      <c r="G178" s="138"/>
      <c r="H178" s="139" t="s">
        <v>240</v>
      </c>
      <c r="I178" s="140">
        <v>1.7549999999999999</v>
      </c>
      <c r="J178" s="141"/>
      <c r="K178" s="142">
        <f t="shared" si="20"/>
        <v>0</v>
      </c>
      <c r="L178" s="143"/>
      <c r="M178" s="28"/>
      <c r="N178" s="144" t="s">
        <v>1</v>
      </c>
      <c r="O178" s="145" t="s">
        <v>41</v>
      </c>
      <c r="Q178" s="146">
        <f t="shared" si="21"/>
        <v>0</v>
      </c>
      <c r="R178" s="146">
        <v>2.1000000000000001E-4</v>
      </c>
      <c r="S178" s="146">
        <f t="shared" si="22"/>
        <v>3.6854999999999999E-4</v>
      </c>
      <c r="T178" s="146">
        <v>0</v>
      </c>
      <c r="U178" s="147">
        <f t="shared" si="23"/>
        <v>0</v>
      </c>
      <c r="AS178" s="148" t="s">
        <v>169</v>
      </c>
      <c r="AU178" s="148" t="s">
        <v>136</v>
      </c>
      <c r="AV178" s="148" t="s">
        <v>84</v>
      </c>
      <c r="AZ178" s="13" t="s">
        <v>134</v>
      </c>
      <c r="BF178" s="149">
        <f t="shared" si="24"/>
        <v>0</v>
      </c>
      <c r="BG178" s="149">
        <f t="shared" si="25"/>
        <v>0</v>
      </c>
      <c r="BH178" s="149">
        <f t="shared" si="26"/>
        <v>0</v>
      </c>
      <c r="BI178" s="149">
        <f t="shared" si="27"/>
        <v>0</v>
      </c>
      <c r="BJ178" s="149">
        <f t="shared" si="28"/>
        <v>0</v>
      </c>
      <c r="BK178" s="13" t="s">
        <v>84</v>
      </c>
      <c r="BL178" s="149">
        <f t="shared" si="29"/>
        <v>0</v>
      </c>
      <c r="BM178" s="13" t="s">
        <v>169</v>
      </c>
      <c r="BN178" s="148" t="s">
        <v>300</v>
      </c>
    </row>
    <row r="179" spans="2:66" s="1" customFormat="1" ht="24.15" customHeight="1">
      <c r="B179" s="135"/>
      <c r="C179" s="150" t="s">
        <v>301</v>
      </c>
      <c r="D179" s="150" t="s">
        <v>172</v>
      </c>
      <c r="E179" s="151" t="s">
        <v>288</v>
      </c>
      <c r="F179" s="152" t="s">
        <v>289</v>
      </c>
      <c r="G179" s="152"/>
      <c r="H179" s="153" t="s">
        <v>139</v>
      </c>
      <c r="I179" s="154">
        <v>1.895</v>
      </c>
      <c r="J179" s="155"/>
      <c r="K179" s="156">
        <f t="shared" si="20"/>
        <v>0</v>
      </c>
      <c r="L179" s="157"/>
      <c r="M179" s="158"/>
      <c r="N179" s="159" t="s">
        <v>1</v>
      </c>
      <c r="O179" s="160" t="s">
        <v>41</v>
      </c>
      <c r="Q179" s="146">
        <f t="shared" si="21"/>
        <v>0</v>
      </c>
      <c r="R179" s="146">
        <v>0.55000000000000004</v>
      </c>
      <c r="S179" s="146">
        <f t="shared" si="22"/>
        <v>1.0422500000000001</v>
      </c>
      <c r="T179" s="146">
        <v>0</v>
      </c>
      <c r="U179" s="147">
        <f t="shared" si="23"/>
        <v>0</v>
      </c>
      <c r="AS179" s="148" t="s">
        <v>175</v>
      </c>
      <c r="AU179" s="148" t="s">
        <v>172</v>
      </c>
      <c r="AV179" s="148" t="s">
        <v>84</v>
      </c>
      <c r="AZ179" s="13" t="s">
        <v>134</v>
      </c>
      <c r="BF179" s="149">
        <f t="shared" si="24"/>
        <v>0</v>
      </c>
      <c r="BG179" s="149">
        <f t="shared" si="25"/>
        <v>0</v>
      </c>
      <c r="BH179" s="149">
        <f t="shared" si="26"/>
        <v>0</v>
      </c>
      <c r="BI179" s="149">
        <f t="shared" si="27"/>
        <v>0</v>
      </c>
      <c r="BJ179" s="149">
        <f t="shared" si="28"/>
        <v>0</v>
      </c>
      <c r="BK179" s="13" t="s">
        <v>84</v>
      </c>
      <c r="BL179" s="149">
        <f t="shared" si="29"/>
        <v>0</v>
      </c>
      <c r="BM179" s="13" t="s">
        <v>169</v>
      </c>
      <c r="BN179" s="148" t="s">
        <v>302</v>
      </c>
    </row>
    <row r="180" spans="2:66" s="1" customFormat="1" ht="37.85" customHeight="1">
      <c r="B180" s="135"/>
      <c r="C180" s="136" t="s">
        <v>303</v>
      </c>
      <c r="D180" s="136" t="s">
        <v>136</v>
      </c>
      <c r="E180" s="137" t="s">
        <v>304</v>
      </c>
      <c r="F180" s="138" t="s">
        <v>305</v>
      </c>
      <c r="G180" s="138"/>
      <c r="H180" s="139" t="s">
        <v>240</v>
      </c>
      <c r="I180" s="140">
        <v>0.45</v>
      </c>
      <c r="J180" s="141"/>
      <c r="K180" s="142">
        <f t="shared" si="20"/>
        <v>0</v>
      </c>
      <c r="L180" s="143"/>
      <c r="M180" s="28"/>
      <c r="N180" s="144" t="s">
        <v>1</v>
      </c>
      <c r="O180" s="145" t="s">
        <v>41</v>
      </c>
      <c r="Q180" s="146">
        <f t="shared" si="21"/>
        <v>0</v>
      </c>
      <c r="R180" s="146">
        <v>2.1000000000000001E-4</v>
      </c>
      <c r="S180" s="146">
        <f t="shared" si="22"/>
        <v>9.4500000000000007E-5</v>
      </c>
      <c r="T180" s="146">
        <v>0</v>
      </c>
      <c r="U180" s="147">
        <f t="shared" si="23"/>
        <v>0</v>
      </c>
      <c r="AS180" s="148" t="s">
        <v>169</v>
      </c>
      <c r="AU180" s="148" t="s">
        <v>136</v>
      </c>
      <c r="AV180" s="148" t="s">
        <v>84</v>
      </c>
      <c r="AZ180" s="13" t="s">
        <v>134</v>
      </c>
      <c r="BF180" s="149">
        <f t="shared" si="24"/>
        <v>0</v>
      </c>
      <c r="BG180" s="149">
        <f t="shared" si="25"/>
        <v>0</v>
      </c>
      <c r="BH180" s="149">
        <f t="shared" si="26"/>
        <v>0</v>
      </c>
      <c r="BI180" s="149">
        <f t="shared" si="27"/>
        <v>0</v>
      </c>
      <c r="BJ180" s="149">
        <f t="shared" si="28"/>
        <v>0</v>
      </c>
      <c r="BK180" s="13" t="s">
        <v>84</v>
      </c>
      <c r="BL180" s="149">
        <f t="shared" si="29"/>
        <v>0</v>
      </c>
      <c r="BM180" s="13" t="s">
        <v>169</v>
      </c>
      <c r="BN180" s="148" t="s">
        <v>306</v>
      </c>
    </row>
    <row r="181" spans="2:66" s="1" customFormat="1" ht="24.15" customHeight="1">
      <c r="B181" s="135"/>
      <c r="C181" s="150" t="s">
        <v>307</v>
      </c>
      <c r="D181" s="150" t="s">
        <v>172</v>
      </c>
      <c r="E181" s="151" t="s">
        <v>288</v>
      </c>
      <c r="F181" s="152" t="s">
        <v>289</v>
      </c>
      <c r="G181" s="152"/>
      <c r="H181" s="153" t="s">
        <v>139</v>
      </c>
      <c r="I181" s="154">
        <v>0.48599999999999999</v>
      </c>
      <c r="J181" s="155"/>
      <c r="K181" s="156">
        <f t="shared" si="20"/>
        <v>0</v>
      </c>
      <c r="L181" s="157"/>
      <c r="M181" s="158"/>
      <c r="N181" s="159" t="s">
        <v>1</v>
      </c>
      <c r="O181" s="160" t="s">
        <v>41</v>
      </c>
      <c r="Q181" s="146">
        <f t="shared" si="21"/>
        <v>0</v>
      </c>
      <c r="R181" s="146">
        <v>0.55000000000000004</v>
      </c>
      <c r="S181" s="146">
        <f t="shared" si="22"/>
        <v>0.26730000000000004</v>
      </c>
      <c r="T181" s="146">
        <v>0</v>
      </c>
      <c r="U181" s="147">
        <f t="shared" si="23"/>
        <v>0</v>
      </c>
      <c r="AS181" s="148" t="s">
        <v>175</v>
      </c>
      <c r="AU181" s="148" t="s">
        <v>172</v>
      </c>
      <c r="AV181" s="148" t="s">
        <v>84</v>
      </c>
      <c r="AZ181" s="13" t="s">
        <v>134</v>
      </c>
      <c r="BF181" s="149">
        <f t="shared" si="24"/>
        <v>0</v>
      </c>
      <c r="BG181" s="149">
        <f t="shared" si="25"/>
        <v>0</v>
      </c>
      <c r="BH181" s="149">
        <f t="shared" si="26"/>
        <v>0</v>
      </c>
      <c r="BI181" s="149">
        <f t="shared" si="27"/>
        <v>0</v>
      </c>
      <c r="BJ181" s="149">
        <f t="shared" si="28"/>
        <v>0</v>
      </c>
      <c r="BK181" s="13" t="s">
        <v>84</v>
      </c>
      <c r="BL181" s="149">
        <f t="shared" si="29"/>
        <v>0</v>
      </c>
      <c r="BM181" s="13" t="s">
        <v>169</v>
      </c>
      <c r="BN181" s="148" t="s">
        <v>308</v>
      </c>
    </row>
    <row r="182" spans="2:66" s="1" customFormat="1" ht="24.15" customHeight="1">
      <c r="B182" s="135"/>
      <c r="C182" s="136" t="s">
        <v>309</v>
      </c>
      <c r="D182" s="136" t="s">
        <v>136</v>
      </c>
      <c r="E182" s="137" t="s">
        <v>310</v>
      </c>
      <c r="F182" s="138" t="s">
        <v>311</v>
      </c>
      <c r="G182" s="138"/>
      <c r="H182" s="139" t="s">
        <v>161</v>
      </c>
      <c r="I182" s="140">
        <v>4.4489999999999998</v>
      </c>
      <c r="J182" s="141"/>
      <c r="K182" s="142">
        <f t="shared" si="20"/>
        <v>0</v>
      </c>
      <c r="L182" s="143"/>
      <c r="M182" s="28"/>
      <c r="N182" s="144" t="s">
        <v>1</v>
      </c>
      <c r="O182" s="145" t="s">
        <v>41</v>
      </c>
      <c r="Q182" s="146">
        <f t="shared" si="21"/>
        <v>0</v>
      </c>
      <c r="R182" s="146">
        <v>0</v>
      </c>
      <c r="S182" s="146">
        <f t="shared" si="22"/>
        <v>0</v>
      </c>
      <c r="T182" s="146">
        <v>0</v>
      </c>
      <c r="U182" s="147">
        <f t="shared" si="23"/>
        <v>0</v>
      </c>
      <c r="AS182" s="148" t="s">
        <v>169</v>
      </c>
      <c r="AU182" s="148" t="s">
        <v>136</v>
      </c>
      <c r="AV182" s="148" t="s">
        <v>84</v>
      </c>
      <c r="AZ182" s="13" t="s">
        <v>134</v>
      </c>
      <c r="BF182" s="149">
        <f t="shared" si="24"/>
        <v>0</v>
      </c>
      <c r="BG182" s="149">
        <f t="shared" si="25"/>
        <v>0</v>
      </c>
      <c r="BH182" s="149">
        <f t="shared" si="26"/>
        <v>0</v>
      </c>
      <c r="BI182" s="149">
        <f t="shared" si="27"/>
        <v>0</v>
      </c>
      <c r="BJ182" s="149">
        <f t="shared" si="28"/>
        <v>0</v>
      </c>
      <c r="BK182" s="13" t="s">
        <v>84</v>
      </c>
      <c r="BL182" s="149">
        <f t="shared" si="29"/>
        <v>0</v>
      </c>
      <c r="BM182" s="13" t="s">
        <v>169</v>
      </c>
      <c r="BN182" s="148" t="s">
        <v>312</v>
      </c>
    </row>
    <row r="183" spans="2:66" s="11" customFormat="1" ht="22.85" customHeight="1">
      <c r="B183" s="123"/>
      <c r="D183" s="124" t="s">
        <v>74</v>
      </c>
      <c r="E183" s="133" t="s">
        <v>313</v>
      </c>
      <c r="F183" s="133" t="s">
        <v>314</v>
      </c>
      <c r="G183" s="133"/>
      <c r="J183" s="126"/>
      <c r="K183" s="134">
        <f>BL183</f>
        <v>0</v>
      </c>
      <c r="M183" s="123"/>
      <c r="N183" s="128"/>
      <c r="Q183" s="129">
        <f>SUM(Q184:Q185)</f>
        <v>0</v>
      </c>
      <c r="S183" s="129">
        <f>SUM(S184:S185)</f>
        <v>6.7199999999999996E-2</v>
      </c>
      <c r="U183" s="130">
        <f>SUM(U184:U185)</f>
        <v>0</v>
      </c>
      <c r="AS183" s="124" t="s">
        <v>84</v>
      </c>
      <c r="AU183" s="131" t="s">
        <v>74</v>
      </c>
      <c r="AV183" s="131" t="s">
        <v>80</v>
      </c>
      <c r="AZ183" s="124" t="s">
        <v>134</v>
      </c>
      <c r="BL183" s="132">
        <f>SUM(BL184:BL185)</f>
        <v>0</v>
      </c>
    </row>
    <row r="184" spans="2:66" s="1" customFormat="1" ht="33" customHeight="1">
      <c r="B184" s="135"/>
      <c r="C184" s="136" t="s">
        <v>315</v>
      </c>
      <c r="D184" s="136" t="s">
        <v>136</v>
      </c>
      <c r="E184" s="137" t="s">
        <v>316</v>
      </c>
      <c r="F184" s="138" t="s">
        <v>317</v>
      </c>
      <c r="G184" s="138"/>
      <c r="H184" s="139" t="s">
        <v>240</v>
      </c>
      <c r="I184" s="140">
        <v>4.8</v>
      </c>
      <c r="J184" s="141"/>
      <c r="K184" s="142">
        <f>ROUND(J184*I184,2)</f>
        <v>0</v>
      </c>
      <c r="L184" s="143"/>
      <c r="M184" s="28"/>
      <c r="N184" s="144" t="s">
        <v>1</v>
      </c>
      <c r="O184" s="145" t="s">
        <v>41</v>
      </c>
      <c r="Q184" s="146">
        <f>P184*I184</f>
        <v>0</v>
      </c>
      <c r="R184" s="146">
        <v>1.4E-2</v>
      </c>
      <c r="S184" s="146">
        <f>R184*I184</f>
        <v>6.7199999999999996E-2</v>
      </c>
      <c r="T184" s="146">
        <v>0</v>
      </c>
      <c r="U184" s="147">
        <f>T184*I184</f>
        <v>0</v>
      </c>
      <c r="AS184" s="148" t="s">
        <v>169</v>
      </c>
      <c r="AU184" s="148" t="s">
        <v>136</v>
      </c>
      <c r="AV184" s="148" t="s">
        <v>84</v>
      </c>
      <c r="AZ184" s="13" t="s">
        <v>134</v>
      </c>
      <c r="BF184" s="149">
        <f>IF(O184="základná",K184,0)</f>
        <v>0</v>
      </c>
      <c r="BG184" s="149">
        <f>IF(O184="znížená",K184,0)</f>
        <v>0</v>
      </c>
      <c r="BH184" s="149">
        <f>IF(O184="zákl. prenesená",K184,0)</f>
        <v>0</v>
      </c>
      <c r="BI184" s="149">
        <f>IF(O184="zníž. prenesená",K184,0)</f>
        <v>0</v>
      </c>
      <c r="BJ184" s="149">
        <f>IF(O184="nulová",K184,0)</f>
        <v>0</v>
      </c>
      <c r="BK184" s="13" t="s">
        <v>84</v>
      </c>
      <c r="BL184" s="149">
        <f>ROUND(J184*I184,2)</f>
        <v>0</v>
      </c>
      <c r="BM184" s="13" t="s">
        <v>169</v>
      </c>
      <c r="BN184" s="148" t="s">
        <v>318</v>
      </c>
    </row>
    <row r="185" spans="2:66" s="1" customFormat="1" ht="21.75" customHeight="1">
      <c r="B185" s="135"/>
      <c r="C185" s="136" t="s">
        <v>319</v>
      </c>
      <c r="D185" s="136" t="s">
        <v>136</v>
      </c>
      <c r="E185" s="137" t="s">
        <v>320</v>
      </c>
      <c r="F185" s="138" t="s">
        <v>321</v>
      </c>
      <c r="G185" s="138"/>
      <c r="H185" s="139" t="s">
        <v>161</v>
      </c>
      <c r="I185" s="140">
        <v>6.7000000000000004E-2</v>
      </c>
      <c r="J185" s="141"/>
      <c r="K185" s="142">
        <f>ROUND(J185*I185,2)</f>
        <v>0</v>
      </c>
      <c r="L185" s="143"/>
      <c r="M185" s="28"/>
      <c r="N185" s="144" t="s">
        <v>1</v>
      </c>
      <c r="O185" s="145" t="s">
        <v>41</v>
      </c>
      <c r="Q185" s="146">
        <f>P185*I185</f>
        <v>0</v>
      </c>
      <c r="R185" s="146">
        <v>0</v>
      </c>
      <c r="S185" s="146">
        <f>R185*I185</f>
        <v>0</v>
      </c>
      <c r="T185" s="146">
        <v>0</v>
      </c>
      <c r="U185" s="147">
        <f>T185*I185</f>
        <v>0</v>
      </c>
      <c r="AS185" s="148" t="s">
        <v>169</v>
      </c>
      <c r="AU185" s="148" t="s">
        <v>136</v>
      </c>
      <c r="AV185" s="148" t="s">
        <v>84</v>
      </c>
      <c r="AZ185" s="13" t="s">
        <v>134</v>
      </c>
      <c r="BF185" s="149">
        <f>IF(O185="základná",K185,0)</f>
        <v>0</v>
      </c>
      <c r="BG185" s="149">
        <f>IF(O185="znížená",K185,0)</f>
        <v>0</v>
      </c>
      <c r="BH185" s="149">
        <f>IF(O185="zákl. prenesená",K185,0)</f>
        <v>0</v>
      </c>
      <c r="BI185" s="149">
        <f>IF(O185="zníž. prenesená",K185,0)</f>
        <v>0</v>
      </c>
      <c r="BJ185" s="149">
        <f>IF(O185="nulová",K185,0)</f>
        <v>0</v>
      </c>
      <c r="BK185" s="13" t="s">
        <v>84</v>
      </c>
      <c r="BL185" s="149">
        <f>ROUND(J185*I185,2)</f>
        <v>0</v>
      </c>
      <c r="BM185" s="13" t="s">
        <v>169</v>
      </c>
      <c r="BN185" s="148" t="s">
        <v>322</v>
      </c>
    </row>
    <row r="186" spans="2:66" s="11" customFormat="1" ht="22.85" customHeight="1">
      <c r="B186" s="123"/>
      <c r="D186" s="124" t="s">
        <v>74</v>
      </c>
      <c r="E186" s="133" t="s">
        <v>323</v>
      </c>
      <c r="F186" s="133" t="s">
        <v>324</v>
      </c>
      <c r="G186" s="133"/>
      <c r="J186" s="126"/>
      <c r="K186" s="134">
        <f>BL186</f>
        <v>0</v>
      </c>
      <c r="M186" s="123"/>
      <c r="N186" s="128"/>
      <c r="Q186" s="129">
        <f>SUM(Q187:Q196)</f>
        <v>0</v>
      </c>
      <c r="S186" s="129">
        <f>SUM(S187:S196)</f>
        <v>0.60878531000000002</v>
      </c>
      <c r="U186" s="130">
        <f>SUM(U187:U196)</f>
        <v>0</v>
      </c>
      <c r="AS186" s="124" t="s">
        <v>84</v>
      </c>
      <c r="AU186" s="131" t="s">
        <v>74</v>
      </c>
      <c r="AV186" s="131" t="s">
        <v>80</v>
      </c>
      <c r="AZ186" s="124" t="s">
        <v>134</v>
      </c>
      <c r="BL186" s="132">
        <f>SUM(BL187:BL196)</f>
        <v>0</v>
      </c>
    </row>
    <row r="187" spans="2:66" s="1" customFormat="1" ht="24.15" customHeight="1">
      <c r="B187" s="135"/>
      <c r="C187" s="136" t="s">
        <v>325</v>
      </c>
      <c r="D187" s="136" t="s">
        <v>136</v>
      </c>
      <c r="E187" s="137" t="s">
        <v>326</v>
      </c>
      <c r="F187" s="138" t="s">
        <v>327</v>
      </c>
      <c r="G187" s="138"/>
      <c r="H187" s="139" t="s">
        <v>146</v>
      </c>
      <c r="I187" s="140">
        <v>58.765999999999998</v>
      </c>
      <c r="J187" s="141"/>
      <c r="K187" s="142">
        <f t="shared" ref="K187:K196" si="30">ROUND(J187*I187,2)</f>
        <v>0</v>
      </c>
      <c r="L187" s="143"/>
      <c r="M187" s="28"/>
      <c r="N187" s="144" t="s">
        <v>1</v>
      </c>
      <c r="O187" s="145" t="s">
        <v>41</v>
      </c>
      <c r="Q187" s="146">
        <f t="shared" ref="Q187:Q196" si="31">P187*I187</f>
        <v>0</v>
      </c>
      <c r="R187" s="146">
        <v>5.3299999999999997E-3</v>
      </c>
      <c r="S187" s="146">
        <f t="shared" ref="S187:S196" si="32">R187*I187</f>
        <v>0.31322277999999998</v>
      </c>
      <c r="T187" s="146">
        <v>0</v>
      </c>
      <c r="U187" s="147">
        <f t="shared" ref="U187:U196" si="33">T187*I187</f>
        <v>0</v>
      </c>
      <c r="AS187" s="148" t="s">
        <v>169</v>
      </c>
      <c r="AU187" s="148" t="s">
        <v>136</v>
      </c>
      <c r="AV187" s="148" t="s">
        <v>84</v>
      </c>
      <c r="AZ187" s="13" t="s">
        <v>134</v>
      </c>
      <c r="BF187" s="149">
        <f t="shared" ref="BF187:BF196" si="34">IF(O187="základná",K187,0)</f>
        <v>0</v>
      </c>
      <c r="BG187" s="149">
        <f t="shared" ref="BG187:BG196" si="35">IF(O187="znížená",K187,0)</f>
        <v>0</v>
      </c>
      <c r="BH187" s="149">
        <f t="shared" ref="BH187:BH196" si="36">IF(O187="zákl. prenesená",K187,0)</f>
        <v>0</v>
      </c>
      <c r="BI187" s="149">
        <f t="shared" ref="BI187:BI196" si="37">IF(O187="zníž. prenesená",K187,0)</f>
        <v>0</v>
      </c>
      <c r="BJ187" s="149">
        <f t="shared" ref="BJ187:BJ196" si="38">IF(O187="nulová",K187,0)</f>
        <v>0</v>
      </c>
      <c r="BK187" s="13" t="s">
        <v>84</v>
      </c>
      <c r="BL187" s="149">
        <f t="shared" ref="BL187:BL196" si="39">ROUND(J187*I187,2)</f>
        <v>0</v>
      </c>
      <c r="BM187" s="13" t="s">
        <v>169</v>
      </c>
      <c r="BN187" s="148" t="s">
        <v>328</v>
      </c>
    </row>
    <row r="188" spans="2:66" s="1" customFormat="1" ht="24.15" customHeight="1">
      <c r="B188" s="135"/>
      <c r="C188" s="136" t="s">
        <v>329</v>
      </c>
      <c r="D188" s="136" t="s">
        <v>136</v>
      </c>
      <c r="E188" s="137" t="s">
        <v>330</v>
      </c>
      <c r="F188" s="138" t="s">
        <v>331</v>
      </c>
      <c r="G188" s="138"/>
      <c r="H188" s="139" t="s">
        <v>146</v>
      </c>
      <c r="I188" s="140">
        <v>67.581000000000003</v>
      </c>
      <c r="J188" s="141"/>
      <c r="K188" s="142">
        <f t="shared" si="30"/>
        <v>0</v>
      </c>
      <c r="L188" s="143"/>
      <c r="M188" s="28"/>
      <c r="N188" s="144" t="s">
        <v>1</v>
      </c>
      <c r="O188" s="145" t="s">
        <v>41</v>
      </c>
      <c r="Q188" s="146">
        <f t="shared" si="31"/>
        <v>0</v>
      </c>
      <c r="R188" s="146">
        <v>2.3000000000000001E-4</v>
      </c>
      <c r="S188" s="146">
        <f t="shared" si="32"/>
        <v>1.5543630000000001E-2</v>
      </c>
      <c r="T188" s="146">
        <v>0</v>
      </c>
      <c r="U188" s="147">
        <f t="shared" si="33"/>
        <v>0</v>
      </c>
      <c r="AS188" s="148" t="s">
        <v>169</v>
      </c>
      <c r="AU188" s="148" t="s">
        <v>136</v>
      </c>
      <c r="AV188" s="148" t="s">
        <v>84</v>
      </c>
      <c r="AZ188" s="13" t="s">
        <v>134</v>
      </c>
      <c r="BF188" s="149">
        <f t="shared" si="34"/>
        <v>0</v>
      </c>
      <c r="BG188" s="149">
        <f t="shared" si="35"/>
        <v>0</v>
      </c>
      <c r="BH188" s="149">
        <f t="shared" si="36"/>
        <v>0</v>
      </c>
      <c r="BI188" s="149">
        <f t="shared" si="37"/>
        <v>0</v>
      </c>
      <c r="BJ188" s="149">
        <f t="shared" si="38"/>
        <v>0</v>
      </c>
      <c r="BK188" s="13" t="s">
        <v>84</v>
      </c>
      <c r="BL188" s="149">
        <f t="shared" si="39"/>
        <v>0</v>
      </c>
      <c r="BM188" s="13" t="s">
        <v>169</v>
      </c>
      <c r="BN188" s="148" t="s">
        <v>332</v>
      </c>
    </row>
    <row r="189" spans="2:66" s="1" customFormat="1" ht="37.85" customHeight="1">
      <c r="B189" s="135"/>
      <c r="C189" s="136" t="s">
        <v>333</v>
      </c>
      <c r="D189" s="136" t="s">
        <v>136</v>
      </c>
      <c r="E189" s="137" t="s">
        <v>334</v>
      </c>
      <c r="F189" s="138" t="s">
        <v>335</v>
      </c>
      <c r="G189" s="138"/>
      <c r="H189" s="139" t="s">
        <v>240</v>
      </c>
      <c r="I189" s="140">
        <v>24</v>
      </c>
      <c r="J189" s="141"/>
      <c r="K189" s="142">
        <f t="shared" si="30"/>
        <v>0</v>
      </c>
      <c r="L189" s="143"/>
      <c r="M189" s="28"/>
      <c r="N189" s="144" t="s">
        <v>1</v>
      </c>
      <c r="O189" s="145" t="s">
        <v>41</v>
      </c>
      <c r="Q189" s="146">
        <f t="shared" si="31"/>
        <v>0</v>
      </c>
      <c r="R189" s="146">
        <v>4.1599999999999996E-3</v>
      </c>
      <c r="S189" s="146">
        <f t="shared" si="32"/>
        <v>9.9839999999999984E-2</v>
      </c>
      <c r="T189" s="146">
        <v>0</v>
      </c>
      <c r="U189" s="147">
        <f t="shared" si="33"/>
        <v>0</v>
      </c>
      <c r="AS189" s="148" t="s">
        <v>169</v>
      </c>
      <c r="AU189" s="148" t="s">
        <v>136</v>
      </c>
      <c r="AV189" s="148" t="s">
        <v>84</v>
      </c>
      <c r="AZ189" s="13" t="s">
        <v>134</v>
      </c>
      <c r="BF189" s="149">
        <f t="shared" si="34"/>
        <v>0</v>
      </c>
      <c r="BG189" s="149">
        <f t="shared" si="35"/>
        <v>0</v>
      </c>
      <c r="BH189" s="149">
        <f t="shared" si="36"/>
        <v>0</v>
      </c>
      <c r="BI189" s="149">
        <f t="shared" si="37"/>
        <v>0</v>
      </c>
      <c r="BJ189" s="149">
        <f t="shared" si="38"/>
        <v>0</v>
      </c>
      <c r="BK189" s="13" t="s">
        <v>84</v>
      </c>
      <c r="BL189" s="149">
        <f t="shared" si="39"/>
        <v>0</v>
      </c>
      <c r="BM189" s="13" t="s">
        <v>169</v>
      </c>
      <c r="BN189" s="148" t="s">
        <v>336</v>
      </c>
    </row>
    <row r="190" spans="2:66" s="1" customFormat="1" ht="21.75" customHeight="1">
      <c r="B190" s="135"/>
      <c r="C190" s="136" t="s">
        <v>337</v>
      </c>
      <c r="D190" s="136" t="s">
        <v>136</v>
      </c>
      <c r="E190" s="137" t="s">
        <v>338</v>
      </c>
      <c r="F190" s="138" t="s">
        <v>339</v>
      </c>
      <c r="G190" s="138"/>
      <c r="H190" s="139" t="s">
        <v>240</v>
      </c>
      <c r="I190" s="140">
        <v>14.515000000000001</v>
      </c>
      <c r="J190" s="141"/>
      <c r="K190" s="142">
        <f t="shared" si="30"/>
        <v>0</v>
      </c>
      <c r="L190" s="143"/>
      <c r="M190" s="28"/>
      <c r="N190" s="144" t="s">
        <v>1</v>
      </c>
      <c r="O190" s="145" t="s">
        <v>41</v>
      </c>
      <c r="Q190" s="146">
        <f t="shared" si="31"/>
        <v>0</v>
      </c>
      <c r="R190" s="146">
        <v>2.9399999999999999E-3</v>
      </c>
      <c r="S190" s="146">
        <f t="shared" si="32"/>
        <v>4.26741E-2</v>
      </c>
      <c r="T190" s="146">
        <v>0</v>
      </c>
      <c r="U190" s="147">
        <f t="shared" si="33"/>
        <v>0</v>
      </c>
      <c r="AS190" s="148" t="s">
        <v>169</v>
      </c>
      <c r="AU190" s="148" t="s">
        <v>136</v>
      </c>
      <c r="AV190" s="148" t="s">
        <v>84</v>
      </c>
      <c r="AZ190" s="13" t="s">
        <v>134</v>
      </c>
      <c r="BF190" s="149">
        <f t="shared" si="34"/>
        <v>0</v>
      </c>
      <c r="BG190" s="149">
        <f t="shared" si="35"/>
        <v>0</v>
      </c>
      <c r="BH190" s="149">
        <f t="shared" si="36"/>
        <v>0</v>
      </c>
      <c r="BI190" s="149">
        <f t="shared" si="37"/>
        <v>0</v>
      </c>
      <c r="BJ190" s="149">
        <f t="shared" si="38"/>
        <v>0</v>
      </c>
      <c r="BK190" s="13" t="s">
        <v>84</v>
      </c>
      <c r="BL190" s="149">
        <f t="shared" si="39"/>
        <v>0</v>
      </c>
      <c r="BM190" s="13" t="s">
        <v>169</v>
      </c>
      <c r="BN190" s="148" t="s">
        <v>340</v>
      </c>
    </row>
    <row r="191" spans="2:66" s="1" customFormat="1" ht="24.15" customHeight="1">
      <c r="B191" s="135"/>
      <c r="C191" s="136" t="s">
        <v>341</v>
      </c>
      <c r="D191" s="136" t="s">
        <v>136</v>
      </c>
      <c r="E191" s="137" t="s">
        <v>342</v>
      </c>
      <c r="F191" s="138" t="s">
        <v>343</v>
      </c>
      <c r="G191" s="138"/>
      <c r="H191" s="139" t="s">
        <v>240</v>
      </c>
      <c r="I191" s="140">
        <v>24</v>
      </c>
      <c r="J191" s="141"/>
      <c r="K191" s="142">
        <f t="shared" si="30"/>
        <v>0</v>
      </c>
      <c r="L191" s="143"/>
      <c r="M191" s="28"/>
      <c r="N191" s="144" t="s">
        <v>1</v>
      </c>
      <c r="O191" s="145" t="s">
        <v>41</v>
      </c>
      <c r="Q191" s="146">
        <f t="shared" si="31"/>
        <v>0</v>
      </c>
      <c r="R191" s="146">
        <v>5.2999999999999998E-4</v>
      </c>
      <c r="S191" s="146">
        <f t="shared" si="32"/>
        <v>1.2719999999999999E-2</v>
      </c>
      <c r="T191" s="146">
        <v>0</v>
      </c>
      <c r="U191" s="147">
        <f t="shared" si="33"/>
        <v>0</v>
      </c>
      <c r="AS191" s="148" t="s">
        <v>169</v>
      </c>
      <c r="AU191" s="148" t="s">
        <v>136</v>
      </c>
      <c r="AV191" s="148" t="s">
        <v>84</v>
      </c>
      <c r="AZ191" s="13" t="s">
        <v>134</v>
      </c>
      <c r="BF191" s="149">
        <f t="shared" si="34"/>
        <v>0</v>
      </c>
      <c r="BG191" s="149">
        <f t="shared" si="35"/>
        <v>0</v>
      </c>
      <c r="BH191" s="149">
        <f t="shared" si="36"/>
        <v>0</v>
      </c>
      <c r="BI191" s="149">
        <f t="shared" si="37"/>
        <v>0</v>
      </c>
      <c r="BJ191" s="149">
        <f t="shared" si="38"/>
        <v>0</v>
      </c>
      <c r="BK191" s="13" t="s">
        <v>84</v>
      </c>
      <c r="BL191" s="149">
        <f t="shared" si="39"/>
        <v>0</v>
      </c>
      <c r="BM191" s="13" t="s">
        <v>169</v>
      </c>
      <c r="BN191" s="148" t="s">
        <v>344</v>
      </c>
    </row>
    <row r="192" spans="2:66" s="1" customFormat="1" ht="24.15" customHeight="1">
      <c r="B192" s="135"/>
      <c r="C192" s="136" t="s">
        <v>345</v>
      </c>
      <c r="D192" s="136" t="s">
        <v>136</v>
      </c>
      <c r="E192" s="137" t="s">
        <v>346</v>
      </c>
      <c r="F192" s="138" t="s">
        <v>347</v>
      </c>
      <c r="G192" s="138"/>
      <c r="H192" s="139" t="s">
        <v>240</v>
      </c>
      <c r="I192" s="140">
        <v>24</v>
      </c>
      <c r="J192" s="141"/>
      <c r="K192" s="142">
        <f t="shared" si="30"/>
        <v>0</v>
      </c>
      <c r="L192" s="143"/>
      <c r="M192" s="28"/>
      <c r="N192" s="144" t="s">
        <v>1</v>
      </c>
      <c r="O192" s="145" t="s">
        <v>41</v>
      </c>
      <c r="Q192" s="146">
        <f t="shared" si="31"/>
        <v>0</v>
      </c>
      <c r="R192" s="146">
        <v>2.15E-3</v>
      </c>
      <c r="S192" s="146">
        <f t="shared" si="32"/>
        <v>5.16E-2</v>
      </c>
      <c r="T192" s="146">
        <v>0</v>
      </c>
      <c r="U192" s="147">
        <f t="shared" si="33"/>
        <v>0</v>
      </c>
      <c r="AS192" s="148" t="s">
        <v>169</v>
      </c>
      <c r="AU192" s="148" t="s">
        <v>136</v>
      </c>
      <c r="AV192" s="148" t="s">
        <v>84</v>
      </c>
      <c r="AZ192" s="13" t="s">
        <v>134</v>
      </c>
      <c r="BF192" s="149">
        <f t="shared" si="34"/>
        <v>0</v>
      </c>
      <c r="BG192" s="149">
        <f t="shared" si="35"/>
        <v>0</v>
      </c>
      <c r="BH192" s="149">
        <f t="shared" si="36"/>
        <v>0</v>
      </c>
      <c r="BI192" s="149">
        <f t="shared" si="37"/>
        <v>0</v>
      </c>
      <c r="BJ192" s="149">
        <f t="shared" si="38"/>
        <v>0</v>
      </c>
      <c r="BK192" s="13" t="s">
        <v>84</v>
      </c>
      <c r="BL192" s="149">
        <f t="shared" si="39"/>
        <v>0</v>
      </c>
      <c r="BM192" s="13" t="s">
        <v>169</v>
      </c>
      <c r="BN192" s="148" t="s">
        <v>348</v>
      </c>
    </row>
    <row r="193" spans="2:66" s="1" customFormat="1" ht="24.15" customHeight="1">
      <c r="B193" s="135"/>
      <c r="C193" s="136" t="s">
        <v>349</v>
      </c>
      <c r="D193" s="136" t="s">
        <v>136</v>
      </c>
      <c r="E193" s="137" t="s">
        <v>350</v>
      </c>
      <c r="F193" s="138" t="s">
        <v>351</v>
      </c>
      <c r="G193" s="138"/>
      <c r="H193" s="139" t="s">
        <v>240</v>
      </c>
      <c r="I193" s="140">
        <v>10.16</v>
      </c>
      <c r="J193" s="141"/>
      <c r="K193" s="142">
        <f t="shared" si="30"/>
        <v>0</v>
      </c>
      <c r="L193" s="143"/>
      <c r="M193" s="28"/>
      <c r="N193" s="144" t="s">
        <v>1</v>
      </c>
      <c r="O193" s="145" t="s">
        <v>41</v>
      </c>
      <c r="Q193" s="146">
        <f t="shared" si="31"/>
        <v>0</v>
      </c>
      <c r="R193" s="146">
        <v>2.8400000000000001E-3</v>
      </c>
      <c r="S193" s="146">
        <f t="shared" si="32"/>
        <v>2.8854400000000002E-2</v>
      </c>
      <c r="T193" s="146">
        <v>0</v>
      </c>
      <c r="U193" s="147">
        <f t="shared" si="33"/>
        <v>0</v>
      </c>
      <c r="AS193" s="148" t="s">
        <v>169</v>
      </c>
      <c r="AU193" s="148" t="s">
        <v>136</v>
      </c>
      <c r="AV193" s="148" t="s">
        <v>84</v>
      </c>
      <c r="AZ193" s="13" t="s">
        <v>134</v>
      </c>
      <c r="BF193" s="149">
        <f t="shared" si="34"/>
        <v>0</v>
      </c>
      <c r="BG193" s="149">
        <f t="shared" si="35"/>
        <v>0</v>
      </c>
      <c r="BH193" s="149">
        <f t="shared" si="36"/>
        <v>0</v>
      </c>
      <c r="BI193" s="149">
        <f t="shared" si="37"/>
        <v>0</v>
      </c>
      <c r="BJ193" s="149">
        <f t="shared" si="38"/>
        <v>0</v>
      </c>
      <c r="BK193" s="13" t="s">
        <v>84</v>
      </c>
      <c r="BL193" s="149">
        <f t="shared" si="39"/>
        <v>0</v>
      </c>
      <c r="BM193" s="13" t="s">
        <v>169</v>
      </c>
      <c r="BN193" s="148" t="s">
        <v>352</v>
      </c>
    </row>
    <row r="194" spans="2:66" s="1" customFormat="1" ht="24.15" customHeight="1">
      <c r="B194" s="135"/>
      <c r="C194" s="136" t="s">
        <v>353</v>
      </c>
      <c r="D194" s="136" t="s">
        <v>136</v>
      </c>
      <c r="E194" s="137" t="s">
        <v>354</v>
      </c>
      <c r="F194" s="138" t="s">
        <v>355</v>
      </c>
      <c r="G194" s="138"/>
      <c r="H194" s="139" t="s">
        <v>240</v>
      </c>
      <c r="I194" s="140">
        <v>11.4</v>
      </c>
      <c r="J194" s="141"/>
      <c r="K194" s="142">
        <f t="shared" si="30"/>
        <v>0</v>
      </c>
      <c r="L194" s="143"/>
      <c r="M194" s="28"/>
      <c r="N194" s="144" t="s">
        <v>1</v>
      </c>
      <c r="O194" s="145" t="s">
        <v>41</v>
      </c>
      <c r="Q194" s="146">
        <f t="shared" si="31"/>
        <v>0</v>
      </c>
      <c r="R194" s="146">
        <v>2.8500000000000001E-3</v>
      </c>
      <c r="S194" s="146">
        <f t="shared" si="32"/>
        <v>3.2490000000000005E-2</v>
      </c>
      <c r="T194" s="146">
        <v>0</v>
      </c>
      <c r="U194" s="147">
        <f t="shared" si="33"/>
        <v>0</v>
      </c>
      <c r="AS194" s="148" t="s">
        <v>169</v>
      </c>
      <c r="AU194" s="148" t="s">
        <v>136</v>
      </c>
      <c r="AV194" s="148" t="s">
        <v>84</v>
      </c>
      <c r="AZ194" s="13" t="s">
        <v>134</v>
      </c>
      <c r="BF194" s="149">
        <f t="shared" si="34"/>
        <v>0</v>
      </c>
      <c r="BG194" s="149">
        <f t="shared" si="35"/>
        <v>0</v>
      </c>
      <c r="BH194" s="149">
        <f t="shared" si="36"/>
        <v>0</v>
      </c>
      <c r="BI194" s="149">
        <f t="shared" si="37"/>
        <v>0</v>
      </c>
      <c r="BJ194" s="149">
        <f t="shared" si="38"/>
        <v>0</v>
      </c>
      <c r="BK194" s="13" t="s">
        <v>84</v>
      </c>
      <c r="BL194" s="149">
        <f t="shared" si="39"/>
        <v>0</v>
      </c>
      <c r="BM194" s="13" t="s">
        <v>169</v>
      </c>
      <c r="BN194" s="148" t="s">
        <v>356</v>
      </c>
    </row>
    <row r="195" spans="2:66" s="1" customFormat="1" ht="24.15" customHeight="1">
      <c r="B195" s="135"/>
      <c r="C195" s="136" t="s">
        <v>357</v>
      </c>
      <c r="D195" s="136" t="s">
        <v>136</v>
      </c>
      <c r="E195" s="137" t="s">
        <v>358</v>
      </c>
      <c r="F195" s="138" t="s">
        <v>359</v>
      </c>
      <c r="G195" s="138"/>
      <c r="H195" s="139" t="s">
        <v>240</v>
      </c>
      <c r="I195" s="140">
        <v>5.72</v>
      </c>
      <c r="J195" s="141"/>
      <c r="K195" s="142">
        <f t="shared" si="30"/>
        <v>0</v>
      </c>
      <c r="L195" s="143"/>
      <c r="M195" s="28"/>
      <c r="N195" s="144" t="s">
        <v>1</v>
      </c>
      <c r="O195" s="145" t="s">
        <v>41</v>
      </c>
      <c r="Q195" s="146">
        <f t="shared" si="31"/>
        <v>0</v>
      </c>
      <c r="R195" s="146">
        <v>2.0699999999999998E-3</v>
      </c>
      <c r="S195" s="146">
        <f t="shared" si="32"/>
        <v>1.1840399999999997E-2</v>
      </c>
      <c r="T195" s="146">
        <v>0</v>
      </c>
      <c r="U195" s="147">
        <f t="shared" si="33"/>
        <v>0</v>
      </c>
      <c r="AS195" s="148" t="s">
        <v>169</v>
      </c>
      <c r="AU195" s="148" t="s">
        <v>136</v>
      </c>
      <c r="AV195" s="148" t="s">
        <v>84</v>
      </c>
      <c r="AZ195" s="13" t="s">
        <v>134</v>
      </c>
      <c r="BF195" s="149">
        <f t="shared" si="34"/>
        <v>0</v>
      </c>
      <c r="BG195" s="149">
        <f t="shared" si="35"/>
        <v>0</v>
      </c>
      <c r="BH195" s="149">
        <f t="shared" si="36"/>
        <v>0</v>
      </c>
      <c r="BI195" s="149">
        <f t="shared" si="37"/>
        <v>0</v>
      </c>
      <c r="BJ195" s="149">
        <f t="shared" si="38"/>
        <v>0</v>
      </c>
      <c r="BK195" s="13" t="s">
        <v>84</v>
      </c>
      <c r="BL195" s="149">
        <f t="shared" si="39"/>
        <v>0</v>
      </c>
      <c r="BM195" s="13" t="s">
        <v>169</v>
      </c>
      <c r="BN195" s="148" t="s">
        <v>360</v>
      </c>
    </row>
    <row r="196" spans="2:66" s="1" customFormat="1" ht="24.15" customHeight="1">
      <c r="B196" s="135"/>
      <c r="C196" s="136" t="s">
        <v>361</v>
      </c>
      <c r="D196" s="136" t="s">
        <v>136</v>
      </c>
      <c r="E196" s="137" t="s">
        <v>362</v>
      </c>
      <c r="F196" s="138" t="s">
        <v>363</v>
      </c>
      <c r="G196" s="138"/>
      <c r="H196" s="139" t="s">
        <v>161</v>
      </c>
      <c r="I196" s="140">
        <v>0.60899999999999999</v>
      </c>
      <c r="J196" s="141"/>
      <c r="K196" s="142">
        <f t="shared" si="30"/>
        <v>0</v>
      </c>
      <c r="L196" s="143"/>
      <c r="M196" s="28"/>
      <c r="N196" s="144" t="s">
        <v>1</v>
      </c>
      <c r="O196" s="145" t="s">
        <v>41</v>
      </c>
      <c r="Q196" s="146">
        <f t="shared" si="31"/>
        <v>0</v>
      </c>
      <c r="R196" s="146">
        <v>0</v>
      </c>
      <c r="S196" s="146">
        <f t="shared" si="32"/>
        <v>0</v>
      </c>
      <c r="T196" s="146">
        <v>0</v>
      </c>
      <c r="U196" s="147">
        <f t="shared" si="33"/>
        <v>0</v>
      </c>
      <c r="AS196" s="148" t="s">
        <v>169</v>
      </c>
      <c r="AU196" s="148" t="s">
        <v>136</v>
      </c>
      <c r="AV196" s="148" t="s">
        <v>84</v>
      </c>
      <c r="AZ196" s="13" t="s">
        <v>134</v>
      </c>
      <c r="BF196" s="149">
        <f t="shared" si="34"/>
        <v>0</v>
      </c>
      <c r="BG196" s="149">
        <f t="shared" si="35"/>
        <v>0</v>
      </c>
      <c r="BH196" s="149">
        <f t="shared" si="36"/>
        <v>0</v>
      </c>
      <c r="BI196" s="149">
        <f t="shared" si="37"/>
        <v>0</v>
      </c>
      <c r="BJ196" s="149">
        <f t="shared" si="38"/>
        <v>0</v>
      </c>
      <c r="BK196" s="13" t="s">
        <v>84</v>
      </c>
      <c r="BL196" s="149">
        <f t="shared" si="39"/>
        <v>0</v>
      </c>
      <c r="BM196" s="13" t="s">
        <v>169</v>
      </c>
      <c r="BN196" s="148" t="s">
        <v>364</v>
      </c>
    </row>
    <row r="197" spans="2:66" s="11" customFormat="1" ht="22.85" customHeight="1">
      <c r="B197" s="123"/>
      <c r="D197" s="124" t="s">
        <v>74</v>
      </c>
      <c r="E197" s="133" t="s">
        <v>365</v>
      </c>
      <c r="F197" s="133" t="s">
        <v>366</v>
      </c>
      <c r="G197" s="133"/>
      <c r="J197" s="126"/>
      <c r="K197" s="134">
        <f>BL197</f>
        <v>0</v>
      </c>
      <c r="M197" s="123"/>
      <c r="N197" s="128"/>
      <c r="Q197" s="129">
        <f>SUM(Q198:Q206)</f>
        <v>0</v>
      </c>
      <c r="S197" s="129">
        <f>SUM(S198:S206)</f>
        <v>0.143099</v>
      </c>
      <c r="U197" s="130">
        <f>SUM(U198:U206)</f>
        <v>0</v>
      </c>
      <c r="AS197" s="124" t="s">
        <v>84</v>
      </c>
      <c r="AU197" s="131" t="s">
        <v>74</v>
      </c>
      <c r="AV197" s="131" t="s">
        <v>80</v>
      </c>
      <c r="AZ197" s="124" t="s">
        <v>134</v>
      </c>
      <c r="BL197" s="132">
        <f>SUM(BL198:BL206)</f>
        <v>0</v>
      </c>
    </row>
    <row r="198" spans="2:66" s="1" customFormat="1" ht="33" customHeight="1">
      <c r="B198" s="135"/>
      <c r="C198" s="136" t="s">
        <v>367</v>
      </c>
      <c r="D198" s="136" t="s">
        <v>136</v>
      </c>
      <c r="E198" s="137" t="s">
        <v>368</v>
      </c>
      <c r="F198" s="138" t="s">
        <v>369</v>
      </c>
      <c r="G198" s="138"/>
      <c r="H198" s="139" t="s">
        <v>240</v>
      </c>
      <c r="I198" s="140">
        <v>19.2</v>
      </c>
      <c r="J198" s="141"/>
      <c r="K198" s="142">
        <f t="shared" ref="K198:K206" si="40">ROUND(J198*I198,2)</f>
        <v>0</v>
      </c>
      <c r="L198" s="143"/>
      <c r="M198" s="28"/>
      <c r="N198" s="144" t="s">
        <v>1</v>
      </c>
      <c r="O198" s="145" t="s">
        <v>41</v>
      </c>
      <c r="Q198" s="146">
        <f t="shared" ref="Q198:Q206" si="41">P198*I198</f>
        <v>0</v>
      </c>
      <c r="R198" s="146">
        <v>2.1000000000000001E-4</v>
      </c>
      <c r="S198" s="146">
        <f t="shared" ref="S198:S206" si="42">R198*I198</f>
        <v>4.032E-3</v>
      </c>
      <c r="T198" s="146">
        <v>0</v>
      </c>
      <c r="U198" s="147">
        <f t="shared" ref="U198:U206" si="43">T198*I198</f>
        <v>0</v>
      </c>
      <c r="AS198" s="148" t="s">
        <v>169</v>
      </c>
      <c r="AU198" s="148" t="s">
        <v>136</v>
      </c>
      <c r="AV198" s="148" t="s">
        <v>84</v>
      </c>
      <c r="AZ198" s="13" t="s">
        <v>134</v>
      </c>
      <c r="BF198" s="149">
        <f t="shared" ref="BF198:BF206" si="44">IF(O198="základná",K198,0)</f>
        <v>0</v>
      </c>
      <c r="BG198" s="149">
        <f t="shared" ref="BG198:BG206" si="45">IF(O198="znížená",K198,0)</f>
        <v>0</v>
      </c>
      <c r="BH198" s="149">
        <f t="shared" ref="BH198:BH206" si="46">IF(O198="zákl. prenesená",K198,0)</f>
        <v>0</v>
      </c>
      <c r="BI198" s="149">
        <f t="shared" ref="BI198:BI206" si="47">IF(O198="zníž. prenesená",K198,0)</f>
        <v>0</v>
      </c>
      <c r="BJ198" s="149">
        <f t="shared" ref="BJ198:BJ206" si="48">IF(O198="nulová",K198,0)</f>
        <v>0</v>
      </c>
      <c r="BK198" s="13" t="s">
        <v>84</v>
      </c>
      <c r="BL198" s="149">
        <f t="shared" ref="BL198:BL206" si="49">ROUND(J198*I198,2)</f>
        <v>0</v>
      </c>
      <c r="BM198" s="13" t="s">
        <v>169</v>
      </c>
      <c r="BN198" s="148" t="s">
        <v>370</v>
      </c>
    </row>
    <row r="199" spans="2:66" s="1" customFormat="1" ht="49.1" customHeight="1">
      <c r="B199" s="135"/>
      <c r="C199" s="150" t="s">
        <v>371</v>
      </c>
      <c r="D199" s="150" t="s">
        <v>172</v>
      </c>
      <c r="E199" s="151" t="s">
        <v>372</v>
      </c>
      <c r="F199" s="152" t="s">
        <v>373</v>
      </c>
      <c r="G199" s="152"/>
      <c r="H199" s="153" t="s">
        <v>240</v>
      </c>
      <c r="I199" s="154">
        <v>40.32</v>
      </c>
      <c r="J199" s="155"/>
      <c r="K199" s="156">
        <f t="shared" si="40"/>
        <v>0</v>
      </c>
      <c r="L199" s="157"/>
      <c r="M199" s="158"/>
      <c r="N199" s="159" t="s">
        <v>1</v>
      </c>
      <c r="O199" s="160" t="s">
        <v>41</v>
      </c>
      <c r="Q199" s="146">
        <f t="shared" si="41"/>
        <v>0</v>
      </c>
      <c r="R199" s="146">
        <v>1E-4</v>
      </c>
      <c r="S199" s="146">
        <f t="shared" si="42"/>
        <v>4.032E-3</v>
      </c>
      <c r="T199" s="146">
        <v>0</v>
      </c>
      <c r="U199" s="147">
        <f t="shared" si="43"/>
        <v>0</v>
      </c>
      <c r="AS199" s="148" t="s">
        <v>175</v>
      </c>
      <c r="AU199" s="148" t="s">
        <v>172</v>
      </c>
      <c r="AV199" s="148" t="s">
        <v>84</v>
      </c>
      <c r="AZ199" s="13" t="s">
        <v>134</v>
      </c>
      <c r="BF199" s="149">
        <f t="shared" si="44"/>
        <v>0</v>
      </c>
      <c r="BG199" s="149">
        <f t="shared" si="45"/>
        <v>0</v>
      </c>
      <c r="BH199" s="149">
        <f t="shared" si="46"/>
        <v>0</v>
      </c>
      <c r="BI199" s="149">
        <f t="shared" si="47"/>
        <v>0</v>
      </c>
      <c r="BJ199" s="149">
        <f t="shared" si="48"/>
        <v>0</v>
      </c>
      <c r="BK199" s="13" t="s">
        <v>84</v>
      </c>
      <c r="BL199" s="149">
        <f t="shared" si="49"/>
        <v>0</v>
      </c>
      <c r="BM199" s="13" t="s">
        <v>169</v>
      </c>
      <c r="BN199" s="148" t="s">
        <v>374</v>
      </c>
    </row>
    <row r="200" spans="2:66" s="1" customFormat="1" ht="16.5" customHeight="1">
      <c r="B200" s="135"/>
      <c r="C200" s="150" t="s">
        <v>375</v>
      </c>
      <c r="D200" s="150" t="s">
        <v>172</v>
      </c>
      <c r="E200" s="151" t="s">
        <v>376</v>
      </c>
      <c r="F200" s="152" t="s">
        <v>377</v>
      </c>
      <c r="G200" s="152"/>
      <c r="H200" s="153" t="s">
        <v>378</v>
      </c>
      <c r="I200" s="154">
        <v>4</v>
      </c>
      <c r="J200" s="155"/>
      <c r="K200" s="156">
        <f t="shared" si="40"/>
        <v>0</v>
      </c>
      <c r="L200" s="157"/>
      <c r="M200" s="158"/>
      <c r="N200" s="159" t="s">
        <v>1</v>
      </c>
      <c r="O200" s="160" t="s">
        <v>41</v>
      </c>
      <c r="Q200" s="146">
        <f t="shared" si="41"/>
        <v>0</v>
      </c>
      <c r="R200" s="146">
        <v>1.3559999999999999E-2</v>
      </c>
      <c r="S200" s="146">
        <f t="shared" si="42"/>
        <v>5.4239999999999997E-2</v>
      </c>
      <c r="T200" s="146">
        <v>0</v>
      </c>
      <c r="U200" s="147">
        <f t="shared" si="43"/>
        <v>0</v>
      </c>
      <c r="AS200" s="148" t="s">
        <v>175</v>
      </c>
      <c r="AU200" s="148" t="s">
        <v>172</v>
      </c>
      <c r="AV200" s="148" t="s">
        <v>84</v>
      </c>
      <c r="AZ200" s="13" t="s">
        <v>134</v>
      </c>
      <c r="BF200" s="149">
        <f t="shared" si="44"/>
        <v>0</v>
      </c>
      <c r="BG200" s="149">
        <f t="shared" si="45"/>
        <v>0</v>
      </c>
      <c r="BH200" s="149">
        <f t="shared" si="46"/>
        <v>0</v>
      </c>
      <c r="BI200" s="149">
        <f t="shared" si="47"/>
        <v>0</v>
      </c>
      <c r="BJ200" s="149">
        <f t="shared" si="48"/>
        <v>0</v>
      </c>
      <c r="BK200" s="13" t="s">
        <v>84</v>
      </c>
      <c r="BL200" s="149">
        <f t="shared" si="49"/>
        <v>0</v>
      </c>
      <c r="BM200" s="13" t="s">
        <v>169</v>
      </c>
      <c r="BN200" s="148" t="s">
        <v>379</v>
      </c>
    </row>
    <row r="201" spans="2:66" s="1" customFormat="1" ht="33" customHeight="1">
      <c r="B201" s="135"/>
      <c r="C201" s="136" t="s">
        <v>380</v>
      </c>
      <c r="D201" s="136" t="s">
        <v>136</v>
      </c>
      <c r="E201" s="137" t="s">
        <v>381</v>
      </c>
      <c r="F201" s="138" t="s">
        <v>382</v>
      </c>
      <c r="G201" s="138"/>
      <c r="H201" s="139" t="s">
        <v>240</v>
      </c>
      <c r="I201" s="140">
        <v>7</v>
      </c>
      <c r="J201" s="141"/>
      <c r="K201" s="142">
        <f t="shared" si="40"/>
        <v>0</v>
      </c>
      <c r="L201" s="143"/>
      <c r="M201" s="28"/>
      <c r="N201" s="144" t="s">
        <v>1</v>
      </c>
      <c r="O201" s="145" t="s">
        <v>41</v>
      </c>
      <c r="Q201" s="146">
        <f t="shared" si="41"/>
        <v>0</v>
      </c>
      <c r="R201" s="146">
        <v>2.1000000000000001E-4</v>
      </c>
      <c r="S201" s="146">
        <f t="shared" si="42"/>
        <v>1.47E-3</v>
      </c>
      <c r="T201" s="146">
        <v>0</v>
      </c>
      <c r="U201" s="147">
        <f t="shared" si="43"/>
        <v>0</v>
      </c>
      <c r="AS201" s="148" t="s">
        <v>169</v>
      </c>
      <c r="AU201" s="148" t="s">
        <v>136</v>
      </c>
      <c r="AV201" s="148" t="s">
        <v>84</v>
      </c>
      <c r="AZ201" s="13" t="s">
        <v>134</v>
      </c>
      <c r="BF201" s="149">
        <f t="shared" si="44"/>
        <v>0</v>
      </c>
      <c r="BG201" s="149">
        <f t="shared" si="45"/>
        <v>0</v>
      </c>
      <c r="BH201" s="149">
        <f t="shared" si="46"/>
        <v>0</v>
      </c>
      <c r="BI201" s="149">
        <f t="shared" si="47"/>
        <v>0</v>
      </c>
      <c r="BJ201" s="149">
        <f t="shared" si="48"/>
        <v>0</v>
      </c>
      <c r="BK201" s="13" t="s">
        <v>84</v>
      </c>
      <c r="BL201" s="149">
        <f t="shared" si="49"/>
        <v>0</v>
      </c>
      <c r="BM201" s="13" t="s">
        <v>169</v>
      </c>
      <c r="BN201" s="148" t="s">
        <v>383</v>
      </c>
    </row>
    <row r="202" spans="2:66" s="1" customFormat="1" ht="49.1" customHeight="1">
      <c r="B202" s="135"/>
      <c r="C202" s="150" t="s">
        <v>384</v>
      </c>
      <c r="D202" s="150" t="s">
        <v>172</v>
      </c>
      <c r="E202" s="151" t="s">
        <v>385</v>
      </c>
      <c r="F202" s="152" t="s">
        <v>373</v>
      </c>
      <c r="G202" s="152"/>
      <c r="H202" s="153" t="s">
        <v>240</v>
      </c>
      <c r="I202" s="154">
        <v>7.35</v>
      </c>
      <c r="J202" s="155"/>
      <c r="K202" s="156">
        <f t="shared" si="40"/>
        <v>0</v>
      </c>
      <c r="L202" s="157"/>
      <c r="M202" s="158"/>
      <c r="N202" s="159" t="s">
        <v>1</v>
      </c>
      <c r="O202" s="160" t="s">
        <v>41</v>
      </c>
      <c r="Q202" s="146">
        <f t="shared" si="41"/>
        <v>0</v>
      </c>
      <c r="R202" s="146">
        <v>1E-4</v>
      </c>
      <c r="S202" s="146">
        <f t="shared" si="42"/>
        <v>7.3499999999999998E-4</v>
      </c>
      <c r="T202" s="146">
        <v>0</v>
      </c>
      <c r="U202" s="147">
        <f t="shared" si="43"/>
        <v>0</v>
      </c>
      <c r="AS202" s="148" t="s">
        <v>175</v>
      </c>
      <c r="AU202" s="148" t="s">
        <v>172</v>
      </c>
      <c r="AV202" s="148" t="s">
        <v>84</v>
      </c>
      <c r="AZ202" s="13" t="s">
        <v>134</v>
      </c>
      <c r="BF202" s="149">
        <f t="shared" si="44"/>
        <v>0</v>
      </c>
      <c r="BG202" s="149">
        <f t="shared" si="45"/>
        <v>0</v>
      </c>
      <c r="BH202" s="149">
        <f t="shared" si="46"/>
        <v>0</v>
      </c>
      <c r="BI202" s="149">
        <f t="shared" si="47"/>
        <v>0</v>
      </c>
      <c r="BJ202" s="149">
        <f t="shared" si="48"/>
        <v>0</v>
      </c>
      <c r="BK202" s="13" t="s">
        <v>84</v>
      </c>
      <c r="BL202" s="149">
        <f t="shared" si="49"/>
        <v>0</v>
      </c>
      <c r="BM202" s="13" t="s">
        <v>169</v>
      </c>
      <c r="BN202" s="148" t="s">
        <v>386</v>
      </c>
    </row>
    <row r="203" spans="2:66" s="1" customFormat="1" ht="24.15" customHeight="1">
      <c r="B203" s="135"/>
      <c r="C203" s="150" t="s">
        <v>387</v>
      </c>
      <c r="D203" s="150" t="s">
        <v>172</v>
      </c>
      <c r="E203" s="151" t="s">
        <v>388</v>
      </c>
      <c r="F203" s="152" t="s">
        <v>389</v>
      </c>
      <c r="G203" s="152"/>
      <c r="H203" s="153" t="s">
        <v>378</v>
      </c>
      <c r="I203" s="154">
        <v>1</v>
      </c>
      <c r="J203" s="155"/>
      <c r="K203" s="156">
        <f t="shared" si="40"/>
        <v>0</v>
      </c>
      <c r="L203" s="157"/>
      <c r="M203" s="158"/>
      <c r="N203" s="159" t="s">
        <v>1</v>
      </c>
      <c r="O203" s="160" t="s">
        <v>41</v>
      </c>
      <c r="Q203" s="146">
        <f t="shared" si="41"/>
        <v>0</v>
      </c>
      <c r="R203" s="146">
        <v>1.3559999999999999E-2</v>
      </c>
      <c r="S203" s="146">
        <f t="shared" si="42"/>
        <v>1.3559999999999999E-2</v>
      </c>
      <c r="T203" s="146">
        <v>0</v>
      </c>
      <c r="U203" s="147">
        <f t="shared" si="43"/>
        <v>0</v>
      </c>
      <c r="AS203" s="148" t="s">
        <v>175</v>
      </c>
      <c r="AU203" s="148" t="s">
        <v>172</v>
      </c>
      <c r="AV203" s="148" t="s">
        <v>84</v>
      </c>
      <c r="AZ203" s="13" t="s">
        <v>134</v>
      </c>
      <c r="BF203" s="149">
        <f t="shared" si="44"/>
        <v>0</v>
      </c>
      <c r="BG203" s="149">
        <f t="shared" si="45"/>
        <v>0</v>
      </c>
      <c r="BH203" s="149">
        <f t="shared" si="46"/>
        <v>0</v>
      </c>
      <c r="BI203" s="149">
        <f t="shared" si="47"/>
        <v>0</v>
      </c>
      <c r="BJ203" s="149">
        <f t="shared" si="48"/>
        <v>0</v>
      </c>
      <c r="BK203" s="13" t="s">
        <v>84</v>
      </c>
      <c r="BL203" s="149">
        <f t="shared" si="49"/>
        <v>0</v>
      </c>
      <c r="BM203" s="13" t="s">
        <v>169</v>
      </c>
      <c r="BN203" s="148" t="s">
        <v>390</v>
      </c>
    </row>
    <row r="204" spans="2:66" s="1" customFormat="1" ht="24.15" customHeight="1">
      <c r="B204" s="135"/>
      <c r="C204" s="136" t="s">
        <v>391</v>
      </c>
      <c r="D204" s="136" t="s">
        <v>136</v>
      </c>
      <c r="E204" s="137" t="s">
        <v>392</v>
      </c>
      <c r="F204" s="138" t="s">
        <v>393</v>
      </c>
      <c r="G204" s="138"/>
      <c r="H204" s="139" t="s">
        <v>378</v>
      </c>
      <c r="I204" s="140">
        <v>1</v>
      </c>
      <c r="J204" s="141"/>
      <c r="K204" s="142">
        <f t="shared" si="40"/>
        <v>0</v>
      </c>
      <c r="L204" s="143"/>
      <c r="M204" s="28"/>
      <c r="N204" s="144" t="s">
        <v>1</v>
      </c>
      <c r="O204" s="145" t="s">
        <v>41</v>
      </c>
      <c r="Q204" s="146">
        <f t="shared" si="41"/>
        <v>0</v>
      </c>
      <c r="R204" s="146">
        <v>8.0000000000000007E-5</v>
      </c>
      <c r="S204" s="146">
        <f t="shared" si="42"/>
        <v>8.0000000000000007E-5</v>
      </c>
      <c r="T204" s="146">
        <v>0</v>
      </c>
      <c r="U204" s="147">
        <f t="shared" si="43"/>
        <v>0</v>
      </c>
      <c r="AS204" s="148" t="s">
        <v>169</v>
      </c>
      <c r="AU204" s="148" t="s">
        <v>136</v>
      </c>
      <c r="AV204" s="148" t="s">
        <v>84</v>
      </c>
      <c r="AZ204" s="13" t="s">
        <v>134</v>
      </c>
      <c r="BF204" s="149">
        <f t="shared" si="44"/>
        <v>0</v>
      </c>
      <c r="BG204" s="149">
        <f t="shared" si="45"/>
        <v>0</v>
      </c>
      <c r="BH204" s="149">
        <f t="shared" si="46"/>
        <v>0</v>
      </c>
      <c r="BI204" s="149">
        <f t="shared" si="47"/>
        <v>0</v>
      </c>
      <c r="BJ204" s="149">
        <f t="shared" si="48"/>
        <v>0</v>
      </c>
      <c r="BK204" s="13" t="s">
        <v>84</v>
      </c>
      <c r="BL204" s="149">
        <f t="shared" si="49"/>
        <v>0</v>
      </c>
      <c r="BM204" s="13" t="s">
        <v>169</v>
      </c>
      <c r="BN204" s="148" t="s">
        <v>394</v>
      </c>
    </row>
    <row r="205" spans="2:66" s="1" customFormat="1" ht="24.15" customHeight="1">
      <c r="B205" s="135"/>
      <c r="C205" s="150" t="s">
        <v>395</v>
      </c>
      <c r="D205" s="150" t="s">
        <v>172</v>
      </c>
      <c r="E205" s="151" t="s">
        <v>396</v>
      </c>
      <c r="F205" s="152" t="s">
        <v>397</v>
      </c>
      <c r="G205" s="152"/>
      <c r="H205" s="153" t="s">
        <v>378</v>
      </c>
      <c r="I205" s="154">
        <v>1</v>
      </c>
      <c r="J205" s="155"/>
      <c r="K205" s="156">
        <f t="shared" si="40"/>
        <v>0</v>
      </c>
      <c r="L205" s="157"/>
      <c r="M205" s="158"/>
      <c r="N205" s="159" t="s">
        <v>1</v>
      </c>
      <c r="O205" s="160" t="s">
        <v>41</v>
      </c>
      <c r="Q205" s="146">
        <f t="shared" si="41"/>
        <v>0</v>
      </c>
      <c r="R205" s="146">
        <v>5.9139999999999998E-2</v>
      </c>
      <c r="S205" s="146">
        <f t="shared" si="42"/>
        <v>5.9139999999999998E-2</v>
      </c>
      <c r="T205" s="146">
        <v>0</v>
      </c>
      <c r="U205" s="147">
        <f t="shared" si="43"/>
        <v>0</v>
      </c>
      <c r="AS205" s="148" t="s">
        <v>175</v>
      </c>
      <c r="AU205" s="148" t="s">
        <v>172</v>
      </c>
      <c r="AV205" s="148" t="s">
        <v>84</v>
      </c>
      <c r="AZ205" s="13" t="s">
        <v>134</v>
      </c>
      <c r="BF205" s="149">
        <f t="shared" si="44"/>
        <v>0</v>
      </c>
      <c r="BG205" s="149">
        <f t="shared" si="45"/>
        <v>0</v>
      </c>
      <c r="BH205" s="149">
        <f t="shared" si="46"/>
        <v>0</v>
      </c>
      <c r="BI205" s="149">
        <f t="shared" si="47"/>
        <v>0</v>
      </c>
      <c r="BJ205" s="149">
        <f t="shared" si="48"/>
        <v>0</v>
      </c>
      <c r="BK205" s="13" t="s">
        <v>84</v>
      </c>
      <c r="BL205" s="149">
        <f t="shared" si="49"/>
        <v>0</v>
      </c>
      <c r="BM205" s="13" t="s">
        <v>169</v>
      </c>
      <c r="BN205" s="148" t="s">
        <v>398</v>
      </c>
    </row>
    <row r="206" spans="2:66" s="1" customFormat="1" ht="37.85" customHeight="1">
      <c r="B206" s="135"/>
      <c r="C206" s="150" t="s">
        <v>399</v>
      </c>
      <c r="D206" s="150" t="s">
        <v>172</v>
      </c>
      <c r="E206" s="151" t="s">
        <v>400</v>
      </c>
      <c r="F206" s="152" t="s">
        <v>401</v>
      </c>
      <c r="G206" s="152"/>
      <c r="H206" s="153" t="s">
        <v>378</v>
      </c>
      <c r="I206" s="154">
        <v>1</v>
      </c>
      <c r="J206" s="155"/>
      <c r="K206" s="156">
        <f t="shared" si="40"/>
        <v>0</v>
      </c>
      <c r="L206" s="157"/>
      <c r="M206" s="158"/>
      <c r="N206" s="159" t="s">
        <v>1</v>
      </c>
      <c r="O206" s="160" t="s">
        <v>41</v>
      </c>
      <c r="Q206" s="146">
        <f t="shared" si="41"/>
        <v>0</v>
      </c>
      <c r="R206" s="146">
        <v>5.8100000000000001E-3</v>
      </c>
      <c r="S206" s="146">
        <f t="shared" si="42"/>
        <v>5.8100000000000001E-3</v>
      </c>
      <c r="T206" s="146">
        <v>0</v>
      </c>
      <c r="U206" s="147">
        <f t="shared" si="43"/>
        <v>0</v>
      </c>
      <c r="AS206" s="148" t="s">
        <v>175</v>
      </c>
      <c r="AU206" s="148" t="s">
        <v>172</v>
      </c>
      <c r="AV206" s="148" t="s">
        <v>84</v>
      </c>
      <c r="AZ206" s="13" t="s">
        <v>134</v>
      </c>
      <c r="BF206" s="149">
        <f t="shared" si="44"/>
        <v>0</v>
      </c>
      <c r="BG206" s="149">
        <f t="shared" si="45"/>
        <v>0</v>
      </c>
      <c r="BH206" s="149">
        <f t="shared" si="46"/>
        <v>0</v>
      </c>
      <c r="BI206" s="149">
        <f t="shared" si="47"/>
        <v>0</v>
      </c>
      <c r="BJ206" s="149">
        <f t="shared" si="48"/>
        <v>0</v>
      </c>
      <c r="BK206" s="13" t="s">
        <v>84</v>
      </c>
      <c r="BL206" s="149">
        <f t="shared" si="49"/>
        <v>0</v>
      </c>
      <c r="BM206" s="13" t="s">
        <v>169</v>
      </c>
      <c r="BN206" s="148" t="s">
        <v>402</v>
      </c>
    </row>
    <row r="207" spans="2:66" s="11" customFormat="1" ht="22.85" customHeight="1">
      <c r="B207" s="123"/>
      <c r="D207" s="124" t="s">
        <v>74</v>
      </c>
      <c r="E207" s="133" t="s">
        <v>403</v>
      </c>
      <c r="F207" s="133" t="s">
        <v>404</v>
      </c>
      <c r="G207" s="133"/>
      <c r="J207" s="126"/>
      <c r="K207" s="134">
        <f>BL207</f>
        <v>0</v>
      </c>
      <c r="M207" s="123"/>
      <c r="N207" s="128"/>
      <c r="Q207" s="129">
        <f>SUM(Q208:Q209)</f>
        <v>0</v>
      </c>
      <c r="S207" s="129">
        <f>SUM(S208:S209)</f>
        <v>0.25004999999999999</v>
      </c>
      <c r="U207" s="130">
        <f>SUM(U208:U209)</f>
        <v>0</v>
      </c>
      <c r="AS207" s="124" t="s">
        <v>84</v>
      </c>
      <c r="AU207" s="131" t="s">
        <v>74</v>
      </c>
      <c r="AV207" s="131" t="s">
        <v>80</v>
      </c>
      <c r="AZ207" s="124" t="s">
        <v>134</v>
      </c>
      <c r="BL207" s="132">
        <f>SUM(BL208:BL209)</f>
        <v>0</v>
      </c>
    </row>
    <row r="208" spans="2:66" s="1" customFormat="1" ht="33" customHeight="1">
      <c r="B208" s="135"/>
      <c r="C208" s="136" t="s">
        <v>405</v>
      </c>
      <c r="D208" s="136" t="s">
        <v>136</v>
      </c>
      <c r="E208" s="137" t="s">
        <v>406</v>
      </c>
      <c r="F208" s="138" t="s">
        <v>407</v>
      </c>
      <c r="G208" s="138"/>
      <c r="H208" s="139" t="s">
        <v>378</v>
      </c>
      <c r="I208" s="140">
        <v>1</v>
      </c>
      <c r="J208" s="141"/>
      <c r="K208" s="142">
        <f>ROUND(J208*I208,2)</f>
        <v>0</v>
      </c>
      <c r="L208" s="143"/>
      <c r="M208" s="28"/>
      <c r="N208" s="144" t="s">
        <v>1</v>
      </c>
      <c r="O208" s="145" t="s">
        <v>41</v>
      </c>
      <c r="Q208" s="146">
        <f>P208*I208</f>
        <v>0</v>
      </c>
      <c r="R208" s="146">
        <v>0.25004999999999999</v>
      </c>
      <c r="S208" s="146">
        <f>R208*I208</f>
        <v>0.25004999999999999</v>
      </c>
      <c r="T208" s="146">
        <v>0</v>
      </c>
      <c r="U208" s="147">
        <f>T208*I208</f>
        <v>0</v>
      </c>
      <c r="AS208" s="148" t="s">
        <v>169</v>
      </c>
      <c r="AU208" s="148" t="s">
        <v>136</v>
      </c>
      <c r="AV208" s="148" t="s">
        <v>84</v>
      </c>
      <c r="AZ208" s="13" t="s">
        <v>134</v>
      </c>
      <c r="BF208" s="149">
        <f>IF(O208="základná",K208,0)</f>
        <v>0</v>
      </c>
      <c r="BG208" s="149">
        <f>IF(O208="znížená",K208,0)</f>
        <v>0</v>
      </c>
      <c r="BH208" s="149">
        <f>IF(O208="zákl. prenesená",K208,0)</f>
        <v>0</v>
      </c>
      <c r="BI208" s="149">
        <f>IF(O208="zníž. prenesená",K208,0)</f>
        <v>0</v>
      </c>
      <c r="BJ208" s="149">
        <f>IF(O208="nulová",K208,0)</f>
        <v>0</v>
      </c>
      <c r="BK208" s="13" t="s">
        <v>84</v>
      </c>
      <c r="BL208" s="149">
        <f>ROUND(J208*I208,2)</f>
        <v>0</v>
      </c>
      <c r="BM208" s="13" t="s">
        <v>169</v>
      </c>
      <c r="BN208" s="148" t="s">
        <v>408</v>
      </c>
    </row>
    <row r="209" spans="2:66" s="1" customFormat="1" ht="24.15" customHeight="1">
      <c r="B209" s="135"/>
      <c r="C209" s="136" t="s">
        <v>409</v>
      </c>
      <c r="D209" s="136" t="s">
        <v>136</v>
      </c>
      <c r="E209" s="137" t="s">
        <v>410</v>
      </c>
      <c r="F209" s="138" t="s">
        <v>411</v>
      </c>
      <c r="G209" s="138"/>
      <c r="H209" s="139" t="s">
        <v>161</v>
      </c>
      <c r="I209" s="140">
        <v>0.25</v>
      </c>
      <c r="J209" s="141"/>
      <c r="K209" s="142">
        <f>ROUND(J209*I209,2)</f>
        <v>0</v>
      </c>
      <c r="L209" s="143"/>
      <c r="M209" s="28"/>
      <c r="N209" s="144" t="s">
        <v>1</v>
      </c>
      <c r="O209" s="145" t="s">
        <v>41</v>
      </c>
      <c r="Q209" s="146">
        <f>P209*I209</f>
        <v>0</v>
      </c>
      <c r="R209" s="146">
        <v>0</v>
      </c>
      <c r="S209" s="146">
        <f>R209*I209</f>
        <v>0</v>
      </c>
      <c r="T209" s="146">
        <v>0</v>
      </c>
      <c r="U209" s="147">
        <f>T209*I209</f>
        <v>0</v>
      </c>
      <c r="AS209" s="148" t="s">
        <v>169</v>
      </c>
      <c r="AU209" s="148" t="s">
        <v>136</v>
      </c>
      <c r="AV209" s="148" t="s">
        <v>84</v>
      </c>
      <c r="AZ209" s="13" t="s">
        <v>134</v>
      </c>
      <c r="BF209" s="149">
        <f>IF(O209="základná",K209,0)</f>
        <v>0</v>
      </c>
      <c r="BG209" s="149">
        <f>IF(O209="znížená",K209,0)</f>
        <v>0</v>
      </c>
      <c r="BH209" s="149">
        <f>IF(O209="zákl. prenesená",K209,0)</f>
        <v>0</v>
      </c>
      <c r="BI209" s="149">
        <f>IF(O209="zníž. prenesená",K209,0)</f>
        <v>0</v>
      </c>
      <c r="BJ209" s="149">
        <f>IF(O209="nulová",K209,0)</f>
        <v>0</v>
      </c>
      <c r="BK209" s="13" t="s">
        <v>84</v>
      </c>
      <c r="BL209" s="149">
        <f>ROUND(J209*I209,2)</f>
        <v>0</v>
      </c>
      <c r="BM209" s="13" t="s">
        <v>169</v>
      </c>
      <c r="BN209" s="148" t="s">
        <v>412</v>
      </c>
    </row>
    <row r="210" spans="2:66" s="11" customFormat="1" ht="22.85" customHeight="1">
      <c r="B210" s="123"/>
      <c r="D210" s="124" t="s">
        <v>74</v>
      </c>
      <c r="E210" s="133" t="s">
        <v>413</v>
      </c>
      <c r="F210" s="133" t="s">
        <v>414</v>
      </c>
      <c r="G210" s="133"/>
      <c r="J210" s="126"/>
      <c r="K210" s="134">
        <f>BL210</f>
        <v>0</v>
      </c>
      <c r="M210" s="123"/>
      <c r="N210" s="128"/>
      <c r="Q210" s="129">
        <f>SUM(Q211:Q212)</f>
        <v>0</v>
      </c>
      <c r="S210" s="129">
        <f>SUM(S211:S212)</f>
        <v>2.2787599999999998E-2</v>
      </c>
      <c r="U210" s="130">
        <f>SUM(U211:U212)</f>
        <v>0</v>
      </c>
      <c r="AS210" s="124" t="s">
        <v>84</v>
      </c>
      <c r="AU210" s="131" t="s">
        <v>74</v>
      </c>
      <c r="AV210" s="131" t="s">
        <v>80</v>
      </c>
      <c r="AZ210" s="124" t="s">
        <v>134</v>
      </c>
      <c r="BL210" s="132">
        <f>SUM(BL211:BL212)</f>
        <v>0</v>
      </c>
    </row>
    <row r="211" spans="2:66" s="1" customFormat="1" ht="24.15" customHeight="1">
      <c r="B211" s="135"/>
      <c r="C211" s="136" t="s">
        <v>415</v>
      </c>
      <c r="D211" s="136" t="s">
        <v>136</v>
      </c>
      <c r="E211" s="137" t="s">
        <v>416</v>
      </c>
      <c r="F211" s="138" t="s">
        <v>417</v>
      </c>
      <c r="G211" s="138"/>
      <c r="H211" s="139" t="s">
        <v>146</v>
      </c>
      <c r="I211" s="140">
        <v>85.88</v>
      </c>
      <c r="J211" s="141"/>
      <c r="K211" s="142">
        <f>ROUND(J211*I211,2)</f>
        <v>0</v>
      </c>
      <c r="L211" s="143"/>
      <c r="M211" s="28"/>
      <c r="N211" s="144" t="s">
        <v>1</v>
      </c>
      <c r="O211" s="145" t="s">
        <v>41</v>
      </c>
      <c r="Q211" s="146">
        <f>P211*I211</f>
        <v>0</v>
      </c>
      <c r="R211" s="146">
        <v>1.1E-4</v>
      </c>
      <c r="S211" s="146">
        <f>R211*I211</f>
        <v>9.4468E-3</v>
      </c>
      <c r="T211" s="146">
        <v>0</v>
      </c>
      <c r="U211" s="147">
        <f>T211*I211</f>
        <v>0</v>
      </c>
      <c r="AS211" s="148" t="s">
        <v>169</v>
      </c>
      <c r="AU211" s="148" t="s">
        <v>136</v>
      </c>
      <c r="AV211" s="148" t="s">
        <v>84</v>
      </c>
      <c r="AZ211" s="13" t="s">
        <v>134</v>
      </c>
      <c r="BF211" s="149">
        <f>IF(O211="základná",K211,0)</f>
        <v>0</v>
      </c>
      <c r="BG211" s="149">
        <f>IF(O211="znížená",K211,0)</f>
        <v>0</v>
      </c>
      <c r="BH211" s="149">
        <f>IF(O211="zákl. prenesená",K211,0)</f>
        <v>0</v>
      </c>
      <c r="BI211" s="149">
        <f>IF(O211="zníž. prenesená",K211,0)</f>
        <v>0</v>
      </c>
      <c r="BJ211" s="149">
        <f>IF(O211="nulová",K211,0)</f>
        <v>0</v>
      </c>
      <c r="BK211" s="13" t="s">
        <v>84</v>
      </c>
      <c r="BL211" s="149">
        <f>ROUND(J211*I211,2)</f>
        <v>0</v>
      </c>
      <c r="BM211" s="13" t="s">
        <v>169</v>
      </c>
      <c r="BN211" s="148" t="s">
        <v>418</v>
      </c>
    </row>
    <row r="212" spans="2:66" s="1" customFormat="1" ht="33" customHeight="1">
      <c r="B212" s="135"/>
      <c r="C212" s="136" t="s">
        <v>419</v>
      </c>
      <c r="D212" s="136" t="s">
        <v>136</v>
      </c>
      <c r="E212" s="137" t="s">
        <v>420</v>
      </c>
      <c r="F212" s="138" t="s">
        <v>421</v>
      </c>
      <c r="G212" s="138"/>
      <c r="H212" s="139" t="s">
        <v>146</v>
      </c>
      <c r="I212" s="140">
        <v>60.64</v>
      </c>
      <c r="J212" s="141"/>
      <c r="K212" s="142">
        <f>ROUND(J212*I212,2)</f>
        <v>0</v>
      </c>
      <c r="L212" s="143"/>
      <c r="M212" s="28"/>
      <c r="N212" s="161" t="s">
        <v>1</v>
      </c>
      <c r="O212" s="162" t="s">
        <v>41</v>
      </c>
      <c r="P212" s="163"/>
      <c r="Q212" s="164">
        <f>P212*I212</f>
        <v>0</v>
      </c>
      <c r="R212" s="164">
        <v>2.2000000000000001E-4</v>
      </c>
      <c r="S212" s="164">
        <f>R212*I212</f>
        <v>1.33408E-2</v>
      </c>
      <c r="T212" s="164">
        <v>0</v>
      </c>
      <c r="U212" s="165">
        <f>T212*I212</f>
        <v>0</v>
      </c>
      <c r="AS212" s="148" t="s">
        <v>169</v>
      </c>
      <c r="AU212" s="148" t="s">
        <v>136</v>
      </c>
      <c r="AV212" s="148" t="s">
        <v>84</v>
      </c>
      <c r="AZ212" s="13" t="s">
        <v>134</v>
      </c>
      <c r="BF212" s="149">
        <f>IF(O212="základná",K212,0)</f>
        <v>0</v>
      </c>
      <c r="BG212" s="149">
        <f>IF(O212="znížená",K212,0)</f>
        <v>0</v>
      </c>
      <c r="BH212" s="149">
        <f>IF(O212="zákl. prenesená",K212,0)</f>
        <v>0</v>
      </c>
      <c r="BI212" s="149">
        <f>IF(O212="zníž. prenesená",K212,0)</f>
        <v>0</v>
      </c>
      <c r="BJ212" s="149">
        <f>IF(O212="nulová",K212,0)</f>
        <v>0</v>
      </c>
      <c r="BK212" s="13" t="s">
        <v>84</v>
      </c>
      <c r="BL212" s="149">
        <f>ROUND(J212*I212,2)</f>
        <v>0</v>
      </c>
      <c r="BM212" s="13" t="s">
        <v>169</v>
      </c>
      <c r="BN212" s="148" t="s">
        <v>422</v>
      </c>
    </row>
    <row r="213" spans="2:66" s="1" customFormat="1" ht="7" customHeight="1">
      <c r="B213" s="43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28"/>
    </row>
  </sheetData>
  <autoFilter ref="C128:L212" xr:uid="{00000000-0009-0000-0000-000001000000}"/>
  <mergeCells count="9">
    <mergeCell ref="E87:I87"/>
    <mergeCell ref="E119:I119"/>
    <mergeCell ref="E121:I121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N213"/>
  <sheetViews>
    <sheetView showGridLines="0" workbookViewId="0">
      <selection activeCell="G131" sqref="G131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47" ht="37" customHeight="1">
      <c r="M2" s="207" t="s">
        <v>5</v>
      </c>
      <c r="N2" s="189"/>
      <c r="O2" s="189"/>
      <c r="P2" s="189"/>
      <c r="Q2" s="189"/>
      <c r="R2" s="189"/>
      <c r="S2" s="189"/>
      <c r="T2" s="189"/>
      <c r="U2" s="189"/>
      <c r="V2" s="189"/>
      <c r="W2" s="189"/>
      <c r="AU2" s="13" t="s">
        <v>86</v>
      </c>
    </row>
    <row r="3" spans="2:47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75</v>
      </c>
    </row>
    <row r="4" spans="2:47" ht="25" customHeight="1">
      <c r="B4" s="16"/>
      <c r="D4" s="17" t="s">
        <v>99</v>
      </c>
      <c r="M4" s="16"/>
      <c r="N4" s="87" t="s">
        <v>9</v>
      </c>
      <c r="AU4" s="13" t="s">
        <v>3</v>
      </c>
    </row>
    <row r="5" spans="2:47" ht="7" customHeight="1">
      <c r="B5" s="16"/>
      <c r="M5" s="16"/>
    </row>
    <row r="6" spans="2:47" ht="12" customHeight="1">
      <c r="B6" s="16"/>
      <c r="D6" s="23" t="s">
        <v>15</v>
      </c>
      <c r="M6" s="16"/>
    </row>
    <row r="7" spans="2:47" ht="16.5" customHeight="1">
      <c r="B7" s="16"/>
      <c r="E7" s="208" t="str">
        <f>'Rekapitulácia stavby'!K6</f>
        <v>Podpora poľnohospodárskeho podniku Bio farma - PAUČO</v>
      </c>
      <c r="F7" s="209"/>
      <c r="G7" s="209"/>
      <c r="H7" s="209"/>
      <c r="I7" s="209"/>
      <c r="M7" s="16"/>
    </row>
    <row r="8" spans="2:47" s="1" customFormat="1" ht="12" customHeight="1">
      <c r="B8" s="28"/>
      <c r="D8" s="23" t="s">
        <v>100</v>
      </c>
      <c r="M8" s="28"/>
    </row>
    <row r="9" spans="2:47" s="1" customFormat="1" ht="16.5" customHeight="1">
      <c r="B9" s="28"/>
      <c r="E9" s="166" t="s">
        <v>423</v>
      </c>
      <c r="F9" s="210"/>
      <c r="G9" s="210"/>
      <c r="H9" s="210"/>
      <c r="I9" s="210"/>
      <c r="M9" s="28"/>
    </row>
    <row r="10" spans="2:47" s="1" customFormat="1">
      <c r="B10" s="28"/>
      <c r="M10" s="28"/>
    </row>
    <row r="11" spans="2:47" s="1" customFormat="1" ht="12" customHeight="1">
      <c r="B11" s="28"/>
      <c r="D11" s="23" t="s">
        <v>17</v>
      </c>
      <c r="F11" s="21" t="s">
        <v>1</v>
      </c>
      <c r="G11" s="21"/>
      <c r="J11" s="23" t="s">
        <v>18</v>
      </c>
      <c r="K11" s="21" t="s">
        <v>1</v>
      </c>
      <c r="M11" s="28"/>
    </row>
    <row r="12" spans="2:47" s="1" customFormat="1" ht="12" customHeight="1">
      <c r="B12" s="28"/>
      <c r="D12" s="23" t="s">
        <v>19</v>
      </c>
      <c r="F12" s="21" t="s">
        <v>20</v>
      </c>
      <c r="G12" s="21"/>
      <c r="J12" s="23" t="s">
        <v>21</v>
      </c>
      <c r="K12" s="51" t="str">
        <f>'Rekapitulácia stavby'!AN8</f>
        <v>28. 2. 2025</v>
      </c>
      <c r="M12" s="28"/>
    </row>
    <row r="13" spans="2:47" s="1" customFormat="1" ht="10.85" customHeight="1">
      <c r="B13" s="28"/>
      <c r="M13" s="28"/>
    </row>
    <row r="14" spans="2:47" s="1" customFormat="1" ht="12" customHeight="1">
      <c r="B14" s="28"/>
      <c r="D14" s="23" t="s">
        <v>23</v>
      </c>
      <c r="J14" s="23" t="s">
        <v>24</v>
      </c>
      <c r="K14" s="21" t="s">
        <v>1</v>
      </c>
      <c r="M14" s="28"/>
    </row>
    <row r="15" spans="2:47" s="1" customFormat="1" ht="18" customHeight="1">
      <c r="B15" s="28"/>
      <c r="E15" s="21" t="s">
        <v>25</v>
      </c>
      <c r="J15" s="23" t="s">
        <v>26</v>
      </c>
      <c r="K15" s="21" t="s">
        <v>1</v>
      </c>
      <c r="M15" s="28"/>
    </row>
    <row r="16" spans="2:47" s="1" customFormat="1" ht="7" customHeight="1">
      <c r="B16" s="28"/>
      <c r="M16" s="28"/>
    </row>
    <row r="17" spans="2:13" s="1" customFormat="1" ht="12" customHeight="1">
      <c r="B17" s="28"/>
      <c r="D17" s="23" t="s">
        <v>27</v>
      </c>
      <c r="J17" s="23" t="s">
        <v>24</v>
      </c>
      <c r="K17" s="24" t="str">
        <f>'Rekapitulácia stavby'!AN13</f>
        <v>Vyplň údaj</v>
      </c>
      <c r="M17" s="28"/>
    </row>
    <row r="18" spans="2:13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188"/>
      <c r="J18" s="23" t="s">
        <v>26</v>
      </c>
      <c r="K18" s="24" t="str">
        <f>'Rekapitulácia stavby'!AN14</f>
        <v>Vyplň údaj</v>
      </c>
      <c r="M18" s="28"/>
    </row>
    <row r="19" spans="2:13" s="1" customFormat="1" ht="7" customHeight="1">
      <c r="B19" s="28"/>
      <c r="M19" s="28"/>
    </row>
    <row r="20" spans="2:13" s="1" customFormat="1" ht="12" customHeight="1">
      <c r="B20" s="28"/>
      <c r="D20" s="23" t="s">
        <v>29</v>
      </c>
      <c r="J20" s="23" t="s">
        <v>24</v>
      </c>
      <c r="K20" s="21" t="s">
        <v>1</v>
      </c>
      <c r="M20" s="28"/>
    </row>
    <row r="21" spans="2:13" s="1" customFormat="1" ht="18" customHeight="1">
      <c r="B21" s="28"/>
      <c r="E21" s="21" t="s">
        <v>30</v>
      </c>
      <c r="J21" s="23" t="s">
        <v>26</v>
      </c>
      <c r="K21" s="21" t="s">
        <v>1</v>
      </c>
      <c r="M21" s="28"/>
    </row>
    <row r="22" spans="2:13" s="1" customFormat="1" ht="7" customHeight="1">
      <c r="B22" s="28"/>
      <c r="M22" s="28"/>
    </row>
    <row r="23" spans="2:13" s="1" customFormat="1" ht="12" customHeight="1">
      <c r="B23" s="28"/>
      <c r="D23" s="23" t="s">
        <v>32</v>
      </c>
      <c r="J23" s="23" t="s">
        <v>24</v>
      </c>
      <c r="K23" s="21" t="s">
        <v>1</v>
      </c>
      <c r="M23" s="28"/>
    </row>
    <row r="24" spans="2:13" s="1" customFormat="1" ht="18" customHeight="1">
      <c r="B24" s="28"/>
      <c r="E24" s="21" t="s">
        <v>33</v>
      </c>
      <c r="J24" s="23" t="s">
        <v>26</v>
      </c>
      <c r="K24" s="21" t="s">
        <v>1</v>
      </c>
      <c r="M24" s="28"/>
    </row>
    <row r="25" spans="2:13" s="1" customFormat="1" ht="7" customHeight="1">
      <c r="B25" s="28"/>
      <c r="M25" s="28"/>
    </row>
    <row r="26" spans="2:13" s="1" customFormat="1" ht="12" customHeight="1">
      <c r="B26" s="28"/>
      <c r="D26" s="23" t="s">
        <v>34</v>
      </c>
      <c r="M26" s="28"/>
    </row>
    <row r="27" spans="2:13" s="7" customFormat="1" ht="16.5" customHeight="1">
      <c r="B27" s="88"/>
      <c r="E27" s="193" t="s">
        <v>1</v>
      </c>
      <c r="F27" s="193"/>
      <c r="G27" s="193"/>
      <c r="H27" s="193"/>
      <c r="I27" s="193"/>
      <c r="M27" s="88"/>
    </row>
    <row r="28" spans="2:13" s="1" customFormat="1" ht="7" customHeight="1">
      <c r="B28" s="28"/>
      <c r="M28" s="28"/>
    </row>
    <row r="29" spans="2:13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52"/>
      <c r="M29" s="28"/>
    </row>
    <row r="30" spans="2:13" s="1" customFormat="1" ht="25.4" customHeight="1">
      <c r="B30" s="28"/>
      <c r="D30" s="89" t="s">
        <v>35</v>
      </c>
      <c r="K30" s="65">
        <f>ROUND(K129, 2)</f>
        <v>0</v>
      </c>
      <c r="M30" s="28"/>
    </row>
    <row r="31" spans="2:13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52"/>
      <c r="M31" s="28"/>
    </row>
    <row r="32" spans="2:13" s="1" customFormat="1" ht="14.4" customHeight="1">
      <c r="B32" s="28"/>
      <c r="F32" s="31" t="s">
        <v>37</v>
      </c>
      <c r="G32" s="31"/>
      <c r="J32" s="31" t="s">
        <v>36</v>
      </c>
      <c r="K32" s="31" t="s">
        <v>38</v>
      </c>
      <c r="M32" s="28"/>
    </row>
    <row r="33" spans="2:13" s="1" customFormat="1" ht="14.4" customHeight="1">
      <c r="B33" s="28"/>
      <c r="D33" s="54" t="s">
        <v>39</v>
      </c>
      <c r="E33" s="33" t="s">
        <v>40</v>
      </c>
      <c r="F33" s="90">
        <f>ROUND((SUM(BF129:BF212)),  2)</f>
        <v>0</v>
      </c>
      <c r="G33" s="90"/>
      <c r="H33" s="91"/>
      <c r="I33" s="91"/>
      <c r="J33" s="92">
        <v>0.23</v>
      </c>
      <c r="K33" s="90">
        <f>ROUND(((SUM(BF129:BF212))*J33),  2)</f>
        <v>0</v>
      </c>
      <c r="M33" s="28"/>
    </row>
    <row r="34" spans="2:13" s="1" customFormat="1" ht="14.4" customHeight="1">
      <c r="B34" s="28"/>
      <c r="E34" s="33" t="s">
        <v>41</v>
      </c>
      <c r="F34" s="90">
        <f>ROUND((SUM(BG129:BG212)),  2)</f>
        <v>0</v>
      </c>
      <c r="G34" s="90"/>
      <c r="H34" s="91"/>
      <c r="I34" s="91"/>
      <c r="J34" s="92">
        <v>0.23</v>
      </c>
      <c r="K34" s="90">
        <f>ROUND(((SUM(BG129:BG212))*J34),  2)</f>
        <v>0</v>
      </c>
      <c r="M34" s="28"/>
    </row>
    <row r="35" spans="2:13" s="1" customFormat="1" ht="14.4" hidden="1" customHeight="1">
      <c r="B35" s="28"/>
      <c r="E35" s="23" t="s">
        <v>42</v>
      </c>
      <c r="F35" s="93">
        <f>ROUND((SUM(BH129:BH212)),  2)</f>
        <v>0</v>
      </c>
      <c r="G35" s="93"/>
      <c r="J35" s="94">
        <v>0.23</v>
      </c>
      <c r="K35" s="93">
        <f>0</f>
        <v>0</v>
      </c>
      <c r="M35" s="28"/>
    </row>
    <row r="36" spans="2:13" s="1" customFormat="1" ht="14.4" hidden="1" customHeight="1">
      <c r="B36" s="28"/>
      <c r="E36" s="23" t="s">
        <v>43</v>
      </c>
      <c r="F36" s="93">
        <f>ROUND((SUM(BI129:BI212)),  2)</f>
        <v>0</v>
      </c>
      <c r="G36" s="93"/>
      <c r="J36" s="94">
        <v>0.23</v>
      </c>
      <c r="K36" s="93">
        <f>0</f>
        <v>0</v>
      </c>
      <c r="M36" s="28"/>
    </row>
    <row r="37" spans="2:13" s="1" customFormat="1" ht="14.4" hidden="1" customHeight="1">
      <c r="B37" s="28"/>
      <c r="E37" s="33" t="s">
        <v>44</v>
      </c>
      <c r="F37" s="90">
        <f>ROUND((SUM(BJ129:BJ212)),  2)</f>
        <v>0</v>
      </c>
      <c r="G37" s="90"/>
      <c r="H37" s="91"/>
      <c r="I37" s="91"/>
      <c r="J37" s="92">
        <v>0</v>
      </c>
      <c r="K37" s="90">
        <f>0</f>
        <v>0</v>
      </c>
      <c r="M37" s="28"/>
    </row>
    <row r="38" spans="2:13" s="1" customFormat="1" ht="7" customHeight="1">
      <c r="B38" s="28"/>
      <c r="M38" s="28"/>
    </row>
    <row r="39" spans="2:13" s="1" customFormat="1" ht="25.4" customHeight="1">
      <c r="B39" s="28"/>
      <c r="C39" s="95"/>
      <c r="D39" s="96" t="s">
        <v>45</v>
      </c>
      <c r="E39" s="56"/>
      <c r="F39" s="56"/>
      <c r="G39" s="56"/>
      <c r="H39" s="97" t="s">
        <v>46</v>
      </c>
      <c r="I39" s="98" t="s">
        <v>47</v>
      </c>
      <c r="J39" s="56"/>
      <c r="K39" s="99">
        <f>SUM(K30:K37)</f>
        <v>0</v>
      </c>
      <c r="L39" s="100"/>
      <c r="M39" s="28"/>
    </row>
    <row r="40" spans="2:13" s="1" customFormat="1" ht="14.4" customHeight="1">
      <c r="B40" s="28"/>
      <c r="M40" s="28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8"/>
      <c r="D50" s="40" t="s">
        <v>48</v>
      </c>
      <c r="E50" s="41"/>
      <c r="F50" s="41"/>
      <c r="G50" s="41"/>
      <c r="H50" s="40" t="s">
        <v>49</v>
      </c>
      <c r="I50" s="41"/>
      <c r="J50" s="41"/>
      <c r="K50" s="41"/>
      <c r="L50" s="41"/>
      <c r="M50" s="28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45">
      <c r="B61" s="28"/>
      <c r="D61" s="42" t="s">
        <v>50</v>
      </c>
      <c r="E61" s="30"/>
      <c r="F61" s="101" t="s">
        <v>51</v>
      </c>
      <c r="G61" s="101"/>
      <c r="H61" s="42" t="s">
        <v>50</v>
      </c>
      <c r="I61" s="30"/>
      <c r="J61" s="30"/>
      <c r="K61" s="102" t="s">
        <v>51</v>
      </c>
      <c r="L61" s="30"/>
      <c r="M61" s="28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45">
      <c r="B65" s="28"/>
      <c r="D65" s="40" t="s">
        <v>52</v>
      </c>
      <c r="E65" s="41"/>
      <c r="F65" s="41"/>
      <c r="G65" s="41"/>
      <c r="H65" s="40" t="s">
        <v>53</v>
      </c>
      <c r="I65" s="41"/>
      <c r="J65" s="41"/>
      <c r="K65" s="41"/>
      <c r="L65" s="41"/>
      <c r="M65" s="28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45">
      <c r="B76" s="28"/>
      <c r="D76" s="42" t="s">
        <v>50</v>
      </c>
      <c r="E76" s="30"/>
      <c r="F76" s="101" t="s">
        <v>51</v>
      </c>
      <c r="G76" s="101"/>
      <c r="H76" s="42" t="s">
        <v>50</v>
      </c>
      <c r="I76" s="30"/>
      <c r="J76" s="30"/>
      <c r="K76" s="102" t="s">
        <v>51</v>
      </c>
      <c r="L76" s="30"/>
      <c r="M76" s="28"/>
    </row>
    <row r="77" spans="2:13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8"/>
    </row>
    <row r="81" spans="2:48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8"/>
    </row>
    <row r="82" spans="2:48" s="1" customFormat="1" ht="25" customHeight="1">
      <c r="B82" s="28"/>
      <c r="C82" s="17" t="s">
        <v>102</v>
      </c>
      <c r="M82" s="28"/>
    </row>
    <row r="83" spans="2:48" s="1" customFormat="1" ht="7" customHeight="1">
      <c r="B83" s="28"/>
      <c r="M83" s="28"/>
    </row>
    <row r="84" spans="2:48" s="1" customFormat="1" ht="12" customHeight="1">
      <c r="B84" s="28"/>
      <c r="C84" s="23" t="s">
        <v>15</v>
      </c>
      <c r="M84" s="28"/>
    </row>
    <row r="85" spans="2:48" s="1" customFormat="1" ht="16.5" customHeight="1">
      <c r="B85" s="28"/>
      <c r="E85" s="208" t="str">
        <f>E7</f>
        <v>Podpora poľnohospodárskeho podniku Bio farma - PAUČO</v>
      </c>
      <c r="F85" s="209"/>
      <c r="G85" s="209"/>
      <c r="H85" s="209"/>
      <c r="I85" s="209"/>
      <c r="M85" s="28"/>
    </row>
    <row r="86" spans="2:48" s="1" customFormat="1" ht="12" customHeight="1">
      <c r="B86" s="28"/>
      <c r="C86" s="23" t="s">
        <v>100</v>
      </c>
      <c r="M86" s="28"/>
    </row>
    <row r="87" spans="2:48" s="1" customFormat="1" ht="16.5" customHeight="1">
      <c r="B87" s="28"/>
      <c r="E87" s="166" t="str">
        <f>E9</f>
        <v>2 - SO02</v>
      </c>
      <c r="F87" s="210"/>
      <c r="G87" s="210"/>
      <c r="H87" s="210"/>
      <c r="I87" s="210"/>
      <c r="M87" s="28"/>
    </row>
    <row r="88" spans="2:48" s="1" customFormat="1" ht="7" customHeight="1">
      <c r="B88" s="28"/>
      <c r="M88" s="28"/>
    </row>
    <row r="89" spans="2:48" s="1" customFormat="1" ht="12" customHeight="1">
      <c r="B89" s="28"/>
      <c r="C89" s="23" t="s">
        <v>19</v>
      </c>
      <c r="F89" s="21" t="str">
        <f>F12</f>
        <v>k.ú. Korytárky</v>
      </c>
      <c r="G89" s="21"/>
      <c r="J89" s="23" t="s">
        <v>21</v>
      </c>
      <c r="K89" s="51" t="str">
        <f>IF(K12="","",K12)</f>
        <v>28. 2. 2025</v>
      </c>
      <c r="M89" s="28"/>
    </row>
    <row r="90" spans="2:48" s="1" customFormat="1" ht="7" customHeight="1">
      <c r="B90" s="28"/>
      <c r="M90" s="28"/>
    </row>
    <row r="91" spans="2:48" s="1" customFormat="1" ht="40.1" customHeight="1">
      <c r="B91" s="28"/>
      <c r="C91" s="23" t="s">
        <v>23</v>
      </c>
      <c r="F91" s="21" t="str">
        <f>E15</f>
        <v>Ján Paučo, Námestie Cyrila a Metoda 9023/5, 960 01</v>
      </c>
      <c r="G91" s="21"/>
      <c r="J91" s="23" t="s">
        <v>29</v>
      </c>
      <c r="K91" s="26" t="str">
        <f>E21</f>
        <v>PPARCH s.r.o. Ľudovíta Štúra 46 , 960 01 Zvolen</v>
      </c>
      <c r="M91" s="28"/>
    </row>
    <row r="92" spans="2:48" s="1" customFormat="1" ht="15.15" customHeight="1">
      <c r="B92" s="28"/>
      <c r="C92" s="23" t="s">
        <v>27</v>
      </c>
      <c r="F92" s="21" t="str">
        <f>IF(E18="","",E18)</f>
        <v>Vyplň údaj</v>
      </c>
      <c r="G92" s="21"/>
      <c r="J92" s="23" t="s">
        <v>32</v>
      </c>
      <c r="K92" s="26" t="str">
        <f>E24</f>
        <v xml:space="preserve">Keteb s.r.o. </v>
      </c>
      <c r="M92" s="28"/>
    </row>
    <row r="93" spans="2:48" s="1" customFormat="1" ht="10.3" customHeight="1">
      <c r="B93" s="28"/>
      <c r="M93" s="28"/>
    </row>
    <row r="94" spans="2:48" s="1" customFormat="1" ht="29.25" customHeight="1">
      <c r="B94" s="28"/>
      <c r="C94" s="103" t="s">
        <v>103</v>
      </c>
      <c r="D94" s="95"/>
      <c r="E94" s="95"/>
      <c r="F94" s="95"/>
      <c r="G94" s="95"/>
      <c r="H94" s="95"/>
      <c r="I94" s="95"/>
      <c r="J94" s="95"/>
      <c r="K94" s="104" t="s">
        <v>104</v>
      </c>
      <c r="L94" s="95"/>
      <c r="M94" s="28"/>
    </row>
    <row r="95" spans="2:48" s="1" customFormat="1" ht="10.3" customHeight="1">
      <c r="B95" s="28"/>
      <c r="M95" s="28"/>
    </row>
    <row r="96" spans="2:48" s="1" customFormat="1" ht="22.85" customHeight="1">
      <c r="B96" s="28"/>
      <c r="C96" s="105" t="s">
        <v>105</v>
      </c>
      <c r="K96" s="65">
        <f>K129</f>
        <v>0</v>
      </c>
      <c r="M96" s="28"/>
      <c r="AV96" s="13" t="s">
        <v>106</v>
      </c>
    </row>
    <row r="97" spans="2:13" s="8" customFormat="1" ht="25" customHeight="1">
      <c r="B97" s="106"/>
      <c r="D97" s="107" t="s">
        <v>107</v>
      </c>
      <c r="E97" s="108"/>
      <c r="F97" s="108"/>
      <c r="G97" s="108"/>
      <c r="H97" s="108"/>
      <c r="I97" s="108"/>
      <c r="J97" s="108"/>
      <c r="K97" s="109">
        <f>K130</f>
        <v>0</v>
      </c>
      <c r="M97" s="106"/>
    </row>
    <row r="98" spans="2:13" s="9" customFormat="1" ht="19.95" customHeight="1">
      <c r="B98" s="110"/>
      <c r="D98" s="111" t="s">
        <v>108</v>
      </c>
      <c r="E98" s="112"/>
      <c r="F98" s="112"/>
      <c r="G98" s="112"/>
      <c r="H98" s="112"/>
      <c r="I98" s="112"/>
      <c r="J98" s="112"/>
      <c r="K98" s="113">
        <f>K131</f>
        <v>0</v>
      </c>
      <c r="M98" s="110"/>
    </row>
    <row r="99" spans="2:13" s="9" customFormat="1" ht="19.95" customHeight="1">
      <c r="B99" s="110"/>
      <c r="D99" s="111" t="s">
        <v>109</v>
      </c>
      <c r="E99" s="112"/>
      <c r="F99" s="112"/>
      <c r="G99" s="112"/>
      <c r="H99" s="112"/>
      <c r="I99" s="112"/>
      <c r="J99" s="112"/>
      <c r="K99" s="113">
        <f>K135</f>
        <v>0</v>
      </c>
      <c r="M99" s="110"/>
    </row>
    <row r="100" spans="2:13" s="9" customFormat="1" ht="19.95" customHeight="1">
      <c r="B100" s="110"/>
      <c r="D100" s="111" t="s">
        <v>110</v>
      </c>
      <c r="E100" s="112"/>
      <c r="F100" s="112"/>
      <c r="G100" s="112"/>
      <c r="H100" s="112"/>
      <c r="I100" s="112"/>
      <c r="J100" s="112"/>
      <c r="K100" s="113">
        <f>K138</f>
        <v>0</v>
      </c>
      <c r="M100" s="110"/>
    </row>
    <row r="101" spans="2:13" s="8" customFormat="1" ht="25" customHeight="1">
      <c r="B101" s="106"/>
      <c r="D101" s="107" t="s">
        <v>111</v>
      </c>
      <c r="E101" s="108"/>
      <c r="F101" s="108"/>
      <c r="G101" s="108"/>
      <c r="H101" s="108"/>
      <c r="I101" s="108"/>
      <c r="J101" s="108"/>
      <c r="K101" s="109">
        <f>K140</f>
        <v>0</v>
      </c>
      <c r="M101" s="106"/>
    </row>
    <row r="102" spans="2:13" s="9" customFormat="1" ht="19.95" customHeight="1">
      <c r="B102" s="110"/>
      <c r="D102" s="111" t="s">
        <v>112</v>
      </c>
      <c r="E102" s="112"/>
      <c r="F102" s="112"/>
      <c r="G102" s="112"/>
      <c r="H102" s="112"/>
      <c r="I102" s="112"/>
      <c r="J102" s="112"/>
      <c r="K102" s="113">
        <f>K141</f>
        <v>0</v>
      </c>
      <c r="M102" s="110"/>
    </row>
    <row r="103" spans="2:13" s="9" customFormat="1" ht="19.95" customHeight="1">
      <c r="B103" s="110"/>
      <c r="D103" s="111" t="s">
        <v>113</v>
      </c>
      <c r="E103" s="112"/>
      <c r="F103" s="112"/>
      <c r="G103" s="112"/>
      <c r="H103" s="112"/>
      <c r="I103" s="112"/>
      <c r="J103" s="112"/>
      <c r="K103" s="113">
        <f>K149</f>
        <v>0</v>
      </c>
      <c r="M103" s="110"/>
    </row>
    <row r="104" spans="2:13" s="9" customFormat="1" ht="19.95" customHeight="1">
      <c r="B104" s="110"/>
      <c r="D104" s="111" t="s">
        <v>114</v>
      </c>
      <c r="E104" s="112"/>
      <c r="F104" s="112"/>
      <c r="G104" s="112"/>
      <c r="H104" s="112"/>
      <c r="I104" s="112"/>
      <c r="J104" s="112"/>
      <c r="K104" s="113">
        <f>K160</f>
        <v>0</v>
      </c>
      <c r="M104" s="110"/>
    </row>
    <row r="105" spans="2:13" s="9" customFormat="1" ht="19.95" customHeight="1">
      <c r="B105" s="110"/>
      <c r="D105" s="111" t="s">
        <v>115</v>
      </c>
      <c r="E105" s="112"/>
      <c r="F105" s="112"/>
      <c r="G105" s="112"/>
      <c r="H105" s="112"/>
      <c r="I105" s="112"/>
      <c r="J105" s="112"/>
      <c r="K105" s="113">
        <f>K183</f>
        <v>0</v>
      </c>
      <c r="M105" s="110"/>
    </row>
    <row r="106" spans="2:13" s="9" customFormat="1" ht="19.95" customHeight="1">
      <c r="B106" s="110"/>
      <c r="D106" s="111" t="s">
        <v>116</v>
      </c>
      <c r="E106" s="112"/>
      <c r="F106" s="112"/>
      <c r="G106" s="112"/>
      <c r="H106" s="112"/>
      <c r="I106" s="112"/>
      <c r="J106" s="112"/>
      <c r="K106" s="113">
        <f>K186</f>
        <v>0</v>
      </c>
      <c r="M106" s="110"/>
    </row>
    <row r="107" spans="2:13" s="9" customFormat="1" ht="19.95" customHeight="1">
      <c r="B107" s="110"/>
      <c r="D107" s="111" t="s">
        <v>117</v>
      </c>
      <c r="E107" s="112"/>
      <c r="F107" s="112"/>
      <c r="G107" s="112"/>
      <c r="H107" s="112"/>
      <c r="I107" s="112"/>
      <c r="J107" s="112"/>
      <c r="K107" s="113">
        <f>K197</f>
        <v>0</v>
      </c>
      <c r="M107" s="110"/>
    </row>
    <row r="108" spans="2:13" s="9" customFormat="1" ht="19.95" customHeight="1">
      <c r="B108" s="110"/>
      <c r="D108" s="111" t="s">
        <v>118</v>
      </c>
      <c r="E108" s="112"/>
      <c r="F108" s="112"/>
      <c r="G108" s="112"/>
      <c r="H108" s="112"/>
      <c r="I108" s="112"/>
      <c r="J108" s="112"/>
      <c r="K108" s="113">
        <f>K207</f>
        <v>0</v>
      </c>
      <c r="M108" s="110"/>
    </row>
    <row r="109" spans="2:13" s="9" customFormat="1" ht="19.95" customHeight="1">
      <c r="B109" s="110"/>
      <c r="D109" s="111" t="s">
        <v>119</v>
      </c>
      <c r="E109" s="112"/>
      <c r="F109" s="112"/>
      <c r="G109" s="112"/>
      <c r="H109" s="112"/>
      <c r="I109" s="112"/>
      <c r="J109" s="112"/>
      <c r="K109" s="113">
        <f>K210</f>
        <v>0</v>
      </c>
      <c r="M109" s="110"/>
    </row>
    <row r="110" spans="2:13" s="1" customFormat="1" ht="21.75" customHeight="1">
      <c r="B110" s="28"/>
      <c r="M110" s="28"/>
    </row>
    <row r="111" spans="2:13" s="1" customFormat="1" ht="7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28"/>
    </row>
    <row r="115" spans="2:21" s="1" customFormat="1" ht="7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28"/>
    </row>
    <row r="116" spans="2:21" s="1" customFormat="1" ht="25" customHeight="1">
      <c r="B116" s="28"/>
      <c r="C116" s="17" t="s">
        <v>120</v>
      </c>
      <c r="M116" s="28"/>
    </row>
    <row r="117" spans="2:21" s="1" customFormat="1" ht="7" customHeight="1">
      <c r="B117" s="28"/>
      <c r="M117" s="28"/>
    </row>
    <row r="118" spans="2:21" s="1" customFormat="1" ht="12" customHeight="1">
      <c r="B118" s="28"/>
      <c r="C118" s="23" t="s">
        <v>15</v>
      </c>
      <c r="M118" s="28"/>
    </row>
    <row r="119" spans="2:21" s="1" customFormat="1" ht="16.5" customHeight="1">
      <c r="B119" s="28"/>
      <c r="E119" s="208" t="str">
        <f>E7</f>
        <v>Podpora poľnohospodárskeho podniku Bio farma - PAUČO</v>
      </c>
      <c r="F119" s="209"/>
      <c r="G119" s="209"/>
      <c r="H119" s="209"/>
      <c r="I119" s="209"/>
      <c r="M119" s="28"/>
    </row>
    <row r="120" spans="2:21" s="1" customFormat="1" ht="12" customHeight="1">
      <c r="B120" s="28"/>
      <c r="C120" s="23" t="s">
        <v>100</v>
      </c>
      <c r="M120" s="28"/>
    </row>
    <row r="121" spans="2:21" s="1" customFormat="1" ht="16.5" customHeight="1">
      <c r="B121" s="28"/>
      <c r="E121" s="166" t="str">
        <f>E9</f>
        <v>2 - SO02</v>
      </c>
      <c r="F121" s="210"/>
      <c r="G121" s="210"/>
      <c r="H121" s="210"/>
      <c r="I121" s="210"/>
      <c r="M121" s="28"/>
    </row>
    <row r="122" spans="2:21" s="1" customFormat="1" ht="7" customHeight="1">
      <c r="B122" s="28"/>
      <c r="M122" s="28"/>
    </row>
    <row r="123" spans="2:21" s="1" customFormat="1" ht="12" customHeight="1">
      <c r="B123" s="28"/>
      <c r="C123" s="23" t="s">
        <v>19</v>
      </c>
      <c r="F123" s="21" t="str">
        <f>F12</f>
        <v>k.ú. Korytárky</v>
      </c>
      <c r="G123" s="21"/>
      <c r="J123" s="23" t="s">
        <v>21</v>
      </c>
      <c r="K123" s="51" t="str">
        <f>IF(K12="","",K12)</f>
        <v>28. 2. 2025</v>
      </c>
      <c r="M123" s="28"/>
    </row>
    <row r="124" spans="2:21" s="1" customFormat="1" ht="7" customHeight="1">
      <c r="B124" s="28"/>
      <c r="M124" s="28"/>
    </row>
    <row r="125" spans="2:21" s="1" customFormat="1" ht="40.1" customHeight="1">
      <c r="B125" s="28"/>
      <c r="C125" s="23" t="s">
        <v>23</v>
      </c>
      <c r="F125" s="21" t="str">
        <f>E15</f>
        <v>Ján Paučo, Námestie Cyrila a Metoda 9023/5, 960 01</v>
      </c>
      <c r="G125" s="21"/>
      <c r="J125" s="23" t="s">
        <v>29</v>
      </c>
      <c r="K125" s="26" t="str">
        <f>E21</f>
        <v>PPARCH s.r.o. Ľudovíta Štúra 46 , 960 01 Zvolen</v>
      </c>
      <c r="M125" s="28"/>
    </row>
    <row r="126" spans="2:21" s="1" customFormat="1" ht="15.15" customHeight="1">
      <c r="B126" s="28"/>
      <c r="C126" s="23" t="s">
        <v>27</v>
      </c>
      <c r="F126" s="21" t="str">
        <f>IF(E18="","",E18)</f>
        <v>Vyplň údaj</v>
      </c>
      <c r="G126" s="21"/>
      <c r="J126" s="23" t="s">
        <v>32</v>
      </c>
      <c r="K126" s="26" t="str">
        <f>E24</f>
        <v xml:space="preserve">Keteb s.r.o. </v>
      </c>
      <c r="M126" s="28"/>
    </row>
    <row r="127" spans="2:21" s="1" customFormat="1" ht="10.3" customHeight="1">
      <c r="B127" s="28"/>
      <c r="M127" s="28"/>
    </row>
    <row r="128" spans="2:21" s="10" customFormat="1" ht="29.25" customHeight="1">
      <c r="B128" s="114"/>
      <c r="C128" s="115" t="s">
        <v>121</v>
      </c>
      <c r="D128" s="116" t="s">
        <v>60</v>
      </c>
      <c r="E128" s="116" t="s">
        <v>56</v>
      </c>
      <c r="F128" s="116" t="s">
        <v>487</v>
      </c>
      <c r="G128" s="116" t="s">
        <v>488</v>
      </c>
      <c r="H128" s="116" t="s">
        <v>122</v>
      </c>
      <c r="I128" s="116" t="s">
        <v>123</v>
      </c>
      <c r="J128" s="116" t="s">
        <v>124</v>
      </c>
      <c r="K128" s="117" t="s">
        <v>104</v>
      </c>
      <c r="L128" s="118" t="s">
        <v>125</v>
      </c>
      <c r="M128" s="114"/>
      <c r="N128" s="58" t="s">
        <v>1</v>
      </c>
      <c r="O128" s="59" t="s">
        <v>39</v>
      </c>
      <c r="P128" s="59" t="s">
        <v>126</v>
      </c>
      <c r="Q128" s="59" t="s">
        <v>127</v>
      </c>
      <c r="R128" s="59" t="s">
        <v>128</v>
      </c>
      <c r="S128" s="59" t="s">
        <v>129</v>
      </c>
      <c r="T128" s="59" t="s">
        <v>130</v>
      </c>
      <c r="U128" s="60" t="s">
        <v>131</v>
      </c>
    </row>
    <row r="129" spans="2:66" s="1" customFormat="1" ht="22.85" customHeight="1">
      <c r="B129" s="28"/>
      <c r="C129" s="63" t="s">
        <v>105</v>
      </c>
      <c r="K129" s="119">
        <f>BL129</f>
        <v>0</v>
      </c>
      <c r="M129" s="28"/>
      <c r="N129" s="61"/>
      <c r="O129" s="52"/>
      <c r="P129" s="52"/>
      <c r="Q129" s="120">
        <f>Q130+Q140</f>
        <v>0</v>
      </c>
      <c r="R129" s="52"/>
      <c r="S129" s="120">
        <f>S130+S140</f>
        <v>16.60441252</v>
      </c>
      <c r="T129" s="52"/>
      <c r="U129" s="121">
        <f>U130+U140</f>
        <v>0</v>
      </c>
      <c r="AU129" s="13" t="s">
        <v>74</v>
      </c>
      <c r="AV129" s="13" t="s">
        <v>106</v>
      </c>
      <c r="BL129" s="122">
        <f>BL130+BL140</f>
        <v>0</v>
      </c>
    </row>
    <row r="130" spans="2:66" s="11" customFormat="1" ht="25.95" customHeight="1">
      <c r="B130" s="123"/>
      <c r="D130" s="124" t="s">
        <v>74</v>
      </c>
      <c r="E130" s="125" t="s">
        <v>132</v>
      </c>
      <c r="F130" s="125" t="s">
        <v>133</v>
      </c>
      <c r="G130" s="125"/>
      <c r="J130" s="126"/>
      <c r="K130" s="127">
        <f>BL130</f>
        <v>0</v>
      </c>
      <c r="M130" s="123"/>
      <c r="N130" s="128"/>
      <c r="Q130" s="129">
        <f>Q131+Q135+Q138</f>
        <v>0</v>
      </c>
      <c r="S130" s="129">
        <f>S131+S135+S138</f>
        <v>10.818342000000001</v>
      </c>
      <c r="U130" s="130">
        <f>U131+U135+U138</f>
        <v>0</v>
      </c>
      <c r="AS130" s="124" t="s">
        <v>80</v>
      </c>
      <c r="AU130" s="131" t="s">
        <v>74</v>
      </c>
      <c r="AV130" s="131" t="s">
        <v>75</v>
      </c>
      <c r="AZ130" s="124" t="s">
        <v>134</v>
      </c>
      <c r="BL130" s="132">
        <f>BL131+BL135+BL138</f>
        <v>0</v>
      </c>
    </row>
    <row r="131" spans="2:66" s="11" customFormat="1" ht="22.85" customHeight="1">
      <c r="B131" s="123"/>
      <c r="D131" s="124" t="s">
        <v>74</v>
      </c>
      <c r="E131" s="133" t="s">
        <v>80</v>
      </c>
      <c r="F131" s="133" t="s">
        <v>135</v>
      </c>
      <c r="G131" s="133"/>
      <c r="J131" s="126"/>
      <c r="K131" s="134">
        <f>BL131</f>
        <v>0</v>
      </c>
      <c r="M131" s="123"/>
      <c r="N131" s="128"/>
      <c r="Q131" s="129">
        <f>SUM(Q132:Q134)</f>
        <v>0</v>
      </c>
      <c r="S131" s="129">
        <f>SUM(S132:S134)</f>
        <v>0</v>
      </c>
      <c r="U131" s="130">
        <f>SUM(U132:U134)</f>
        <v>0</v>
      </c>
      <c r="AS131" s="124" t="s">
        <v>80</v>
      </c>
      <c r="AU131" s="131" t="s">
        <v>74</v>
      </c>
      <c r="AV131" s="131" t="s">
        <v>80</v>
      </c>
      <c r="AZ131" s="124" t="s">
        <v>134</v>
      </c>
      <c r="BL131" s="132">
        <f>SUM(BL132:BL134)</f>
        <v>0</v>
      </c>
    </row>
    <row r="132" spans="2:66" s="1" customFormat="1" ht="21.75" customHeight="1">
      <c r="B132" s="135"/>
      <c r="C132" s="136" t="s">
        <v>80</v>
      </c>
      <c r="D132" s="136" t="s">
        <v>136</v>
      </c>
      <c r="E132" s="137" t="s">
        <v>137</v>
      </c>
      <c r="F132" s="138" t="s">
        <v>138</v>
      </c>
      <c r="G132" s="138"/>
      <c r="H132" s="139" t="s">
        <v>139</v>
      </c>
      <c r="I132" s="140">
        <v>8.1</v>
      </c>
      <c r="J132" s="141"/>
      <c r="K132" s="142">
        <f>ROUND(J132*I132,2)</f>
        <v>0</v>
      </c>
      <c r="L132" s="143"/>
      <c r="M132" s="28"/>
      <c r="N132" s="144" t="s">
        <v>1</v>
      </c>
      <c r="O132" s="145" t="s">
        <v>41</v>
      </c>
      <c r="Q132" s="146">
        <f>P132*I132</f>
        <v>0</v>
      </c>
      <c r="R132" s="146">
        <v>0</v>
      </c>
      <c r="S132" s="146">
        <f>R132*I132</f>
        <v>0</v>
      </c>
      <c r="T132" s="146">
        <v>0</v>
      </c>
      <c r="U132" s="147">
        <f>T132*I132</f>
        <v>0</v>
      </c>
      <c r="AS132" s="148" t="s">
        <v>90</v>
      </c>
      <c r="AU132" s="148" t="s">
        <v>136</v>
      </c>
      <c r="AV132" s="148" t="s">
        <v>84</v>
      </c>
      <c r="AZ132" s="13" t="s">
        <v>134</v>
      </c>
      <c r="BF132" s="149">
        <f>IF(O132="základná",K132,0)</f>
        <v>0</v>
      </c>
      <c r="BG132" s="149">
        <f>IF(O132="znížená",K132,0)</f>
        <v>0</v>
      </c>
      <c r="BH132" s="149">
        <f>IF(O132="zákl. prenesená",K132,0)</f>
        <v>0</v>
      </c>
      <c r="BI132" s="149">
        <f>IF(O132="zníž. prenesená",K132,0)</f>
        <v>0</v>
      </c>
      <c r="BJ132" s="149">
        <f>IF(O132="nulová",K132,0)</f>
        <v>0</v>
      </c>
      <c r="BK132" s="13" t="s">
        <v>84</v>
      </c>
      <c r="BL132" s="149">
        <f>ROUND(J132*I132,2)</f>
        <v>0</v>
      </c>
      <c r="BM132" s="13" t="s">
        <v>90</v>
      </c>
      <c r="BN132" s="148" t="s">
        <v>140</v>
      </c>
    </row>
    <row r="133" spans="2:66" s="1" customFormat="1" ht="24.15" customHeight="1">
      <c r="B133" s="135"/>
      <c r="C133" s="136" t="s">
        <v>84</v>
      </c>
      <c r="D133" s="136" t="s">
        <v>136</v>
      </c>
      <c r="E133" s="137" t="s">
        <v>141</v>
      </c>
      <c r="F133" s="138" t="s">
        <v>142</v>
      </c>
      <c r="G133" s="138"/>
      <c r="H133" s="139" t="s">
        <v>139</v>
      </c>
      <c r="I133" s="140">
        <v>8.1</v>
      </c>
      <c r="J133" s="141"/>
      <c r="K133" s="142">
        <f>ROUND(J133*I133,2)</f>
        <v>0</v>
      </c>
      <c r="L133" s="143"/>
      <c r="M133" s="28"/>
      <c r="N133" s="144" t="s">
        <v>1</v>
      </c>
      <c r="O133" s="145" t="s">
        <v>41</v>
      </c>
      <c r="Q133" s="146">
        <f>P133*I133</f>
        <v>0</v>
      </c>
      <c r="R133" s="146">
        <v>0</v>
      </c>
      <c r="S133" s="146">
        <f>R133*I133</f>
        <v>0</v>
      </c>
      <c r="T133" s="146">
        <v>0</v>
      </c>
      <c r="U133" s="147">
        <f>T133*I133</f>
        <v>0</v>
      </c>
      <c r="AS133" s="148" t="s">
        <v>90</v>
      </c>
      <c r="AU133" s="148" t="s">
        <v>136</v>
      </c>
      <c r="AV133" s="148" t="s">
        <v>84</v>
      </c>
      <c r="AZ133" s="13" t="s">
        <v>134</v>
      </c>
      <c r="BF133" s="149">
        <f>IF(O133="základná",K133,0)</f>
        <v>0</v>
      </c>
      <c r="BG133" s="149">
        <f>IF(O133="znížená",K133,0)</f>
        <v>0</v>
      </c>
      <c r="BH133" s="149">
        <f>IF(O133="zákl. prenesená",K133,0)</f>
        <v>0</v>
      </c>
      <c r="BI133" s="149">
        <f>IF(O133="zníž. prenesená",K133,0)</f>
        <v>0</v>
      </c>
      <c r="BJ133" s="149">
        <f>IF(O133="nulová",K133,0)</f>
        <v>0</v>
      </c>
      <c r="BK133" s="13" t="s">
        <v>84</v>
      </c>
      <c r="BL133" s="149">
        <f>ROUND(J133*I133,2)</f>
        <v>0</v>
      </c>
      <c r="BM133" s="13" t="s">
        <v>90</v>
      </c>
      <c r="BN133" s="148" t="s">
        <v>143</v>
      </c>
    </row>
    <row r="134" spans="2:66" s="1" customFormat="1" ht="33" customHeight="1">
      <c r="B134" s="135"/>
      <c r="C134" s="136" t="s">
        <v>87</v>
      </c>
      <c r="D134" s="136" t="s">
        <v>136</v>
      </c>
      <c r="E134" s="137" t="s">
        <v>144</v>
      </c>
      <c r="F134" s="138" t="s">
        <v>145</v>
      </c>
      <c r="G134" s="138"/>
      <c r="H134" s="139" t="s">
        <v>146</v>
      </c>
      <c r="I134" s="140">
        <v>8.1</v>
      </c>
      <c r="J134" s="141"/>
      <c r="K134" s="142">
        <f>ROUND(J134*I134,2)</f>
        <v>0</v>
      </c>
      <c r="L134" s="143"/>
      <c r="M134" s="28"/>
      <c r="N134" s="144" t="s">
        <v>1</v>
      </c>
      <c r="O134" s="145" t="s">
        <v>41</v>
      </c>
      <c r="Q134" s="146">
        <f>P134*I134</f>
        <v>0</v>
      </c>
      <c r="R134" s="146">
        <v>0</v>
      </c>
      <c r="S134" s="146">
        <f>R134*I134</f>
        <v>0</v>
      </c>
      <c r="T134" s="146">
        <v>0</v>
      </c>
      <c r="U134" s="147">
        <f>T134*I134</f>
        <v>0</v>
      </c>
      <c r="AS134" s="148" t="s">
        <v>90</v>
      </c>
      <c r="AU134" s="148" t="s">
        <v>136</v>
      </c>
      <c r="AV134" s="148" t="s">
        <v>84</v>
      </c>
      <c r="AZ134" s="13" t="s">
        <v>134</v>
      </c>
      <c r="BF134" s="149">
        <f>IF(O134="základná",K134,0)</f>
        <v>0</v>
      </c>
      <c r="BG134" s="149">
        <f>IF(O134="znížená",K134,0)</f>
        <v>0</v>
      </c>
      <c r="BH134" s="149">
        <f>IF(O134="zákl. prenesená",K134,0)</f>
        <v>0</v>
      </c>
      <c r="BI134" s="149">
        <f>IF(O134="zníž. prenesená",K134,0)</f>
        <v>0</v>
      </c>
      <c r="BJ134" s="149">
        <f>IF(O134="nulová",K134,0)</f>
        <v>0</v>
      </c>
      <c r="BK134" s="13" t="s">
        <v>84</v>
      </c>
      <c r="BL134" s="149">
        <f>ROUND(J134*I134,2)</f>
        <v>0</v>
      </c>
      <c r="BM134" s="13" t="s">
        <v>90</v>
      </c>
      <c r="BN134" s="148" t="s">
        <v>147</v>
      </c>
    </row>
    <row r="135" spans="2:66" s="11" customFormat="1" ht="22.85" customHeight="1">
      <c r="B135" s="123"/>
      <c r="D135" s="124" t="s">
        <v>74</v>
      </c>
      <c r="E135" s="133" t="s">
        <v>84</v>
      </c>
      <c r="F135" s="133" t="s">
        <v>148</v>
      </c>
      <c r="G135" s="133"/>
      <c r="J135" s="126"/>
      <c r="K135" s="134">
        <f>BL135</f>
        <v>0</v>
      </c>
      <c r="M135" s="123"/>
      <c r="N135" s="128"/>
      <c r="Q135" s="129">
        <f>SUM(Q136:Q137)</f>
        <v>0</v>
      </c>
      <c r="S135" s="129">
        <f>SUM(S136:S137)</f>
        <v>10.818342000000001</v>
      </c>
      <c r="U135" s="130">
        <f>SUM(U136:U137)</f>
        <v>0</v>
      </c>
      <c r="AS135" s="124" t="s">
        <v>80</v>
      </c>
      <c r="AU135" s="131" t="s">
        <v>74</v>
      </c>
      <c r="AV135" s="131" t="s">
        <v>80</v>
      </c>
      <c r="AZ135" s="124" t="s">
        <v>134</v>
      </c>
      <c r="BL135" s="132">
        <f>SUM(BL136:BL137)</f>
        <v>0</v>
      </c>
    </row>
    <row r="136" spans="2:66" s="1" customFormat="1" ht="37.85" customHeight="1">
      <c r="B136" s="135"/>
      <c r="C136" s="136" t="s">
        <v>90</v>
      </c>
      <c r="D136" s="136" t="s">
        <v>136</v>
      </c>
      <c r="E136" s="137" t="s">
        <v>149</v>
      </c>
      <c r="F136" s="138" t="s">
        <v>150</v>
      </c>
      <c r="G136" s="138"/>
      <c r="H136" s="139" t="s">
        <v>139</v>
      </c>
      <c r="I136" s="140">
        <v>1.32</v>
      </c>
      <c r="J136" s="141"/>
      <c r="K136" s="142">
        <f>ROUND(J136*I136,2)</f>
        <v>0</v>
      </c>
      <c r="L136" s="143"/>
      <c r="M136" s="28"/>
      <c r="N136" s="144" t="s">
        <v>1</v>
      </c>
      <c r="O136" s="145" t="s">
        <v>41</v>
      </c>
      <c r="Q136" s="146">
        <f>P136*I136</f>
        <v>0</v>
      </c>
      <c r="R136" s="146">
        <v>2.1544500000000002</v>
      </c>
      <c r="S136" s="146">
        <f>R136*I136</f>
        <v>2.8438740000000005</v>
      </c>
      <c r="T136" s="146">
        <v>0</v>
      </c>
      <c r="U136" s="147">
        <f>T136*I136</f>
        <v>0</v>
      </c>
      <c r="AS136" s="148" t="s">
        <v>90</v>
      </c>
      <c r="AU136" s="148" t="s">
        <v>136</v>
      </c>
      <c r="AV136" s="148" t="s">
        <v>84</v>
      </c>
      <c r="AZ136" s="13" t="s">
        <v>134</v>
      </c>
      <c r="BF136" s="149">
        <f>IF(O136="základná",K136,0)</f>
        <v>0</v>
      </c>
      <c r="BG136" s="149">
        <f>IF(O136="znížená",K136,0)</f>
        <v>0</v>
      </c>
      <c r="BH136" s="149">
        <f>IF(O136="zákl. prenesená",K136,0)</f>
        <v>0</v>
      </c>
      <c r="BI136" s="149">
        <f>IF(O136="zníž. prenesená",K136,0)</f>
        <v>0</v>
      </c>
      <c r="BJ136" s="149">
        <f>IF(O136="nulová",K136,0)</f>
        <v>0</v>
      </c>
      <c r="BK136" s="13" t="s">
        <v>84</v>
      </c>
      <c r="BL136" s="149">
        <f>ROUND(J136*I136,2)</f>
        <v>0</v>
      </c>
      <c r="BM136" s="13" t="s">
        <v>90</v>
      </c>
      <c r="BN136" s="148" t="s">
        <v>151</v>
      </c>
    </row>
    <row r="137" spans="2:66" s="1" customFormat="1" ht="16.5" customHeight="1">
      <c r="B137" s="135"/>
      <c r="C137" s="136" t="s">
        <v>152</v>
      </c>
      <c r="D137" s="136" t="s">
        <v>136</v>
      </c>
      <c r="E137" s="137" t="s">
        <v>153</v>
      </c>
      <c r="F137" s="138" t="s">
        <v>154</v>
      </c>
      <c r="G137" s="138"/>
      <c r="H137" s="139" t="s">
        <v>139</v>
      </c>
      <c r="I137" s="140">
        <v>3.6</v>
      </c>
      <c r="J137" s="141"/>
      <c r="K137" s="142">
        <f>ROUND(J137*I137,2)</f>
        <v>0</v>
      </c>
      <c r="L137" s="143"/>
      <c r="M137" s="28"/>
      <c r="N137" s="144" t="s">
        <v>1</v>
      </c>
      <c r="O137" s="145" t="s">
        <v>41</v>
      </c>
      <c r="Q137" s="146">
        <f>P137*I137</f>
        <v>0</v>
      </c>
      <c r="R137" s="146">
        <v>2.2151299999999998</v>
      </c>
      <c r="S137" s="146">
        <f>R137*I137</f>
        <v>7.9744679999999999</v>
      </c>
      <c r="T137" s="146">
        <v>0</v>
      </c>
      <c r="U137" s="147">
        <f>T137*I137</f>
        <v>0</v>
      </c>
      <c r="AS137" s="148" t="s">
        <v>90</v>
      </c>
      <c r="AU137" s="148" t="s">
        <v>136</v>
      </c>
      <c r="AV137" s="148" t="s">
        <v>84</v>
      </c>
      <c r="AZ137" s="13" t="s">
        <v>134</v>
      </c>
      <c r="BF137" s="149">
        <f>IF(O137="základná",K137,0)</f>
        <v>0</v>
      </c>
      <c r="BG137" s="149">
        <f>IF(O137="znížená",K137,0)</f>
        <v>0</v>
      </c>
      <c r="BH137" s="149">
        <f>IF(O137="zákl. prenesená",K137,0)</f>
        <v>0</v>
      </c>
      <c r="BI137" s="149">
        <f>IF(O137="zníž. prenesená",K137,0)</f>
        <v>0</v>
      </c>
      <c r="BJ137" s="149">
        <f>IF(O137="nulová",K137,0)</f>
        <v>0</v>
      </c>
      <c r="BK137" s="13" t="s">
        <v>84</v>
      </c>
      <c r="BL137" s="149">
        <f>ROUND(J137*I137,2)</f>
        <v>0</v>
      </c>
      <c r="BM137" s="13" t="s">
        <v>90</v>
      </c>
      <c r="BN137" s="148" t="s">
        <v>155</v>
      </c>
    </row>
    <row r="138" spans="2:66" s="11" customFormat="1" ht="22.85" customHeight="1">
      <c r="B138" s="123"/>
      <c r="D138" s="124" t="s">
        <v>74</v>
      </c>
      <c r="E138" s="133" t="s">
        <v>156</v>
      </c>
      <c r="F138" s="133" t="s">
        <v>157</v>
      </c>
      <c r="G138" s="133"/>
      <c r="J138" s="126"/>
      <c r="K138" s="134">
        <f>BL138</f>
        <v>0</v>
      </c>
      <c r="M138" s="123"/>
      <c r="N138" s="128"/>
      <c r="Q138" s="129">
        <f>Q139</f>
        <v>0</v>
      </c>
      <c r="S138" s="129">
        <f>S139</f>
        <v>0</v>
      </c>
      <c r="U138" s="130">
        <f>U139</f>
        <v>0</v>
      </c>
      <c r="AS138" s="124" t="s">
        <v>80</v>
      </c>
      <c r="AU138" s="131" t="s">
        <v>74</v>
      </c>
      <c r="AV138" s="131" t="s">
        <v>80</v>
      </c>
      <c r="AZ138" s="124" t="s">
        <v>134</v>
      </c>
      <c r="BL138" s="132">
        <f>BL139</f>
        <v>0</v>
      </c>
    </row>
    <row r="139" spans="2:66" s="1" customFormat="1" ht="24.15" customHeight="1">
      <c r="B139" s="135"/>
      <c r="C139" s="136" t="s">
        <v>158</v>
      </c>
      <c r="D139" s="136" t="s">
        <v>136</v>
      </c>
      <c r="E139" s="137" t="s">
        <v>159</v>
      </c>
      <c r="F139" s="138" t="s">
        <v>160</v>
      </c>
      <c r="G139" s="138"/>
      <c r="H139" s="139" t="s">
        <v>161</v>
      </c>
      <c r="I139" s="140">
        <v>10.818</v>
      </c>
      <c r="J139" s="141"/>
      <c r="K139" s="142">
        <f>ROUND(J139*I139,2)</f>
        <v>0</v>
      </c>
      <c r="L139" s="143"/>
      <c r="M139" s="28"/>
      <c r="N139" s="144" t="s">
        <v>1</v>
      </c>
      <c r="O139" s="145" t="s">
        <v>41</v>
      </c>
      <c r="Q139" s="146">
        <f>P139*I139</f>
        <v>0</v>
      </c>
      <c r="R139" s="146">
        <v>0</v>
      </c>
      <c r="S139" s="146">
        <f>R139*I139</f>
        <v>0</v>
      </c>
      <c r="T139" s="146">
        <v>0</v>
      </c>
      <c r="U139" s="147">
        <f>T139*I139</f>
        <v>0</v>
      </c>
      <c r="AS139" s="148" t="s">
        <v>90</v>
      </c>
      <c r="AU139" s="148" t="s">
        <v>136</v>
      </c>
      <c r="AV139" s="148" t="s">
        <v>84</v>
      </c>
      <c r="AZ139" s="13" t="s">
        <v>134</v>
      </c>
      <c r="BF139" s="149">
        <f>IF(O139="základná",K139,0)</f>
        <v>0</v>
      </c>
      <c r="BG139" s="149">
        <f>IF(O139="znížená",K139,0)</f>
        <v>0</v>
      </c>
      <c r="BH139" s="149">
        <f>IF(O139="zákl. prenesená",K139,0)</f>
        <v>0</v>
      </c>
      <c r="BI139" s="149">
        <f>IF(O139="zníž. prenesená",K139,0)</f>
        <v>0</v>
      </c>
      <c r="BJ139" s="149">
        <f>IF(O139="nulová",K139,0)</f>
        <v>0</v>
      </c>
      <c r="BK139" s="13" t="s">
        <v>84</v>
      </c>
      <c r="BL139" s="149">
        <f>ROUND(J139*I139,2)</f>
        <v>0</v>
      </c>
      <c r="BM139" s="13" t="s">
        <v>90</v>
      </c>
      <c r="BN139" s="148" t="s">
        <v>162</v>
      </c>
    </row>
    <row r="140" spans="2:66" s="11" customFormat="1" ht="25.95" customHeight="1">
      <c r="B140" s="123"/>
      <c r="D140" s="124" t="s">
        <v>74</v>
      </c>
      <c r="E140" s="125" t="s">
        <v>163</v>
      </c>
      <c r="F140" s="125" t="s">
        <v>164</v>
      </c>
      <c r="G140" s="125"/>
      <c r="J140" s="126"/>
      <c r="K140" s="127">
        <f>BL140</f>
        <v>0</v>
      </c>
      <c r="M140" s="123"/>
      <c r="N140" s="128"/>
      <c r="Q140" s="129">
        <f>Q141+Q149+Q160+Q183+Q186+Q197+Q207+Q210</f>
        <v>0</v>
      </c>
      <c r="S140" s="129">
        <f>S141+S149+S160+S183+S186+S197+S207+S210</f>
        <v>5.78607052</v>
      </c>
      <c r="U140" s="130">
        <f>U141+U149+U160+U183+U186+U197+U207+U210</f>
        <v>0</v>
      </c>
      <c r="AS140" s="124" t="s">
        <v>84</v>
      </c>
      <c r="AU140" s="131" t="s">
        <v>74</v>
      </c>
      <c r="AV140" s="131" t="s">
        <v>75</v>
      </c>
      <c r="AZ140" s="124" t="s">
        <v>134</v>
      </c>
      <c r="BL140" s="132">
        <f>BL141+BL149+BL160+BL183+BL186+BL197+BL207+BL210</f>
        <v>0</v>
      </c>
    </row>
    <row r="141" spans="2:66" s="11" customFormat="1" ht="22.85" customHeight="1">
      <c r="B141" s="123"/>
      <c r="D141" s="124" t="s">
        <v>74</v>
      </c>
      <c r="E141" s="133" t="s">
        <v>165</v>
      </c>
      <c r="F141" s="133" t="s">
        <v>166</v>
      </c>
      <c r="G141" s="133"/>
      <c r="J141" s="126"/>
      <c r="K141" s="134">
        <f>BL141</f>
        <v>0</v>
      </c>
      <c r="M141" s="123"/>
      <c r="N141" s="128"/>
      <c r="Q141" s="129">
        <f>SUM(Q142:Q148)</f>
        <v>0</v>
      </c>
      <c r="S141" s="129">
        <f>SUM(S142:S148)</f>
        <v>3.0830450000000002E-2</v>
      </c>
      <c r="U141" s="130">
        <f>SUM(U142:U148)</f>
        <v>0</v>
      </c>
      <c r="AS141" s="124" t="s">
        <v>84</v>
      </c>
      <c r="AU141" s="131" t="s">
        <v>74</v>
      </c>
      <c r="AV141" s="131" t="s">
        <v>80</v>
      </c>
      <c r="AZ141" s="124" t="s">
        <v>134</v>
      </c>
      <c r="BL141" s="132">
        <f>SUM(BL142:BL148)</f>
        <v>0</v>
      </c>
    </row>
    <row r="142" spans="2:66" s="1" customFormat="1" ht="24.15" customHeight="1">
      <c r="B142" s="135"/>
      <c r="C142" s="136" t="s">
        <v>96</v>
      </c>
      <c r="D142" s="136" t="s">
        <v>136</v>
      </c>
      <c r="E142" s="137" t="s">
        <v>167</v>
      </c>
      <c r="F142" s="138" t="s">
        <v>168</v>
      </c>
      <c r="G142" s="138"/>
      <c r="H142" s="139" t="s">
        <v>146</v>
      </c>
      <c r="I142" s="140">
        <v>6</v>
      </c>
      <c r="J142" s="141"/>
      <c r="K142" s="142">
        <f t="shared" ref="K142:K148" si="0">ROUND(J142*I142,2)</f>
        <v>0</v>
      </c>
      <c r="L142" s="143"/>
      <c r="M142" s="28"/>
      <c r="N142" s="144" t="s">
        <v>1</v>
      </c>
      <c r="O142" s="145" t="s">
        <v>41</v>
      </c>
      <c r="Q142" s="146">
        <f t="shared" ref="Q142:Q148" si="1">P142*I142</f>
        <v>0</v>
      </c>
      <c r="R142" s="146">
        <v>0</v>
      </c>
      <c r="S142" s="146">
        <f t="shared" ref="S142:S148" si="2">R142*I142</f>
        <v>0</v>
      </c>
      <c r="T142" s="146">
        <v>0</v>
      </c>
      <c r="U142" s="147">
        <f t="shared" ref="U142:U148" si="3">T142*I142</f>
        <v>0</v>
      </c>
      <c r="AS142" s="148" t="s">
        <v>169</v>
      </c>
      <c r="AU142" s="148" t="s">
        <v>136</v>
      </c>
      <c r="AV142" s="148" t="s">
        <v>84</v>
      </c>
      <c r="AZ142" s="13" t="s">
        <v>134</v>
      </c>
      <c r="BF142" s="149">
        <f t="shared" ref="BF142:BF148" si="4">IF(O142="základná",K142,0)</f>
        <v>0</v>
      </c>
      <c r="BG142" s="149">
        <f t="shared" ref="BG142:BG148" si="5">IF(O142="znížená",K142,0)</f>
        <v>0</v>
      </c>
      <c r="BH142" s="149">
        <f t="shared" ref="BH142:BH148" si="6">IF(O142="zákl. prenesená",K142,0)</f>
        <v>0</v>
      </c>
      <c r="BI142" s="149">
        <f t="shared" ref="BI142:BI148" si="7">IF(O142="zníž. prenesená",K142,0)</f>
        <v>0</v>
      </c>
      <c r="BJ142" s="149">
        <f t="shared" ref="BJ142:BJ148" si="8">IF(O142="nulová",K142,0)</f>
        <v>0</v>
      </c>
      <c r="BK142" s="13" t="s">
        <v>84</v>
      </c>
      <c r="BL142" s="149">
        <f t="shared" ref="BL142:BL148" si="9">ROUND(J142*I142,2)</f>
        <v>0</v>
      </c>
      <c r="BM142" s="13" t="s">
        <v>169</v>
      </c>
      <c r="BN142" s="148" t="s">
        <v>170</v>
      </c>
    </row>
    <row r="143" spans="2:66" s="1" customFormat="1" ht="16.5" customHeight="1">
      <c r="B143" s="135"/>
      <c r="C143" s="150" t="s">
        <v>171</v>
      </c>
      <c r="D143" s="150" t="s">
        <v>172</v>
      </c>
      <c r="E143" s="151" t="s">
        <v>173</v>
      </c>
      <c r="F143" s="152" t="s">
        <v>174</v>
      </c>
      <c r="G143" s="152"/>
      <c r="H143" s="153" t="s">
        <v>161</v>
      </c>
      <c r="I143" s="154">
        <v>5.0000000000000001E-3</v>
      </c>
      <c r="J143" s="155"/>
      <c r="K143" s="156">
        <f t="shared" si="0"/>
        <v>0</v>
      </c>
      <c r="L143" s="157"/>
      <c r="M143" s="158"/>
      <c r="N143" s="159" t="s">
        <v>1</v>
      </c>
      <c r="O143" s="160" t="s">
        <v>41</v>
      </c>
      <c r="Q143" s="146">
        <f t="shared" si="1"/>
        <v>0</v>
      </c>
      <c r="R143" s="146">
        <v>1</v>
      </c>
      <c r="S143" s="146">
        <f t="shared" si="2"/>
        <v>5.0000000000000001E-3</v>
      </c>
      <c r="T143" s="146">
        <v>0</v>
      </c>
      <c r="U143" s="147">
        <f t="shared" si="3"/>
        <v>0</v>
      </c>
      <c r="AS143" s="148" t="s">
        <v>175</v>
      </c>
      <c r="AU143" s="148" t="s">
        <v>172</v>
      </c>
      <c r="AV143" s="148" t="s">
        <v>84</v>
      </c>
      <c r="AZ143" s="13" t="s">
        <v>134</v>
      </c>
      <c r="BF143" s="149">
        <f t="shared" si="4"/>
        <v>0</v>
      </c>
      <c r="BG143" s="149">
        <f t="shared" si="5"/>
        <v>0</v>
      </c>
      <c r="BH143" s="149">
        <f t="shared" si="6"/>
        <v>0</v>
      </c>
      <c r="BI143" s="149">
        <f t="shared" si="7"/>
        <v>0</v>
      </c>
      <c r="BJ143" s="149">
        <f t="shared" si="8"/>
        <v>0</v>
      </c>
      <c r="BK143" s="13" t="s">
        <v>84</v>
      </c>
      <c r="BL143" s="149">
        <f t="shared" si="9"/>
        <v>0</v>
      </c>
      <c r="BM143" s="13" t="s">
        <v>169</v>
      </c>
      <c r="BN143" s="148" t="s">
        <v>176</v>
      </c>
    </row>
    <row r="144" spans="2:66" s="1" customFormat="1" ht="24.15" customHeight="1">
      <c r="B144" s="135"/>
      <c r="C144" s="136" t="s">
        <v>177</v>
      </c>
      <c r="D144" s="136" t="s">
        <v>136</v>
      </c>
      <c r="E144" s="137" t="s">
        <v>178</v>
      </c>
      <c r="F144" s="138" t="s">
        <v>179</v>
      </c>
      <c r="G144" s="138"/>
      <c r="H144" s="139" t="s">
        <v>146</v>
      </c>
      <c r="I144" s="140">
        <v>27.6</v>
      </c>
      <c r="J144" s="141"/>
      <c r="K144" s="142">
        <f t="shared" si="0"/>
        <v>0</v>
      </c>
      <c r="L144" s="143"/>
      <c r="M144" s="28"/>
      <c r="N144" s="144" t="s">
        <v>1</v>
      </c>
      <c r="O144" s="145" t="s">
        <v>41</v>
      </c>
      <c r="Q144" s="146">
        <f t="shared" si="1"/>
        <v>0</v>
      </c>
      <c r="R144" s="146">
        <v>0</v>
      </c>
      <c r="S144" s="146">
        <f t="shared" si="2"/>
        <v>0</v>
      </c>
      <c r="T144" s="146">
        <v>0</v>
      </c>
      <c r="U144" s="147">
        <f t="shared" si="3"/>
        <v>0</v>
      </c>
      <c r="AS144" s="148" t="s">
        <v>169</v>
      </c>
      <c r="AU144" s="148" t="s">
        <v>136</v>
      </c>
      <c r="AV144" s="148" t="s">
        <v>84</v>
      </c>
      <c r="AZ144" s="13" t="s">
        <v>134</v>
      </c>
      <c r="BF144" s="149">
        <f t="shared" si="4"/>
        <v>0</v>
      </c>
      <c r="BG144" s="149">
        <f t="shared" si="5"/>
        <v>0</v>
      </c>
      <c r="BH144" s="149">
        <f t="shared" si="6"/>
        <v>0</v>
      </c>
      <c r="BI144" s="149">
        <f t="shared" si="7"/>
        <v>0</v>
      </c>
      <c r="BJ144" s="149">
        <f t="shared" si="8"/>
        <v>0</v>
      </c>
      <c r="BK144" s="13" t="s">
        <v>84</v>
      </c>
      <c r="BL144" s="149">
        <f t="shared" si="9"/>
        <v>0</v>
      </c>
      <c r="BM144" s="13" t="s">
        <v>169</v>
      </c>
      <c r="BN144" s="148" t="s">
        <v>180</v>
      </c>
    </row>
    <row r="145" spans="2:66" s="1" customFormat="1" ht="16.5" customHeight="1">
      <c r="B145" s="135"/>
      <c r="C145" s="150" t="s">
        <v>181</v>
      </c>
      <c r="D145" s="150" t="s">
        <v>172</v>
      </c>
      <c r="E145" s="151" t="s">
        <v>173</v>
      </c>
      <c r="F145" s="152" t="s">
        <v>174</v>
      </c>
      <c r="G145" s="152"/>
      <c r="H145" s="153" t="s">
        <v>161</v>
      </c>
      <c r="I145" s="154">
        <v>2.3E-2</v>
      </c>
      <c r="J145" s="155"/>
      <c r="K145" s="156">
        <f t="shared" si="0"/>
        <v>0</v>
      </c>
      <c r="L145" s="157"/>
      <c r="M145" s="158"/>
      <c r="N145" s="159" t="s">
        <v>1</v>
      </c>
      <c r="O145" s="160" t="s">
        <v>41</v>
      </c>
      <c r="Q145" s="146">
        <f t="shared" si="1"/>
        <v>0</v>
      </c>
      <c r="R145" s="146">
        <v>1</v>
      </c>
      <c r="S145" s="146">
        <f t="shared" si="2"/>
        <v>2.3E-2</v>
      </c>
      <c r="T145" s="146">
        <v>0</v>
      </c>
      <c r="U145" s="147">
        <f t="shared" si="3"/>
        <v>0</v>
      </c>
      <c r="AS145" s="148" t="s">
        <v>175</v>
      </c>
      <c r="AU145" s="148" t="s">
        <v>172</v>
      </c>
      <c r="AV145" s="148" t="s">
        <v>84</v>
      </c>
      <c r="AZ145" s="13" t="s">
        <v>134</v>
      </c>
      <c r="BF145" s="149">
        <f t="shared" si="4"/>
        <v>0</v>
      </c>
      <c r="BG145" s="149">
        <f t="shared" si="5"/>
        <v>0</v>
      </c>
      <c r="BH145" s="149">
        <f t="shared" si="6"/>
        <v>0</v>
      </c>
      <c r="BI145" s="149">
        <f t="shared" si="7"/>
        <v>0</v>
      </c>
      <c r="BJ145" s="149">
        <f t="shared" si="8"/>
        <v>0</v>
      </c>
      <c r="BK145" s="13" t="s">
        <v>84</v>
      </c>
      <c r="BL145" s="149">
        <f t="shared" si="9"/>
        <v>0</v>
      </c>
      <c r="BM145" s="13" t="s">
        <v>169</v>
      </c>
      <c r="BN145" s="148" t="s">
        <v>182</v>
      </c>
    </row>
    <row r="146" spans="2:66" s="1" customFormat="1" ht="37.85" customHeight="1">
      <c r="B146" s="135"/>
      <c r="C146" s="136" t="s">
        <v>183</v>
      </c>
      <c r="D146" s="136" t="s">
        <v>136</v>
      </c>
      <c r="E146" s="137" t="s">
        <v>184</v>
      </c>
      <c r="F146" s="138" t="s">
        <v>185</v>
      </c>
      <c r="G146" s="138"/>
      <c r="H146" s="139" t="s">
        <v>146</v>
      </c>
      <c r="I146" s="140">
        <v>1.2150000000000001</v>
      </c>
      <c r="J146" s="141"/>
      <c r="K146" s="142">
        <f t="shared" si="0"/>
        <v>0</v>
      </c>
      <c r="L146" s="143"/>
      <c r="M146" s="28"/>
      <c r="N146" s="144" t="s">
        <v>1</v>
      </c>
      <c r="O146" s="145" t="s">
        <v>41</v>
      </c>
      <c r="Q146" s="146">
        <f t="shared" si="1"/>
        <v>0</v>
      </c>
      <c r="R146" s="146">
        <v>3.0000000000000001E-5</v>
      </c>
      <c r="S146" s="146">
        <f t="shared" si="2"/>
        <v>3.6450000000000005E-5</v>
      </c>
      <c r="T146" s="146">
        <v>0</v>
      </c>
      <c r="U146" s="147">
        <f t="shared" si="3"/>
        <v>0</v>
      </c>
      <c r="AS146" s="148" t="s">
        <v>169</v>
      </c>
      <c r="AU146" s="148" t="s">
        <v>136</v>
      </c>
      <c r="AV146" s="148" t="s">
        <v>84</v>
      </c>
      <c r="AZ146" s="13" t="s">
        <v>134</v>
      </c>
      <c r="BF146" s="149">
        <f t="shared" si="4"/>
        <v>0</v>
      </c>
      <c r="BG146" s="149">
        <f t="shared" si="5"/>
        <v>0</v>
      </c>
      <c r="BH146" s="149">
        <f t="shared" si="6"/>
        <v>0</v>
      </c>
      <c r="BI146" s="149">
        <f t="shared" si="7"/>
        <v>0</v>
      </c>
      <c r="BJ146" s="149">
        <f t="shared" si="8"/>
        <v>0</v>
      </c>
      <c r="BK146" s="13" t="s">
        <v>84</v>
      </c>
      <c r="BL146" s="149">
        <f t="shared" si="9"/>
        <v>0</v>
      </c>
      <c r="BM146" s="13" t="s">
        <v>169</v>
      </c>
      <c r="BN146" s="148" t="s">
        <v>186</v>
      </c>
    </row>
    <row r="147" spans="2:66" s="1" customFormat="1" ht="37.85" customHeight="1">
      <c r="B147" s="135"/>
      <c r="C147" s="150" t="s">
        <v>187</v>
      </c>
      <c r="D147" s="150" t="s">
        <v>172</v>
      </c>
      <c r="E147" s="151" t="s">
        <v>188</v>
      </c>
      <c r="F147" s="152" t="s">
        <v>189</v>
      </c>
      <c r="G147" s="152"/>
      <c r="H147" s="153" t="s">
        <v>146</v>
      </c>
      <c r="I147" s="154">
        <v>1.397</v>
      </c>
      <c r="J147" s="155"/>
      <c r="K147" s="156">
        <f t="shared" si="0"/>
        <v>0</v>
      </c>
      <c r="L147" s="157"/>
      <c r="M147" s="158"/>
      <c r="N147" s="159" t="s">
        <v>1</v>
      </c>
      <c r="O147" s="160" t="s">
        <v>41</v>
      </c>
      <c r="Q147" s="146">
        <f t="shared" si="1"/>
        <v>0</v>
      </c>
      <c r="R147" s="146">
        <v>2E-3</v>
      </c>
      <c r="S147" s="146">
        <f t="shared" si="2"/>
        <v>2.794E-3</v>
      </c>
      <c r="T147" s="146">
        <v>0</v>
      </c>
      <c r="U147" s="147">
        <f t="shared" si="3"/>
        <v>0</v>
      </c>
      <c r="AS147" s="148" t="s">
        <v>175</v>
      </c>
      <c r="AU147" s="148" t="s">
        <v>172</v>
      </c>
      <c r="AV147" s="148" t="s">
        <v>84</v>
      </c>
      <c r="AZ147" s="13" t="s">
        <v>134</v>
      </c>
      <c r="BF147" s="149">
        <f t="shared" si="4"/>
        <v>0</v>
      </c>
      <c r="BG147" s="149">
        <f t="shared" si="5"/>
        <v>0</v>
      </c>
      <c r="BH147" s="149">
        <f t="shared" si="6"/>
        <v>0</v>
      </c>
      <c r="BI147" s="149">
        <f t="shared" si="7"/>
        <v>0</v>
      </c>
      <c r="BJ147" s="149">
        <f t="shared" si="8"/>
        <v>0</v>
      </c>
      <c r="BK147" s="13" t="s">
        <v>84</v>
      </c>
      <c r="BL147" s="149">
        <f t="shared" si="9"/>
        <v>0</v>
      </c>
      <c r="BM147" s="13" t="s">
        <v>169</v>
      </c>
      <c r="BN147" s="148" t="s">
        <v>190</v>
      </c>
    </row>
    <row r="148" spans="2:66" s="1" customFormat="1" ht="24.15" customHeight="1">
      <c r="B148" s="135"/>
      <c r="C148" s="136" t="s">
        <v>191</v>
      </c>
      <c r="D148" s="136" t="s">
        <v>136</v>
      </c>
      <c r="E148" s="137" t="s">
        <v>192</v>
      </c>
      <c r="F148" s="138" t="s">
        <v>193</v>
      </c>
      <c r="G148" s="138"/>
      <c r="H148" s="139" t="s">
        <v>161</v>
      </c>
      <c r="I148" s="140">
        <v>3.1E-2</v>
      </c>
      <c r="J148" s="141"/>
      <c r="K148" s="142">
        <f t="shared" si="0"/>
        <v>0</v>
      </c>
      <c r="L148" s="143"/>
      <c r="M148" s="28"/>
      <c r="N148" s="144" t="s">
        <v>1</v>
      </c>
      <c r="O148" s="145" t="s">
        <v>41</v>
      </c>
      <c r="Q148" s="146">
        <f t="shared" si="1"/>
        <v>0</v>
      </c>
      <c r="R148" s="146">
        <v>0</v>
      </c>
      <c r="S148" s="146">
        <f t="shared" si="2"/>
        <v>0</v>
      </c>
      <c r="T148" s="146">
        <v>0</v>
      </c>
      <c r="U148" s="147">
        <f t="shared" si="3"/>
        <v>0</v>
      </c>
      <c r="AS148" s="148" t="s">
        <v>169</v>
      </c>
      <c r="AU148" s="148" t="s">
        <v>136</v>
      </c>
      <c r="AV148" s="148" t="s">
        <v>84</v>
      </c>
      <c r="AZ148" s="13" t="s">
        <v>134</v>
      </c>
      <c r="BF148" s="149">
        <f t="shared" si="4"/>
        <v>0</v>
      </c>
      <c r="BG148" s="149">
        <f t="shared" si="5"/>
        <v>0</v>
      </c>
      <c r="BH148" s="149">
        <f t="shared" si="6"/>
        <v>0</v>
      </c>
      <c r="BI148" s="149">
        <f t="shared" si="7"/>
        <v>0</v>
      </c>
      <c r="BJ148" s="149">
        <f t="shared" si="8"/>
        <v>0</v>
      </c>
      <c r="BK148" s="13" t="s">
        <v>84</v>
      </c>
      <c r="BL148" s="149">
        <f t="shared" si="9"/>
        <v>0</v>
      </c>
      <c r="BM148" s="13" t="s">
        <v>169</v>
      </c>
      <c r="BN148" s="148" t="s">
        <v>194</v>
      </c>
    </row>
    <row r="149" spans="2:66" s="11" customFormat="1" ht="22.85" customHeight="1">
      <c r="B149" s="123"/>
      <c r="D149" s="124" t="s">
        <v>74</v>
      </c>
      <c r="E149" s="133" t="s">
        <v>195</v>
      </c>
      <c r="F149" s="133" t="s">
        <v>196</v>
      </c>
      <c r="G149" s="133"/>
      <c r="J149" s="126"/>
      <c r="K149" s="134">
        <f>BL149</f>
        <v>0</v>
      </c>
      <c r="M149" s="123"/>
      <c r="N149" s="128"/>
      <c r="Q149" s="129">
        <f>SUM(Q150:Q159)</f>
        <v>0</v>
      </c>
      <c r="S149" s="129">
        <f>SUM(S150:S159)</f>
        <v>0.21392976999999999</v>
      </c>
      <c r="U149" s="130">
        <f>SUM(U150:U159)</f>
        <v>0</v>
      </c>
      <c r="AS149" s="124" t="s">
        <v>84</v>
      </c>
      <c r="AU149" s="131" t="s">
        <v>74</v>
      </c>
      <c r="AV149" s="131" t="s">
        <v>80</v>
      </c>
      <c r="AZ149" s="124" t="s">
        <v>134</v>
      </c>
      <c r="BL149" s="132">
        <f>SUM(BL150:BL159)</f>
        <v>0</v>
      </c>
    </row>
    <row r="150" spans="2:66" s="1" customFormat="1" ht="24.15" customHeight="1">
      <c r="B150" s="135"/>
      <c r="C150" s="136" t="s">
        <v>197</v>
      </c>
      <c r="D150" s="136" t="s">
        <v>136</v>
      </c>
      <c r="E150" s="137" t="s">
        <v>198</v>
      </c>
      <c r="F150" s="138" t="s">
        <v>199</v>
      </c>
      <c r="G150" s="138"/>
      <c r="H150" s="139" t="s">
        <v>146</v>
      </c>
      <c r="I150" s="140">
        <v>20.62</v>
      </c>
      <c r="J150" s="141"/>
      <c r="K150" s="142">
        <f t="shared" ref="K150:K159" si="10">ROUND(J150*I150,2)</f>
        <v>0</v>
      </c>
      <c r="L150" s="143"/>
      <c r="M150" s="28"/>
      <c r="N150" s="144" t="s">
        <v>1</v>
      </c>
      <c r="O150" s="145" t="s">
        <v>41</v>
      </c>
      <c r="Q150" s="146">
        <f t="shared" ref="Q150:Q159" si="11">P150*I150</f>
        <v>0</v>
      </c>
      <c r="R150" s="146">
        <v>0</v>
      </c>
      <c r="S150" s="146">
        <f t="shared" ref="S150:S159" si="12">R150*I150</f>
        <v>0</v>
      </c>
      <c r="T150" s="146">
        <v>0</v>
      </c>
      <c r="U150" s="147">
        <f t="shared" ref="U150:U159" si="13">T150*I150</f>
        <v>0</v>
      </c>
      <c r="AS150" s="148" t="s">
        <v>169</v>
      </c>
      <c r="AU150" s="148" t="s">
        <v>136</v>
      </c>
      <c r="AV150" s="148" t="s">
        <v>84</v>
      </c>
      <c r="AZ150" s="13" t="s">
        <v>134</v>
      </c>
      <c r="BF150" s="149">
        <f t="shared" ref="BF150:BF159" si="14">IF(O150="základná",K150,0)</f>
        <v>0</v>
      </c>
      <c r="BG150" s="149">
        <f t="shared" ref="BG150:BG159" si="15">IF(O150="znížená",K150,0)</f>
        <v>0</v>
      </c>
      <c r="BH150" s="149">
        <f t="shared" ref="BH150:BH159" si="16">IF(O150="zákl. prenesená",K150,0)</f>
        <v>0</v>
      </c>
      <c r="BI150" s="149">
        <f t="shared" ref="BI150:BI159" si="17">IF(O150="zníž. prenesená",K150,0)</f>
        <v>0</v>
      </c>
      <c r="BJ150" s="149">
        <f t="shared" ref="BJ150:BJ159" si="18">IF(O150="nulová",K150,0)</f>
        <v>0</v>
      </c>
      <c r="BK150" s="13" t="s">
        <v>84</v>
      </c>
      <c r="BL150" s="149">
        <f t="shared" ref="BL150:BL159" si="19">ROUND(J150*I150,2)</f>
        <v>0</v>
      </c>
      <c r="BM150" s="13" t="s">
        <v>169</v>
      </c>
      <c r="BN150" s="148" t="s">
        <v>200</v>
      </c>
    </row>
    <row r="151" spans="2:66" s="1" customFormat="1" ht="16.5" customHeight="1">
      <c r="B151" s="135"/>
      <c r="C151" s="150" t="s">
        <v>201</v>
      </c>
      <c r="D151" s="150" t="s">
        <v>172</v>
      </c>
      <c r="E151" s="151" t="s">
        <v>202</v>
      </c>
      <c r="F151" s="152" t="s">
        <v>203</v>
      </c>
      <c r="G151" s="152"/>
      <c r="H151" s="153" t="s">
        <v>146</v>
      </c>
      <c r="I151" s="154">
        <v>21.651</v>
      </c>
      <c r="J151" s="155"/>
      <c r="K151" s="156">
        <f t="shared" si="10"/>
        <v>0</v>
      </c>
      <c r="L151" s="157"/>
      <c r="M151" s="158"/>
      <c r="N151" s="159" t="s">
        <v>1</v>
      </c>
      <c r="O151" s="160" t="s">
        <v>41</v>
      </c>
      <c r="Q151" s="146">
        <f t="shared" si="11"/>
        <v>0</v>
      </c>
      <c r="R151" s="146">
        <v>0</v>
      </c>
      <c r="S151" s="146">
        <f t="shared" si="12"/>
        <v>0</v>
      </c>
      <c r="T151" s="146">
        <v>0</v>
      </c>
      <c r="U151" s="147">
        <f t="shared" si="13"/>
        <v>0</v>
      </c>
      <c r="AS151" s="148" t="s">
        <v>175</v>
      </c>
      <c r="AU151" s="148" t="s">
        <v>172</v>
      </c>
      <c r="AV151" s="148" t="s">
        <v>84</v>
      </c>
      <c r="AZ151" s="13" t="s">
        <v>134</v>
      </c>
      <c r="BF151" s="149">
        <f t="shared" si="14"/>
        <v>0</v>
      </c>
      <c r="BG151" s="149">
        <f t="shared" si="15"/>
        <v>0</v>
      </c>
      <c r="BH151" s="149">
        <f t="shared" si="16"/>
        <v>0</v>
      </c>
      <c r="BI151" s="149">
        <f t="shared" si="17"/>
        <v>0</v>
      </c>
      <c r="BJ151" s="149">
        <f t="shared" si="18"/>
        <v>0</v>
      </c>
      <c r="BK151" s="13" t="s">
        <v>84</v>
      </c>
      <c r="BL151" s="149">
        <f t="shared" si="19"/>
        <v>0</v>
      </c>
      <c r="BM151" s="13" t="s">
        <v>169</v>
      </c>
      <c r="BN151" s="148" t="s">
        <v>204</v>
      </c>
    </row>
    <row r="152" spans="2:66" s="1" customFormat="1" ht="24.15" customHeight="1">
      <c r="B152" s="135"/>
      <c r="C152" s="136" t="s">
        <v>169</v>
      </c>
      <c r="D152" s="136" t="s">
        <v>136</v>
      </c>
      <c r="E152" s="137" t="s">
        <v>205</v>
      </c>
      <c r="F152" s="138" t="s">
        <v>206</v>
      </c>
      <c r="G152" s="138"/>
      <c r="H152" s="139" t="s">
        <v>146</v>
      </c>
      <c r="I152" s="140">
        <v>27.6</v>
      </c>
      <c r="J152" s="141"/>
      <c r="K152" s="142">
        <f t="shared" si="10"/>
        <v>0</v>
      </c>
      <c r="L152" s="143"/>
      <c r="M152" s="28"/>
      <c r="N152" s="144" t="s">
        <v>1</v>
      </c>
      <c r="O152" s="145" t="s">
        <v>41</v>
      </c>
      <c r="Q152" s="146">
        <f t="shared" si="11"/>
        <v>0</v>
      </c>
      <c r="R152" s="146">
        <v>0</v>
      </c>
      <c r="S152" s="146">
        <f t="shared" si="12"/>
        <v>0</v>
      </c>
      <c r="T152" s="146">
        <v>0</v>
      </c>
      <c r="U152" s="147">
        <f t="shared" si="13"/>
        <v>0</v>
      </c>
      <c r="AS152" s="148" t="s">
        <v>169</v>
      </c>
      <c r="AU152" s="148" t="s">
        <v>136</v>
      </c>
      <c r="AV152" s="148" t="s">
        <v>84</v>
      </c>
      <c r="AZ152" s="13" t="s">
        <v>134</v>
      </c>
      <c r="BF152" s="149">
        <f t="shared" si="14"/>
        <v>0</v>
      </c>
      <c r="BG152" s="149">
        <f t="shared" si="15"/>
        <v>0</v>
      </c>
      <c r="BH152" s="149">
        <f t="shared" si="16"/>
        <v>0</v>
      </c>
      <c r="BI152" s="149">
        <f t="shared" si="17"/>
        <v>0</v>
      </c>
      <c r="BJ152" s="149">
        <f t="shared" si="18"/>
        <v>0</v>
      </c>
      <c r="BK152" s="13" t="s">
        <v>84</v>
      </c>
      <c r="BL152" s="149">
        <f t="shared" si="19"/>
        <v>0</v>
      </c>
      <c r="BM152" s="13" t="s">
        <v>169</v>
      </c>
      <c r="BN152" s="148" t="s">
        <v>207</v>
      </c>
    </row>
    <row r="153" spans="2:66" s="1" customFormat="1" ht="24.15" customHeight="1">
      <c r="B153" s="135"/>
      <c r="C153" s="136" t="s">
        <v>208</v>
      </c>
      <c r="D153" s="136" t="s">
        <v>136</v>
      </c>
      <c r="E153" s="137" t="s">
        <v>209</v>
      </c>
      <c r="F153" s="138" t="s">
        <v>210</v>
      </c>
      <c r="G153" s="138"/>
      <c r="H153" s="139" t="s">
        <v>146</v>
      </c>
      <c r="I153" s="140">
        <v>50.15</v>
      </c>
      <c r="J153" s="141"/>
      <c r="K153" s="142">
        <f t="shared" si="10"/>
        <v>0</v>
      </c>
      <c r="L153" s="143"/>
      <c r="M153" s="28"/>
      <c r="N153" s="144" t="s">
        <v>1</v>
      </c>
      <c r="O153" s="145" t="s">
        <v>41</v>
      </c>
      <c r="Q153" s="146">
        <f t="shared" si="11"/>
        <v>0</v>
      </c>
      <c r="R153" s="146">
        <v>0</v>
      </c>
      <c r="S153" s="146">
        <f t="shared" si="12"/>
        <v>0</v>
      </c>
      <c r="T153" s="146">
        <v>0</v>
      </c>
      <c r="U153" s="147">
        <f t="shared" si="13"/>
        <v>0</v>
      </c>
      <c r="AS153" s="148" t="s">
        <v>169</v>
      </c>
      <c r="AU153" s="148" t="s">
        <v>136</v>
      </c>
      <c r="AV153" s="148" t="s">
        <v>84</v>
      </c>
      <c r="AZ153" s="13" t="s">
        <v>134</v>
      </c>
      <c r="BF153" s="149">
        <f t="shared" si="14"/>
        <v>0</v>
      </c>
      <c r="BG153" s="149">
        <f t="shared" si="15"/>
        <v>0</v>
      </c>
      <c r="BH153" s="149">
        <f t="shared" si="16"/>
        <v>0</v>
      </c>
      <c r="BI153" s="149">
        <f t="shared" si="17"/>
        <v>0</v>
      </c>
      <c r="BJ153" s="149">
        <f t="shared" si="18"/>
        <v>0</v>
      </c>
      <c r="BK153" s="13" t="s">
        <v>84</v>
      </c>
      <c r="BL153" s="149">
        <f t="shared" si="19"/>
        <v>0</v>
      </c>
      <c r="BM153" s="13" t="s">
        <v>169</v>
      </c>
      <c r="BN153" s="148" t="s">
        <v>211</v>
      </c>
    </row>
    <row r="154" spans="2:66" s="1" customFormat="1" ht="21.75" customHeight="1">
      <c r="B154" s="135"/>
      <c r="C154" s="150" t="s">
        <v>212</v>
      </c>
      <c r="D154" s="150" t="s">
        <v>172</v>
      </c>
      <c r="E154" s="151" t="s">
        <v>213</v>
      </c>
      <c r="F154" s="152" t="s">
        <v>214</v>
      </c>
      <c r="G154" s="152"/>
      <c r="H154" s="153" t="s">
        <v>146</v>
      </c>
      <c r="I154" s="154">
        <v>51.152999999999999</v>
      </c>
      <c r="J154" s="155"/>
      <c r="K154" s="156">
        <f t="shared" si="10"/>
        <v>0</v>
      </c>
      <c r="L154" s="157"/>
      <c r="M154" s="158"/>
      <c r="N154" s="159" t="s">
        <v>1</v>
      </c>
      <c r="O154" s="160" t="s">
        <v>41</v>
      </c>
      <c r="Q154" s="146">
        <f t="shared" si="11"/>
        <v>0</v>
      </c>
      <c r="R154" s="146">
        <v>1.6000000000000001E-3</v>
      </c>
      <c r="S154" s="146">
        <f t="shared" si="12"/>
        <v>8.1844799999999995E-2</v>
      </c>
      <c r="T154" s="146">
        <v>0</v>
      </c>
      <c r="U154" s="147">
        <f t="shared" si="13"/>
        <v>0</v>
      </c>
      <c r="AS154" s="148" t="s">
        <v>175</v>
      </c>
      <c r="AU154" s="148" t="s">
        <v>172</v>
      </c>
      <c r="AV154" s="148" t="s">
        <v>84</v>
      </c>
      <c r="AZ154" s="13" t="s">
        <v>134</v>
      </c>
      <c r="BF154" s="149">
        <f t="shared" si="14"/>
        <v>0</v>
      </c>
      <c r="BG154" s="149">
        <f t="shared" si="15"/>
        <v>0</v>
      </c>
      <c r="BH154" s="149">
        <f t="shared" si="16"/>
        <v>0</v>
      </c>
      <c r="BI154" s="149">
        <f t="shared" si="17"/>
        <v>0</v>
      </c>
      <c r="BJ154" s="149">
        <f t="shared" si="18"/>
        <v>0</v>
      </c>
      <c r="BK154" s="13" t="s">
        <v>84</v>
      </c>
      <c r="BL154" s="149">
        <f t="shared" si="19"/>
        <v>0</v>
      </c>
      <c r="BM154" s="13" t="s">
        <v>169</v>
      </c>
      <c r="BN154" s="148" t="s">
        <v>215</v>
      </c>
    </row>
    <row r="155" spans="2:66" s="1" customFormat="1" ht="37.85" customHeight="1">
      <c r="B155" s="135"/>
      <c r="C155" s="136" t="s">
        <v>216</v>
      </c>
      <c r="D155" s="136" t="s">
        <v>136</v>
      </c>
      <c r="E155" s="137" t="s">
        <v>217</v>
      </c>
      <c r="F155" s="138" t="s">
        <v>218</v>
      </c>
      <c r="G155" s="138"/>
      <c r="H155" s="139" t="s">
        <v>146</v>
      </c>
      <c r="I155" s="140">
        <v>33.64</v>
      </c>
      <c r="J155" s="141"/>
      <c r="K155" s="142">
        <f t="shared" si="10"/>
        <v>0</v>
      </c>
      <c r="L155" s="143"/>
      <c r="M155" s="28"/>
      <c r="N155" s="144" t="s">
        <v>1</v>
      </c>
      <c r="O155" s="145" t="s">
        <v>41</v>
      </c>
      <c r="Q155" s="146">
        <f t="shared" si="11"/>
        <v>0</v>
      </c>
      <c r="R155" s="146">
        <v>8.3000000000000001E-4</v>
      </c>
      <c r="S155" s="146">
        <f t="shared" si="12"/>
        <v>2.79212E-2</v>
      </c>
      <c r="T155" s="146">
        <v>0</v>
      </c>
      <c r="U155" s="147">
        <f t="shared" si="13"/>
        <v>0</v>
      </c>
      <c r="AS155" s="148" t="s">
        <v>169</v>
      </c>
      <c r="AU155" s="148" t="s">
        <v>136</v>
      </c>
      <c r="AV155" s="148" t="s">
        <v>84</v>
      </c>
      <c r="AZ155" s="13" t="s">
        <v>134</v>
      </c>
      <c r="BF155" s="149">
        <f t="shared" si="14"/>
        <v>0</v>
      </c>
      <c r="BG155" s="149">
        <f t="shared" si="15"/>
        <v>0</v>
      </c>
      <c r="BH155" s="149">
        <f t="shared" si="16"/>
        <v>0</v>
      </c>
      <c r="BI155" s="149">
        <f t="shared" si="17"/>
        <v>0</v>
      </c>
      <c r="BJ155" s="149">
        <f t="shared" si="18"/>
        <v>0</v>
      </c>
      <c r="BK155" s="13" t="s">
        <v>84</v>
      </c>
      <c r="BL155" s="149">
        <f t="shared" si="19"/>
        <v>0</v>
      </c>
      <c r="BM155" s="13" t="s">
        <v>169</v>
      </c>
      <c r="BN155" s="148" t="s">
        <v>219</v>
      </c>
    </row>
    <row r="156" spans="2:66" s="1" customFormat="1" ht="21.75" customHeight="1">
      <c r="B156" s="135"/>
      <c r="C156" s="150" t="s">
        <v>220</v>
      </c>
      <c r="D156" s="150" t="s">
        <v>172</v>
      </c>
      <c r="E156" s="151" t="s">
        <v>221</v>
      </c>
      <c r="F156" s="152" t="s">
        <v>222</v>
      </c>
      <c r="G156" s="152"/>
      <c r="H156" s="153" t="s">
        <v>146</v>
      </c>
      <c r="I156" s="154">
        <v>34.313000000000002</v>
      </c>
      <c r="J156" s="155"/>
      <c r="K156" s="156">
        <f t="shared" si="10"/>
        <v>0</v>
      </c>
      <c r="L156" s="157"/>
      <c r="M156" s="158"/>
      <c r="N156" s="159" t="s">
        <v>1</v>
      </c>
      <c r="O156" s="160" t="s">
        <v>41</v>
      </c>
      <c r="Q156" s="146">
        <f t="shared" si="11"/>
        <v>0</v>
      </c>
      <c r="R156" s="146">
        <v>2.3999999999999998E-3</v>
      </c>
      <c r="S156" s="146">
        <f t="shared" si="12"/>
        <v>8.2351199999999999E-2</v>
      </c>
      <c r="T156" s="146">
        <v>0</v>
      </c>
      <c r="U156" s="147">
        <f t="shared" si="13"/>
        <v>0</v>
      </c>
      <c r="AS156" s="148" t="s">
        <v>175</v>
      </c>
      <c r="AU156" s="148" t="s">
        <v>172</v>
      </c>
      <c r="AV156" s="148" t="s">
        <v>84</v>
      </c>
      <c r="AZ156" s="13" t="s">
        <v>134</v>
      </c>
      <c r="BF156" s="149">
        <f t="shared" si="14"/>
        <v>0</v>
      </c>
      <c r="BG156" s="149">
        <f t="shared" si="15"/>
        <v>0</v>
      </c>
      <c r="BH156" s="149">
        <f t="shared" si="16"/>
        <v>0</v>
      </c>
      <c r="BI156" s="149">
        <f t="shared" si="17"/>
        <v>0</v>
      </c>
      <c r="BJ156" s="149">
        <f t="shared" si="18"/>
        <v>0</v>
      </c>
      <c r="BK156" s="13" t="s">
        <v>84</v>
      </c>
      <c r="BL156" s="149">
        <f t="shared" si="19"/>
        <v>0</v>
      </c>
      <c r="BM156" s="13" t="s">
        <v>169</v>
      </c>
      <c r="BN156" s="148" t="s">
        <v>223</v>
      </c>
    </row>
    <row r="157" spans="2:66" s="1" customFormat="1" ht="16.5" customHeight="1">
      <c r="B157" s="135"/>
      <c r="C157" s="136" t="s">
        <v>224</v>
      </c>
      <c r="D157" s="136" t="s">
        <v>136</v>
      </c>
      <c r="E157" s="137" t="s">
        <v>225</v>
      </c>
      <c r="F157" s="138" t="s">
        <v>226</v>
      </c>
      <c r="G157" s="138"/>
      <c r="H157" s="139" t="s">
        <v>146</v>
      </c>
      <c r="I157" s="140">
        <v>99.828999999999994</v>
      </c>
      <c r="J157" s="141"/>
      <c r="K157" s="142">
        <f t="shared" si="10"/>
        <v>0</v>
      </c>
      <c r="L157" s="143"/>
      <c r="M157" s="28"/>
      <c r="N157" s="144" t="s">
        <v>1</v>
      </c>
      <c r="O157" s="145" t="s">
        <v>41</v>
      </c>
      <c r="Q157" s="146">
        <f t="shared" si="11"/>
        <v>0</v>
      </c>
      <c r="R157" s="146">
        <v>0</v>
      </c>
      <c r="S157" s="146">
        <f t="shared" si="12"/>
        <v>0</v>
      </c>
      <c r="T157" s="146">
        <v>0</v>
      </c>
      <c r="U157" s="147">
        <f t="shared" si="13"/>
        <v>0</v>
      </c>
      <c r="AS157" s="148" t="s">
        <v>169</v>
      </c>
      <c r="AU157" s="148" t="s">
        <v>136</v>
      </c>
      <c r="AV157" s="148" t="s">
        <v>84</v>
      </c>
      <c r="AZ157" s="13" t="s">
        <v>134</v>
      </c>
      <c r="BF157" s="149">
        <f t="shared" si="14"/>
        <v>0</v>
      </c>
      <c r="BG157" s="149">
        <f t="shared" si="15"/>
        <v>0</v>
      </c>
      <c r="BH157" s="149">
        <f t="shared" si="16"/>
        <v>0</v>
      </c>
      <c r="BI157" s="149">
        <f t="shared" si="17"/>
        <v>0</v>
      </c>
      <c r="BJ157" s="149">
        <f t="shared" si="18"/>
        <v>0</v>
      </c>
      <c r="BK157" s="13" t="s">
        <v>84</v>
      </c>
      <c r="BL157" s="149">
        <f t="shared" si="19"/>
        <v>0</v>
      </c>
      <c r="BM157" s="13" t="s">
        <v>169</v>
      </c>
      <c r="BN157" s="148" t="s">
        <v>227</v>
      </c>
    </row>
    <row r="158" spans="2:66" s="1" customFormat="1" ht="24.15" customHeight="1">
      <c r="B158" s="135"/>
      <c r="C158" s="150" t="s">
        <v>228</v>
      </c>
      <c r="D158" s="150" t="s">
        <v>172</v>
      </c>
      <c r="E158" s="151" t="s">
        <v>229</v>
      </c>
      <c r="F158" s="152" t="s">
        <v>230</v>
      </c>
      <c r="G158" s="152"/>
      <c r="H158" s="153" t="s">
        <v>146</v>
      </c>
      <c r="I158" s="154">
        <v>114.803</v>
      </c>
      <c r="J158" s="155"/>
      <c r="K158" s="156">
        <f t="shared" si="10"/>
        <v>0</v>
      </c>
      <c r="L158" s="157"/>
      <c r="M158" s="158"/>
      <c r="N158" s="159" t="s">
        <v>1</v>
      </c>
      <c r="O158" s="160" t="s">
        <v>41</v>
      </c>
      <c r="Q158" s="146">
        <f t="shared" si="11"/>
        <v>0</v>
      </c>
      <c r="R158" s="146">
        <v>1.9000000000000001E-4</v>
      </c>
      <c r="S158" s="146">
        <f t="shared" si="12"/>
        <v>2.181257E-2</v>
      </c>
      <c r="T158" s="146">
        <v>0</v>
      </c>
      <c r="U158" s="147">
        <f t="shared" si="13"/>
        <v>0</v>
      </c>
      <c r="AS158" s="148" t="s">
        <v>175</v>
      </c>
      <c r="AU158" s="148" t="s">
        <v>172</v>
      </c>
      <c r="AV158" s="148" t="s">
        <v>84</v>
      </c>
      <c r="AZ158" s="13" t="s">
        <v>134</v>
      </c>
      <c r="BF158" s="149">
        <f t="shared" si="14"/>
        <v>0</v>
      </c>
      <c r="BG158" s="149">
        <f t="shared" si="15"/>
        <v>0</v>
      </c>
      <c r="BH158" s="149">
        <f t="shared" si="16"/>
        <v>0</v>
      </c>
      <c r="BI158" s="149">
        <f t="shared" si="17"/>
        <v>0</v>
      </c>
      <c r="BJ158" s="149">
        <f t="shared" si="18"/>
        <v>0</v>
      </c>
      <c r="BK158" s="13" t="s">
        <v>84</v>
      </c>
      <c r="BL158" s="149">
        <f t="shared" si="19"/>
        <v>0</v>
      </c>
      <c r="BM158" s="13" t="s">
        <v>169</v>
      </c>
      <c r="BN158" s="148" t="s">
        <v>231</v>
      </c>
    </row>
    <row r="159" spans="2:66" s="1" customFormat="1" ht="24.15" customHeight="1">
      <c r="B159" s="135"/>
      <c r="C159" s="136" t="s">
        <v>7</v>
      </c>
      <c r="D159" s="136" t="s">
        <v>136</v>
      </c>
      <c r="E159" s="137" t="s">
        <v>232</v>
      </c>
      <c r="F159" s="138" t="s">
        <v>233</v>
      </c>
      <c r="G159" s="138"/>
      <c r="H159" s="139" t="s">
        <v>161</v>
      </c>
      <c r="I159" s="140">
        <v>0.214</v>
      </c>
      <c r="J159" s="141"/>
      <c r="K159" s="142">
        <f t="shared" si="10"/>
        <v>0</v>
      </c>
      <c r="L159" s="143"/>
      <c r="M159" s="28"/>
      <c r="N159" s="144" t="s">
        <v>1</v>
      </c>
      <c r="O159" s="145" t="s">
        <v>41</v>
      </c>
      <c r="Q159" s="146">
        <f t="shared" si="11"/>
        <v>0</v>
      </c>
      <c r="R159" s="146">
        <v>0</v>
      </c>
      <c r="S159" s="146">
        <f t="shared" si="12"/>
        <v>0</v>
      </c>
      <c r="T159" s="146">
        <v>0</v>
      </c>
      <c r="U159" s="147">
        <f t="shared" si="13"/>
        <v>0</v>
      </c>
      <c r="AS159" s="148" t="s">
        <v>169</v>
      </c>
      <c r="AU159" s="148" t="s">
        <v>136</v>
      </c>
      <c r="AV159" s="148" t="s">
        <v>84</v>
      </c>
      <c r="AZ159" s="13" t="s">
        <v>134</v>
      </c>
      <c r="BF159" s="149">
        <f t="shared" si="14"/>
        <v>0</v>
      </c>
      <c r="BG159" s="149">
        <f t="shared" si="15"/>
        <v>0</v>
      </c>
      <c r="BH159" s="149">
        <f t="shared" si="16"/>
        <v>0</v>
      </c>
      <c r="BI159" s="149">
        <f t="shared" si="17"/>
        <v>0</v>
      </c>
      <c r="BJ159" s="149">
        <f t="shared" si="18"/>
        <v>0</v>
      </c>
      <c r="BK159" s="13" t="s">
        <v>84</v>
      </c>
      <c r="BL159" s="149">
        <f t="shared" si="19"/>
        <v>0</v>
      </c>
      <c r="BM159" s="13" t="s">
        <v>169</v>
      </c>
      <c r="BN159" s="148" t="s">
        <v>234</v>
      </c>
    </row>
    <row r="160" spans="2:66" s="11" customFormat="1" ht="22.85" customHeight="1">
      <c r="B160" s="123"/>
      <c r="D160" s="124" t="s">
        <v>74</v>
      </c>
      <c r="E160" s="133" t="s">
        <v>235</v>
      </c>
      <c r="F160" s="133" t="s">
        <v>236</v>
      </c>
      <c r="G160" s="133"/>
      <c r="J160" s="126"/>
      <c r="K160" s="134">
        <f>BL160</f>
        <v>0</v>
      </c>
      <c r="M160" s="123"/>
      <c r="N160" s="128"/>
      <c r="Q160" s="129">
        <f>SUM(Q161:Q182)</f>
        <v>0</v>
      </c>
      <c r="S160" s="129">
        <f>SUM(S161:S182)</f>
        <v>4.4493883900000002</v>
      </c>
      <c r="U160" s="130">
        <f>SUM(U161:U182)</f>
        <v>0</v>
      </c>
      <c r="AS160" s="124" t="s">
        <v>84</v>
      </c>
      <c r="AU160" s="131" t="s">
        <v>74</v>
      </c>
      <c r="AV160" s="131" t="s">
        <v>80</v>
      </c>
      <c r="AZ160" s="124" t="s">
        <v>134</v>
      </c>
      <c r="BL160" s="132">
        <f>SUM(BL161:BL182)</f>
        <v>0</v>
      </c>
    </row>
    <row r="161" spans="2:66" s="1" customFormat="1" ht="24.15" customHeight="1">
      <c r="B161" s="135"/>
      <c r="C161" s="136" t="s">
        <v>237</v>
      </c>
      <c r="D161" s="136" t="s">
        <v>136</v>
      </c>
      <c r="E161" s="137" t="s">
        <v>238</v>
      </c>
      <c r="F161" s="138" t="s">
        <v>239</v>
      </c>
      <c r="G161" s="138"/>
      <c r="H161" s="139" t="s">
        <v>240</v>
      </c>
      <c r="I161" s="140">
        <v>315</v>
      </c>
      <c r="J161" s="141"/>
      <c r="K161" s="142">
        <f t="shared" ref="K161:K182" si="20">ROUND(J161*I161,2)</f>
        <v>0</v>
      </c>
      <c r="L161" s="143"/>
      <c r="M161" s="28"/>
      <c r="N161" s="144" t="s">
        <v>1</v>
      </c>
      <c r="O161" s="145" t="s">
        <v>41</v>
      </c>
      <c r="Q161" s="146">
        <f t="shared" ref="Q161:Q182" si="21">P161*I161</f>
        <v>0</v>
      </c>
      <c r="R161" s="146">
        <v>0</v>
      </c>
      <c r="S161" s="146">
        <f t="shared" ref="S161:S182" si="22">R161*I161</f>
        <v>0</v>
      </c>
      <c r="T161" s="146">
        <v>0</v>
      </c>
      <c r="U161" s="147">
        <f t="shared" ref="U161:U182" si="23">T161*I161</f>
        <v>0</v>
      </c>
      <c r="AS161" s="148" t="s">
        <v>169</v>
      </c>
      <c r="AU161" s="148" t="s">
        <v>136</v>
      </c>
      <c r="AV161" s="148" t="s">
        <v>84</v>
      </c>
      <c r="AZ161" s="13" t="s">
        <v>134</v>
      </c>
      <c r="BF161" s="149">
        <f t="shared" ref="BF161:BF182" si="24">IF(O161="základná",K161,0)</f>
        <v>0</v>
      </c>
      <c r="BG161" s="149">
        <f t="shared" ref="BG161:BG182" si="25">IF(O161="znížená",K161,0)</f>
        <v>0</v>
      </c>
      <c r="BH161" s="149">
        <f t="shared" ref="BH161:BH182" si="26">IF(O161="zákl. prenesená",K161,0)</f>
        <v>0</v>
      </c>
      <c r="BI161" s="149">
        <f t="shared" ref="BI161:BI182" si="27">IF(O161="zníž. prenesená",K161,0)</f>
        <v>0</v>
      </c>
      <c r="BJ161" s="149">
        <f t="shared" ref="BJ161:BJ182" si="28">IF(O161="nulová",K161,0)</f>
        <v>0</v>
      </c>
      <c r="BK161" s="13" t="s">
        <v>84</v>
      </c>
      <c r="BL161" s="149">
        <f t="shared" ref="BL161:BL182" si="29">ROUND(J161*I161,2)</f>
        <v>0</v>
      </c>
      <c r="BM161" s="13" t="s">
        <v>169</v>
      </c>
      <c r="BN161" s="148" t="s">
        <v>241</v>
      </c>
    </row>
    <row r="162" spans="2:66" s="1" customFormat="1" ht="24.15" customHeight="1">
      <c r="B162" s="135"/>
      <c r="C162" s="150" t="s">
        <v>242</v>
      </c>
      <c r="D162" s="150" t="s">
        <v>172</v>
      </c>
      <c r="E162" s="151" t="s">
        <v>243</v>
      </c>
      <c r="F162" s="152" t="s">
        <v>244</v>
      </c>
      <c r="G162" s="152"/>
      <c r="H162" s="153" t="s">
        <v>139</v>
      </c>
      <c r="I162" s="154">
        <v>0.63</v>
      </c>
      <c r="J162" s="155"/>
      <c r="K162" s="156">
        <f t="shared" si="20"/>
        <v>0</v>
      </c>
      <c r="L162" s="157"/>
      <c r="M162" s="158"/>
      <c r="N162" s="159" t="s">
        <v>1</v>
      </c>
      <c r="O162" s="160" t="s">
        <v>41</v>
      </c>
      <c r="Q162" s="146">
        <f t="shared" si="21"/>
        <v>0</v>
      </c>
      <c r="R162" s="146">
        <v>0.55000000000000004</v>
      </c>
      <c r="S162" s="146">
        <f t="shared" si="22"/>
        <v>0.34650000000000003</v>
      </c>
      <c r="T162" s="146">
        <v>0</v>
      </c>
      <c r="U162" s="147">
        <f t="shared" si="23"/>
        <v>0</v>
      </c>
      <c r="AS162" s="148" t="s">
        <v>175</v>
      </c>
      <c r="AU162" s="148" t="s">
        <v>172</v>
      </c>
      <c r="AV162" s="148" t="s">
        <v>84</v>
      </c>
      <c r="AZ162" s="13" t="s">
        <v>134</v>
      </c>
      <c r="BF162" s="149">
        <f t="shared" si="24"/>
        <v>0</v>
      </c>
      <c r="BG162" s="149">
        <f t="shared" si="25"/>
        <v>0</v>
      </c>
      <c r="BH162" s="149">
        <f t="shared" si="26"/>
        <v>0</v>
      </c>
      <c r="BI162" s="149">
        <f t="shared" si="27"/>
        <v>0</v>
      </c>
      <c r="BJ162" s="149">
        <f t="shared" si="28"/>
        <v>0</v>
      </c>
      <c r="BK162" s="13" t="s">
        <v>84</v>
      </c>
      <c r="BL162" s="149">
        <f t="shared" si="29"/>
        <v>0</v>
      </c>
      <c r="BM162" s="13" t="s">
        <v>169</v>
      </c>
      <c r="BN162" s="148" t="s">
        <v>245</v>
      </c>
    </row>
    <row r="163" spans="2:66" s="1" customFormat="1" ht="16.5" customHeight="1">
      <c r="B163" s="135"/>
      <c r="C163" s="136" t="s">
        <v>246</v>
      </c>
      <c r="D163" s="136" t="s">
        <v>136</v>
      </c>
      <c r="E163" s="137" t="s">
        <v>247</v>
      </c>
      <c r="F163" s="138" t="s">
        <v>248</v>
      </c>
      <c r="G163" s="138"/>
      <c r="H163" s="139" t="s">
        <v>240</v>
      </c>
      <c r="I163" s="140">
        <v>63</v>
      </c>
      <c r="J163" s="141"/>
      <c r="K163" s="142">
        <f t="shared" si="20"/>
        <v>0</v>
      </c>
      <c r="L163" s="143"/>
      <c r="M163" s="28"/>
      <c r="N163" s="144" t="s">
        <v>1</v>
      </c>
      <c r="O163" s="145" t="s">
        <v>41</v>
      </c>
      <c r="Q163" s="146">
        <f t="shared" si="21"/>
        <v>0</v>
      </c>
      <c r="R163" s="146">
        <v>0</v>
      </c>
      <c r="S163" s="146">
        <f t="shared" si="22"/>
        <v>0</v>
      </c>
      <c r="T163" s="146">
        <v>0</v>
      </c>
      <c r="U163" s="147">
        <f t="shared" si="23"/>
        <v>0</v>
      </c>
      <c r="AS163" s="148" t="s">
        <v>169</v>
      </c>
      <c r="AU163" s="148" t="s">
        <v>136</v>
      </c>
      <c r="AV163" s="148" t="s">
        <v>84</v>
      </c>
      <c r="AZ163" s="13" t="s">
        <v>134</v>
      </c>
      <c r="BF163" s="149">
        <f t="shared" si="24"/>
        <v>0</v>
      </c>
      <c r="BG163" s="149">
        <f t="shared" si="25"/>
        <v>0</v>
      </c>
      <c r="BH163" s="149">
        <f t="shared" si="26"/>
        <v>0</v>
      </c>
      <c r="BI163" s="149">
        <f t="shared" si="27"/>
        <v>0</v>
      </c>
      <c r="BJ163" s="149">
        <f t="shared" si="28"/>
        <v>0</v>
      </c>
      <c r="BK163" s="13" t="s">
        <v>84</v>
      </c>
      <c r="BL163" s="149">
        <f t="shared" si="29"/>
        <v>0</v>
      </c>
      <c r="BM163" s="13" t="s">
        <v>169</v>
      </c>
      <c r="BN163" s="148" t="s">
        <v>249</v>
      </c>
    </row>
    <row r="164" spans="2:66" s="1" customFormat="1" ht="24.15" customHeight="1">
      <c r="B164" s="135"/>
      <c r="C164" s="150" t="s">
        <v>250</v>
      </c>
      <c r="D164" s="150" t="s">
        <v>172</v>
      </c>
      <c r="E164" s="151" t="s">
        <v>243</v>
      </c>
      <c r="F164" s="152" t="s">
        <v>244</v>
      </c>
      <c r="G164" s="152"/>
      <c r="H164" s="153" t="s">
        <v>139</v>
      </c>
      <c r="I164" s="154">
        <v>0.126</v>
      </c>
      <c r="J164" s="155"/>
      <c r="K164" s="156">
        <f t="shared" si="20"/>
        <v>0</v>
      </c>
      <c r="L164" s="157"/>
      <c r="M164" s="158"/>
      <c r="N164" s="159" t="s">
        <v>1</v>
      </c>
      <c r="O164" s="160" t="s">
        <v>41</v>
      </c>
      <c r="Q164" s="146">
        <f t="shared" si="21"/>
        <v>0</v>
      </c>
      <c r="R164" s="146">
        <v>0.55000000000000004</v>
      </c>
      <c r="S164" s="146">
        <f t="shared" si="22"/>
        <v>6.93E-2</v>
      </c>
      <c r="T164" s="146">
        <v>0</v>
      </c>
      <c r="U164" s="147">
        <f t="shared" si="23"/>
        <v>0</v>
      </c>
      <c r="AS164" s="148" t="s">
        <v>175</v>
      </c>
      <c r="AU164" s="148" t="s">
        <v>172</v>
      </c>
      <c r="AV164" s="148" t="s">
        <v>84</v>
      </c>
      <c r="AZ164" s="13" t="s">
        <v>134</v>
      </c>
      <c r="BF164" s="149">
        <f t="shared" si="24"/>
        <v>0</v>
      </c>
      <c r="BG164" s="149">
        <f t="shared" si="25"/>
        <v>0</v>
      </c>
      <c r="BH164" s="149">
        <f t="shared" si="26"/>
        <v>0</v>
      </c>
      <c r="BI164" s="149">
        <f t="shared" si="27"/>
        <v>0</v>
      </c>
      <c r="BJ164" s="149">
        <f t="shared" si="28"/>
        <v>0</v>
      </c>
      <c r="BK164" s="13" t="s">
        <v>84</v>
      </c>
      <c r="BL164" s="149">
        <f t="shared" si="29"/>
        <v>0</v>
      </c>
      <c r="BM164" s="13" t="s">
        <v>169</v>
      </c>
      <c r="BN164" s="148" t="s">
        <v>251</v>
      </c>
    </row>
    <row r="165" spans="2:66" s="1" customFormat="1" ht="24.15" customHeight="1">
      <c r="B165" s="135"/>
      <c r="C165" s="136" t="s">
        <v>252</v>
      </c>
      <c r="D165" s="136" t="s">
        <v>136</v>
      </c>
      <c r="E165" s="137" t="s">
        <v>253</v>
      </c>
      <c r="F165" s="138" t="s">
        <v>254</v>
      </c>
      <c r="G165" s="138"/>
      <c r="H165" s="139" t="s">
        <v>146</v>
      </c>
      <c r="I165" s="140">
        <v>29</v>
      </c>
      <c r="J165" s="141"/>
      <c r="K165" s="142">
        <f t="shared" si="20"/>
        <v>0</v>
      </c>
      <c r="L165" s="143"/>
      <c r="M165" s="28"/>
      <c r="N165" s="144" t="s">
        <v>1</v>
      </c>
      <c r="O165" s="145" t="s">
        <v>41</v>
      </c>
      <c r="Q165" s="146">
        <f t="shared" si="21"/>
        <v>0</v>
      </c>
      <c r="R165" s="146">
        <v>0</v>
      </c>
      <c r="S165" s="146">
        <f t="shared" si="22"/>
        <v>0</v>
      </c>
      <c r="T165" s="146">
        <v>0</v>
      </c>
      <c r="U165" s="147">
        <f t="shared" si="23"/>
        <v>0</v>
      </c>
      <c r="AS165" s="148" t="s">
        <v>169</v>
      </c>
      <c r="AU165" s="148" t="s">
        <v>136</v>
      </c>
      <c r="AV165" s="148" t="s">
        <v>84</v>
      </c>
      <c r="AZ165" s="13" t="s">
        <v>134</v>
      </c>
      <c r="BF165" s="149">
        <f t="shared" si="24"/>
        <v>0</v>
      </c>
      <c r="BG165" s="149">
        <f t="shared" si="25"/>
        <v>0</v>
      </c>
      <c r="BH165" s="149">
        <f t="shared" si="26"/>
        <v>0</v>
      </c>
      <c r="BI165" s="149">
        <f t="shared" si="27"/>
        <v>0</v>
      </c>
      <c r="BJ165" s="149">
        <f t="shared" si="28"/>
        <v>0</v>
      </c>
      <c r="BK165" s="13" t="s">
        <v>84</v>
      </c>
      <c r="BL165" s="149">
        <f t="shared" si="29"/>
        <v>0</v>
      </c>
      <c r="BM165" s="13" t="s">
        <v>169</v>
      </c>
      <c r="BN165" s="148" t="s">
        <v>255</v>
      </c>
    </row>
    <row r="166" spans="2:66" s="1" customFormat="1" ht="37.85" customHeight="1">
      <c r="B166" s="135"/>
      <c r="C166" s="150" t="s">
        <v>256</v>
      </c>
      <c r="D166" s="150" t="s">
        <v>172</v>
      </c>
      <c r="E166" s="151" t="s">
        <v>257</v>
      </c>
      <c r="F166" s="152" t="s">
        <v>258</v>
      </c>
      <c r="G166" s="152"/>
      <c r="H166" s="153" t="s">
        <v>146</v>
      </c>
      <c r="I166" s="154">
        <v>30.16</v>
      </c>
      <c r="J166" s="155"/>
      <c r="K166" s="156">
        <f t="shared" si="20"/>
        <v>0</v>
      </c>
      <c r="L166" s="157"/>
      <c r="M166" s="158"/>
      <c r="N166" s="159" t="s">
        <v>1</v>
      </c>
      <c r="O166" s="160" t="s">
        <v>41</v>
      </c>
      <c r="Q166" s="146">
        <f t="shared" si="21"/>
        <v>0</v>
      </c>
      <c r="R166" s="146">
        <v>8.3599999999999994E-3</v>
      </c>
      <c r="S166" s="146">
        <f t="shared" si="22"/>
        <v>0.25213759999999996</v>
      </c>
      <c r="T166" s="146">
        <v>0</v>
      </c>
      <c r="U166" s="147">
        <f t="shared" si="23"/>
        <v>0</v>
      </c>
      <c r="AS166" s="148" t="s">
        <v>175</v>
      </c>
      <c r="AU166" s="148" t="s">
        <v>172</v>
      </c>
      <c r="AV166" s="148" t="s">
        <v>84</v>
      </c>
      <c r="AZ166" s="13" t="s">
        <v>134</v>
      </c>
      <c r="BF166" s="149">
        <f t="shared" si="24"/>
        <v>0</v>
      </c>
      <c r="BG166" s="149">
        <f t="shared" si="25"/>
        <v>0</v>
      </c>
      <c r="BH166" s="149">
        <f t="shared" si="26"/>
        <v>0</v>
      </c>
      <c r="BI166" s="149">
        <f t="shared" si="27"/>
        <v>0</v>
      </c>
      <c r="BJ166" s="149">
        <f t="shared" si="28"/>
        <v>0</v>
      </c>
      <c r="BK166" s="13" t="s">
        <v>84</v>
      </c>
      <c r="BL166" s="149">
        <f t="shared" si="29"/>
        <v>0</v>
      </c>
      <c r="BM166" s="13" t="s">
        <v>169</v>
      </c>
      <c r="BN166" s="148" t="s">
        <v>259</v>
      </c>
    </row>
    <row r="167" spans="2:66" s="1" customFormat="1" ht="24.15" customHeight="1">
      <c r="B167" s="135"/>
      <c r="C167" s="136" t="s">
        <v>260</v>
      </c>
      <c r="D167" s="136" t="s">
        <v>136</v>
      </c>
      <c r="E167" s="137" t="s">
        <v>261</v>
      </c>
      <c r="F167" s="138" t="s">
        <v>262</v>
      </c>
      <c r="G167" s="138"/>
      <c r="H167" s="139" t="s">
        <v>146</v>
      </c>
      <c r="I167" s="140">
        <v>45.34</v>
      </c>
      <c r="J167" s="141"/>
      <c r="K167" s="142">
        <f t="shared" si="20"/>
        <v>0</v>
      </c>
      <c r="L167" s="143"/>
      <c r="M167" s="28"/>
      <c r="N167" s="144" t="s">
        <v>1</v>
      </c>
      <c r="O167" s="145" t="s">
        <v>41</v>
      </c>
      <c r="Q167" s="146">
        <f t="shared" si="21"/>
        <v>0</v>
      </c>
      <c r="R167" s="146">
        <v>0</v>
      </c>
      <c r="S167" s="146">
        <f t="shared" si="22"/>
        <v>0</v>
      </c>
      <c r="T167" s="146">
        <v>0</v>
      </c>
      <c r="U167" s="147">
        <f t="shared" si="23"/>
        <v>0</v>
      </c>
      <c r="AS167" s="148" t="s">
        <v>169</v>
      </c>
      <c r="AU167" s="148" t="s">
        <v>136</v>
      </c>
      <c r="AV167" s="148" t="s">
        <v>84</v>
      </c>
      <c r="AZ167" s="13" t="s">
        <v>134</v>
      </c>
      <c r="BF167" s="149">
        <f t="shared" si="24"/>
        <v>0</v>
      </c>
      <c r="BG167" s="149">
        <f t="shared" si="25"/>
        <v>0</v>
      </c>
      <c r="BH167" s="149">
        <f t="shared" si="26"/>
        <v>0</v>
      </c>
      <c r="BI167" s="149">
        <f t="shared" si="27"/>
        <v>0</v>
      </c>
      <c r="BJ167" s="149">
        <f t="shared" si="28"/>
        <v>0</v>
      </c>
      <c r="BK167" s="13" t="s">
        <v>84</v>
      </c>
      <c r="BL167" s="149">
        <f t="shared" si="29"/>
        <v>0</v>
      </c>
      <c r="BM167" s="13" t="s">
        <v>169</v>
      </c>
      <c r="BN167" s="148" t="s">
        <v>263</v>
      </c>
    </row>
    <row r="168" spans="2:66" s="1" customFormat="1" ht="37.85" customHeight="1">
      <c r="B168" s="135"/>
      <c r="C168" s="150" t="s">
        <v>264</v>
      </c>
      <c r="D168" s="150" t="s">
        <v>172</v>
      </c>
      <c r="E168" s="151" t="s">
        <v>257</v>
      </c>
      <c r="F168" s="152" t="s">
        <v>258</v>
      </c>
      <c r="G168" s="152"/>
      <c r="H168" s="153" t="s">
        <v>146</v>
      </c>
      <c r="I168" s="154">
        <v>47.154000000000003</v>
      </c>
      <c r="J168" s="155"/>
      <c r="K168" s="156">
        <f t="shared" si="20"/>
        <v>0</v>
      </c>
      <c r="L168" s="157"/>
      <c r="M168" s="158"/>
      <c r="N168" s="159" t="s">
        <v>1</v>
      </c>
      <c r="O168" s="160" t="s">
        <v>41</v>
      </c>
      <c r="Q168" s="146">
        <f t="shared" si="21"/>
        <v>0</v>
      </c>
      <c r="R168" s="146">
        <v>8.3599999999999994E-3</v>
      </c>
      <c r="S168" s="146">
        <f t="shared" si="22"/>
        <v>0.39420744000000002</v>
      </c>
      <c r="T168" s="146">
        <v>0</v>
      </c>
      <c r="U168" s="147">
        <f t="shared" si="23"/>
        <v>0</v>
      </c>
      <c r="AS168" s="148" t="s">
        <v>175</v>
      </c>
      <c r="AU168" s="148" t="s">
        <v>172</v>
      </c>
      <c r="AV168" s="148" t="s">
        <v>84</v>
      </c>
      <c r="AZ168" s="13" t="s">
        <v>134</v>
      </c>
      <c r="BF168" s="149">
        <f t="shared" si="24"/>
        <v>0</v>
      </c>
      <c r="BG168" s="149">
        <f t="shared" si="25"/>
        <v>0</v>
      </c>
      <c r="BH168" s="149">
        <f t="shared" si="26"/>
        <v>0</v>
      </c>
      <c r="BI168" s="149">
        <f t="shared" si="27"/>
        <v>0</v>
      </c>
      <c r="BJ168" s="149">
        <f t="shared" si="28"/>
        <v>0</v>
      </c>
      <c r="BK168" s="13" t="s">
        <v>84</v>
      </c>
      <c r="BL168" s="149">
        <f t="shared" si="29"/>
        <v>0</v>
      </c>
      <c r="BM168" s="13" t="s">
        <v>169</v>
      </c>
      <c r="BN168" s="148" t="s">
        <v>265</v>
      </c>
    </row>
    <row r="169" spans="2:66" s="1" customFormat="1" ht="24.15" customHeight="1">
      <c r="B169" s="135"/>
      <c r="C169" s="136" t="s">
        <v>175</v>
      </c>
      <c r="D169" s="136" t="s">
        <v>136</v>
      </c>
      <c r="E169" s="137" t="s">
        <v>266</v>
      </c>
      <c r="F169" s="138" t="s">
        <v>267</v>
      </c>
      <c r="G169" s="138"/>
      <c r="H169" s="139" t="s">
        <v>146</v>
      </c>
      <c r="I169" s="140">
        <v>47.3</v>
      </c>
      <c r="J169" s="141"/>
      <c r="K169" s="142">
        <f t="shared" si="20"/>
        <v>0</v>
      </c>
      <c r="L169" s="143"/>
      <c r="M169" s="28"/>
      <c r="N169" s="144" t="s">
        <v>1</v>
      </c>
      <c r="O169" s="145" t="s">
        <v>41</v>
      </c>
      <c r="Q169" s="146">
        <f t="shared" si="21"/>
        <v>0</v>
      </c>
      <c r="R169" s="146">
        <v>0</v>
      </c>
      <c r="S169" s="146">
        <f t="shared" si="22"/>
        <v>0</v>
      </c>
      <c r="T169" s="146">
        <v>0</v>
      </c>
      <c r="U169" s="147">
        <f t="shared" si="23"/>
        <v>0</v>
      </c>
      <c r="AS169" s="148" t="s">
        <v>169</v>
      </c>
      <c r="AU169" s="148" t="s">
        <v>136</v>
      </c>
      <c r="AV169" s="148" t="s">
        <v>84</v>
      </c>
      <c r="AZ169" s="13" t="s">
        <v>134</v>
      </c>
      <c r="BF169" s="149">
        <f t="shared" si="24"/>
        <v>0</v>
      </c>
      <c r="BG169" s="149">
        <f t="shared" si="25"/>
        <v>0</v>
      </c>
      <c r="BH169" s="149">
        <f t="shared" si="26"/>
        <v>0</v>
      </c>
      <c r="BI169" s="149">
        <f t="shared" si="27"/>
        <v>0</v>
      </c>
      <c r="BJ169" s="149">
        <f t="shared" si="28"/>
        <v>0</v>
      </c>
      <c r="BK169" s="13" t="s">
        <v>84</v>
      </c>
      <c r="BL169" s="149">
        <f t="shared" si="29"/>
        <v>0</v>
      </c>
      <c r="BM169" s="13" t="s">
        <v>169</v>
      </c>
      <c r="BN169" s="148" t="s">
        <v>268</v>
      </c>
    </row>
    <row r="170" spans="2:66" s="1" customFormat="1" ht="37.85" customHeight="1">
      <c r="B170" s="135"/>
      <c r="C170" s="150" t="s">
        <v>269</v>
      </c>
      <c r="D170" s="150" t="s">
        <v>172</v>
      </c>
      <c r="E170" s="151" t="s">
        <v>257</v>
      </c>
      <c r="F170" s="152" t="s">
        <v>258</v>
      </c>
      <c r="G170" s="152"/>
      <c r="H170" s="153" t="s">
        <v>146</v>
      </c>
      <c r="I170" s="154">
        <v>49.192</v>
      </c>
      <c r="J170" s="155"/>
      <c r="K170" s="156">
        <f t="shared" si="20"/>
        <v>0</v>
      </c>
      <c r="L170" s="157"/>
      <c r="M170" s="158"/>
      <c r="N170" s="159" t="s">
        <v>1</v>
      </c>
      <c r="O170" s="160" t="s">
        <v>41</v>
      </c>
      <c r="Q170" s="146">
        <f t="shared" si="21"/>
        <v>0</v>
      </c>
      <c r="R170" s="146">
        <v>8.3599999999999994E-3</v>
      </c>
      <c r="S170" s="146">
        <f t="shared" si="22"/>
        <v>0.41124511999999996</v>
      </c>
      <c r="T170" s="146">
        <v>0</v>
      </c>
      <c r="U170" s="147">
        <f t="shared" si="23"/>
        <v>0</v>
      </c>
      <c r="AS170" s="148" t="s">
        <v>175</v>
      </c>
      <c r="AU170" s="148" t="s">
        <v>172</v>
      </c>
      <c r="AV170" s="148" t="s">
        <v>84</v>
      </c>
      <c r="AZ170" s="13" t="s">
        <v>134</v>
      </c>
      <c r="BF170" s="149">
        <f t="shared" si="24"/>
        <v>0</v>
      </c>
      <c r="BG170" s="149">
        <f t="shared" si="25"/>
        <v>0</v>
      </c>
      <c r="BH170" s="149">
        <f t="shared" si="26"/>
        <v>0</v>
      </c>
      <c r="BI170" s="149">
        <f t="shared" si="27"/>
        <v>0</v>
      </c>
      <c r="BJ170" s="149">
        <f t="shared" si="28"/>
        <v>0</v>
      </c>
      <c r="BK170" s="13" t="s">
        <v>84</v>
      </c>
      <c r="BL170" s="149">
        <f t="shared" si="29"/>
        <v>0</v>
      </c>
      <c r="BM170" s="13" t="s">
        <v>169</v>
      </c>
      <c r="BN170" s="148" t="s">
        <v>270</v>
      </c>
    </row>
    <row r="171" spans="2:66" s="1" customFormat="1" ht="33" customHeight="1">
      <c r="B171" s="135"/>
      <c r="C171" s="136" t="s">
        <v>271</v>
      </c>
      <c r="D171" s="136" t="s">
        <v>136</v>
      </c>
      <c r="E171" s="137" t="s">
        <v>272</v>
      </c>
      <c r="F171" s="138" t="s">
        <v>273</v>
      </c>
      <c r="G171" s="138"/>
      <c r="H171" s="139" t="s">
        <v>146</v>
      </c>
      <c r="I171" s="140">
        <v>7.327</v>
      </c>
      <c r="J171" s="141"/>
      <c r="K171" s="142">
        <f t="shared" si="20"/>
        <v>0</v>
      </c>
      <c r="L171" s="143"/>
      <c r="M171" s="28"/>
      <c r="N171" s="144" t="s">
        <v>1</v>
      </c>
      <c r="O171" s="145" t="s">
        <v>41</v>
      </c>
      <c r="Q171" s="146">
        <f t="shared" si="21"/>
        <v>0</v>
      </c>
      <c r="R171" s="146">
        <v>2.4000000000000001E-4</v>
      </c>
      <c r="S171" s="146">
        <f t="shared" si="22"/>
        <v>1.75848E-3</v>
      </c>
      <c r="T171" s="146">
        <v>0</v>
      </c>
      <c r="U171" s="147">
        <f t="shared" si="23"/>
        <v>0</v>
      </c>
      <c r="AS171" s="148" t="s">
        <v>169</v>
      </c>
      <c r="AU171" s="148" t="s">
        <v>136</v>
      </c>
      <c r="AV171" s="148" t="s">
        <v>84</v>
      </c>
      <c r="AZ171" s="13" t="s">
        <v>134</v>
      </c>
      <c r="BF171" s="149">
        <f t="shared" si="24"/>
        <v>0</v>
      </c>
      <c r="BG171" s="149">
        <f t="shared" si="25"/>
        <v>0</v>
      </c>
      <c r="BH171" s="149">
        <f t="shared" si="26"/>
        <v>0</v>
      </c>
      <c r="BI171" s="149">
        <f t="shared" si="27"/>
        <v>0</v>
      </c>
      <c r="BJ171" s="149">
        <f t="shared" si="28"/>
        <v>0</v>
      </c>
      <c r="BK171" s="13" t="s">
        <v>84</v>
      </c>
      <c r="BL171" s="149">
        <f t="shared" si="29"/>
        <v>0</v>
      </c>
      <c r="BM171" s="13" t="s">
        <v>169</v>
      </c>
      <c r="BN171" s="148" t="s">
        <v>274</v>
      </c>
    </row>
    <row r="172" spans="2:66" s="1" customFormat="1" ht="24.15" customHeight="1">
      <c r="B172" s="135"/>
      <c r="C172" s="136" t="s">
        <v>275</v>
      </c>
      <c r="D172" s="136" t="s">
        <v>136</v>
      </c>
      <c r="E172" s="137" t="s">
        <v>276</v>
      </c>
      <c r="F172" s="138" t="s">
        <v>277</v>
      </c>
      <c r="G172" s="138"/>
      <c r="H172" s="139" t="s">
        <v>146</v>
      </c>
      <c r="I172" s="140">
        <v>21.24</v>
      </c>
      <c r="J172" s="141"/>
      <c r="K172" s="142">
        <f t="shared" si="20"/>
        <v>0</v>
      </c>
      <c r="L172" s="143"/>
      <c r="M172" s="28"/>
      <c r="N172" s="144" t="s">
        <v>1</v>
      </c>
      <c r="O172" s="145" t="s">
        <v>41</v>
      </c>
      <c r="Q172" s="146">
        <f t="shared" si="21"/>
        <v>0</v>
      </c>
      <c r="R172" s="146">
        <v>0</v>
      </c>
      <c r="S172" s="146">
        <f t="shared" si="22"/>
        <v>0</v>
      </c>
      <c r="T172" s="146">
        <v>0</v>
      </c>
      <c r="U172" s="147">
        <f t="shared" si="23"/>
        <v>0</v>
      </c>
      <c r="AS172" s="148" t="s">
        <v>169</v>
      </c>
      <c r="AU172" s="148" t="s">
        <v>136</v>
      </c>
      <c r="AV172" s="148" t="s">
        <v>84</v>
      </c>
      <c r="AZ172" s="13" t="s">
        <v>134</v>
      </c>
      <c r="BF172" s="149">
        <f t="shared" si="24"/>
        <v>0</v>
      </c>
      <c r="BG172" s="149">
        <f t="shared" si="25"/>
        <v>0</v>
      </c>
      <c r="BH172" s="149">
        <f t="shared" si="26"/>
        <v>0</v>
      </c>
      <c r="BI172" s="149">
        <f t="shared" si="27"/>
        <v>0</v>
      </c>
      <c r="BJ172" s="149">
        <f t="shared" si="28"/>
        <v>0</v>
      </c>
      <c r="BK172" s="13" t="s">
        <v>84</v>
      </c>
      <c r="BL172" s="149">
        <f t="shared" si="29"/>
        <v>0</v>
      </c>
      <c r="BM172" s="13" t="s">
        <v>169</v>
      </c>
      <c r="BN172" s="148" t="s">
        <v>278</v>
      </c>
    </row>
    <row r="173" spans="2:66" s="1" customFormat="1" ht="24.15" customHeight="1">
      <c r="B173" s="135"/>
      <c r="C173" s="150" t="s">
        <v>279</v>
      </c>
      <c r="D173" s="150" t="s">
        <v>172</v>
      </c>
      <c r="E173" s="151" t="s">
        <v>280</v>
      </c>
      <c r="F173" s="152" t="s">
        <v>281</v>
      </c>
      <c r="G173" s="152"/>
      <c r="H173" s="153" t="s">
        <v>139</v>
      </c>
      <c r="I173" s="154">
        <v>0.57299999999999995</v>
      </c>
      <c r="J173" s="155"/>
      <c r="K173" s="156">
        <f t="shared" si="20"/>
        <v>0</v>
      </c>
      <c r="L173" s="157"/>
      <c r="M173" s="158"/>
      <c r="N173" s="159" t="s">
        <v>1</v>
      </c>
      <c r="O173" s="160" t="s">
        <v>41</v>
      </c>
      <c r="Q173" s="146">
        <f t="shared" si="21"/>
        <v>0</v>
      </c>
      <c r="R173" s="146">
        <v>0.55000000000000004</v>
      </c>
      <c r="S173" s="146">
        <f t="shared" si="22"/>
        <v>0.31514999999999999</v>
      </c>
      <c r="T173" s="146">
        <v>0</v>
      </c>
      <c r="U173" s="147">
        <f t="shared" si="23"/>
        <v>0</v>
      </c>
      <c r="AS173" s="148" t="s">
        <v>175</v>
      </c>
      <c r="AU173" s="148" t="s">
        <v>172</v>
      </c>
      <c r="AV173" s="148" t="s">
        <v>84</v>
      </c>
      <c r="AZ173" s="13" t="s">
        <v>134</v>
      </c>
      <c r="BF173" s="149">
        <f t="shared" si="24"/>
        <v>0</v>
      </c>
      <c r="BG173" s="149">
        <f t="shared" si="25"/>
        <v>0</v>
      </c>
      <c r="BH173" s="149">
        <f t="shared" si="26"/>
        <v>0</v>
      </c>
      <c r="BI173" s="149">
        <f t="shared" si="27"/>
        <v>0</v>
      </c>
      <c r="BJ173" s="149">
        <f t="shared" si="28"/>
        <v>0</v>
      </c>
      <c r="BK173" s="13" t="s">
        <v>84</v>
      </c>
      <c r="BL173" s="149">
        <f t="shared" si="29"/>
        <v>0</v>
      </c>
      <c r="BM173" s="13" t="s">
        <v>169</v>
      </c>
      <c r="BN173" s="148" t="s">
        <v>282</v>
      </c>
    </row>
    <row r="174" spans="2:66" s="1" customFormat="1" ht="33" customHeight="1">
      <c r="B174" s="135"/>
      <c r="C174" s="136" t="s">
        <v>283</v>
      </c>
      <c r="D174" s="136" t="s">
        <v>136</v>
      </c>
      <c r="E174" s="137" t="s">
        <v>284</v>
      </c>
      <c r="F174" s="138" t="s">
        <v>285</v>
      </c>
      <c r="G174" s="138"/>
      <c r="H174" s="139" t="s">
        <v>240</v>
      </c>
      <c r="I174" s="140">
        <v>0.84499999999999997</v>
      </c>
      <c r="J174" s="141"/>
      <c r="K174" s="142">
        <f t="shared" si="20"/>
        <v>0</v>
      </c>
      <c r="L174" s="143"/>
      <c r="M174" s="28"/>
      <c r="N174" s="144" t="s">
        <v>1</v>
      </c>
      <c r="O174" s="145" t="s">
        <v>41</v>
      </c>
      <c r="Q174" s="146">
        <f t="shared" si="21"/>
        <v>0</v>
      </c>
      <c r="R174" s="146">
        <v>2.1000000000000001E-4</v>
      </c>
      <c r="S174" s="146">
        <f t="shared" si="22"/>
        <v>1.7745E-4</v>
      </c>
      <c r="T174" s="146">
        <v>0</v>
      </c>
      <c r="U174" s="147">
        <f t="shared" si="23"/>
        <v>0</v>
      </c>
      <c r="AS174" s="148" t="s">
        <v>169</v>
      </c>
      <c r="AU174" s="148" t="s">
        <v>136</v>
      </c>
      <c r="AV174" s="148" t="s">
        <v>84</v>
      </c>
      <c r="AZ174" s="13" t="s">
        <v>134</v>
      </c>
      <c r="BF174" s="149">
        <f t="shared" si="24"/>
        <v>0</v>
      </c>
      <c r="BG174" s="149">
        <f t="shared" si="25"/>
        <v>0</v>
      </c>
      <c r="BH174" s="149">
        <f t="shared" si="26"/>
        <v>0</v>
      </c>
      <c r="BI174" s="149">
        <f t="shared" si="27"/>
        <v>0</v>
      </c>
      <c r="BJ174" s="149">
        <f t="shared" si="28"/>
        <v>0</v>
      </c>
      <c r="BK174" s="13" t="s">
        <v>84</v>
      </c>
      <c r="BL174" s="149">
        <f t="shared" si="29"/>
        <v>0</v>
      </c>
      <c r="BM174" s="13" t="s">
        <v>169</v>
      </c>
      <c r="BN174" s="148" t="s">
        <v>286</v>
      </c>
    </row>
    <row r="175" spans="2:66" s="1" customFormat="1" ht="24.15" customHeight="1">
      <c r="B175" s="135"/>
      <c r="C175" s="150" t="s">
        <v>287</v>
      </c>
      <c r="D175" s="150" t="s">
        <v>172</v>
      </c>
      <c r="E175" s="151" t="s">
        <v>288</v>
      </c>
      <c r="F175" s="152" t="s">
        <v>289</v>
      </c>
      <c r="G175" s="152"/>
      <c r="H175" s="153" t="s">
        <v>139</v>
      </c>
      <c r="I175" s="154">
        <v>0.91300000000000003</v>
      </c>
      <c r="J175" s="155"/>
      <c r="K175" s="156">
        <f t="shared" si="20"/>
        <v>0</v>
      </c>
      <c r="L175" s="157"/>
      <c r="M175" s="158"/>
      <c r="N175" s="159" t="s">
        <v>1</v>
      </c>
      <c r="O175" s="160" t="s">
        <v>41</v>
      </c>
      <c r="Q175" s="146">
        <f t="shared" si="21"/>
        <v>0</v>
      </c>
      <c r="R175" s="146">
        <v>0.55000000000000004</v>
      </c>
      <c r="S175" s="146">
        <f t="shared" si="22"/>
        <v>0.5021500000000001</v>
      </c>
      <c r="T175" s="146">
        <v>0</v>
      </c>
      <c r="U175" s="147">
        <f t="shared" si="23"/>
        <v>0</v>
      </c>
      <c r="AS175" s="148" t="s">
        <v>175</v>
      </c>
      <c r="AU175" s="148" t="s">
        <v>172</v>
      </c>
      <c r="AV175" s="148" t="s">
        <v>84</v>
      </c>
      <c r="AZ175" s="13" t="s">
        <v>134</v>
      </c>
      <c r="BF175" s="149">
        <f t="shared" si="24"/>
        <v>0</v>
      </c>
      <c r="BG175" s="149">
        <f t="shared" si="25"/>
        <v>0</v>
      </c>
      <c r="BH175" s="149">
        <f t="shared" si="26"/>
        <v>0</v>
      </c>
      <c r="BI175" s="149">
        <f t="shared" si="27"/>
        <v>0</v>
      </c>
      <c r="BJ175" s="149">
        <f t="shared" si="28"/>
        <v>0</v>
      </c>
      <c r="BK175" s="13" t="s">
        <v>84</v>
      </c>
      <c r="BL175" s="149">
        <f t="shared" si="29"/>
        <v>0</v>
      </c>
      <c r="BM175" s="13" t="s">
        <v>169</v>
      </c>
      <c r="BN175" s="148" t="s">
        <v>290</v>
      </c>
    </row>
    <row r="176" spans="2:66" s="1" customFormat="1" ht="33" customHeight="1">
      <c r="B176" s="135"/>
      <c r="C176" s="136" t="s">
        <v>291</v>
      </c>
      <c r="D176" s="136" t="s">
        <v>136</v>
      </c>
      <c r="E176" s="137" t="s">
        <v>292</v>
      </c>
      <c r="F176" s="138" t="s">
        <v>293</v>
      </c>
      <c r="G176" s="138"/>
      <c r="H176" s="139" t="s">
        <v>240</v>
      </c>
      <c r="I176" s="140">
        <v>1.425</v>
      </c>
      <c r="J176" s="141"/>
      <c r="K176" s="142">
        <f t="shared" si="20"/>
        <v>0</v>
      </c>
      <c r="L176" s="143"/>
      <c r="M176" s="28"/>
      <c r="N176" s="144" t="s">
        <v>1</v>
      </c>
      <c r="O176" s="145" t="s">
        <v>41</v>
      </c>
      <c r="Q176" s="146">
        <f t="shared" si="21"/>
        <v>0</v>
      </c>
      <c r="R176" s="146">
        <v>2.1000000000000001E-4</v>
      </c>
      <c r="S176" s="146">
        <f t="shared" si="22"/>
        <v>2.9925000000000004E-4</v>
      </c>
      <c r="T176" s="146">
        <v>0</v>
      </c>
      <c r="U176" s="147">
        <f t="shared" si="23"/>
        <v>0</v>
      </c>
      <c r="AS176" s="148" t="s">
        <v>169</v>
      </c>
      <c r="AU176" s="148" t="s">
        <v>136</v>
      </c>
      <c r="AV176" s="148" t="s">
        <v>84</v>
      </c>
      <c r="AZ176" s="13" t="s">
        <v>134</v>
      </c>
      <c r="BF176" s="149">
        <f t="shared" si="24"/>
        <v>0</v>
      </c>
      <c r="BG176" s="149">
        <f t="shared" si="25"/>
        <v>0</v>
      </c>
      <c r="BH176" s="149">
        <f t="shared" si="26"/>
        <v>0</v>
      </c>
      <c r="BI176" s="149">
        <f t="shared" si="27"/>
        <v>0</v>
      </c>
      <c r="BJ176" s="149">
        <f t="shared" si="28"/>
        <v>0</v>
      </c>
      <c r="BK176" s="13" t="s">
        <v>84</v>
      </c>
      <c r="BL176" s="149">
        <f t="shared" si="29"/>
        <v>0</v>
      </c>
      <c r="BM176" s="13" t="s">
        <v>169</v>
      </c>
      <c r="BN176" s="148" t="s">
        <v>294</v>
      </c>
    </row>
    <row r="177" spans="2:66" s="1" customFormat="1" ht="24.15" customHeight="1">
      <c r="B177" s="135"/>
      <c r="C177" s="150" t="s">
        <v>295</v>
      </c>
      <c r="D177" s="150" t="s">
        <v>172</v>
      </c>
      <c r="E177" s="151" t="s">
        <v>288</v>
      </c>
      <c r="F177" s="152" t="s">
        <v>289</v>
      </c>
      <c r="G177" s="152"/>
      <c r="H177" s="153" t="s">
        <v>139</v>
      </c>
      <c r="I177" s="154">
        <v>1.5389999999999999</v>
      </c>
      <c r="J177" s="155"/>
      <c r="K177" s="156">
        <f t="shared" si="20"/>
        <v>0</v>
      </c>
      <c r="L177" s="157"/>
      <c r="M177" s="158"/>
      <c r="N177" s="159" t="s">
        <v>1</v>
      </c>
      <c r="O177" s="160" t="s">
        <v>41</v>
      </c>
      <c r="Q177" s="146">
        <f t="shared" si="21"/>
        <v>0</v>
      </c>
      <c r="R177" s="146">
        <v>0.55000000000000004</v>
      </c>
      <c r="S177" s="146">
        <f t="shared" si="22"/>
        <v>0.84645000000000004</v>
      </c>
      <c r="T177" s="146">
        <v>0</v>
      </c>
      <c r="U177" s="147">
        <f t="shared" si="23"/>
        <v>0</v>
      </c>
      <c r="AS177" s="148" t="s">
        <v>175</v>
      </c>
      <c r="AU177" s="148" t="s">
        <v>172</v>
      </c>
      <c r="AV177" s="148" t="s">
        <v>84</v>
      </c>
      <c r="AZ177" s="13" t="s">
        <v>134</v>
      </c>
      <c r="BF177" s="149">
        <f t="shared" si="24"/>
        <v>0</v>
      </c>
      <c r="BG177" s="149">
        <f t="shared" si="25"/>
        <v>0</v>
      </c>
      <c r="BH177" s="149">
        <f t="shared" si="26"/>
        <v>0</v>
      </c>
      <c r="BI177" s="149">
        <f t="shared" si="27"/>
        <v>0</v>
      </c>
      <c r="BJ177" s="149">
        <f t="shared" si="28"/>
        <v>0</v>
      </c>
      <c r="BK177" s="13" t="s">
        <v>84</v>
      </c>
      <c r="BL177" s="149">
        <f t="shared" si="29"/>
        <v>0</v>
      </c>
      <c r="BM177" s="13" t="s">
        <v>169</v>
      </c>
      <c r="BN177" s="148" t="s">
        <v>296</v>
      </c>
    </row>
    <row r="178" spans="2:66" s="1" customFormat="1" ht="37.85" customHeight="1">
      <c r="B178" s="135"/>
      <c r="C178" s="136" t="s">
        <v>297</v>
      </c>
      <c r="D178" s="136" t="s">
        <v>136</v>
      </c>
      <c r="E178" s="137" t="s">
        <v>298</v>
      </c>
      <c r="F178" s="138" t="s">
        <v>299</v>
      </c>
      <c r="G178" s="138"/>
      <c r="H178" s="139" t="s">
        <v>240</v>
      </c>
      <c r="I178" s="140">
        <v>1.7549999999999999</v>
      </c>
      <c r="J178" s="141"/>
      <c r="K178" s="142">
        <f t="shared" si="20"/>
        <v>0</v>
      </c>
      <c r="L178" s="143"/>
      <c r="M178" s="28"/>
      <c r="N178" s="144" t="s">
        <v>1</v>
      </c>
      <c r="O178" s="145" t="s">
        <v>41</v>
      </c>
      <c r="Q178" s="146">
        <f t="shared" si="21"/>
        <v>0</v>
      </c>
      <c r="R178" s="146">
        <v>2.1000000000000001E-4</v>
      </c>
      <c r="S178" s="146">
        <f t="shared" si="22"/>
        <v>3.6854999999999999E-4</v>
      </c>
      <c r="T178" s="146">
        <v>0</v>
      </c>
      <c r="U178" s="147">
        <f t="shared" si="23"/>
        <v>0</v>
      </c>
      <c r="AS178" s="148" t="s">
        <v>169</v>
      </c>
      <c r="AU178" s="148" t="s">
        <v>136</v>
      </c>
      <c r="AV178" s="148" t="s">
        <v>84</v>
      </c>
      <c r="AZ178" s="13" t="s">
        <v>134</v>
      </c>
      <c r="BF178" s="149">
        <f t="shared" si="24"/>
        <v>0</v>
      </c>
      <c r="BG178" s="149">
        <f t="shared" si="25"/>
        <v>0</v>
      </c>
      <c r="BH178" s="149">
        <f t="shared" si="26"/>
        <v>0</v>
      </c>
      <c r="BI178" s="149">
        <f t="shared" si="27"/>
        <v>0</v>
      </c>
      <c r="BJ178" s="149">
        <f t="shared" si="28"/>
        <v>0</v>
      </c>
      <c r="BK178" s="13" t="s">
        <v>84</v>
      </c>
      <c r="BL178" s="149">
        <f t="shared" si="29"/>
        <v>0</v>
      </c>
      <c r="BM178" s="13" t="s">
        <v>169</v>
      </c>
      <c r="BN178" s="148" t="s">
        <v>300</v>
      </c>
    </row>
    <row r="179" spans="2:66" s="1" customFormat="1" ht="24.15" customHeight="1">
      <c r="B179" s="135"/>
      <c r="C179" s="150" t="s">
        <v>301</v>
      </c>
      <c r="D179" s="150" t="s">
        <v>172</v>
      </c>
      <c r="E179" s="151" t="s">
        <v>288</v>
      </c>
      <c r="F179" s="152" t="s">
        <v>289</v>
      </c>
      <c r="G179" s="152"/>
      <c r="H179" s="153" t="s">
        <v>139</v>
      </c>
      <c r="I179" s="154">
        <v>1.895</v>
      </c>
      <c r="J179" s="155"/>
      <c r="K179" s="156">
        <f t="shared" si="20"/>
        <v>0</v>
      </c>
      <c r="L179" s="157"/>
      <c r="M179" s="158"/>
      <c r="N179" s="159" t="s">
        <v>1</v>
      </c>
      <c r="O179" s="160" t="s">
        <v>41</v>
      </c>
      <c r="Q179" s="146">
        <f t="shared" si="21"/>
        <v>0</v>
      </c>
      <c r="R179" s="146">
        <v>0.55000000000000004</v>
      </c>
      <c r="S179" s="146">
        <f t="shared" si="22"/>
        <v>1.0422500000000001</v>
      </c>
      <c r="T179" s="146">
        <v>0</v>
      </c>
      <c r="U179" s="147">
        <f t="shared" si="23"/>
        <v>0</v>
      </c>
      <c r="AS179" s="148" t="s">
        <v>175</v>
      </c>
      <c r="AU179" s="148" t="s">
        <v>172</v>
      </c>
      <c r="AV179" s="148" t="s">
        <v>84</v>
      </c>
      <c r="AZ179" s="13" t="s">
        <v>134</v>
      </c>
      <c r="BF179" s="149">
        <f t="shared" si="24"/>
        <v>0</v>
      </c>
      <c r="BG179" s="149">
        <f t="shared" si="25"/>
        <v>0</v>
      </c>
      <c r="BH179" s="149">
        <f t="shared" si="26"/>
        <v>0</v>
      </c>
      <c r="BI179" s="149">
        <f t="shared" si="27"/>
        <v>0</v>
      </c>
      <c r="BJ179" s="149">
        <f t="shared" si="28"/>
        <v>0</v>
      </c>
      <c r="BK179" s="13" t="s">
        <v>84</v>
      </c>
      <c r="BL179" s="149">
        <f t="shared" si="29"/>
        <v>0</v>
      </c>
      <c r="BM179" s="13" t="s">
        <v>169</v>
      </c>
      <c r="BN179" s="148" t="s">
        <v>302</v>
      </c>
    </row>
    <row r="180" spans="2:66" s="1" customFormat="1" ht="37.85" customHeight="1">
      <c r="B180" s="135"/>
      <c r="C180" s="136" t="s">
        <v>303</v>
      </c>
      <c r="D180" s="136" t="s">
        <v>136</v>
      </c>
      <c r="E180" s="137" t="s">
        <v>304</v>
      </c>
      <c r="F180" s="138" t="s">
        <v>305</v>
      </c>
      <c r="G180" s="138"/>
      <c r="H180" s="139" t="s">
        <v>240</v>
      </c>
      <c r="I180" s="140">
        <v>0.45</v>
      </c>
      <c r="J180" s="141"/>
      <c r="K180" s="142">
        <f t="shared" si="20"/>
        <v>0</v>
      </c>
      <c r="L180" s="143"/>
      <c r="M180" s="28"/>
      <c r="N180" s="144" t="s">
        <v>1</v>
      </c>
      <c r="O180" s="145" t="s">
        <v>41</v>
      </c>
      <c r="Q180" s="146">
        <f t="shared" si="21"/>
        <v>0</v>
      </c>
      <c r="R180" s="146">
        <v>2.1000000000000001E-4</v>
      </c>
      <c r="S180" s="146">
        <f t="shared" si="22"/>
        <v>9.4500000000000007E-5</v>
      </c>
      <c r="T180" s="146">
        <v>0</v>
      </c>
      <c r="U180" s="147">
        <f t="shared" si="23"/>
        <v>0</v>
      </c>
      <c r="AS180" s="148" t="s">
        <v>169</v>
      </c>
      <c r="AU180" s="148" t="s">
        <v>136</v>
      </c>
      <c r="AV180" s="148" t="s">
        <v>84</v>
      </c>
      <c r="AZ180" s="13" t="s">
        <v>134</v>
      </c>
      <c r="BF180" s="149">
        <f t="shared" si="24"/>
        <v>0</v>
      </c>
      <c r="BG180" s="149">
        <f t="shared" si="25"/>
        <v>0</v>
      </c>
      <c r="BH180" s="149">
        <f t="shared" si="26"/>
        <v>0</v>
      </c>
      <c r="BI180" s="149">
        <f t="shared" si="27"/>
        <v>0</v>
      </c>
      <c r="BJ180" s="149">
        <f t="shared" si="28"/>
        <v>0</v>
      </c>
      <c r="BK180" s="13" t="s">
        <v>84</v>
      </c>
      <c r="BL180" s="149">
        <f t="shared" si="29"/>
        <v>0</v>
      </c>
      <c r="BM180" s="13" t="s">
        <v>169</v>
      </c>
      <c r="BN180" s="148" t="s">
        <v>306</v>
      </c>
    </row>
    <row r="181" spans="2:66" s="1" customFormat="1" ht="24.15" customHeight="1">
      <c r="B181" s="135"/>
      <c r="C181" s="150" t="s">
        <v>307</v>
      </c>
      <c r="D181" s="150" t="s">
        <v>172</v>
      </c>
      <c r="E181" s="151" t="s">
        <v>288</v>
      </c>
      <c r="F181" s="152" t="s">
        <v>289</v>
      </c>
      <c r="G181" s="152"/>
      <c r="H181" s="153" t="s">
        <v>139</v>
      </c>
      <c r="I181" s="154">
        <v>0.48599999999999999</v>
      </c>
      <c r="J181" s="155"/>
      <c r="K181" s="156">
        <f t="shared" si="20"/>
        <v>0</v>
      </c>
      <c r="L181" s="157"/>
      <c r="M181" s="158"/>
      <c r="N181" s="159" t="s">
        <v>1</v>
      </c>
      <c r="O181" s="160" t="s">
        <v>41</v>
      </c>
      <c r="Q181" s="146">
        <f t="shared" si="21"/>
        <v>0</v>
      </c>
      <c r="R181" s="146">
        <v>0.55000000000000004</v>
      </c>
      <c r="S181" s="146">
        <f t="shared" si="22"/>
        <v>0.26730000000000004</v>
      </c>
      <c r="T181" s="146">
        <v>0</v>
      </c>
      <c r="U181" s="147">
        <f t="shared" si="23"/>
        <v>0</v>
      </c>
      <c r="AS181" s="148" t="s">
        <v>175</v>
      </c>
      <c r="AU181" s="148" t="s">
        <v>172</v>
      </c>
      <c r="AV181" s="148" t="s">
        <v>84</v>
      </c>
      <c r="AZ181" s="13" t="s">
        <v>134</v>
      </c>
      <c r="BF181" s="149">
        <f t="shared" si="24"/>
        <v>0</v>
      </c>
      <c r="BG181" s="149">
        <f t="shared" si="25"/>
        <v>0</v>
      </c>
      <c r="BH181" s="149">
        <f t="shared" si="26"/>
        <v>0</v>
      </c>
      <c r="BI181" s="149">
        <f t="shared" si="27"/>
        <v>0</v>
      </c>
      <c r="BJ181" s="149">
        <f t="shared" si="28"/>
        <v>0</v>
      </c>
      <c r="BK181" s="13" t="s">
        <v>84</v>
      </c>
      <c r="BL181" s="149">
        <f t="shared" si="29"/>
        <v>0</v>
      </c>
      <c r="BM181" s="13" t="s">
        <v>169</v>
      </c>
      <c r="BN181" s="148" t="s">
        <v>308</v>
      </c>
    </row>
    <row r="182" spans="2:66" s="1" customFormat="1" ht="24.15" customHeight="1">
      <c r="B182" s="135"/>
      <c r="C182" s="136" t="s">
        <v>309</v>
      </c>
      <c r="D182" s="136" t="s">
        <v>136</v>
      </c>
      <c r="E182" s="137" t="s">
        <v>310</v>
      </c>
      <c r="F182" s="138" t="s">
        <v>311</v>
      </c>
      <c r="G182" s="138"/>
      <c r="H182" s="139" t="s">
        <v>161</v>
      </c>
      <c r="I182" s="140">
        <v>4.4489999999999998</v>
      </c>
      <c r="J182" s="141"/>
      <c r="K182" s="142">
        <f t="shared" si="20"/>
        <v>0</v>
      </c>
      <c r="L182" s="143"/>
      <c r="M182" s="28"/>
      <c r="N182" s="144" t="s">
        <v>1</v>
      </c>
      <c r="O182" s="145" t="s">
        <v>41</v>
      </c>
      <c r="Q182" s="146">
        <f t="shared" si="21"/>
        <v>0</v>
      </c>
      <c r="R182" s="146">
        <v>0</v>
      </c>
      <c r="S182" s="146">
        <f t="shared" si="22"/>
        <v>0</v>
      </c>
      <c r="T182" s="146">
        <v>0</v>
      </c>
      <c r="U182" s="147">
        <f t="shared" si="23"/>
        <v>0</v>
      </c>
      <c r="AS182" s="148" t="s">
        <v>169</v>
      </c>
      <c r="AU182" s="148" t="s">
        <v>136</v>
      </c>
      <c r="AV182" s="148" t="s">
        <v>84</v>
      </c>
      <c r="AZ182" s="13" t="s">
        <v>134</v>
      </c>
      <c r="BF182" s="149">
        <f t="shared" si="24"/>
        <v>0</v>
      </c>
      <c r="BG182" s="149">
        <f t="shared" si="25"/>
        <v>0</v>
      </c>
      <c r="BH182" s="149">
        <f t="shared" si="26"/>
        <v>0</v>
      </c>
      <c r="BI182" s="149">
        <f t="shared" si="27"/>
        <v>0</v>
      </c>
      <c r="BJ182" s="149">
        <f t="shared" si="28"/>
        <v>0</v>
      </c>
      <c r="BK182" s="13" t="s">
        <v>84</v>
      </c>
      <c r="BL182" s="149">
        <f t="shared" si="29"/>
        <v>0</v>
      </c>
      <c r="BM182" s="13" t="s">
        <v>169</v>
      </c>
      <c r="BN182" s="148" t="s">
        <v>312</v>
      </c>
    </row>
    <row r="183" spans="2:66" s="11" customFormat="1" ht="22.85" customHeight="1">
      <c r="B183" s="123"/>
      <c r="D183" s="124" t="s">
        <v>74</v>
      </c>
      <c r="E183" s="133" t="s">
        <v>313</v>
      </c>
      <c r="F183" s="133" t="s">
        <v>314</v>
      </c>
      <c r="G183" s="133"/>
      <c r="J183" s="126"/>
      <c r="K183" s="134">
        <f>BL183</f>
        <v>0</v>
      </c>
      <c r="M183" s="123"/>
      <c r="N183" s="128"/>
      <c r="Q183" s="129">
        <f>SUM(Q184:Q185)</f>
        <v>0</v>
      </c>
      <c r="S183" s="129">
        <f>SUM(S184:S185)</f>
        <v>6.7199999999999996E-2</v>
      </c>
      <c r="U183" s="130">
        <f>SUM(U184:U185)</f>
        <v>0</v>
      </c>
      <c r="AS183" s="124" t="s">
        <v>84</v>
      </c>
      <c r="AU183" s="131" t="s">
        <v>74</v>
      </c>
      <c r="AV183" s="131" t="s">
        <v>80</v>
      </c>
      <c r="AZ183" s="124" t="s">
        <v>134</v>
      </c>
      <c r="BL183" s="132">
        <f>SUM(BL184:BL185)</f>
        <v>0</v>
      </c>
    </row>
    <row r="184" spans="2:66" s="1" customFormat="1" ht="33" customHeight="1">
      <c r="B184" s="135"/>
      <c r="C184" s="136" t="s">
        <v>315</v>
      </c>
      <c r="D184" s="136" t="s">
        <v>136</v>
      </c>
      <c r="E184" s="137" t="s">
        <v>316</v>
      </c>
      <c r="F184" s="138" t="s">
        <v>317</v>
      </c>
      <c r="G184" s="138"/>
      <c r="H184" s="139" t="s">
        <v>240</v>
      </c>
      <c r="I184" s="140">
        <v>4.8</v>
      </c>
      <c r="J184" s="141"/>
      <c r="K184" s="142">
        <f>ROUND(J184*I184,2)</f>
        <v>0</v>
      </c>
      <c r="L184" s="143"/>
      <c r="M184" s="28"/>
      <c r="N184" s="144" t="s">
        <v>1</v>
      </c>
      <c r="O184" s="145" t="s">
        <v>41</v>
      </c>
      <c r="Q184" s="146">
        <f>P184*I184</f>
        <v>0</v>
      </c>
      <c r="R184" s="146">
        <v>1.4E-2</v>
      </c>
      <c r="S184" s="146">
        <f>R184*I184</f>
        <v>6.7199999999999996E-2</v>
      </c>
      <c r="T184" s="146">
        <v>0</v>
      </c>
      <c r="U184" s="147">
        <f>T184*I184</f>
        <v>0</v>
      </c>
      <c r="AS184" s="148" t="s">
        <v>169</v>
      </c>
      <c r="AU184" s="148" t="s">
        <v>136</v>
      </c>
      <c r="AV184" s="148" t="s">
        <v>84</v>
      </c>
      <c r="AZ184" s="13" t="s">
        <v>134</v>
      </c>
      <c r="BF184" s="149">
        <f>IF(O184="základná",K184,0)</f>
        <v>0</v>
      </c>
      <c r="BG184" s="149">
        <f>IF(O184="znížená",K184,0)</f>
        <v>0</v>
      </c>
      <c r="BH184" s="149">
        <f>IF(O184="zákl. prenesená",K184,0)</f>
        <v>0</v>
      </c>
      <c r="BI184" s="149">
        <f>IF(O184="zníž. prenesená",K184,0)</f>
        <v>0</v>
      </c>
      <c r="BJ184" s="149">
        <f>IF(O184="nulová",K184,0)</f>
        <v>0</v>
      </c>
      <c r="BK184" s="13" t="s">
        <v>84</v>
      </c>
      <c r="BL184" s="149">
        <f>ROUND(J184*I184,2)</f>
        <v>0</v>
      </c>
      <c r="BM184" s="13" t="s">
        <v>169</v>
      </c>
      <c r="BN184" s="148" t="s">
        <v>318</v>
      </c>
    </row>
    <row r="185" spans="2:66" s="1" customFormat="1" ht="21.75" customHeight="1">
      <c r="B185" s="135"/>
      <c r="C185" s="136" t="s">
        <v>319</v>
      </c>
      <c r="D185" s="136" t="s">
        <v>136</v>
      </c>
      <c r="E185" s="137" t="s">
        <v>320</v>
      </c>
      <c r="F185" s="138" t="s">
        <v>321</v>
      </c>
      <c r="G185" s="138"/>
      <c r="H185" s="139" t="s">
        <v>161</v>
      </c>
      <c r="I185" s="140">
        <v>6.7000000000000004E-2</v>
      </c>
      <c r="J185" s="141"/>
      <c r="K185" s="142">
        <f>ROUND(J185*I185,2)</f>
        <v>0</v>
      </c>
      <c r="L185" s="143"/>
      <c r="M185" s="28"/>
      <c r="N185" s="144" t="s">
        <v>1</v>
      </c>
      <c r="O185" s="145" t="s">
        <v>41</v>
      </c>
      <c r="Q185" s="146">
        <f>P185*I185</f>
        <v>0</v>
      </c>
      <c r="R185" s="146">
        <v>0</v>
      </c>
      <c r="S185" s="146">
        <f>R185*I185</f>
        <v>0</v>
      </c>
      <c r="T185" s="146">
        <v>0</v>
      </c>
      <c r="U185" s="147">
        <f>T185*I185</f>
        <v>0</v>
      </c>
      <c r="AS185" s="148" t="s">
        <v>169</v>
      </c>
      <c r="AU185" s="148" t="s">
        <v>136</v>
      </c>
      <c r="AV185" s="148" t="s">
        <v>84</v>
      </c>
      <c r="AZ185" s="13" t="s">
        <v>134</v>
      </c>
      <c r="BF185" s="149">
        <f>IF(O185="základná",K185,0)</f>
        <v>0</v>
      </c>
      <c r="BG185" s="149">
        <f>IF(O185="znížená",K185,0)</f>
        <v>0</v>
      </c>
      <c r="BH185" s="149">
        <f>IF(O185="zákl. prenesená",K185,0)</f>
        <v>0</v>
      </c>
      <c r="BI185" s="149">
        <f>IF(O185="zníž. prenesená",K185,0)</f>
        <v>0</v>
      </c>
      <c r="BJ185" s="149">
        <f>IF(O185="nulová",K185,0)</f>
        <v>0</v>
      </c>
      <c r="BK185" s="13" t="s">
        <v>84</v>
      </c>
      <c r="BL185" s="149">
        <f>ROUND(J185*I185,2)</f>
        <v>0</v>
      </c>
      <c r="BM185" s="13" t="s">
        <v>169</v>
      </c>
      <c r="BN185" s="148" t="s">
        <v>322</v>
      </c>
    </row>
    <row r="186" spans="2:66" s="11" customFormat="1" ht="22.85" customHeight="1">
      <c r="B186" s="123"/>
      <c r="D186" s="124" t="s">
        <v>74</v>
      </c>
      <c r="E186" s="133" t="s">
        <v>323</v>
      </c>
      <c r="F186" s="133" t="s">
        <v>324</v>
      </c>
      <c r="G186" s="133"/>
      <c r="J186" s="126"/>
      <c r="K186" s="134">
        <f>BL186</f>
        <v>0</v>
      </c>
      <c r="M186" s="123"/>
      <c r="N186" s="128"/>
      <c r="Q186" s="129">
        <f>SUM(Q187:Q196)</f>
        <v>0</v>
      </c>
      <c r="S186" s="129">
        <f>SUM(S187:S196)</f>
        <v>0.60878531000000002</v>
      </c>
      <c r="U186" s="130">
        <f>SUM(U187:U196)</f>
        <v>0</v>
      </c>
      <c r="AS186" s="124" t="s">
        <v>84</v>
      </c>
      <c r="AU186" s="131" t="s">
        <v>74</v>
      </c>
      <c r="AV186" s="131" t="s">
        <v>80</v>
      </c>
      <c r="AZ186" s="124" t="s">
        <v>134</v>
      </c>
      <c r="BL186" s="132">
        <f>SUM(BL187:BL196)</f>
        <v>0</v>
      </c>
    </row>
    <row r="187" spans="2:66" s="1" customFormat="1" ht="24.15" customHeight="1">
      <c r="B187" s="135"/>
      <c r="C187" s="136" t="s">
        <v>325</v>
      </c>
      <c r="D187" s="136" t="s">
        <v>136</v>
      </c>
      <c r="E187" s="137" t="s">
        <v>326</v>
      </c>
      <c r="F187" s="138" t="s">
        <v>327</v>
      </c>
      <c r="G187" s="138"/>
      <c r="H187" s="139" t="s">
        <v>146</v>
      </c>
      <c r="I187" s="140">
        <v>58.765999999999998</v>
      </c>
      <c r="J187" s="141"/>
      <c r="K187" s="142">
        <f t="shared" ref="K187:K196" si="30">ROUND(J187*I187,2)</f>
        <v>0</v>
      </c>
      <c r="L187" s="143"/>
      <c r="M187" s="28"/>
      <c r="N187" s="144" t="s">
        <v>1</v>
      </c>
      <c r="O187" s="145" t="s">
        <v>41</v>
      </c>
      <c r="Q187" s="146">
        <f t="shared" ref="Q187:Q196" si="31">P187*I187</f>
        <v>0</v>
      </c>
      <c r="R187" s="146">
        <v>5.3299999999999997E-3</v>
      </c>
      <c r="S187" s="146">
        <f t="shared" ref="S187:S196" si="32">R187*I187</f>
        <v>0.31322277999999998</v>
      </c>
      <c r="T187" s="146">
        <v>0</v>
      </c>
      <c r="U187" s="147">
        <f t="shared" ref="U187:U196" si="33">T187*I187</f>
        <v>0</v>
      </c>
      <c r="AS187" s="148" t="s">
        <v>169</v>
      </c>
      <c r="AU187" s="148" t="s">
        <v>136</v>
      </c>
      <c r="AV187" s="148" t="s">
        <v>84</v>
      </c>
      <c r="AZ187" s="13" t="s">
        <v>134</v>
      </c>
      <c r="BF187" s="149">
        <f t="shared" ref="BF187:BF196" si="34">IF(O187="základná",K187,0)</f>
        <v>0</v>
      </c>
      <c r="BG187" s="149">
        <f t="shared" ref="BG187:BG196" si="35">IF(O187="znížená",K187,0)</f>
        <v>0</v>
      </c>
      <c r="BH187" s="149">
        <f t="shared" ref="BH187:BH196" si="36">IF(O187="zákl. prenesená",K187,0)</f>
        <v>0</v>
      </c>
      <c r="BI187" s="149">
        <f t="shared" ref="BI187:BI196" si="37">IF(O187="zníž. prenesená",K187,0)</f>
        <v>0</v>
      </c>
      <c r="BJ187" s="149">
        <f t="shared" ref="BJ187:BJ196" si="38">IF(O187="nulová",K187,0)</f>
        <v>0</v>
      </c>
      <c r="BK187" s="13" t="s">
        <v>84</v>
      </c>
      <c r="BL187" s="149">
        <f t="shared" ref="BL187:BL196" si="39">ROUND(J187*I187,2)</f>
        <v>0</v>
      </c>
      <c r="BM187" s="13" t="s">
        <v>169</v>
      </c>
      <c r="BN187" s="148" t="s">
        <v>328</v>
      </c>
    </row>
    <row r="188" spans="2:66" s="1" customFormat="1" ht="24.15" customHeight="1">
      <c r="B188" s="135"/>
      <c r="C188" s="136" t="s">
        <v>329</v>
      </c>
      <c r="D188" s="136" t="s">
        <v>136</v>
      </c>
      <c r="E188" s="137" t="s">
        <v>330</v>
      </c>
      <c r="F188" s="138" t="s">
        <v>331</v>
      </c>
      <c r="G188" s="138"/>
      <c r="H188" s="139" t="s">
        <v>146</v>
      </c>
      <c r="I188" s="140">
        <v>67.581000000000003</v>
      </c>
      <c r="J188" s="141"/>
      <c r="K188" s="142">
        <f t="shared" si="30"/>
        <v>0</v>
      </c>
      <c r="L188" s="143"/>
      <c r="M188" s="28"/>
      <c r="N188" s="144" t="s">
        <v>1</v>
      </c>
      <c r="O188" s="145" t="s">
        <v>41</v>
      </c>
      <c r="Q188" s="146">
        <f t="shared" si="31"/>
        <v>0</v>
      </c>
      <c r="R188" s="146">
        <v>2.3000000000000001E-4</v>
      </c>
      <c r="S188" s="146">
        <f t="shared" si="32"/>
        <v>1.5543630000000001E-2</v>
      </c>
      <c r="T188" s="146">
        <v>0</v>
      </c>
      <c r="U188" s="147">
        <f t="shared" si="33"/>
        <v>0</v>
      </c>
      <c r="AS188" s="148" t="s">
        <v>169</v>
      </c>
      <c r="AU188" s="148" t="s">
        <v>136</v>
      </c>
      <c r="AV188" s="148" t="s">
        <v>84</v>
      </c>
      <c r="AZ188" s="13" t="s">
        <v>134</v>
      </c>
      <c r="BF188" s="149">
        <f t="shared" si="34"/>
        <v>0</v>
      </c>
      <c r="BG188" s="149">
        <f t="shared" si="35"/>
        <v>0</v>
      </c>
      <c r="BH188" s="149">
        <f t="shared" si="36"/>
        <v>0</v>
      </c>
      <c r="BI188" s="149">
        <f t="shared" si="37"/>
        <v>0</v>
      </c>
      <c r="BJ188" s="149">
        <f t="shared" si="38"/>
        <v>0</v>
      </c>
      <c r="BK188" s="13" t="s">
        <v>84</v>
      </c>
      <c r="BL188" s="149">
        <f t="shared" si="39"/>
        <v>0</v>
      </c>
      <c r="BM188" s="13" t="s">
        <v>169</v>
      </c>
      <c r="BN188" s="148" t="s">
        <v>332</v>
      </c>
    </row>
    <row r="189" spans="2:66" s="1" customFormat="1" ht="37.85" customHeight="1">
      <c r="B189" s="135"/>
      <c r="C189" s="136" t="s">
        <v>333</v>
      </c>
      <c r="D189" s="136" t="s">
        <v>136</v>
      </c>
      <c r="E189" s="137" t="s">
        <v>334</v>
      </c>
      <c r="F189" s="138" t="s">
        <v>335</v>
      </c>
      <c r="G189" s="138"/>
      <c r="H189" s="139" t="s">
        <v>240</v>
      </c>
      <c r="I189" s="140">
        <v>24</v>
      </c>
      <c r="J189" s="141"/>
      <c r="K189" s="142">
        <f t="shared" si="30"/>
        <v>0</v>
      </c>
      <c r="L189" s="143"/>
      <c r="M189" s="28"/>
      <c r="N189" s="144" t="s">
        <v>1</v>
      </c>
      <c r="O189" s="145" t="s">
        <v>41</v>
      </c>
      <c r="Q189" s="146">
        <f t="shared" si="31"/>
        <v>0</v>
      </c>
      <c r="R189" s="146">
        <v>4.1599999999999996E-3</v>
      </c>
      <c r="S189" s="146">
        <f t="shared" si="32"/>
        <v>9.9839999999999984E-2</v>
      </c>
      <c r="T189" s="146">
        <v>0</v>
      </c>
      <c r="U189" s="147">
        <f t="shared" si="33"/>
        <v>0</v>
      </c>
      <c r="AS189" s="148" t="s">
        <v>169</v>
      </c>
      <c r="AU189" s="148" t="s">
        <v>136</v>
      </c>
      <c r="AV189" s="148" t="s">
        <v>84</v>
      </c>
      <c r="AZ189" s="13" t="s">
        <v>134</v>
      </c>
      <c r="BF189" s="149">
        <f t="shared" si="34"/>
        <v>0</v>
      </c>
      <c r="BG189" s="149">
        <f t="shared" si="35"/>
        <v>0</v>
      </c>
      <c r="BH189" s="149">
        <f t="shared" si="36"/>
        <v>0</v>
      </c>
      <c r="BI189" s="149">
        <f t="shared" si="37"/>
        <v>0</v>
      </c>
      <c r="BJ189" s="149">
        <f t="shared" si="38"/>
        <v>0</v>
      </c>
      <c r="BK189" s="13" t="s">
        <v>84</v>
      </c>
      <c r="BL189" s="149">
        <f t="shared" si="39"/>
        <v>0</v>
      </c>
      <c r="BM189" s="13" t="s">
        <v>169</v>
      </c>
      <c r="BN189" s="148" t="s">
        <v>336</v>
      </c>
    </row>
    <row r="190" spans="2:66" s="1" customFormat="1" ht="21.75" customHeight="1">
      <c r="B190" s="135"/>
      <c r="C190" s="136" t="s">
        <v>337</v>
      </c>
      <c r="D190" s="136" t="s">
        <v>136</v>
      </c>
      <c r="E190" s="137" t="s">
        <v>338</v>
      </c>
      <c r="F190" s="138" t="s">
        <v>339</v>
      </c>
      <c r="G190" s="138"/>
      <c r="H190" s="139" t="s">
        <v>240</v>
      </c>
      <c r="I190" s="140">
        <v>14.515000000000001</v>
      </c>
      <c r="J190" s="141"/>
      <c r="K190" s="142">
        <f t="shared" si="30"/>
        <v>0</v>
      </c>
      <c r="L190" s="143"/>
      <c r="M190" s="28"/>
      <c r="N190" s="144" t="s">
        <v>1</v>
      </c>
      <c r="O190" s="145" t="s">
        <v>41</v>
      </c>
      <c r="Q190" s="146">
        <f t="shared" si="31"/>
        <v>0</v>
      </c>
      <c r="R190" s="146">
        <v>2.9399999999999999E-3</v>
      </c>
      <c r="S190" s="146">
        <f t="shared" si="32"/>
        <v>4.26741E-2</v>
      </c>
      <c r="T190" s="146">
        <v>0</v>
      </c>
      <c r="U190" s="147">
        <f t="shared" si="33"/>
        <v>0</v>
      </c>
      <c r="AS190" s="148" t="s">
        <v>169</v>
      </c>
      <c r="AU190" s="148" t="s">
        <v>136</v>
      </c>
      <c r="AV190" s="148" t="s">
        <v>84</v>
      </c>
      <c r="AZ190" s="13" t="s">
        <v>134</v>
      </c>
      <c r="BF190" s="149">
        <f t="shared" si="34"/>
        <v>0</v>
      </c>
      <c r="BG190" s="149">
        <f t="shared" si="35"/>
        <v>0</v>
      </c>
      <c r="BH190" s="149">
        <f t="shared" si="36"/>
        <v>0</v>
      </c>
      <c r="BI190" s="149">
        <f t="shared" si="37"/>
        <v>0</v>
      </c>
      <c r="BJ190" s="149">
        <f t="shared" si="38"/>
        <v>0</v>
      </c>
      <c r="BK190" s="13" t="s">
        <v>84</v>
      </c>
      <c r="BL190" s="149">
        <f t="shared" si="39"/>
        <v>0</v>
      </c>
      <c r="BM190" s="13" t="s">
        <v>169</v>
      </c>
      <c r="BN190" s="148" t="s">
        <v>340</v>
      </c>
    </row>
    <row r="191" spans="2:66" s="1" customFormat="1" ht="24.15" customHeight="1">
      <c r="B191" s="135"/>
      <c r="C191" s="136" t="s">
        <v>341</v>
      </c>
      <c r="D191" s="136" t="s">
        <v>136</v>
      </c>
      <c r="E191" s="137" t="s">
        <v>342</v>
      </c>
      <c r="F191" s="138" t="s">
        <v>343</v>
      </c>
      <c r="G191" s="138"/>
      <c r="H191" s="139" t="s">
        <v>240</v>
      </c>
      <c r="I191" s="140">
        <v>24</v>
      </c>
      <c r="J191" s="141"/>
      <c r="K191" s="142">
        <f t="shared" si="30"/>
        <v>0</v>
      </c>
      <c r="L191" s="143"/>
      <c r="M191" s="28"/>
      <c r="N191" s="144" t="s">
        <v>1</v>
      </c>
      <c r="O191" s="145" t="s">
        <v>41</v>
      </c>
      <c r="Q191" s="146">
        <f t="shared" si="31"/>
        <v>0</v>
      </c>
      <c r="R191" s="146">
        <v>5.2999999999999998E-4</v>
      </c>
      <c r="S191" s="146">
        <f t="shared" si="32"/>
        <v>1.2719999999999999E-2</v>
      </c>
      <c r="T191" s="146">
        <v>0</v>
      </c>
      <c r="U191" s="147">
        <f t="shared" si="33"/>
        <v>0</v>
      </c>
      <c r="AS191" s="148" t="s">
        <v>169</v>
      </c>
      <c r="AU191" s="148" t="s">
        <v>136</v>
      </c>
      <c r="AV191" s="148" t="s">
        <v>84</v>
      </c>
      <c r="AZ191" s="13" t="s">
        <v>134</v>
      </c>
      <c r="BF191" s="149">
        <f t="shared" si="34"/>
        <v>0</v>
      </c>
      <c r="BG191" s="149">
        <f t="shared" si="35"/>
        <v>0</v>
      </c>
      <c r="BH191" s="149">
        <f t="shared" si="36"/>
        <v>0</v>
      </c>
      <c r="BI191" s="149">
        <f t="shared" si="37"/>
        <v>0</v>
      </c>
      <c r="BJ191" s="149">
        <f t="shared" si="38"/>
        <v>0</v>
      </c>
      <c r="BK191" s="13" t="s">
        <v>84</v>
      </c>
      <c r="BL191" s="149">
        <f t="shared" si="39"/>
        <v>0</v>
      </c>
      <c r="BM191" s="13" t="s">
        <v>169</v>
      </c>
      <c r="BN191" s="148" t="s">
        <v>344</v>
      </c>
    </row>
    <row r="192" spans="2:66" s="1" customFormat="1" ht="24.15" customHeight="1">
      <c r="B192" s="135"/>
      <c r="C192" s="136" t="s">
        <v>345</v>
      </c>
      <c r="D192" s="136" t="s">
        <v>136</v>
      </c>
      <c r="E192" s="137" t="s">
        <v>346</v>
      </c>
      <c r="F192" s="138" t="s">
        <v>347</v>
      </c>
      <c r="G192" s="138"/>
      <c r="H192" s="139" t="s">
        <v>240</v>
      </c>
      <c r="I192" s="140">
        <v>24</v>
      </c>
      <c r="J192" s="141"/>
      <c r="K192" s="142">
        <f t="shared" si="30"/>
        <v>0</v>
      </c>
      <c r="L192" s="143"/>
      <c r="M192" s="28"/>
      <c r="N192" s="144" t="s">
        <v>1</v>
      </c>
      <c r="O192" s="145" t="s">
        <v>41</v>
      </c>
      <c r="Q192" s="146">
        <f t="shared" si="31"/>
        <v>0</v>
      </c>
      <c r="R192" s="146">
        <v>2.15E-3</v>
      </c>
      <c r="S192" s="146">
        <f t="shared" si="32"/>
        <v>5.16E-2</v>
      </c>
      <c r="T192" s="146">
        <v>0</v>
      </c>
      <c r="U192" s="147">
        <f t="shared" si="33"/>
        <v>0</v>
      </c>
      <c r="AS192" s="148" t="s">
        <v>169</v>
      </c>
      <c r="AU192" s="148" t="s">
        <v>136</v>
      </c>
      <c r="AV192" s="148" t="s">
        <v>84</v>
      </c>
      <c r="AZ192" s="13" t="s">
        <v>134</v>
      </c>
      <c r="BF192" s="149">
        <f t="shared" si="34"/>
        <v>0</v>
      </c>
      <c r="BG192" s="149">
        <f t="shared" si="35"/>
        <v>0</v>
      </c>
      <c r="BH192" s="149">
        <f t="shared" si="36"/>
        <v>0</v>
      </c>
      <c r="BI192" s="149">
        <f t="shared" si="37"/>
        <v>0</v>
      </c>
      <c r="BJ192" s="149">
        <f t="shared" si="38"/>
        <v>0</v>
      </c>
      <c r="BK192" s="13" t="s">
        <v>84</v>
      </c>
      <c r="BL192" s="149">
        <f t="shared" si="39"/>
        <v>0</v>
      </c>
      <c r="BM192" s="13" t="s">
        <v>169</v>
      </c>
      <c r="BN192" s="148" t="s">
        <v>348</v>
      </c>
    </row>
    <row r="193" spans="2:66" s="1" customFormat="1" ht="24.15" customHeight="1">
      <c r="B193" s="135"/>
      <c r="C193" s="136" t="s">
        <v>349</v>
      </c>
      <c r="D193" s="136" t="s">
        <v>136</v>
      </c>
      <c r="E193" s="137" t="s">
        <v>350</v>
      </c>
      <c r="F193" s="138" t="s">
        <v>351</v>
      </c>
      <c r="G193" s="138"/>
      <c r="H193" s="139" t="s">
        <v>240</v>
      </c>
      <c r="I193" s="140">
        <v>10.16</v>
      </c>
      <c r="J193" s="141"/>
      <c r="K193" s="142">
        <f t="shared" si="30"/>
        <v>0</v>
      </c>
      <c r="L193" s="143"/>
      <c r="M193" s="28"/>
      <c r="N193" s="144" t="s">
        <v>1</v>
      </c>
      <c r="O193" s="145" t="s">
        <v>41</v>
      </c>
      <c r="Q193" s="146">
        <f t="shared" si="31"/>
        <v>0</v>
      </c>
      <c r="R193" s="146">
        <v>2.8400000000000001E-3</v>
      </c>
      <c r="S193" s="146">
        <f t="shared" si="32"/>
        <v>2.8854400000000002E-2</v>
      </c>
      <c r="T193" s="146">
        <v>0</v>
      </c>
      <c r="U193" s="147">
        <f t="shared" si="33"/>
        <v>0</v>
      </c>
      <c r="AS193" s="148" t="s">
        <v>169</v>
      </c>
      <c r="AU193" s="148" t="s">
        <v>136</v>
      </c>
      <c r="AV193" s="148" t="s">
        <v>84</v>
      </c>
      <c r="AZ193" s="13" t="s">
        <v>134</v>
      </c>
      <c r="BF193" s="149">
        <f t="shared" si="34"/>
        <v>0</v>
      </c>
      <c r="BG193" s="149">
        <f t="shared" si="35"/>
        <v>0</v>
      </c>
      <c r="BH193" s="149">
        <f t="shared" si="36"/>
        <v>0</v>
      </c>
      <c r="BI193" s="149">
        <f t="shared" si="37"/>
        <v>0</v>
      </c>
      <c r="BJ193" s="149">
        <f t="shared" si="38"/>
        <v>0</v>
      </c>
      <c r="BK193" s="13" t="s">
        <v>84</v>
      </c>
      <c r="BL193" s="149">
        <f t="shared" si="39"/>
        <v>0</v>
      </c>
      <c r="BM193" s="13" t="s">
        <v>169</v>
      </c>
      <c r="BN193" s="148" t="s">
        <v>352</v>
      </c>
    </row>
    <row r="194" spans="2:66" s="1" customFormat="1" ht="24.15" customHeight="1">
      <c r="B194" s="135"/>
      <c r="C194" s="136" t="s">
        <v>353</v>
      </c>
      <c r="D194" s="136" t="s">
        <v>136</v>
      </c>
      <c r="E194" s="137" t="s">
        <v>354</v>
      </c>
      <c r="F194" s="138" t="s">
        <v>355</v>
      </c>
      <c r="G194" s="138"/>
      <c r="H194" s="139" t="s">
        <v>240</v>
      </c>
      <c r="I194" s="140">
        <v>11.4</v>
      </c>
      <c r="J194" s="141"/>
      <c r="K194" s="142">
        <f t="shared" si="30"/>
        <v>0</v>
      </c>
      <c r="L194" s="143"/>
      <c r="M194" s="28"/>
      <c r="N194" s="144" t="s">
        <v>1</v>
      </c>
      <c r="O194" s="145" t="s">
        <v>41</v>
      </c>
      <c r="Q194" s="146">
        <f t="shared" si="31"/>
        <v>0</v>
      </c>
      <c r="R194" s="146">
        <v>2.8500000000000001E-3</v>
      </c>
      <c r="S194" s="146">
        <f t="shared" si="32"/>
        <v>3.2490000000000005E-2</v>
      </c>
      <c r="T194" s="146">
        <v>0</v>
      </c>
      <c r="U194" s="147">
        <f t="shared" si="33"/>
        <v>0</v>
      </c>
      <c r="AS194" s="148" t="s">
        <v>169</v>
      </c>
      <c r="AU194" s="148" t="s">
        <v>136</v>
      </c>
      <c r="AV194" s="148" t="s">
        <v>84</v>
      </c>
      <c r="AZ194" s="13" t="s">
        <v>134</v>
      </c>
      <c r="BF194" s="149">
        <f t="shared" si="34"/>
        <v>0</v>
      </c>
      <c r="BG194" s="149">
        <f t="shared" si="35"/>
        <v>0</v>
      </c>
      <c r="BH194" s="149">
        <f t="shared" si="36"/>
        <v>0</v>
      </c>
      <c r="BI194" s="149">
        <f t="shared" si="37"/>
        <v>0</v>
      </c>
      <c r="BJ194" s="149">
        <f t="shared" si="38"/>
        <v>0</v>
      </c>
      <c r="BK194" s="13" t="s">
        <v>84</v>
      </c>
      <c r="BL194" s="149">
        <f t="shared" si="39"/>
        <v>0</v>
      </c>
      <c r="BM194" s="13" t="s">
        <v>169</v>
      </c>
      <c r="BN194" s="148" t="s">
        <v>356</v>
      </c>
    </row>
    <row r="195" spans="2:66" s="1" customFormat="1" ht="24.15" customHeight="1">
      <c r="B195" s="135"/>
      <c r="C195" s="136" t="s">
        <v>357</v>
      </c>
      <c r="D195" s="136" t="s">
        <v>136</v>
      </c>
      <c r="E195" s="137" t="s">
        <v>358</v>
      </c>
      <c r="F195" s="138" t="s">
        <v>359</v>
      </c>
      <c r="G195" s="138"/>
      <c r="H195" s="139" t="s">
        <v>240</v>
      </c>
      <c r="I195" s="140">
        <v>5.72</v>
      </c>
      <c r="J195" s="141"/>
      <c r="K195" s="142">
        <f t="shared" si="30"/>
        <v>0</v>
      </c>
      <c r="L195" s="143"/>
      <c r="M195" s="28"/>
      <c r="N195" s="144" t="s">
        <v>1</v>
      </c>
      <c r="O195" s="145" t="s">
        <v>41</v>
      </c>
      <c r="Q195" s="146">
        <f t="shared" si="31"/>
        <v>0</v>
      </c>
      <c r="R195" s="146">
        <v>2.0699999999999998E-3</v>
      </c>
      <c r="S195" s="146">
        <f t="shared" si="32"/>
        <v>1.1840399999999997E-2</v>
      </c>
      <c r="T195" s="146">
        <v>0</v>
      </c>
      <c r="U195" s="147">
        <f t="shared" si="33"/>
        <v>0</v>
      </c>
      <c r="AS195" s="148" t="s">
        <v>169</v>
      </c>
      <c r="AU195" s="148" t="s">
        <v>136</v>
      </c>
      <c r="AV195" s="148" t="s">
        <v>84</v>
      </c>
      <c r="AZ195" s="13" t="s">
        <v>134</v>
      </c>
      <c r="BF195" s="149">
        <f t="shared" si="34"/>
        <v>0</v>
      </c>
      <c r="BG195" s="149">
        <f t="shared" si="35"/>
        <v>0</v>
      </c>
      <c r="BH195" s="149">
        <f t="shared" si="36"/>
        <v>0</v>
      </c>
      <c r="BI195" s="149">
        <f t="shared" si="37"/>
        <v>0</v>
      </c>
      <c r="BJ195" s="149">
        <f t="shared" si="38"/>
        <v>0</v>
      </c>
      <c r="BK195" s="13" t="s">
        <v>84</v>
      </c>
      <c r="BL195" s="149">
        <f t="shared" si="39"/>
        <v>0</v>
      </c>
      <c r="BM195" s="13" t="s">
        <v>169</v>
      </c>
      <c r="BN195" s="148" t="s">
        <v>360</v>
      </c>
    </row>
    <row r="196" spans="2:66" s="1" customFormat="1" ht="24.15" customHeight="1">
      <c r="B196" s="135"/>
      <c r="C196" s="136" t="s">
        <v>361</v>
      </c>
      <c r="D196" s="136" t="s">
        <v>136</v>
      </c>
      <c r="E196" s="137" t="s">
        <v>362</v>
      </c>
      <c r="F196" s="138" t="s">
        <v>363</v>
      </c>
      <c r="G196" s="138"/>
      <c r="H196" s="139" t="s">
        <v>161</v>
      </c>
      <c r="I196" s="140">
        <v>0.60899999999999999</v>
      </c>
      <c r="J196" s="141"/>
      <c r="K196" s="142">
        <f t="shared" si="30"/>
        <v>0</v>
      </c>
      <c r="L196" s="143"/>
      <c r="M196" s="28"/>
      <c r="N196" s="144" t="s">
        <v>1</v>
      </c>
      <c r="O196" s="145" t="s">
        <v>41</v>
      </c>
      <c r="Q196" s="146">
        <f t="shared" si="31"/>
        <v>0</v>
      </c>
      <c r="R196" s="146">
        <v>0</v>
      </c>
      <c r="S196" s="146">
        <f t="shared" si="32"/>
        <v>0</v>
      </c>
      <c r="T196" s="146">
        <v>0</v>
      </c>
      <c r="U196" s="147">
        <f t="shared" si="33"/>
        <v>0</v>
      </c>
      <c r="AS196" s="148" t="s">
        <v>169</v>
      </c>
      <c r="AU196" s="148" t="s">
        <v>136</v>
      </c>
      <c r="AV196" s="148" t="s">
        <v>84</v>
      </c>
      <c r="AZ196" s="13" t="s">
        <v>134</v>
      </c>
      <c r="BF196" s="149">
        <f t="shared" si="34"/>
        <v>0</v>
      </c>
      <c r="BG196" s="149">
        <f t="shared" si="35"/>
        <v>0</v>
      </c>
      <c r="BH196" s="149">
        <f t="shared" si="36"/>
        <v>0</v>
      </c>
      <c r="BI196" s="149">
        <f t="shared" si="37"/>
        <v>0</v>
      </c>
      <c r="BJ196" s="149">
        <f t="shared" si="38"/>
        <v>0</v>
      </c>
      <c r="BK196" s="13" t="s">
        <v>84</v>
      </c>
      <c r="BL196" s="149">
        <f t="shared" si="39"/>
        <v>0</v>
      </c>
      <c r="BM196" s="13" t="s">
        <v>169</v>
      </c>
      <c r="BN196" s="148" t="s">
        <v>364</v>
      </c>
    </row>
    <row r="197" spans="2:66" s="11" customFormat="1" ht="22.85" customHeight="1">
      <c r="B197" s="123"/>
      <c r="D197" s="124" t="s">
        <v>74</v>
      </c>
      <c r="E197" s="133" t="s">
        <v>365</v>
      </c>
      <c r="F197" s="133" t="s">
        <v>366</v>
      </c>
      <c r="G197" s="133"/>
      <c r="J197" s="126"/>
      <c r="K197" s="134">
        <f>BL197</f>
        <v>0</v>
      </c>
      <c r="M197" s="123"/>
      <c r="N197" s="128"/>
      <c r="Q197" s="129">
        <f>SUM(Q198:Q206)</f>
        <v>0</v>
      </c>
      <c r="S197" s="129">
        <f>SUM(S198:S206)</f>
        <v>0.143099</v>
      </c>
      <c r="U197" s="130">
        <f>SUM(U198:U206)</f>
        <v>0</v>
      </c>
      <c r="AS197" s="124" t="s">
        <v>84</v>
      </c>
      <c r="AU197" s="131" t="s">
        <v>74</v>
      </c>
      <c r="AV197" s="131" t="s">
        <v>80</v>
      </c>
      <c r="AZ197" s="124" t="s">
        <v>134</v>
      </c>
      <c r="BL197" s="132">
        <f>SUM(BL198:BL206)</f>
        <v>0</v>
      </c>
    </row>
    <row r="198" spans="2:66" s="1" customFormat="1" ht="33" customHeight="1">
      <c r="B198" s="135"/>
      <c r="C198" s="136" t="s">
        <v>367</v>
      </c>
      <c r="D198" s="136" t="s">
        <v>136</v>
      </c>
      <c r="E198" s="137" t="s">
        <v>368</v>
      </c>
      <c r="F198" s="138" t="s">
        <v>369</v>
      </c>
      <c r="G198" s="138"/>
      <c r="H198" s="139" t="s">
        <v>240</v>
      </c>
      <c r="I198" s="140">
        <v>19.2</v>
      </c>
      <c r="J198" s="141"/>
      <c r="K198" s="142">
        <f t="shared" ref="K198:K206" si="40">ROUND(J198*I198,2)</f>
        <v>0</v>
      </c>
      <c r="L198" s="143"/>
      <c r="M198" s="28"/>
      <c r="N198" s="144" t="s">
        <v>1</v>
      </c>
      <c r="O198" s="145" t="s">
        <v>41</v>
      </c>
      <c r="Q198" s="146">
        <f t="shared" ref="Q198:Q206" si="41">P198*I198</f>
        <v>0</v>
      </c>
      <c r="R198" s="146">
        <v>2.1000000000000001E-4</v>
      </c>
      <c r="S198" s="146">
        <f t="shared" ref="S198:S206" si="42">R198*I198</f>
        <v>4.032E-3</v>
      </c>
      <c r="T198" s="146">
        <v>0</v>
      </c>
      <c r="U198" s="147">
        <f t="shared" ref="U198:U206" si="43">T198*I198</f>
        <v>0</v>
      </c>
      <c r="AS198" s="148" t="s">
        <v>169</v>
      </c>
      <c r="AU198" s="148" t="s">
        <v>136</v>
      </c>
      <c r="AV198" s="148" t="s">
        <v>84</v>
      </c>
      <c r="AZ198" s="13" t="s">
        <v>134</v>
      </c>
      <c r="BF198" s="149">
        <f t="shared" ref="BF198:BF206" si="44">IF(O198="základná",K198,0)</f>
        <v>0</v>
      </c>
      <c r="BG198" s="149">
        <f t="shared" ref="BG198:BG206" si="45">IF(O198="znížená",K198,0)</f>
        <v>0</v>
      </c>
      <c r="BH198" s="149">
        <f t="shared" ref="BH198:BH206" si="46">IF(O198="zákl. prenesená",K198,0)</f>
        <v>0</v>
      </c>
      <c r="BI198" s="149">
        <f t="shared" ref="BI198:BI206" si="47">IF(O198="zníž. prenesená",K198,0)</f>
        <v>0</v>
      </c>
      <c r="BJ198" s="149">
        <f t="shared" ref="BJ198:BJ206" si="48">IF(O198="nulová",K198,0)</f>
        <v>0</v>
      </c>
      <c r="BK198" s="13" t="s">
        <v>84</v>
      </c>
      <c r="BL198" s="149">
        <f t="shared" ref="BL198:BL206" si="49">ROUND(J198*I198,2)</f>
        <v>0</v>
      </c>
      <c r="BM198" s="13" t="s">
        <v>169</v>
      </c>
      <c r="BN198" s="148" t="s">
        <v>370</v>
      </c>
    </row>
    <row r="199" spans="2:66" s="1" customFormat="1" ht="49.1" customHeight="1">
      <c r="B199" s="135"/>
      <c r="C199" s="150" t="s">
        <v>371</v>
      </c>
      <c r="D199" s="150" t="s">
        <v>172</v>
      </c>
      <c r="E199" s="151" t="s">
        <v>372</v>
      </c>
      <c r="F199" s="152" t="s">
        <v>373</v>
      </c>
      <c r="G199" s="152"/>
      <c r="H199" s="153" t="s">
        <v>240</v>
      </c>
      <c r="I199" s="154">
        <v>40.32</v>
      </c>
      <c r="J199" s="155"/>
      <c r="K199" s="156">
        <f t="shared" si="40"/>
        <v>0</v>
      </c>
      <c r="L199" s="157"/>
      <c r="M199" s="158"/>
      <c r="N199" s="159" t="s">
        <v>1</v>
      </c>
      <c r="O199" s="160" t="s">
        <v>41</v>
      </c>
      <c r="Q199" s="146">
        <f t="shared" si="41"/>
        <v>0</v>
      </c>
      <c r="R199" s="146">
        <v>1E-4</v>
      </c>
      <c r="S199" s="146">
        <f t="shared" si="42"/>
        <v>4.032E-3</v>
      </c>
      <c r="T199" s="146">
        <v>0</v>
      </c>
      <c r="U199" s="147">
        <f t="shared" si="43"/>
        <v>0</v>
      </c>
      <c r="AS199" s="148" t="s">
        <v>175</v>
      </c>
      <c r="AU199" s="148" t="s">
        <v>172</v>
      </c>
      <c r="AV199" s="148" t="s">
        <v>84</v>
      </c>
      <c r="AZ199" s="13" t="s">
        <v>134</v>
      </c>
      <c r="BF199" s="149">
        <f t="shared" si="44"/>
        <v>0</v>
      </c>
      <c r="BG199" s="149">
        <f t="shared" si="45"/>
        <v>0</v>
      </c>
      <c r="BH199" s="149">
        <f t="shared" si="46"/>
        <v>0</v>
      </c>
      <c r="BI199" s="149">
        <f t="shared" si="47"/>
        <v>0</v>
      </c>
      <c r="BJ199" s="149">
        <f t="shared" si="48"/>
        <v>0</v>
      </c>
      <c r="BK199" s="13" t="s">
        <v>84</v>
      </c>
      <c r="BL199" s="149">
        <f t="shared" si="49"/>
        <v>0</v>
      </c>
      <c r="BM199" s="13" t="s">
        <v>169</v>
      </c>
      <c r="BN199" s="148" t="s">
        <v>374</v>
      </c>
    </row>
    <row r="200" spans="2:66" s="1" customFormat="1" ht="16.5" customHeight="1">
      <c r="B200" s="135"/>
      <c r="C200" s="150" t="s">
        <v>375</v>
      </c>
      <c r="D200" s="150" t="s">
        <v>172</v>
      </c>
      <c r="E200" s="151" t="s">
        <v>376</v>
      </c>
      <c r="F200" s="152" t="s">
        <v>377</v>
      </c>
      <c r="G200" s="152"/>
      <c r="H200" s="153" t="s">
        <v>378</v>
      </c>
      <c r="I200" s="154">
        <v>4</v>
      </c>
      <c r="J200" s="155"/>
      <c r="K200" s="156">
        <f t="shared" si="40"/>
        <v>0</v>
      </c>
      <c r="L200" s="157"/>
      <c r="M200" s="158"/>
      <c r="N200" s="159" t="s">
        <v>1</v>
      </c>
      <c r="O200" s="160" t="s">
        <v>41</v>
      </c>
      <c r="Q200" s="146">
        <f t="shared" si="41"/>
        <v>0</v>
      </c>
      <c r="R200" s="146">
        <v>1.3559999999999999E-2</v>
      </c>
      <c r="S200" s="146">
        <f t="shared" si="42"/>
        <v>5.4239999999999997E-2</v>
      </c>
      <c r="T200" s="146">
        <v>0</v>
      </c>
      <c r="U200" s="147">
        <f t="shared" si="43"/>
        <v>0</v>
      </c>
      <c r="AS200" s="148" t="s">
        <v>175</v>
      </c>
      <c r="AU200" s="148" t="s">
        <v>172</v>
      </c>
      <c r="AV200" s="148" t="s">
        <v>84</v>
      </c>
      <c r="AZ200" s="13" t="s">
        <v>134</v>
      </c>
      <c r="BF200" s="149">
        <f t="shared" si="44"/>
        <v>0</v>
      </c>
      <c r="BG200" s="149">
        <f t="shared" si="45"/>
        <v>0</v>
      </c>
      <c r="BH200" s="149">
        <f t="shared" si="46"/>
        <v>0</v>
      </c>
      <c r="BI200" s="149">
        <f t="shared" si="47"/>
        <v>0</v>
      </c>
      <c r="BJ200" s="149">
        <f t="shared" si="48"/>
        <v>0</v>
      </c>
      <c r="BK200" s="13" t="s">
        <v>84</v>
      </c>
      <c r="BL200" s="149">
        <f t="shared" si="49"/>
        <v>0</v>
      </c>
      <c r="BM200" s="13" t="s">
        <v>169</v>
      </c>
      <c r="BN200" s="148" t="s">
        <v>379</v>
      </c>
    </row>
    <row r="201" spans="2:66" s="1" customFormat="1" ht="33" customHeight="1">
      <c r="B201" s="135"/>
      <c r="C201" s="136" t="s">
        <v>380</v>
      </c>
      <c r="D201" s="136" t="s">
        <v>136</v>
      </c>
      <c r="E201" s="137" t="s">
        <v>381</v>
      </c>
      <c r="F201" s="138" t="s">
        <v>382</v>
      </c>
      <c r="G201" s="138"/>
      <c r="H201" s="139" t="s">
        <v>240</v>
      </c>
      <c r="I201" s="140">
        <v>7</v>
      </c>
      <c r="J201" s="141"/>
      <c r="K201" s="142">
        <f t="shared" si="40"/>
        <v>0</v>
      </c>
      <c r="L201" s="143"/>
      <c r="M201" s="28"/>
      <c r="N201" s="144" t="s">
        <v>1</v>
      </c>
      <c r="O201" s="145" t="s">
        <v>41</v>
      </c>
      <c r="Q201" s="146">
        <f t="shared" si="41"/>
        <v>0</v>
      </c>
      <c r="R201" s="146">
        <v>2.1000000000000001E-4</v>
      </c>
      <c r="S201" s="146">
        <f t="shared" si="42"/>
        <v>1.47E-3</v>
      </c>
      <c r="T201" s="146">
        <v>0</v>
      </c>
      <c r="U201" s="147">
        <f t="shared" si="43"/>
        <v>0</v>
      </c>
      <c r="AS201" s="148" t="s">
        <v>169</v>
      </c>
      <c r="AU201" s="148" t="s">
        <v>136</v>
      </c>
      <c r="AV201" s="148" t="s">
        <v>84</v>
      </c>
      <c r="AZ201" s="13" t="s">
        <v>134</v>
      </c>
      <c r="BF201" s="149">
        <f t="shared" si="44"/>
        <v>0</v>
      </c>
      <c r="BG201" s="149">
        <f t="shared" si="45"/>
        <v>0</v>
      </c>
      <c r="BH201" s="149">
        <f t="shared" si="46"/>
        <v>0</v>
      </c>
      <c r="BI201" s="149">
        <f t="shared" si="47"/>
        <v>0</v>
      </c>
      <c r="BJ201" s="149">
        <f t="shared" si="48"/>
        <v>0</v>
      </c>
      <c r="BK201" s="13" t="s">
        <v>84</v>
      </c>
      <c r="BL201" s="149">
        <f t="shared" si="49"/>
        <v>0</v>
      </c>
      <c r="BM201" s="13" t="s">
        <v>169</v>
      </c>
      <c r="BN201" s="148" t="s">
        <v>383</v>
      </c>
    </row>
    <row r="202" spans="2:66" s="1" customFormat="1" ht="49.1" customHeight="1">
      <c r="B202" s="135"/>
      <c r="C202" s="150" t="s">
        <v>384</v>
      </c>
      <c r="D202" s="150" t="s">
        <v>172</v>
      </c>
      <c r="E202" s="151" t="s">
        <v>385</v>
      </c>
      <c r="F202" s="152" t="s">
        <v>373</v>
      </c>
      <c r="G202" s="152"/>
      <c r="H202" s="153" t="s">
        <v>240</v>
      </c>
      <c r="I202" s="154">
        <v>7.35</v>
      </c>
      <c r="J202" s="155"/>
      <c r="K202" s="156">
        <f t="shared" si="40"/>
        <v>0</v>
      </c>
      <c r="L202" s="157"/>
      <c r="M202" s="158"/>
      <c r="N202" s="159" t="s">
        <v>1</v>
      </c>
      <c r="O202" s="160" t="s">
        <v>41</v>
      </c>
      <c r="Q202" s="146">
        <f t="shared" si="41"/>
        <v>0</v>
      </c>
      <c r="R202" s="146">
        <v>1E-4</v>
      </c>
      <c r="S202" s="146">
        <f t="shared" si="42"/>
        <v>7.3499999999999998E-4</v>
      </c>
      <c r="T202" s="146">
        <v>0</v>
      </c>
      <c r="U202" s="147">
        <f t="shared" si="43"/>
        <v>0</v>
      </c>
      <c r="AS202" s="148" t="s">
        <v>175</v>
      </c>
      <c r="AU202" s="148" t="s">
        <v>172</v>
      </c>
      <c r="AV202" s="148" t="s">
        <v>84</v>
      </c>
      <c r="AZ202" s="13" t="s">
        <v>134</v>
      </c>
      <c r="BF202" s="149">
        <f t="shared" si="44"/>
        <v>0</v>
      </c>
      <c r="BG202" s="149">
        <f t="shared" si="45"/>
        <v>0</v>
      </c>
      <c r="BH202" s="149">
        <f t="shared" si="46"/>
        <v>0</v>
      </c>
      <c r="BI202" s="149">
        <f t="shared" si="47"/>
        <v>0</v>
      </c>
      <c r="BJ202" s="149">
        <f t="shared" si="48"/>
        <v>0</v>
      </c>
      <c r="BK202" s="13" t="s">
        <v>84</v>
      </c>
      <c r="BL202" s="149">
        <f t="shared" si="49"/>
        <v>0</v>
      </c>
      <c r="BM202" s="13" t="s">
        <v>169</v>
      </c>
      <c r="BN202" s="148" t="s">
        <v>386</v>
      </c>
    </row>
    <row r="203" spans="2:66" s="1" customFormat="1" ht="24.15" customHeight="1">
      <c r="B203" s="135"/>
      <c r="C203" s="150" t="s">
        <v>387</v>
      </c>
      <c r="D203" s="150" t="s">
        <v>172</v>
      </c>
      <c r="E203" s="151" t="s">
        <v>388</v>
      </c>
      <c r="F203" s="152" t="s">
        <v>389</v>
      </c>
      <c r="G203" s="152"/>
      <c r="H203" s="153" t="s">
        <v>378</v>
      </c>
      <c r="I203" s="154">
        <v>1</v>
      </c>
      <c r="J203" s="155"/>
      <c r="K203" s="156">
        <f t="shared" si="40"/>
        <v>0</v>
      </c>
      <c r="L203" s="157"/>
      <c r="M203" s="158"/>
      <c r="N203" s="159" t="s">
        <v>1</v>
      </c>
      <c r="O203" s="160" t="s">
        <v>41</v>
      </c>
      <c r="Q203" s="146">
        <f t="shared" si="41"/>
        <v>0</v>
      </c>
      <c r="R203" s="146">
        <v>1.3559999999999999E-2</v>
      </c>
      <c r="S203" s="146">
        <f t="shared" si="42"/>
        <v>1.3559999999999999E-2</v>
      </c>
      <c r="T203" s="146">
        <v>0</v>
      </c>
      <c r="U203" s="147">
        <f t="shared" si="43"/>
        <v>0</v>
      </c>
      <c r="AS203" s="148" t="s">
        <v>175</v>
      </c>
      <c r="AU203" s="148" t="s">
        <v>172</v>
      </c>
      <c r="AV203" s="148" t="s">
        <v>84</v>
      </c>
      <c r="AZ203" s="13" t="s">
        <v>134</v>
      </c>
      <c r="BF203" s="149">
        <f t="shared" si="44"/>
        <v>0</v>
      </c>
      <c r="BG203" s="149">
        <f t="shared" si="45"/>
        <v>0</v>
      </c>
      <c r="BH203" s="149">
        <f t="shared" si="46"/>
        <v>0</v>
      </c>
      <c r="BI203" s="149">
        <f t="shared" si="47"/>
        <v>0</v>
      </c>
      <c r="BJ203" s="149">
        <f t="shared" si="48"/>
        <v>0</v>
      </c>
      <c r="BK203" s="13" t="s">
        <v>84</v>
      </c>
      <c r="BL203" s="149">
        <f t="shared" si="49"/>
        <v>0</v>
      </c>
      <c r="BM203" s="13" t="s">
        <v>169</v>
      </c>
      <c r="BN203" s="148" t="s">
        <v>390</v>
      </c>
    </row>
    <row r="204" spans="2:66" s="1" customFormat="1" ht="24.15" customHeight="1">
      <c r="B204" s="135"/>
      <c r="C204" s="136" t="s">
        <v>391</v>
      </c>
      <c r="D204" s="136" t="s">
        <v>136</v>
      </c>
      <c r="E204" s="137" t="s">
        <v>392</v>
      </c>
      <c r="F204" s="138" t="s">
        <v>393</v>
      </c>
      <c r="G204" s="138"/>
      <c r="H204" s="139" t="s">
        <v>378</v>
      </c>
      <c r="I204" s="140">
        <v>1</v>
      </c>
      <c r="J204" s="141"/>
      <c r="K204" s="142">
        <f t="shared" si="40"/>
        <v>0</v>
      </c>
      <c r="L204" s="143"/>
      <c r="M204" s="28"/>
      <c r="N204" s="144" t="s">
        <v>1</v>
      </c>
      <c r="O204" s="145" t="s">
        <v>41</v>
      </c>
      <c r="Q204" s="146">
        <f t="shared" si="41"/>
        <v>0</v>
      </c>
      <c r="R204" s="146">
        <v>8.0000000000000007E-5</v>
      </c>
      <c r="S204" s="146">
        <f t="shared" si="42"/>
        <v>8.0000000000000007E-5</v>
      </c>
      <c r="T204" s="146">
        <v>0</v>
      </c>
      <c r="U204" s="147">
        <f t="shared" si="43"/>
        <v>0</v>
      </c>
      <c r="AS204" s="148" t="s">
        <v>169</v>
      </c>
      <c r="AU204" s="148" t="s">
        <v>136</v>
      </c>
      <c r="AV204" s="148" t="s">
        <v>84</v>
      </c>
      <c r="AZ204" s="13" t="s">
        <v>134</v>
      </c>
      <c r="BF204" s="149">
        <f t="shared" si="44"/>
        <v>0</v>
      </c>
      <c r="BG204" s="149">
        <f t="shared" si="45"/>
        <v>0</v>
      </c>
      <c r="BH204" s="149">
        <f t="shared" si="46"/>
        <v>0</v>
      </c>
      <c r="BI204" s="149">
        <f t="shared" si="47"/>
        <v>0</v>
      </c>
      <c r="BJ204" s="149">
        <f t="shared" si="48"/>
        <v>0</v>
      </c>
      <c r="BK204" s="13" t="s">
        <v>84</v>
      </c>
      <c r="BL204" s="149">
        <f t="shared" si="49"/>
        <v>0</v>
      </c>
      <c r="BM204" s="13" t="s">
        <v>169</v>
      </c>
      <c r="BN204" s="148" t="s">
        <v>394</v>
      </c>
    </row>
    <row r="205" spans="2:66" s="1" customFormat="1" ht="24.15" customHeight="1">
      <c r="B205" s="135"/>
      <c r="C205" s="150" t="s">
        <v>395</v>
      </c>
      <c r="D205" s="150" t="s">
        <v>172</v>
      </c>
      <c r="E205" s="151" t="s">
        <v>396</v>
      </c>
      <c r="F205" s="152" t="s">
        <v>397</v>
      </c>
      <c r="G205" s="152"/>
      <c r="H205" s="153" t="s">
        <v>378</v>
      </c>
      <c r="I205" s="154">
        <v>1</v>
      </c>
      <c r="J205" s="155"/>
      <c r="K205" s="156">
        <f t="shared" si="40"/>
        <v>0</v>
      </c>
      <c r="L205" s="157"/>
      <c r="M205" s="158"/>
      <c r="N205" s="159" t="s">
        <v>1</v>
      </c>
      <c r="O205" s="160" t="s">
        <v>41</v>
      </c>
      <c r="Q205" s="146">
        <f t="shared" si="41"/>
        <v>0</v>
      </c>
      <c r="R205" s="146">
        <v>5.9139999999999998E-2</v>
      </c>
      <c r="S205" s="146">
        <f t="shared" si="42"/>
        <v>5.9139999999999998E-2</v>
      </c>
      <c r="T205" s="146">
        <v>0</v>
      </c>
      <c r="U205" s="147">
        <f t="shared" si="43"/>
        <v>0</v>
      </c>
      <c r="AS205" s="148" t="s">
        <v>175</v>
      </c>
      <c r="AU205" s="148" t="s">
        <v>172</v>
      </c>
      <c r="AV205" s="148" t="s">
        <v>84</v>
      </c>
      <c r="AZ205" s="13" t="s">
        <v>134</v>
      </c>
      <c r="BF205" s="149">
        <f t="shared" si="44"/>
        <v>0</v>
      </c>
      <c r="BG205" s="149">
        <f t="shared" si="45"/>
        <v>0</v>
      </c>
      <c r="BH205" s="149">
        <f t="shared" si="46"/>
        <v>0</v>
      </c>
      <c r="BI205" s="149">
        <f t="shared" si="47"/>
        <v>0</v>
      </c>
      <c r="BJ205" s="149">
        <f t="shared" si="48"/>
        <v>0</v>
      </c>
      <c r="BK205" s="13" t="s">
        <v>84</v>
      </c>
      <c r="BL205" s="149">
        <f t="shared" si="49"/>
        <v>0</v>
      </c>
      <c r="BM205" s="13" t="s">
        <v>169</v>
      </c>
      <c r="BN205" s="148" t="s">
        <v>398</v>
      </c>
    </row>
    <row r="206" spans="2:66" s="1" customFormat="1" ht="37.85" customHeight="1">
      <c r="B206" s="135"/>
      <c r="C206" s="150" t="s">
        <v>399</v>
      </c>
      <c r="D206" s="150" t="s">
        <v>172</v>
      </c>
      <c r="E206" s="151" t="s">
        <v>400</v>
      </c>
      <c r="F206" s="152" t="s">
        <v>401</v>
      </c>
      <c r="G206" s="152"/>
      <c r="H206" s="153" t="s">
        <v>378</v>
      </c>
      <c r="I206" s="154">
        <v>1</v>
      </c>
      <c r="J206" s="155"/>
      <c r="K206" s="156">
        <f t="shared" si="40"/>
        <v>0</v>
      </c>
      <c r="L206" s="157"/>
      <c r="M206" s="158"/>
      <c r="N206" s="159" t="s">
        <v>1</v>
      </c>
      <c r="O206" s="160" t="s">
        <v>41</v>
      </c>
      <c r="Q206" s="146">
        <f t="shared" si="41"/>
        <v>0</v>
      </c>
      <c r="R206" s="146">
        <v>5.8100000000000001E-3</v>
      </c>
      <c r="S206" s="146">
        <f t="shared" si="42"/>
        <v>5.8100000000000001E-3</v>
      </c>
      <c r="T206" s="146">
        <v>0</v>
      </c>
      <c r="U206" s="147">
        <f t="shared" si="43"/>
        <v>0</v>
      </c>
      <c r="AS206" s="148" t="s">
        <v>175</v>
      </c>
      <c r="AU206" s="148" t="s">
        <v>172</v>
      </c>
      <c r="AV206" s="148" t="s">
        <v>84</v>
      </c>
      <c r="AZ206" s="13" t="s">
        <v>134</v>
      </c>
      <c r="BF206" s="149">
        <f t="shared" si="44"/>
        <v>0</v>
      </c>
      <c r="BG206" s="149">
        <f t="shared" si="45"/>
        <v>0</v>
      </c>
      <c r="BH206" s="149">
        <f t="shared" si="46"/>
        <v>0</v>
      </c>
      <c r="BI206" s="149">
        <f t="shared" si="47"/>
        <v>0</v>
      </c>
      <c r="BJ206" s="149">
        <f t="shared" si="48"/>
        <v>0</v>
      </c>
      <c r="BK206" s="13" t="s">
        <v>84</v>
      </c>
      <c r="BL206" s="149">
        <f t="shared" si="49"/>
        <v>0</v>
      </c>
      <c r="BM206" s="13" t="s">
        <v>169</v>
      </c>
      <c r="BN206" s="148" t="s">
        <v>402</v>
      </c>
    </row>
    <row r="207" spans="2:66" s="11" customFormat="1" ht="22.85" customHeight="1">
      <c r="B207" s="123"/>
      <c r="D207" s="124" t="s">
        <v>74</v>
      </c>
      <c r="E207" s="133" t="s">
        <v>403</v>
      </c>
      <c r="F207" s="133" t="s">
        <v>404</v>
      </c>
      <c r="G207" s="133"/>
      <c r="J207" s="126"/>
      <c r="K207" s="134">
        <f>BL207</f>
        <v>0</v>
      </c>
      <c r="M207" s="123"/>
      <c r="N207" s="128"/>
      <c r="Q207" s="129">
        <f>SUM(Q208:Q209)</f>
        <v>0</v>
      </c>
      <c r="S207" s="129">
        <f>SUM(S208:S209)</f>
        <v>0.25004999999999999</v>
      </c>
      <c r="U207" s="130">
        <f>SUM(U208:U209)</f>
        <v>0</v>
      </c>
      <c r="AS207" s="124" t="s">
        <v>84</v>
      </c>
      <c r="AU207" s="131" t="s">
        <v>74</v>
      </c>
      <c r="AV207" s="131" t="s">
        <v>80</v>
      </c>
      <c r="AZ207" s="124" t="s">
        <v>134</v>
      </c>
      <c r="BL207" s="132">
        <f>SUM(BL208:BL209)</f>
        <v>0</v>
      </c>
    </row>
    <row r="208" spans="2:66" s="1" customFormat="1" ht="33" customHeight="1">
      <c r="B208" s="135"/>
      <c r="C208" s="136" t="s">
        <v>405</v>
      </c>
      <c r="D208" s="136" t="s">
        <v>136</v>
      </c>
      <c r="E208" s="137" t="s">
        <v>406</v>
      </c>
      <c r="F208" s="138" t="s">
        <v>407</v>
      </c>
      <c r="G208" s="138"/>
      <c r="H208" s="139" t="s">
        <v>378</v>
      </c>
      <c r="I208" s="140">
        <v>1</v>
      </c>
      <c r="J208" s="141"/>
      <c r="K208" s="142">
        <f>ROUND(J208*I208,2)</f>
        <v>0</v>
      </c>
      <c r="L208" s="143"/>
      <c r="M208" s="28"/>
      <c r="N208" s="144" t="s">
        <v>1</v>
      </c>
      <c r="O208" s="145" t="s">
        <v>41</v>
      </c>
      <c r="Q208" s="146">
        <f>P208*I208</f>
        <v>0</v>
      </c>
      <c r="R208" s="146">
        <v>0.25004999999999999</v>
      </c>
      <c r="S208" s="146">
        <f>R208*I208</f>
        <v>0.25004999999999999</v>
      </c>
      <c r="T208" s="146">
        <v>0</v>
      </c>
      <c r="U208" s="147">
        <f>T208*I208</f>
        <v>0</v>
      </c>
      <c r="AS208" s="148" t="s">
        <v>169</v>
      </c>
      <c r="AU208" s="148" t="s">
        <v>136</v>
      </c>
      <c r="AV208" s="148" t="s">
        <v>84</v>
      </c>
      <c r="AZ208" s="13" t="s">
        <v>134</v>
      </c>
      <c r="BF208" s="149">
        <f>IF(O208="základná",K208,0)</f>
        <v>0</v>
      </c>
      <c r="BG208" s="149">
        <f>IF(O208="znížená",K208,0)</f>
        <v>0</v>
      </c>
      <c r="BH208" s="149">
        <f>IF(O208="zákl. prenesená",K208,0)</f>
        <v>0</v>
      </c>
      <c r="BI208" s="149">
        <f>IF(O208="zníž. prenesená",K208,0)</f>
        <v>0</v>
      </c>
      <c r="BJ208" s="149">
        <f>IF(O208="nulová",K208,0)</f>
        <v>0</v>
      </c>
      <c r="BK208" s="13" t="s">
        <v>84</v>
      </c>
      <c r="BL208" s="149">
        <f>ROUND(J208*I208,2)</f>
        <v>0</v>
      </c>
      <c r="BM208" s="13" t="s">
        <v>169</v>
      </c>
      <c r="BN208" s="148" t="s">
        <v>408</v>
      </c>
    </row>
    <row r="209" spans="2:66" s="1" customFormat="1" ht="24.15" customHeight="1">
      <c r="B209" s="135"/>
      <c r="C209" s="136" t="s">
        <v>409</v>
      </c>
      <c r="D209" s="136" t="s">
        <v>136</v>
      </c>
      <c r="E209" s="137" t="s">
        <v>410</v>
      </c>
      <c r="F209" s="138" t="s">
        <v>411</v>
      </c>
      <c r="G209" s="138"/>
      <c r="H209" s="139" t="s">
        <v>161</v>
      </c>
      <c r="I209" s="140">
        <v>0.25</v>
      </c>
      <c r="J209" s="141"/>
      <c r="K209" s="142">
        <f>ROUND(J209*I209,2)</f>
        <v>0</v>
      </c>
      <c r="L209" s="143"/>
      <c r="M209" s="28"/>
      <c r="N209" s="144" t="s">
        <v>1</v>
      </c>
      <c r="O209" s="145" t="s">
        <v>41</v>
      </c>
      <c r="Q209" s="146">
        <f>P209*I209</f>
        <v>0</v>
      </c>
      <c r="R209" s="146">
        <v>0</v>
      </c>
      <c r="S209" s="146">
        <f>R209*I209</f>
        <v>0</v>
      </c>
      <c r="T209" s="146">
        <v>0</v>
      </c>
      <c r="U209" s="147">
        <f>T209*I209</f>
        <v>0</v>
      </c>
      <c r="AS209" s="148" t="s">
        <v>169</v>
      </c>
      <c r="AU209" s="148" t="s">
        <v>136</v>
      </c>
      <c r="AV209" s="148" t="s">
        <v>84</v>
      </c>
      <c r="AZ209" s="13" t="s">
        <v>134</v>
      </c>
      <c r="BF209" s="149">
        <f>IF(O209="základná",K209,0)</f>
        <v>0</v>
      </c>
      <c r="BG209" s="149">
        <f>IF(O209="znížená",K209,0)</f>
        <v>0</v>
      </c>
      <c r="BH209" s="149">
        <f>IF(O209="zákl. prenesená",K209,0)</f>
        <v>0</v>
      </c>
      <c r="BI209" s="149">
        <f>IF(O209="zníž. prenesená",K209,0)</f>
        <v>0</v>
      </c>
      <c r="BJ209" s="149">
        <f>IF(O209="nulová",K209,0)</f>
        <v>0</v>
      </c>
      <c r="BK209" s="13" t="s">
        <v>84</v>
      </c>
      <c r="BL209" s="149">
        <f>ROUND(J209*I209,2)</f>
        <v>0</v>
      </c>
      <c r="BM209" s="13" t="s">
        <v>169</v>
      </c>
      <c r="BN209" s="148" t="s">
        <v>412</v>
      </c>
    </row>
    <row r="210" spans="2:66" s="11" customFormat="1" ht="22.85" customHeight="1">
      <c r="B210" s="123"/>
      <c r="D210" s="124" t="s">
        <v>74</v>
      </c>
      <c r="E210" s="133" t="s">
        <v>413</v>
      </c>
      <c r="F210" s="133" t="s">
        <v>414</v>
      </c>
      <c r="G210" s="133"/>
      <c r="J210" s="126"/>
      <c r="K210" s="134">
        <f>BL210</f>
        <v>0</v>
      </c>
      <c r="M210" s="123"/>
      <c r="N210" s="128"/>
      <c r="Q210" s="129">
        <f>SUM(Q211:Q212)</f>
        <v>0</v>
      </c>
      <c r="S210" s="129">
        <f>SUM(S211:S212)</f>
        <v>2.2787599999999998E-2</v>
      </c>
      <c r="U210" s="130">
        <f>SUM(U211:U212)</f>
        <v>0</v>
      </c>
      <c r="AS210" s="124" t="s">
        <v>84</v>
      </c>
      <c r="AU210" s="131" t="s">
        <v>74</v>
      </c>
      <c r="AV210" s="131" t="s">
        <v>80</v>
      </c>
      <c r="AZ210" s="124" t="s">
        <v>134</v>
      </c>
      <c r="BL210" s="132">
        <f>SUM(BL211:BL212)</f>
        <v>0</v>
      </c>
    </row>
    <row r="211" spans="2:66" s="1" customFormat="1" ht="24.15" customHeight="1">
      <c r="B211" s="135"/>
      <c r="C211" s="136" t="s">
        <v>415</v>
      </c>
      <c r="D211" s="136" t="s">
        <v>136</v>
      </c>
      <c r="E211" s="137" t="s">
        <v>416</v>
      </c>
      <c r="F211" s="138" t="s">
        <v>417</v>
      </c>
      <c r="G211" s="138"/>
      <c r="H211" s="139" t="s">
        <v>146</v>
      </c>
      <c r="I211" s="140">
        <v>85.88</v>
      </c>
      <c r="J211" s="141"/>
      <c r="K211" s="142">
        <f>ROUND(J211*I211,2)</f>
        <v>0</v>
      </c>
      <c r="L211" s="143"/>
      <c r="M211" s="28"/>
      <c r="N211" s="144" t="s">
        <v>1</v>
      </c>
      <c r="O211" s="145" t="s">
        <v>41</v>
      </c>
      <c r="Q211" s="146">
        <f>P211*I211</f>
        <v>0</v>
      </c>
      <c r="R211" s="146">
        <v>1.1E-4</v>
      </c>
      <c r="S211" s="146">
        <f>R211*I211</f>
        <v>9.4468E-3</v>
      </c>
      <c r="T211" s="146">
        <v>0</v>
      </c>
      <c r="U211" s="147">
        <f>T211*I211</f>
        <v>0</v>
      </c>
      <c r="AS211" s="148" t="s">
        <v>169</v>
      </c>
      <c r="AU211" s="148" t="s">
        <v>136</v>
      </c>
      <c r="AV211" s="148" t="s">
        <v>84</v>
      </c>
      <c r="AZ211" s="13" t="s">
        <v>134</v>
      </c>
      <c r="BF211" s="149">
        <f>IF(O211="základná",K211,0)</f>
        <v>0</v>
      </c>
      <c r="BG211" s="149">
        <f>IF(O211="znížená",K211,0)</f>
        <v>0</v>
      </c>
      <c r="BH211" s="149">
        <f>IF(O211="zákl. prenesená",K211,0)</f>
        <v>0</v>
      </c>
      <c r="BI211" s="149">
        <f>IF(O211="zníž. prenesená",K211,0)</f>
        <v>0</v>
      </c>
      <c r="BJ211" s="149">
        <f>IF(O211="nulová",K211,0)</f>
        <v>0</v>
      </c>
      <c r="BK211" s="13" t="s">
        <v>84</v>
      </c>
      <c r="BL211" s="149">
        <f>ROUND(J211*I211,2)</f>
        <v>0</v>
      </c>
      <c r="BM211" s="13" t="s">
        <v>169</v>
      </c>
      <c r="BN211" s="148" t="s">
        <v>418</v>
      </c>
    </row>
    <row r="212" spans="2:66" s="1" customFormat="1" ht="33" customHeight="1">
      <c r="B212" s="135"/>
      <c r="C212" s="136" t="s">
        <v>419</v>
      </c>
      <c r="D212" s="136" t="s">
        <v>136</v>
      </c>
      <c r="E212" s="137" t="s">
        <v>420</v>
      </c>
      <c r="F212" s="138" t="s">
        <v>421</v>
      </c>
      <c r="G212" s="138"/>
      <c r="H212" s="139" t="s">
        <v>146</v>
      </c>
      <c r="I212" s="140">
        <v>60.64</v>
      </c>
      <c r="J212" s="141"/>
      <c r="K212" s="142">
        <f>ROUND(J212*I212,2)</f>
        <v>0</v>
      </c>
      <c r="L212" s="143"/>
      <c r="M212" s="28"/>
      <c r="N212" s="161" t="s">
        <v>1</v>
      </c>
      <c r="O212" s="162" t="s">
        <v>41</v>
      </c>
      <c r="P212" s="163"/>
      <c r="Q212" s="164">
        <f>P212*I212</f>
        <v>0</v>
      </c>
      <c r="R212" s="164">
        <v>2.2000000000000001E-4</v>
      </c>
      <c r="S212" s="164">
        <f>R212*I212</f>
        <v>1.33408E-2</v>
      </c>
      <c r="T212" s="164">
        <v>0</v>
      </c>
      <c r="U212" s="165">
        <f>T212*I212</f>
        <v>0</v>
      </c>
      <c r="AS212" s="148" t="s">
        <v>169</v>
      </c>
      <c r="AU212" s="148" t="s">
        <v>136</v>
      </c>
      <c r="AV212" s="148" t="s">
        <v>84</v>
      </c>
      <c r="AZ212" s="13" t="s">
        <v>134</v>
      </c>
      <c r="BF212" s="149">
        <f>IF(O212="základná",K212,0)</f>
        <v>0</v>
      </c>
      <c r="BG212" s="149">
        <f>IF(O212="znížená",K212,0)</f>
        <v>0</v>
      </c>
      <c r="BH212" s="149">
        <f>IF(O212="zákl. prenesená",K212,0)</f>
        <v>0</v>
      </c>
      <c r="BI212" s="149">
        <f>IF(O212="zníž. prenesená",K212,0)</f>
        <v>0</v>
      </c>
      <c r="BJ212" s="149">
        <f>IF(O212="nulová",K212,0)</f>
        <v>0</v>
      </c>
      <c r="BK212" s="13" t="s">
        <v>84</v>
      </c>
      <c r="BL212" s="149">
        <f>ROUND(J212*I212,2)</f>
        <v>0</v>
      </c>
      <c r="BM212" s="13" t="s">
        <v>169</v>
      </c>
      <c r="BN212" s="148" t="s">
        <v>422</v>
      </c>
    </row>
    <row r="213" spans="2:66" s="1" customFormat="1" ht="7" customHeight="1">
      <c r="B213" s="43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28"/>
    </row>
  </sheetData>
  <autoFilter ref="C128:L212" xr:uid="{00000000-0009-0000-0000-000002000000}"/>
  <mergeCells count="9">
    <mergeCell ref="E87:I87"/>
    <mergeCell ref="E119:I119"/>
    <mergeCell ref="E121:I121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N213"/>
  <sheetViews>
    <sheetView showGridLines="0" workbookViewId="0">
      <selection activeCell="W9" sqref="W9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47" ht="37" customHeight="1">
      <c r="M2" s="207" t="s">
        <v>5</v>
      </c>
      <c r="N2" s="189"/>
      <c r="O2" s="189"/>
      <c r="P2" s="189"/>
      <c r="Q2" s="189"/>
      <c r="R2" s="189"/>
      <c r="S2" s="189"/>
      <c r="T2" s="189"/>
      <c r="U2" s="189"/>
      <c r="V2" s="189"/>
      <c r="W2" s="189"/>
      <c r="AU2" s="13" t="s">
        <v>89</v>
      </c>
    </row>
    <row r="3" spans="2:47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75</v>
      </c>
    </row>
    <row r="4" spans="2:47" ht="25" customHeight="1">
      <c r="B4" s="16"/>
      <c r="D4" s="17" t="s">
        <v>99</v>
      </c>
      <c r="M4" s="16"/>
      <c r="N4" s="87" t="s">
        <v>9</v>
      </c>
      <c r="AU4" s="13" t="s">
        <v>3</v>
      </c>
    </row>
    <row r="5" spans="2:47" ht="7" customHeight="1">
      <c r="B5" s="16"/>
      <c r="M5" s="16"/>
    </row>
    <row r="6" spans="2:47" ht="12" customHeight="1">
      <c r="B6" s="16"/>
      <c r="D6" s="23" t="s">
        <v>15</v>
      </c>
      <c r="M6" s="16"/>
    </row>
    <row r="7" spans="2:47" ht="16.5" customHeight="1">
      <c r="B7" s="16"/>
      <c r="E7" s="208" t="str">
        <f>'Rekapitulácia stavby'!K6</f>
        <v>Podpora poľnohospodárskeho podniku Bio farma - PAUČO</v>
      </c>
      <c r="F7" s="209"/>
      <c r="G7" s="209"/>
      <c r="H7" s="209"/>
      <c r="I7" s="209"/>
      <c r="M7" s="16"/>
    </row>
    <row r="8" spans="2:47" s="1" customFormat="1" ht="12" customHeight="1">
      <c r="B8" s="28"/>
      <c r="D8" s="23" t="s">
        <v>100</v>
      </c>
      <c r="M8" s="28"/>
    </row>
    <row r="9" spans="2:47" s="1" customFormat="1" ht="16.5" customHeight="1">
      <c r="B9" s="28"/>
      <c r="E9" s="166" t="s">
        <v>424</v>
      </c>
      <c r="F9" s="210"/>
      <c r="G9" s="210"/>
      <c r="H9" s="210"/>
      <c r="I9" s="210"/>
      <c r="M9" s="28"/>
    </row>
    <row r="10" spans="2:47" s="1" customFormat="1">
      <c r="B10" s="28"/>
      <c r="M10" s="28"/>
    </row>
    <row r="11" spans="2:47" s="1" customFormat="1" ht="12" customHeight="1">
      <c r="B11" s="28"/>
      <c r="D11" s="23" t="s">
        <v>17</v>
      </c>
      <c r="F11" s="21" t="s">
        <v>1</v>
      </c>
      <c r="G11" s="21"/>
      <c r="J11" s="23" t="s">
        <v>18</v>
      </c>
      <c r="K11" s="21" t="s">
        <v>1</v>
      </c>
      <c r="M11" s="28"/>
    </row>
    <row r="12" spans="2:47" s="1" customFormat="1" ht="12" customHeight="1">
      <c r="B12" s="28"/>
      <c r="D12" s="23" t="s">
        <v>19</v>
      </c>
      <c r="F12" s="21" t="s">
        <v>20</v>
      </c>
      <c r="G12" s="21"/>
      <c r="J12" s="23" t="s">
        <v>21</v>
      </c>
      <c r="K12" s="51" t="str">
        <f>'Rekapitulácia stavby'!AN8</f>
        <v>28. 2. 2025</v>
      </c>
      <c r="M12" s="28"/>
    </row>
    <row r="13" spans="2:47" s="1" customFormat="1" ht="10.85" customHeight="1">
      <c r="B13" s="28"/>
      <c r="M13" s="28"/>
    </row>
    <row r="14" spans="2:47" s="1" customFormat="1" ht="12" customHeight="1">
      <c r="B14" s="28"/>
      <c r="D14" s="23" t="s">
        <v>23</v>
      </c>
      <c r="J14" s="23" t="s">
        <v>24</v>
      </c>
      <c r="K14" s="21" t="s">
        <v>1</v>
      </c>
      <c r="M14" s="28"/>
    </row>
    <row r="15" spans="2:47" s="1" customFormat="1" ht="18" customHeight="1">
      <c r="B15" s="28"/>
      <c r="E15" s="21" t="s">
        <v>25</v>
      </c>
      <c r="J15" s="23" t="s">
        <v>26</v>
      </c>
      <c r="K15" s="21" t="s">
        <v>1</v>
      </c>
      <c r="M15" s="28"/>
    </row>
    <row r="16" spans="2:47" s="1" customFormat="1" ht="7" customHeight="1">
      <c r="B16" s="28"/>
      <c r="M16" s="28"/>
    </row>
    <row r="17" spans="2:13" s="1" customFormat="1" ht="12" customHeight="1">
      <c r="B17" s="28"/>
      <c r="D17" s="23" t="s">
        <v>27</v>
      </c>
      <c r="J17" s="23" t="s">
        <v>24</v>
      </c>
      <c r="K17" s="24" t="str">
        <f>'Rekapitulácia stavby'!AN13</f>
        <v>Vyplň údaj</v>
      </c>
      <c r="M17" s="28"/>
    </row>
    <row r="18" spans="2:13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188"/>
      <c r="J18" s="23" t="s">
        <v>26</v>
      </c>
      <c r="K18" s="24" t="str">
        <f>'Rekapitulácia stavby'!AN14</f>
        <v>Vyplň údaj</v>
      </c>
      <c r="M18" s="28"/>
    </row>
    <row r="19" spans="2:13" s="1" customFormat="1" ht="7" customHeight="1">
      <c r="B19" s="28"/>
      <c r="M19" s="28"/>
    </row>
    <row r="20" spans="2:13" s="1" customFormat="1" ht="12" customHeight="1">
      <c r="B20" s="28"/>
      <c r="D20" s="23" t="s">
        <v>29</v>
      </c>
      <c r="J20" s="23" t="s">
        <v>24</v>
      </c>
      <c r="K20" s="21" t="s">
        <v>1</v>
      </c>
      <c r="M20" s="28"/>
    </row>
    <row r="21" spans="2:13" s="1" customFormat="1" ht="18" customHeight="1">
      <c r="B21" s="28"/>
      <c r="E21" s="21" t="s">
        <v>30</v>
      </c>
      <c r="J21" s="23" t="s">
        <v>26</v>
      </c>
      <c r="K21" s="21" t="s">
        <v>1</v>
      </c>
      <c r="M21" s="28"/>
    </row>
    <row r="22" spans="2:13" s="1" customFormat="1" ht="7" customHeight="1">
      <c r="B22" s="28"/>
      <c r="M22" s="28"/>
    </row>
    <row r="23" spans="2:13" s="1" customFormat="1" ht="12" customHeight="1">
      <c r="B23" s="28"/>
      <c r="D23" s="23" t="s">
        <v>32</v>
      </c>
      <c r="J23" s="23" t="s">
        <v>24</v>
      </c>
      <c r="K23" s="21" t="s">
        <v>1</v>
      </c>
      <c r="M23" s="28"/>
    </row>
    <row r="24" spans="2:13" s="1" customFormat="1" ht="18" customHeight="1">
      <c r="B24" s="28"/>
      <c r="E24" s="21" t="s">
        <v>33</v>
      </c>
      <c r="J24" s="23" t="s">
        <v>26</v>
      </c>
      <c r="K24" s="21" t="s">
        <v>1</v>
      </c>
      <c r="M24" s="28"/>
    </row>
    <row r="25" spans="2:13" s="1" customFormat="1" ht="7" customHeight="1">
      <c r="B25" s="28"/>
      <c r="M25" s="28"/>
    </row>
    <row r="26" spans="2:13" s="1" customFormat="1" ht="12" customHeight="1">
      <c r="B26" s="28"/>
      <c r="D26" s="23" t="s">
        <v>34</v>
      </c>
      <c r="M26" s="28"/>
    </row>
    <row r="27" spans="2:13" s="7" customFormat="1" ht="16.5" customHeight="1">
      <c r="B27" s="88"/>
      <c r="E27" s="193" t="s">
        <v>1</v>
      </c>
      <c r="F27" s="193"/>
      <c r="G27" s="193"/>
      <c r="H27" s="193"/>
      <c r="I27" s="193"/>
      <c r="M27" s="88"/>
    </row>
    <row r="28" spans="2:13" s="1" customFormat="1" ht="7" customHeight="1">
      <c r="B28" s="28"/>
      <c r="M28" s="28"/>
    </row>
    <row r="29" spans="2:13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52"/>
      <c r="M29" s="28"/>
    </row>
    <row r="30" spans="2:13" s="1" customFormat="1" ht="25.4" customHeight="1">
      <c r="B30" s="28"/>
      <c r="D30" s="89" t="s">
        <v>35</v>
      </c>
      <c r="K30" s="65">
        <f>ROUND(K129, 2)</f>
        <v>0</v>
      </c>
      <c r="M30" s="28"/>
    </row>
    <row r="31" spans="2:13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52"/>
      <c r="M31" s="28"/>
    </row>
    <row r="32" spans="2:13" s="1" customFormat="1" ht="14.4" customHeight="1">
      <c r="B32" s="28"/>
      <c r="F32" s="31" t="s">
        <v>37</v>
      </c>
      <c r="G32" s="31"/>
      <c r="J32" s="31" t="s">
        <v>36</v>
      </c>
      <c r="K32" s="31" t="s">
        <v>38</v>
      </c>
      <c r="M32" s="28"/>
    </row>
    <row r="33" spans="2:13" s="1" customFormat="1" ht="14.4" customHeight="1">
      <c r="B33" s="28"/>
      <c r="D33" s="54" t="s">
        <v>39</v>
      </c>
      <c r="E33" s="33" t="s">
        <v>40</v>
      </c>
      <c r="F33" s="90">
        <f>ROUND((SUM(BF129:BF212)),  2)</f>
        <v>0</v>
      </c>
      <c r="G33" s="90"/>
      <c r="H33" s="91"/>
      <c r="I33" s="91"/>
      <c r="J33" s="92">
        <v>0.23</v>
      </c>
      <c r="K33" s="90">
        <f>ROUND(((SUM(BF129:BF212))*J33),  2)</f>
        <v>0</v>
      </c>
      <c r="M33" s="28"/>
    </row>
    <row r="34" spans="2:13" s="1" customFormat="1" ht="14.4" customHeight="1">
      <c r="B34" s="28"/>
      <c r="E34" s="33" t="s">
        <v>41</v>
      </c>
      <c r="F34" s="90">
        <f>ROUND((SUM(BG129:BG212)),  2)</f>
        <v>0</v>
      </c>
      <c r="G34" s="90"/>
      <c r="H34" s="91"/>
      <c r="I34" s="91"/>
      <c r="J34" s="92">
        <v>0.23</v>
      </c>
      <c r="K34" s="90">
        <f>ROUND(((SUM(BG129:BG212))*J34),  2)</f>
        <v>0</v>
      </c>
      <c r="M34" s="28"/>
    </row>
    <row r="35" spans="2:13" s="1" customFormat="1" ht="14.4" hidden="1" customHeight="1">
      <c r="B35" s="28"/>
      <c r="E35" s="23" t="s">
        <v>42</v>
      </c>
      <c r="F35" s="93">
        <f>ROUND((SUM(BH129:BH212)),  2)</f>
        <v>0</v>
      </c>
      <c r="G35" s="93"/>
      <c r="J35" s="94">
        <v>0.23</v>
      </c>
      <c r="K35" s="93">
        <f>0</f>
        <v>0</v>
      </c>
      <c r="M35" s="28"/>
    </row>
    <row r="36" spans="2:13" s="1" customFormat="1" ht="14.4" hidden="1" customHeight="1">
      <c r="B36" s="28"/>
      <c r="E36" s="23" t="s">
        <v>43</v>
      </c>
      <c r="F36" s="93">
        <f>ROUND((SUM(BI129:BI212)),  2)</f>
        <v>0</v>
      </c>
      <c r="G36" s="93"/>
      <c r="J36" s="94">
        <v>0.23</v>
      </c>
      <c r="K36" s="93">
        <f>0</f>
        <v>0</v>
      </c>
      <c r="M36" s="28"/>
    </row>
    <row r="37" spans="2:13" s="1" customFormat="1" ht="14.4" hidden="1" customHeight="1">
      <c r="B37" s="28"/>
      <c r="E37" s="33" t="s">
        <v>44</v>
      </c>
      <c r="F37" s="90">
        <f>ROUND((SUM(BJ129:BJ212)),  2)</f>
        <v>0</v>
      </c>
      <c r="G37" s="90"/>
      <c r="H37" s="91"/>
      <c r="I37" s="91"/>
      <c r="J37" s="92">
        <v>0</v>
      </c>
      <c r="K37" s="90">
        <f>0</f>
        <v>0</v>
      </c>
      <c r="M37" s="28"/>
    </row>
    <row r="38" spans="2:13" s="1" customFormat="1" ht="7" customHeight="1">
      <c r="B38" s="28"/>
      <c r="M38" s="28"/>
    </row>
    <row r="39" spans="2:13" s="1" customFormat="1" ht="25.4" customHeight="1">
      <c r="B39" s="28"/>
      <c r="C39" s="95"/>
      <c r="D39" s="96" t="s">
        <v>45</v>
      </c>
      <c r="E39" s="56"/>
      <c r="F39" s="56"/>
      <c r="G39" s="56"/>
      <c r="H39" s="97" t="s">
        <v>46</v>
      </c>
      <c r="I39" s="98" t="s">
        <v>47</v>
      </c>
      <c r="J39" s="56"/>
      <c r="K39" s="99">
        <f>SUM(K30:K37)</f>
        <v>0</v>
      </c>
      <c r="L39" s="100"/>
      <c r="M39" s="28"/>
    </row>
    <row r="40" spans="2:13" s="1" customFormat="1" ht="14.4" customHeight="1">
      <c r="B40" s="28"/>
      <c r="M40" s="28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8"/>
      <c r="D50" s="40" t="s">
        <v>48</v>
      </c>
      <c r="E50" s="41"/>
      <c r="F50" s="41"/>
      <c r="G50" s="41"/>
      <c r="H50" s="40" t="s">
        <v>49</v>
      </c>
      <c r="I50" s="41"/>
      <c r="J50" s="41"/>
      <c r="K50" s="41"/>
      <c r="L50" s="41"/>
      <c r="M50" s="28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45">
      <c r="B61" s="28"/>
      <c r="D61" s="42" t="s">
        <v>50</v>
      </c>
      <c r="E61" s="30"/>
      <c r="F61" s="101" t="s">
        <v>51</v>
      </c>
      <c r="G61" s="101"/>
      <c r="H61" s="42" t="s">
        <v>50</v>
      </c>
      <c r="I61" s="30"/>
      <c r="J61" s="30"/>
      <c r="K61" s="102" t="s">
        <v>51</v>
      </c>
      <c r="L61" s="30"/>
      <c r="M61" s="28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45">
      <c r="B65" s="28"/>
      <c r="D65" s="40" t="s">
        <v>52</v>
      </c>
      <c r="E65" s="41"/>
      <c r="F65" s="41"/>
      <c r="G65" s="41"/>
      <c r="H65" s="40" t="s">
        <v>53</v>
      </c>
      <c r="I65" s="41"/>
      <c r="J65" s="41"/>
      <c r="K65" s="41"/>
      <c r="L65" s="41"/>
      <c r="M65" s="28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45">
      <c r="B76" s="28"/>
      <c r="D76" s="42" t="s">
        <v>50</v>
      </c>
      <c r="E76" s="30"/>
      <c r="F76" s="101" t="s">
        <v>51</v>
      </c>
      <c r="G76" s="101"/>
      <c r="H76" s="42" t="s">
        <v>50</v>
      </c>
      <c r="I76" s="30"/>
      <c r="J76" s="30"/>
      <c r="K76" s="102" t="s">
        <v>51</v>
      </c>
      <c r="L76" s="30"/>
      <c r="M76" s="28"/>
    </row>
    <row r="77" spans="2:13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8"/>
    </row>
    <row r="81" spans="2:48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8"/>
    </row>
    <row r="82" spans="2:48" s="1" customFormat="1" ht="25" customHeight="1">
      <c r="B82" s="28"/>
      <c r="C82" s="17" t="s">
        <v>102</v>
      </c>
      <c r="M82" s="28"/>
    </row>
    <row r="83" spans="2:48" s="1" customFormat="1" ht="7" customHeight="1">
      <c r="B83" s="28"/>
      <c r="M83" s="28"/>
    </row>
    <row r="84" spans="2:48" s="1" customFormat="1" ht="12" customHeight="1">
      <c r="B84" s="28"/>
      <c r="C84" s="23" t="s">
        <v>15</v>
      </c>
      <c r="M84" s="28"/>
    </row>
    <row r="85" spans="2:48" s="1" customFormat="1" ht="16.5" customHeight="1">
      <c r="B85" s="28"/>
      <c r="E85" s="208" t="str">
        <f>E7</f>
        <v>Podpora poľnohospodárskeho podniku Bio farma - PAUČO</v>
      </c>
      <c r="F85" s="209"/>
      <c r="G85" s="209"/>
      <c r="H85" s="209"/>
      <c r="I85" s="209"/>
      <c r="M85" s="28"/>
    </row>
    <row r="86" spans="2:48" s="1" customFormat="1" ht="12" customHeight="1">
      <c r="B86" s="28"/>
      <c r="C86" s="23" t="s">
        <v>100</v>
      </c>
      <c r="M86" s="28"/>
    </row>
    <row r="87" spans="2:48" s="1" customFormat="1" ht="16.5" customHeight="1">
      <c r="B87" s="28"/>
      <c r="E87" s="166" t="str">
        <f>E9</f>
        <v>3 - SO03</v>
      </c>
      <c r="F87" s="210"/>
      <c r="G87" s="210"/>
      <c r="H87" s="210"/>
      <c r="I87" s="210"/>
      <c r="M87" s="28"/>
    </row>
    <row r="88" spans="2:48" s="1" customFormat="1" ht="7" customHeight="1">
      <c r="B88" s="28"/>
      <c r="M88" s="28"/>
    </row>
    <row r="89" spans="2:48" s="1" customFormat="1" ht="12" customHeight="1">
      <c r="B89" s="28"/>
      <c r="C89" s="23" t="s">
        <v>19</v>
      </c>
      <c r="F89" s="21" t="str">
        <f>F12</f>
        <v>k.ú. Korytárky</v>
      </c>
      <c r="G89" s="21"/>
      <c r="J89" s="23" t="s">
        <v>21</v>
      </c>
      <c r="K89" s="51" t="str">
        <f>IF(K12="","",K12)</f>
        <v>28. 2. 2025</v>
      </c>
      <c r="M89" s="28"/>
    </row>
    <row r="90" spans="2:48" s="1" customFormat="1" ht="7" customHeight="1">
      <c r="B90" s="28"/>
      <c r="M90" s="28"/>
    </row>
    <row r="91" spans="2:48" s="1" customFormat="1" ht="40.1" customHeight="1">
      <c r="B91" s="28"/>
      <c r="C91" s="23" t="s">
        <v>23</v>
      </c>
      <c r="F91" s="21" t="str">
        <f>E15</f>
        <v>Ján Paučo, Námestie Cyrila a Metoda 9023/5, 960 01</v>
      </c>
      <c r="G91" s="21"/>
      <c r="J91" s="23" t="s">
        <v>29</v>
      </c>
      <c r="K91" s="26" t="str">
        <f>E21</f>
        <v>PPARCH s.r.o. Ľudovíta Štúra 46 , 960 01 Zvolen</v>
      </c>
      <c r="M91" s="28"/>
    </row>
    <row r="92" spans="2:48" s="1" customFormat="1" ht="15.15" customHeight="1">
      <c r="B92" s="28"/>
      <c r="C92" s="23" t="s">
        <v>27</v>
      </c>
      <c r="F92" s="21" t="str">
        <f>IF(E18="","",E18)</f>
        <v>Vyplň údaj</v>
      </c>
      <c r="G92" s="21"/>
      <c r="J92" s="23" t="s">
        <v>32</v>
      </c>
      <c r="K92" s="26" t="str">
        <f>E24</f>
        <v xml:space="preserve">Keteb s.r.o. </v>
      </c>
      <c r="M92" s="28"/>
    </row>
    <row r="93" spans="2:48" s="1" customFormat="1" ht="10.3" customHeight="1">
      <c r="B93" s="28"/>
      <c r="M93" s="28"/>
    </row>
    <row r="94" spans="2:48" s="1" customFormat="1" ht="29.25" customHeight="1">
      <c r="B94" s="28"/>
      <c r="C94" s="103" t="s">
        <v>103</v>
      </c>
      <c r="D94" s="95"/>
      <c r="E94" s="95"/>
      <c r="F94" s="95"/>
      <c r="G94" s="95"/>
      <c r="H94" s="95"/>
      <c r="I94" s="95"/>
      <c r="J94" s="95"/>
      <c r="K94" s="104" t="s">
        <v>104</v>
      </c>
      <c r="L94" s="95"/>
      <c r="M94" s="28"/>
    </row>
    <row r="95" spans="2:48" s="1" customFormat="1" ht="10.3" customHeight="1">
      <c r="B95" s="28"/>
      <c r="M95" s="28"/>
    </row>
    <row r="96" spans="2:48" s="1" customFormat="1" ht="22.85" customHeight="1">
      <c r="B96" s="28"/>
      <c r="C96" s="105" t="s">
        <v>105</v>
      </c>
      <c r="K96" s="65">
        <f>K129</f>
        <v>0</v>
      </c>
      <c r="M96" s="28"/>
      <c r="AV96" s="13" t="s">
        <v>106</v>
      </c>
    </row>
    <row r="97" spans="2:13" s="8" customFormat="1" ht="25" customHeight="1">
      <c r="B97" s="106"/>
      <c r="D97" s="107" t="s">
        <v>107</v>
      </c>
      <c r="E97" s="108"/>
      <c r="F97" s="108"/>
      <c r="G97" s="108"/>
      <c r="H97" s="108"/>
      <c r="I97" s="108"/>
      <c r="J97" s="108"/>
      <c r="K97" s="109">
        <f>K130</f>
        <v>0</v>
      </c>
      <c r="M97" s="106"/>
    </row>
    <row r="98" spans="2:13" s="9" customFormat="1" ht="19.95" customHeight="1">
      <c r="B98" s="110"/>
      <c r="D98" s="111" t="s">
        <v>108</v>
      </c>
      <c r="E98" s="112"/>
      <c r="F98" s="112"/>
      <c r="G98" s="112"/>
      <c r="H98" s="112"/>
      <c r="I98" s="112"/>
      <c r="J98" s="112"/>
      <c r="K98" s="113">
        <f>K131</f>
        <v>0</v>
      </c>
      <c r="M98" s="110"/>
    </row>
    <row r="99" spans="2:13" s="9" customFormat="1" ht="19.95" customHeight="1">
      <c r="B99" s="110"/>
      <c r="D99" s="111" t="s">
        <v>109</v>
      </c>
      <c r="E99" s="112"/>
      <c r="F99" s="112"/>
      <c r="G99" s="112"/>
      <c r="H99" s="112"/>
      <c r="I99" s="112"/>
      <c r="J99" s="112"/>
      <c r="K99" s="113">
        <f>K135</f>
        <v>0</v>
      </c>
      <c r="M99" s="110"/>
    </row>
    <row r="100" spans="2:13" s="9" customFormat="1" ht="19.95" customHeight="1">
      <c r="B100" s="110"/>
      <c r="D100" s="111" t="s">
        <v>110</v>
      </c>
      <c r="E100" s="112"/>
      <c r="F100" s="112"/>
      <c r="G100" s="112"/>
      <c r="H100" s="112"/>
      <c r="I100" s="112"/>
      <c r="J100" s="112"/>
      <c r="K100" s="113">
        <f>K138</f>
        <v>0</v>
      </c>
      <c r="M100" s="110"/>
    </row>
    <row r="101" spans="2:13" s="8" customFormat="1" ht="25" customHeight="1">
      <c r="B101" s="106"/>
      <c r="D101" s="107" t="s">
        <v>111</v>
      </c>
      <c r="E101" s="108"/>
      <c r="F101" s="108"/>
      <c r="G101" s="108"/>
      <c r="H101" s="108"/>
      <c r="I101" s="108"/>
      <c r="J101" s="108"/>
      <c r="K101" s="109">
        <f>K140</f>
        <v>0</v>
      </c>
      <c r="M101" s="106"/>
    </row>
    <row r="102" spans="2:13" s="9" customFormat="1" ht="19.95" customHeight="1">
      <c r="B102" s="110"/>
      <c r="D102" s="111" t="s">
        <v>112</v>
      </c>
      <c r="E102" s="112"/>
      <c r="F102" s="112"/>
      <c r="G102" s="112"/>
      <c r="H102" s="112"/>
      <c r="I102" s="112"/>
      <c r="J102" s="112"/>
      <c r="K102" s="113">
        <f>K141</f>
        <v>0</v>
      </c>
      <c r="M102" s="110"/>
    </row>
    <row r="103" spans="2:13" s="9" customFormat="1" ht="19.95" customHeight="1">
      <c r="B103" s="110"/>
      <c r="D103" s="111" t="s">
        <v>113</v>
      </c>
      <c r="E103" s="112"/>
      <c r="F103" s="112"/>
      <c r="G103" s="112"/>
      <c r="H103" s="112"/>
      <c r="I103" s="112"/>
      <c r="J103" s="112"/>
      <c r="K103" s="113">
        <f>K149</f>
        <v>0</v>
      </c>
      <c r="M103" s="110"/>
    </row>
    <row r="104" spans="2:13" s="9" customFormat="1" ht="19.95" customHeight="1">
      <c r="B104" s="110"/>
      <c r="D104" s="111" t="s">
        <v>114</v>
      </c>
      <c r="E104" s="112"/>
      <c r="F104" s="112"/>
      <c r="G104" s="112"/>
      <c r="H104" s="112"/>
      <c r="I104" s="112"/>
      <c r="J104" s="112"/>
      <c r="K104" s="113">
        <f>K160</f>
        <v>0</v>
      </c>
      <c r="M104" s="110"/>
    </row>
    <row r="105" spans="2:13" s="9" customFormat="1" ht="19.95" customHeight="1">
      <c r="B105" s="110"/>
      <c r="D105" s="111" t="s">
        <v>115</v>
      </c>
      <c r="E105" s="112"/>
      <c r="F105" s="112"/>
      <c r="G105" s="112"/>
      <c r="H105" s="112"/>
      <c r="I105" s="112"/>
      <c r="J105" s="112"/>
      <c r="K105" s="113">
        <f>K183</f>
        <v>0</v>
      </c>
      <c r="M105" s="110"/>
    </row>
    <row r="106" spans="2:13" s="9" customFormat="1" ht="19.95" customHeight="1">
      <c r="B106" s="110"/>
      <c r="D106" s="111" t="s">
        <v>116</v>
      </c>
      <c r="E106" s="112"/>
      <c r="F106" s="112"/>
      <c r="G106" s="112"/>
      <c r="H106" s="112"/>
      <c r="I106" s="112"/>
      <c r="J106" s="112"/>
      <c r="K106" s="113">
        <f>K186</f>
        <v>0</v>
      </c>
      <c r="M106" s="110"/>
    </row>
    <row r="107" spans="2:13" s="9" customFormat="1" ht="19.95" customHeight="1">
      <c r="B107" s="110"/>
      <c r="D107" s="111" t="s">
        <v>117</v>
      </c>
      <c r="E107" s="112"/>
      <c r="F107" s="112"/>
      <c r="G107" s="112"/>
      <c r="H107" s="112"/>
      <c r="I107" s="112"/>
      <c r="J107" s="112"/>
      <c r="K107" s="113">
        <f>K197</f>
        <v>0</v>
      </c>
      <c r="M107" s="110"/>
    </row>
    <row r="108" spans="2:13" s="9" customFormat="1" ht="19.95" customHeight="1">
      <c r="B108" s="110"/>
      <c r="D108" s="111" t="s">
        <v>118</v>
      </c>
      <c r="E108" s="112"/>
      <c r="F108" s="112"/>
      <c r="G108" s="112"/>
      <c r="H108" s="112"/>
      <c r="I108" s="112"/>
      <c r="J108" s="112"/>
      <c r="K108" s="113">
        <f>K207</f>
        <v>0</v>
      </c>
      <c r="M108" s="110"/>
    </row>
    <row r="109" spans="2:13" s="9" customFormat="1" ht="19.95" customHeight="1">
      <c r="B109" s="110"/>
      <c r="D109" s="111" t="s">
        <v>119</v>
      </c>
      <c r="E109" s="112"/>
      <c r="F109" s="112"/>
      <c r="G109" s="112"/>
      <c r="H109" s="112"/>
      <c r="I109" s="112"/>
      <c r="J109" s="112"/>
      <c r="K109" s="113">
        <f>K210</f>
        <v>0</v>
      </c>
      <c r="M109" s="110"/>
    </row>
    <row r="110" spans="2:13" s="1" customFormat="1" ht="21.75" customHeight="1">
      <c r="B110" s="28"/>
      <c r="M110" s="28"/>
    </row>
    <row r="111" spans="2:13" s="1" customFormat="1" ht="7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28"/>
    </row>
    <row r="115" spans="2:21" s="1" customFormat="1" ht="7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28"/>
    </row>
    <row r="116" spans="2:21" s="1" customFormat="1" ht="25" customHeight="1">
      <c r="B116" s="28"/>
      <c r="C116" s="17" t="s">
        <v>120</v>
      </c>
      <c r="M116" s="28"/>
    </row>
    <row r="117" spans="2:21" s="1" customFormat="1" ht="7" customHeight="1">
      <c r="B117" s="28"/>
      <c r="M117" s="28"/>
    </row>
    <row r="118" spans="2:21" s="1" customFormat="1" ht="12" customHeight="1">
      <c r="B118" s="28"/>
      <c r="C118" s="23" t="s">
        <v>15</v>
      </c>
      <c r="M118" s="28"/>
    </row>
    <row r="119" spans="2:21" s="1" customFormat="1" ht="16.5" customHeight="1">
      <c r="B119" s="28"/>
      <c r="E119" s="208" t="str">
        <f>E7</f>
        <v>Podpora poľnohospodárskeho podniku Bio farma - PAUČO</v>
      </c>
      <c r="F119" s="209"/>
      <c r="G119" s="209"/>
      <c r="H119" s="209"/>
      <c r="I119" s="209"/>
      <c r="M119" s="28"/>
    </row>
    <row r="120" spans="2:21" s="1" customFormat="1" ht="12" customHeight="1">
      <c r="B120" s="28"/>
      <c r="C120" s="23" t="s">
        <v>100</v>
      </c>
      <c r="M120" s="28"/>
    </row>
    <row r="121" spans="2:21" s="1" customFormat="1" ht="16.5" customHeight="1">
      <c r="B121" s="28"/>
      <c r="E121" s="166" t="str">
        <f>E9</f>
        <v>3 - SO03</v>
      </c>
      <c r="F121" s="210"/>
      <c r="G121" s="210"/>
      <c r="H121" s="210"/>
      <c r="I121" s="210"/>
      <c r="M121" s="28"/>
    </row>
    <row r="122" spans="2:21" s="1" customFormat="1" ht="7" customHeight="1">
      <c r="B122" s="28"/>
      <c r="M122" s="28"/>
    </row>
    <row r="123" spans="2:21" s="1" customFormat="1" ht="12" customHeight="1">
      <c r="B123" s="28"/>
      <c r="C123" s="23" t="s">
        <v>19</v>
      </c>
      <c r="F123" s="21" t="str">
        <f>F12</f>
        <v>k.ú. Korytárky</v>
      </c>
      <c r="G123" s="21"/>
      <c r="J123" s="23" t="s">
        <v>21</v>
      </c>
      <c r="K123" s="51" t="str">
        <f>IF(K12="","",K12)</f>
        <v>28. 2. 2025</v>
      </c>
      <c r="M123" s="28"/>
    </row>
    <row r="124" spans="2:21" s="1" customFormat="1" ht="7" customHeight="1">
      <c r="B124" s="28"/>
      <c r="M124" s="28"/>
    </row>
    <row r="125" spans="2:21" s="1" customFormat="1" ht="40.1" customHeight="1">
      <c r="B125" s="28"/>
      <c r="C125" s="23" t="s">
        <v>23</v>
      </c>
      <c r="F125" s="21" t="str">
        <f>E15</f>
        <v>Ján Paučo, Námestie Cyrila a Metoda 9023/5, 960 01</v>
      </c>
      <c r="G125" s="21"/>
      <c r="J125" s="23" t="s">
        <v>29</v>
      </c>
      <c r="K125" s="26" t="str">
        <f>E21</f>
        <v>PPARCH s.r.o. Ľudovíta Štúra 46 , 960 01 Zvolen</v>
      </c>
      <c r="M125" s="28"/>
    </row>
    <row r="126" spans="2:21" s="1" customFormat="1" ht="15.15" customHeight="1">
      <c r="B126" s="28"/>
      <c r="C126" s="23" t="s">
        <v>27</v>
      </c>
      <c r="F126" s="21" t="str">
        <f>IF(E18="","",E18)</f>
        <v>Vyplň údaj</v>
      </c>
      <c r="G126" s="21"/>
      <c r="J126" s="23" t="s">
        <v>32</v>
      </c>
      <c r="K126" s="26" t="str">
        <f>E24</f>
        <v xml:space="preserve">Keteb s.r.o. </v>
      </c>
      <c r="M126" s="28"/>
    </row>
    <row r="127" spans="2:21" s="1" customFormat="1" ht="10.3" customHeight="1">
      <c r="B127" s="28"/>
      <c r="M127" s="28"/>
    </row>
    <row r="128" spans="2:21" s="10" customFormat="1" ht="29.25" customHeight="1">
      <c r="B128" s="114"/>
      <c r="C128" s="115" t="s">
        <v>121</v>
      </c>
      <c r="D128" s="116" t="s">
        <v>60</v>
      </c>
      <c r="E128" s="116" t="s">
        <v>56</v>
      </c>
      <c r="F128" s="116" t="s">
        <v>487</v>
      </c>
      <c r="G128" s="116" t="s">
        <v>488</v>
      </c>
      <c r="H128" s="116" t="s">
        <v>122</v>
      </c>
      <c r="I128" s="116" t="s">
        <v>123</v>
      </c>
      <c r="J128" s="116" t="s">
        <v>124</v>
      </c>
      <c r="K128" s="117" t="s">
        <v>104</v>
      </c>
      <c r="L128" s="118" t="s">
        <v>125</v>
      </c>
      <c r="M128" s="114"/>
      <c r="N128" s="58" t="s">
        <v>1</v>
      </c>
      <c r="O128" s="59" t="s">
        <v>39</v>
      </c>
      <c r="P128" s="59" t="s">
        <v>126</v>
      </c>
      <c r="Q128" s="59" t="s">
        <v>127</v>
      </c>
      <c r="R128" s="59" t="s">
        <v>128</v>
      </c>
      <c r="S128" s="59" t="s">
        <v>129</v>
      </c>
      <c r="T128" s="59" t="s">
        <v>130</v>
      </c>
      <c r="U128" s="60" t="s">
        <v>131</v>
      </c>
    </row>
    <row r="129" spans="2:66" s="1" customFormat="1" ht="22.85" customHeight="1">
      <c r="B129" s="28"/>
      <c r="C129" s="63" t="s">
        <v>105</v>
      </c>
      <c r="K129" s="119">
        <f>BL129</f>
        <v>0</v>
      </c>
      <c r="M129" s="28"/>
      <c r="N129" s="61"/>
      <c r="O129" s="52"/>
      <c r="P129" s="52"/>
      <c r="Q129" s="120">
        <f>Q130+Q140</f>
        <v>0</v>
      </c>
      <c r="R129" s="52"/>
      <c r="S129" s="120">
        <f>S130+S140</f>
        <v>16.60441252</v>
      </c>
      <c r="T129" s="52"/>
      <c r="U129" s="121">
        <f>U130+U140</f>
        <v>0</v>
      </c>
      <c r="AU129" s="13" t="s">
        <v>74</v>
      </c>
      <c r="AV129" s="13" t="s">
        <v>106</v>
      </c>
      <c r="BL129" s="122">
        <f>BL130+BL140</f>
        <v>0</v>
      </c>
    </row>
    <row r="130" spans="2:66" s="11" customFormat="1" ht="25.95" customHeight="1">
      <c r="B130" s="123"/>
      <c r="D130" s="124" t="s">
        <v>74</v>
      </c>
      <c r="E130" s="125" t="s">
        <v>132</v>
      </c>
      <c r="F130" s="125" t="s">
        <v>133</v>
      </c>
      <c r="G130" s="125"/>
      <c r="J130" s="126"/>
      <c r="K130" s="127">
        <f>BL130</f>
        <v>0</v>
      </c>
      <c r="M130" s="123"/>
      <c r="N130" s="128"/>
      <c r="Q130" s="129">
        <f>Q131+Q135+Q138</f>
        <v>0</v>
      </c>
      <c r="S130" s="129">
        <f>S131+S135+S138</f>
        <v>10.818342000000001</v>
      </c>
      <c r="U130" s="130">
        <f>U131+U135+U138</f>
        <v>0</v>
      </c>
      <c r="AS130" s="124" t="s">
        <v>80</v>
      </c>
      <c r="AU130" s="131" t="s">
        <v>74</v>
      </c>
      <c r="AV130" s="131" t="s">
        <v>75</v>
      </c>
      <c r="AZ130" s="124" t="s">
        <v>134</v>
      </c>
      <c r="BL130" s="132">
        <f>BL131+BL135+BL138</f>
        <v>0</v>
      </c>
    </row>
    <row r="131" spans="2:66" s="11" customFormat="1" ht="22.85" customHeight="1">
      <c r="B131" s="123"/>
      <c r="D131" s="124" t="s">
        <v>74</v>
      </c>
      <c r="E131" s="133" t="s">
        <v>80</v>
      </c>
      <c r="F131" s="133" t="s">
        <v>135</v>
      </c>
      <c r="G131" s="133"/>
      <c r="J131" s="126"/>
      <c r="K131" s="134">
        <f>BL131</f>
        <v>0</v>
      </c>
      <c r="M131" s="123"/>
      <c r="N131" s="128"/>
      <c r="Q131" s="129">
        <f>SUM(Q132:Q134)</f>
        <v>0</v>
      </c>
      <c r="S131" s="129">
        <f>SUM(S132:S134)</f>
        <v>0</v>
      </c>
      <c r="U131" s="130">
        <f>SUM(U132:U134)</f>
        <v>0</v>
      </c>
      <c r="AS131" s="124" t="s">
        <v>80</v>
      </c>
      <c r="AU131" s="131" t="s">
        <v>74</v>
      </c>
      <c r="AV131" s="131" t="s">
        <v>80</v>
      </c>
      <c r="AZ131" s="124" t="s">
        <v>134</v>
      </c>
      <c r="BL131" s="132">
        <f>SUM(BL132:BL134)</f>
        <v>0</v>
      </c>
    </row>
    <row r="132" spans="2:66" s="1" customFormat="1" ht="21.75" customHeight="1">
      <c r="B132" s="135"/>
      <c r="C132" s="136" t="s">
        <v>80</v>
      </c>
      <c r="D132" s="136" t="s">
        <v>136</v>
      </c>
      <c r="E132" s="137" t="s">
        <v>137</v>
      </c>
      <c r="F132" s="138" t="s">
        <v>138</v>
      </c>
      <c r="G132" s="138"/>
      <c r="H132" s="139" t="s">
        <v>139</v>
      </c>
      <c r="I132" s="140">
        <v>8.1</v>
      </c>
      <c r="J132" s="141"/>
      <c r="K132" s="142">
        <f>ROUND(J132*I132,2)</f>
        <v>0</v>
      </c>
      <c r="L132" s="143"/>
      <c r="M132" s="28"/>
      <c r="N132" s="144" t="s">
        <v>1</v>
      </c>
      <c r="O132" s="145" t="s">
        <v>41</v>
      </c>
      <c r="Q132" s="146">
        <f>P132*I132</f>
        <v>0</v>
      </c>
      <c r="R132" s="146">
        <v>0</v>
      </c>
      <c r="S132" s="146">
        <f>R132*I132</f>
        <v>0</v>
      </c>
      <c r="T132" s="146">
        <v>0</v>
      </c>
      <c r="U132" s="147">
        <f>T132*I132</f>
        <v>0</v>
      </c>
      <c r="AS132" s="148" t="s">
        <v>90</v>
      </c>
      <c r="AU132" s="148" t="s">
        <v>136</v>
      </c>
      <c r="AV132" s="148" t="s">
        <v>84</v>
      </c>
      <c r="AZ132" s="13" t="s">
        <v>134</v>
      </c>
      <c r="BF132" s="149">
        <f>IF(O132="základná",K132,0)</f>
        <v>0</v>
      </c>
      <c r="BG132" s="149">
        <f>IF(O132="znížená",K132,0)</f>
        <v>0</v>
      </c>
      <c r="BH132" s="149">
        <f>IF(O132="zákl. prenesená",K132,0)</f>
        <v>0</v>
      </c>
      <c r="BI132" s="149">
        <f>IF(O132="zníž. prenesená",K132,0)</f>
        <v>0</v>
      </c>
      <c r="BJ132" s="149">
        <f>IF(O132="nulová",K132,0)</f>
        <v>0</v>
      </c>
      <c r="BK132" s="13" t="s">
        <v>84</v>
      </c>
      <c r="BL132" s="149">
        <f>ROUND(J132*I132,2)</f>
        <v>0</v>
      </c>
      <c r="BM132" s="13" t="s">
        <v>90</v>
      </c>
      <c r="BN132" s="148" t="s">
        <v>140</v>
      </c>
    </row>
    <row r="133" spans="2:66" s="1" customFormat="1" ht="24.15" customHeight="1">
      <c r="B133" s="135"/>
      <c r="C133" s="136" t="s">
        <v>84</v>
      </c>
      <c r="D133" s="136" t="s">
        <v>136</v>
      </c>
      <c r="E133" s="137" t="s">
        <v>141</v>
      </c>
      <c r="F133" s="138" t="s">
        <v>142</v>
      </c>
      <c r="G133" s="138"/>
      <c r="H133" s="139" t="s">
        <v>139</v>
      </c>
      <c r="I133" s="140">
        <v>8.1</v>
      </c>
      <c r="J133" s="141"/>
      <c r="K133" s="142">
        <f>ROUND(J133*I133,2)</f>
        <v>0</v>
      </c>
      <c r="L133" s="143"/>
      <c r="M133" s="28"/>
      <c r="N133" s="144" t="s">
        <v>1</v>
      </c>
      <c r="O133" s="145" t="s">
        <v>41</v>
      </c>
      <c r="Q133" s="146">
        <f>P133*I133</f>
        <v>0</v>
      </c>
      <c r="R133" s="146">
        <v>0</v>
      </c>
      <c r="S133" s="146">
        <f>R133*I133</f>
        <v>0</v>
      </c>
      <c r="T133" s="146">
        <v>0</v>
      </c>
      <c r="U133" s="147">
        <f>T133*I133</f>
        <v>0</v>
      </c>
      <c r="AS133" s="148" t="s">
        <v>90</v>
      </c>
      <c r="AU133" s="148" t="s">
        <v>136</v>
      </c>
      <c r="AV133" s="148" t="s">
        <v>84</v>
      </c>
      <c r="AZ133" s="13" t="s">
        <v>134</v>
      </c>
      <c r="BF133" s="149">
        <f>IF(O133="základná",K133,0)</f>
        <v>0</v>
      </c>
      <c r="BG133" s="149">
        <f>IF(O133="znížená",K133,0)</f>
        <v>0</v>
      </c>
      <c r="BH133" s="149">
        <f>IF(O133="zákl. prenesená",K133,0)</f>
        <v>0</v>
      </c>
      <c r="BI133" s="149">
        <f>IF(O133="zníž. prenesená",K133,0)</f>
        <v>0</v>
      </c>
      <c r="BJ133" s="149">
        <f>IF(O133="nulová",K133,0)</f>
        <v>0</v>
      </c>
      <c r="BK133" s="13" t="s">
        <v>84</v>
      </c>
      <c r="BL133" s="149">
        <f>ROUND(J133*I133,2)</f>
        <v>0</v>
      </c>
      <c r="BM133" s="13" t="s">
        <v>90</v>
      </c>
      <c r="BN133" s="148" t="s">
        <v>143</v>
      </c>
    </row>
    <row r="134" spans="2:66" s="1" customFormat="1" ht="33" customHeight="1">
      <c r="B134" s="135"/>
      <c r="C134" s="136" t="s">
        <v>87</v>
      </c>
      <c r="D134" s="136" t="s">
        <v>136</v>
      </c>
      <c r="E134" s="137" t="s">
        <v>144</v>
      </c>
      <c r="F134" s="138" t="s">
        <v>145</v>
      </c>
      <c r="G134" s="138"/>
      <c r="H134" s="139" t="s">
        <v>146</v>
      </c>
      <c r="I134" s="140">
        <v>8.1</v>
      </c>
      <c r="J134" s="141"/>
      <c r="K134" s="142">
        <f>ROUND(J134*I134,2)</f>
        <v>0</v>
      </c>
      <c r="L134" s="143"/>
      <c r="M134" s="28"/>
      <c r="N134" s="144" t="s">
        <v>1</v>
      </c>
      <c r="O134" s="145" t="s">
        <v>41</v>
      </c>
      <c r="Q134" s="146">
        <f>P134*I134</f>
        <v>0</v>
      </c>
      <c r="R134" s="146">
        <v>0</v>
      </c>
      <c r="S134" s="146">
        <f>R134*I134</f>
        <v>0</v>
      </c>
      <c r="T134" s="146">
        <v>0</v>
      </c>
      <c r="U134" s="147">
        <f>T134*I134</f>
        <v>0</v>
      </c>
      <c r="AS134" s="148" t="s">
        <v>90</v>
      </c>
      <c r="AU134" s="148" t="s">
        <v>136</v>
      </c>
      <c r="AV134" s="148" t="s">
        <v>84</v>
      </c>
      <c r="AZ134" s="13" t="s">
        <v>134</v>
      </c>
      <c r="BF134" s="149">
        <f>IF(O134="základná",K134,0)</f>
        <v>0</v>
      </c>
      <c r="BG134" s="149">
        <f>IF(O134="znížená",K134,0)</f>
        <v>0</v>
      </c>
      <c r="BH134" s="149">
        <f>IF(O134="zákl. prenesená",K134,0)</f>
        <v>0</v>
      </c>
      <c r="BI134" s="149">
        <f>IF(O134="zníž. prenesená",K134,0)</f>
        <v>0</v>
      </c>
      <c r="BJ134" s="149">
        <f>IF(O134="nulová",K134,0)</f>
        <v>0</v>
      </c>
      <c r="BK134" s="13" t="s">
        <v>84</v>
      </c>
      <c r="BL134" s="149">
        <f>ROUND(J134*I134,2)</f>
        <v>0</v>
      </c>
      <c r="BM134" s="13" t="s">
        <v>90</v>
      </c>
      <c r="BN134" s="148" t="s">
        <v>147</v>
      </c>
    </row>
    <row r="135" spans="2:66" s="11" customFormat="1" ht="22.85" customHeight="1">
      <c r="B135" s="123"/>
      <c r="D135" s="124" t="s">
        <v>74</v>
      </c>
      <c r="E135" s="133" t="s">
        <v>84</v>
      </c>
      <c r="F135" s="133" t="s">
        <v>148</v>
      </c>
      <c r="G135" s="133"/>
      <c r="J135" s="126"/>
      <c r="K135" s="134">
        <f>BL135</f>
        <v>0</v>
      </c>
      <c r="M135" s="123"/>
      <c r="N135" s="128"/>
      <c r="Q135" s="129">
        <f>SUM(Q136:Q137)</f>
        <v>0</v>
      </c>
      <c r="S135" s="129">
        <f>SUM(S136:S137)</f>
        <v>10.818342000000001</v>
      </c>
      <c r="U135" s="130">
        <f>SUM(U136:U137)</f>
        <v>0</v>
      </c>
      <c r="AS135" s="124" t="s">
        <v>80</v>
      </c>
      <c r="AU135" s="131" t="s">
        <v>74</v>
      </c>
      <c r="AV135" s="131" t="s">
        <v>80</v>
      </c>
      <c r="AZ135" s="124" t="s">
        <v>134</v>
      </c>
      <c r="BL135" s="132">
        <f>SUM(BL136:BL137)</f>
        <v>0</v>
      </c>
    </row>
    <row r="136" spans="2:66" s="1" customFormat="1" ht="37.85" customHeight="1">
      <c r="B136" s="135"/>
      <c r="C136" s="136" t="s">
        <v>90</v>
      </c>
      <c r="D136" s="136" t="s">
        <v>136</v>
      </c>
      <c r="E136" s="137" t="s">
        <v>149</v>
      </c>
      <c r="F136" s="138" t="s">
        <v>150</v>
      </c>
      <c r="G136" s="138"/>
      <c r="H136" s="139" t="s">
        <v>139</v>
      </c>
      <c r="I136" s="140">
        <v>1.32</v>
      </c>
      <c r="J136" s="141"/>
      <c r="K136" s="142">
        <f>ROUND(J136*I136,2)</f>
        <v>0</v>
      </c>
      <c r="L136" s="143"/>
      <c r="M136" s="28"/>
      <c r="N136" s="144" t="s">
        <v>1</v>
      </c>
      <c r="O136" s="145" t="s">
        <v>41</v>
      </c>
      <c r="Q136" s="146">
        <f>P136*I136</f>
        <v>0</v>
      </c>
      <c r="R136" s="146">
        <v>2.1544500000000002</v>
      </c>
      <c r="S136" s="146">
        <f>R136*I136</f>
        <v>2.8438740000000005</v>
      </c>
      <c r="T136" s="146">
        <v>0</v>
      </c>
      <c r="U136" s="147">
        <f>T136*I136</f>
        <v>0</v>
      </c>
      <c r="AS136" s="148" t="s">
        <v>90</v>
      </c>
      <c r="AU136" s="148" t="s">
        <v>136</v>
      </c>
      <c r="AV136" s="148" t="s">
        <v>84</v>
      </c>
      <c r="AZ136" s="13" t="s">
        <v>134</v>
      </c>
      <c r="BF136" s="149">
        <f>IF(O136="základná",K136,0)</f>
        <v>0</v>
      </c>
      <c r="BG136" s="149">
        <f>IF(O136="znížená",K136,0)</f>
        <v>0</v>
      </c>
      <c r="BH136" s="149">
        <f>IF(O136="zákl. prenesená",K136,0)</f>
        <v>0</v>
      </c>
      <c r="BI136" s="149">
        <f>IF(O136="zníž. prenesená",K136,0)</f>
        <v>0</v>
      </c>
      <c r="BJ136" s="149">
        <f>IF(O136="nulová",K136,0)</f>
        <v>0</v>
      </c>
      <c r="BK136" s="13" t="s">
        <v>84</v>
      </c>
      <c r="BL136" s="149">
        <f>ROUND(J136*I136,2)</f>
        <v>0</v>
      </c>
      <c r="BM136" s="13" t="s">
        <v>90</v>
      </c>
      <c r="BN136" s="148" t="s">
        <v>151</v>
      </c>
    </row>
    <row r="137" spans="2:66" s="1" customFormat="1" ht="16.5" customHeight="1">
      <c r="B137" s="135"/>
      <c r="C137" s="136" t="s">
        <v>152</v>
      </c>
      <c r="D137" s="136" t="s">
        <v>136</v>
      </c>
      <c r="E137" s="137" t="s">
        <v>153</v>
      </c>
      <c r="F137" s="138" t="s">
        <v>154</v>
      </c>
      <c r="G137" s="138"/>
      <c r="H137" s="139" t="s">
        <v>139</v>
      </c>
      <c r="I137" s="140">
        <v>3.6</v>
      </c>
      <c r="J137" s="141"/>
      <c r="K137" s="142">
        <f>ROUND(J137*I137,2)</f>
        <v>0</v>
      </c>
      <c r="L137" s="143"/>
      <c r="M137" s="28"/>
      <c r="N137" s="144" t="s">
        <v>1</v>
      </c>
      <c r="O137" s="145" t="s">
        <v>41</v>
      </c>
      <c r="Q137" s="146">
        <f>P137*I137</f>
        <v>0</v>
      </c>
      <c r="R137" s="146">
        <v>2.2151299999999998</v>
      </c>
      <c r="S137" s="146">
        <f>R137*I137</f>
        <v>7.9744679999999999</v>
      </c>
      <c r="T137" s="146">
        <v>0</v>
      </c>
      <c r="U137" s="147">
        <f>T137*I137</f>
        <v>0</v>
      </c>
      <c r="AS137" s="148" t="s">
        <v>90</v>
      </c>
      <c r="AU137" s="148" t="s">
        <v>136</v>
      </c>
      <c r="AV137" s="148" t="s">
        <v>84</v>
      </c>
      <c r="AZ137" s="13" t="s">
        <v>134</v>
      </c>
      <c r="BF137" s="149">
        <f>IF(O137="základná",K137,0)</f>
        <v>0</v>
      </c>
      <c r="BG137" s="149">
        <f>IF(O137="znížená",K137,0)</f>
        <v>0</v>
      </c>
      <c r="BH137" s="149">
        <f>IF(O137="zákl. prenesená",K137,0)</f>
        <v>0</v>
      </c>
      <c r="BI137" s="149">
        <f>IF(O137="zníž. prenesená",K137,0)</f>
        <v>0</v>
      </c>
      <c r="BJ137" s="149">
        <f>IF(O137="nulová",K137,0)</f>
        <v>0</v>
      </c>
      <c r="BK137" s="13" t="s">
        <v>84</v>
      </c>
      <c r="BL137" s="149">
        <f>ROUND(J137*I137,2)</f>
        <v>0</v>
      </c>
      <c r="BM137" s="13" t="s">
        <v>90</v>
      </c>
      <c r="BN137" s="148" t="s">
        <v>155</v>
      </c>
    </row>
    <row r="138" spans="2:66" s="11" customFormat="1" ht="22.85" customHeight="1">
      <c r="B138" s="123"/>
      <c r="D138" s="124" t="s">
        <v>74</v>
      </c>
      <c r="E138" s="133" t="s">
        <v>156</v>
      </c>
      <c r="F138" s="133" t="s">
        <v>157</v>
      </c>
      <c r="G138" s="133"/>
      <c r="J138" s="126"/>
      <c r="K138" s="134">
        <f>BL138</f>
        <v>0</v>
      </c>
      <c r="M138" s="123"/>
      <c r="N138" s="128"/>
      <c r="Q138" s="129">
        <f>Q139</f>
        <v>0</v>
      </c>
      <c r="S138" s="129">
        <f>S139</f>
        <v>0</v>
      </c>
      <c r="U138" s="130">
        <f>U139</f>
        <v>0</v>
      </c>
      <c r="AS138" s="124" t="s">
        <v>80</v>
      </c>
      <c r="AU138" s="131" t="s">
        <v>74</v>
      </c>
      <c r="AV138" s="131" t="s">
        <v>80</v>
      </c>
      <c r="AZ138" s="124" t="s">
        <v>134</v>
      </c>
      <c r="BL138" s="132">
        <f>BL139</f>
        <v>0</v>
      </c>
    </row>
    <row r="139" spans="2:66" s="1" customFormat="1" ht="24.15" customHeight="1">
      <c r="B139" s="135"/>
      <c r="C139" s="136" t="s">
        <v>158</v>
      </c>
      <c r="D139" s="136" t="s">
        <v>136</v>
      </c>
      <c r="E139" s="137" t="s">
        <v>159</v>
      </c>
      <c r="F139" s="138" t="s">
        <v>160</v>
      </c>
      <c r="G139" s="138"/>
      <c r="H139" s="139" t="s">
        <v>161</v>
      </c>
      <c r="I139" s="140">
        <v>10.818</v>
      </c>
      <c r="J139" s="141"/>
      <c r="K139" s="142">
        <f>ROUND(J139*I139,2)</f>
        <v>0</v>
      </c>
      <c r="L139" s="143"/>
      <c r="M139" s="28"/>
      <c r="N139" s="144" t="s">
        <v>1</v>
      </c>
      <c r="O139" s="145" t="s">
        <v>41</v>
      </c>
      <c r="Q139" s="146">
        <f>P139*I139</f>
        <v>0</v>
      </c>
      <c r="R139" s="146">
        <v>0</v>
      </c>
      <c r="S139" s="146">
        <f>R139*I139</f>
        <v>0</v>
      </c>
      <c r="T139" s="146">
        <v>0</v>
      </c>
      <c r="U139" s="147">
        <f>T139*I139</f>
        <v>0</v>
      </c>
      <c r="AS139" s="148" t="s">
        <v>90</v>
      </c>
      <c r="AU139" s="148" t="s">
        <v>136</v>
      </c>
      <c r="AV139" s="148" t="s">
        <v>84</v>
      </c>
      <c r="AZ139" s="13" t="s">
        <v>134</v>
      </c>
      <c r="BF139" s="149">
        <f>IF(O139="základná",K139,0)</f>
        <v>0</v>
      </c>
      <c r="BG139" s="149">
        <f>IF(O139="znížená",K139,0)</f>
        <v>0</v>
      </c>
      <c r="BH139" s="149">
        <f>IF(O139="zákl. prenesená",K139,0)</f>
        <v>0</v>
      </c>
      <c r="BI139" s="149">
        <f>IF(O139="zníž. prenesená",K139,0)</f>
        <v>0</v>
      </c>
      <c r="BJ139" s="149">
        <f>IF(O139="nulová",K139,0)</f>
        <v>0</v>
      </c>
      <c r="BK139" s="13" t="s">
        <v>84</v>
      </c>
      <c r="BL139" s="149">
        <f>ROUND(J139*I139,2)</f>
        <v>0</v>
      </c>
      <c r="BM139" s="13" t="s">
        <v>90</v>
      </c>
      <c r="BN139" s="148" t="s">
        <v>162</v>
      </c>
    </row>
    <row r="140" spans="2:66" s="11" customFormat="1" ht="25.95" customHeight="1">
      <c r="B140" s="123"/>
      <c r="D140" s="124" t="s">
        <v>74</v>
      </c>
      <c r="E140" s="125" t="s">
        <v>163</v>
      </c>
      <c r="F140" s="125" t="s">
        <v>164</v>
      </c>
      <c r="G140" s="125"/>
      <c r="J140" s="126"/>
      <c r="K140" s="127">
        <f>BL140</f>
        <v>0</v>
      </c>
      <c r="M140" s="123"/>
      <c r="N140" s="128"/>
      <c r="Q140" s="129">
        <f>Q141+Q149+Q160+Q183+Q186+Q197+Q207+Q210</f>
        <v>0</v>
      </c>
      <c r="S140" s="129">
        <f>S141+S149+S160+S183+S186+S197+S207+S210</f>
        <v>5.78607052</v>
      </c>
      <c r="U140" s="130">
        <f>U141+U149+U160+U183+U186+U197+U207+U210</f>
        <v>0</v>
      </c>
      <c r="AS140" s="124" t="s">
        <v>84</v>
      </c>
      <c r="AU140" s="131" t="s">
        <v>74</v>
      </c>
      <c r="AV140" s="131" t="s">
        <v>75</v>
      </c>
      <c r="AZ140" s="124" t="s">
        <v>134</v>
      </c>
      <c r="BL140" s="132">
        <f>BL141+BL149+BL160+BL183+BL186+BL197+BL207+BL210</f>
        <v>0</v>
      </c>
    </row>
    <row r="141" spans="2:66" s="11" customFormat="1" ht="22.85" customHeight="1">
      <c r="B141" s="123"/>
      <c r="D141" s="124" t="s">
        <v>74</v>
      </c>
      <c r="E141" s="133" t="s">
        <v>165</v>
      </c>
      <c r="F141" s="133" t="s">
        <v>166</v>
      </c>
      <c r="G141" s="133"/>
      <c r="J141" s="126"/>
      <c r="K141" s="134">
        <f>BL141</f>
        <v>0</v>
      </c>
      <c r="M141" s="123"/>
      <c r="N141" s="128"/>
      <c r="Q141" s="129">
        <f>SUM(Q142:Q148)</f>
        <v>0</v>
      </c>
      <c r="S141" s="129">
        <f>SUM(S142:S148)</f>
        <v>3.0830450000000002E-2</v>
      </c>
      <c r="U141" s="130">
        <f>SUM(U142:U148)</f>
        <v>0</v>
      </c>
      <c r="AS141" s="124" t="s">
        <v>84</v>
      </c>
      <c r="AU141" s="131" t="s">
        <v>74</v>
      </c>
      <c r="AV141" s="131" t="s">
        <v>80</v>
      </c>
      <c r="AZ141" s="124" t="s">
        <v>134</v>
      </c>
      <c r="BL141" s="132">
        <f>SUM(BL142:BL148)</f>
        <v>0</v>
      </c>
    </row>
    <row r="142" spans="2:66" s="1" customFormat="1" ht="24.15" customHeight="1">
      <c r="B142" s="135"/>
      <c r="C142" s="136" t="s">
        <v>96</v>
      </c>
      <c r="D142" s="136" t="s">
        <v>136</v>
      </c>
      <c r="E142" s="137" t="s">
        <v>167</v>
      </c>
      <c r="F142" s="138" t="s">
        <v>168</v>
      </c>
      <c r="G142" s="138"/>
      <c r="H142" s="139" t="s">
        <v>146</v>
      </c>
      <c r="I142" s="140">
        <v>6</v>
      </c>
      <c r="J142" s="141"/>
      <c r="K142" s="142">
        <f t="shared" ref="K142:K148" si="0">ROUND(J142*I142,2)</f>
        <v>0</v>
      </c>
      <c r="L142" s="143"/>
      <c r="M142" s="28"/>
      <c r="N142" s="144" t="s">
        <v>1</v>
      </c>
      <c r="O142" s="145" t="s">
        <v>41</v>
      </c>
      <c r="Q142" s="146">
        <f t="shared" ref="Q142:Q148" si="1">P142*I142</f>
        <v>0</v>
      </c>
      <c r="R142" s="146">
        <v>0</v>
      </c>
      <c r="S142" s="146">
        <f t="shared" ref="S142:S148" si="2">R142*I142</f>
        <v>0</v>
      </c>
      <c r="T142" s="146">
        <v>0</v>
      </c>
      <c r="U142" s="147">
        <f t="shared" ref="U142:U148" si="3">T142*I142</f>
        <v>0</v>
      </c>
      <c r="AS142" s="148" t="s">
        <v>169</v>
      </c>
      <c r="AU142" s="148" t="s">
        <v>136</v>
      </c>
      <c r="AV142" s="148" t="s">
        <v>84</v>
      </c>
      <c r="AZ142" s="13" t="s">
        <v>134</v>
      </c>
      <c r="BF142" s="149">
        <f t="shared" ref="BF142:BF148" si="4">IF(O142="základná",K142,0)</f>
        <v>0</v>
      </c>
      <c r="BG142" s="149">
        <f t="shared" ref="BG142:BG148" si="5">IF(O142="znížená",K142,0)</f>
        <v>0</v>
      </c>
      <c r="BH142" s="149">
        <f t="shared" ref="BH142:BH148" si="6">IF(O142="zákl. prenesená",K142,0)</f>
        <v>0</v>
      </c>
      <c r="BI142" s="149">
        <f t="shared" ref="BI142:BI148" si="7">IF(O142="zníž. prenesená",K142,0)</f>
        <v>0</v>
      </c>
      <c r="BJ142" s="149">
        <f t="shared" ref="BJ142:BJ148" si="8">IF(O142="nulová",K142,0)</f>
        <v>0</v>
      </c>
      <c r="BK142" s="13" t="s">
        <v>84</v>
      </c>
      <c r="BL142" s="149">
        <f t="shared" ref="BL142:BL148" si="9">ROUND(J142*I142,2)</f>
        <v>0</v>
      </c>
      <c r="BM142" s="13" t="s">
        <v>169</v>
      </c>
      <c r="BN142" s="148" t="s">
        <v>170</v>
      </c>
    </row>
    <row r="143" spans="2:66" s="1" customFormat="1" ht="16.5" customHeight="1">
      <c r="B143" s="135"/>
      <c r="C143" s="150" t="s">
        <v>171</v>
      </c>
      <c r="D143" s="150" t="s">
        <v>172</v>
      </c>
      <c r="E143" s="151" t="s">
        <v>173</v>
      </c>
      <c r="F143" s="152" t="s">
        <v>174</v>
      </c>
      <c r="G143" s="152"/>
      <c r="H143" s="153" t="s">
        <v>161</v>
      </c>
      <c r="I143" s="154">
        <v>5.0000000000000001E-3</v>
      </c>
      <c r="J143" s="155"/>
      <c r="K143" s="156">
        <f t="shared" si="0"/>
        <v>0</v>
      </c>
      <c r="L143" s="157"/>
      <c r="M143" s="158"/>
      <c r="N143" s="159" t="s">
        <v>1</v>
      </c>
      <c r="O143" s="160" t="s">
        <v>41</v>
      </c>
      <c r="Q143" s="146">
        <f t="shared" si="1"/>
        <v>0</v>
      </c>
      <c r="R143" s="146">
        <v>1</v>
      </c>
      <c r="S143" s="146">
        <f t="shared" si="2"/>
        <v>5.0000000000000001E-3</v>
      </c>
      <c r="T143" s="146">
        <v>0</v>
      </c>
      <c r="U143" s="147">
        <f t="shared" si="3"/>
        <v>0</v>
      </c>
      <c r="AS143" s="148" t="s">
        <v>175</v>
      </c>
      <c r="AU143" s="148" t="s">
        <v>172</v>
      </c>
      <c r="AV143" s="148" t="s">
        <v>84</v>
      </c>
      <c r="AZ143" s="13" t="s">
        <v>134</v>
      </c>
      <c r="BF143" s="149">
        <f t="shared" si="4"/>
        <v>0</v>
      </c>
      <c r="BG143" s="149">
        <f t="shared" si="5"/>
        <v>0</v>
      </c>
      <c r="BH143" s="149">
        <f t="shared" si="6"/>
        <v>0</v>
      </c>
      <c r="BI143" s="149">
        <f t="shared" si="7"/>
        <v>0</v>
      </c>
      <c r="BJ143" s="149">
        <f t="shared" si="8"/>
        <v>0</v>
      </c>
      <c r="BK143" s="13" t="s">
        <v>84</v>
      </c>
      <c r="BL143" s="149">
        <f t="shared" si="9"/>
        <v>0</v>
      </c>
      <c r="BM143" s="13" t="s">
        <v>169</v>
      </c>
      <c r="BN143" s="148" t="s">
        <v>176</v>
      </c>
    </row>
    <row r="144" spans="2:66" s="1" customFormat="1" ht="24.15" customHeight="1">
      <c r="B144" s="135"/>
      <c r="C144" s="136" t="s">
        <v>177</v>
      </c>
      <c r="D144" s="136" t="s">
        <v>136</v>
      </c>
      <c r="E144" s="137" t="s">
        <v>178</v>
      </c>
      <c r="F144" s="138" t="s">
        <v>179</v>
      </c>
      <c r="G144" s="138"/>
      <c r="H144" s="139" t="s">
        <v>146</v>
      </c>
      <c r="I144" s="140">
        <v>27.6</v>
      </c>
      <c r="J144" s="141"/>
      <c r="K144" s="142">
        <f t="shared" si="0"/>
        <v>0</v>
      </c>
      <c r="L144" s="143"/>
      <c r="M144" s="28"/>
      <c r="N144" s="144" t="s">
        <v>1</v>
      </c>
      <c r="O144" s="145" t="s">
        <v>41</v>
      </c>
      <c r="Q144" s="146">
        <f t="shared" si="1"/>
        <v>0</v>
      </c>
      <c r="R144" s="146">
        <v>0</v>
      </c>
      <c r="S144" s="146">
        <f t="shared" si="2"/>
        <v>0</v>
      </c>
      <c r="T144" s="146">
        <v>0</v>
      </c>
      <c r="U144" s="147">
        <f t="shared" si="3"/>
        <v>0</v>
      </c>
      <c r="AS144" s="148" t="s">
        <v>169</v>
      </c>
      <c r="AU144" s="148" t="s">
        <v>136</v>
      </c>
      <c r="AV144" s="148" t="s">
        <v>84</v>
      </c>
      <c r="AZ144" s="13" t="s">
        <v>134</v>
      </c>
      <c r="BF144" s="149">
        <f t="shared" si="4"/>
        <v>0</v>
      </c>
      <c r="BG144" s="149">
        <f t="shared" si="5"/>
        <v>0</v>
      </c>
      <c r="BH144" s="149">
        <f t="shared" si="6"/>
        <v>0</v>
      </c>
      <c r="BI144" s="149">
        <f t="shared" si="7"/>
        <v>0</v>
      </c>
      <c r="BJ144" s="149">
        <f t="shared" si="8"/>
        <v>0</v>
      </c>
      <c r="BK144" s="13" t="s">
        <v>84</v>
      </c>
      <c r="BL144" s="149">
        <f t="shared" si="9"/>
        <v>0</v>
      </c>
      <c r="BM144" s="13" t="s">
        <v>169</v>
      </c>
      <c r="BN144" s="148" t="s">
        <v>180</v>
      </c>
    </row>
    <row r="145" spans="2:66" s="1" customFormat="1" ht="16.5" customHeight="1">
      <c r="B145" s="135"/>
      <c r="C145" s="150" t="s">
        <v>181</v>
      </c>
      <c r="D145" s="150" t="s">
        <v>172</v>
      </c>
      <c r="E145" s="151" t="s">
        <v>173</v>
      </c>
      <c r="F145" s="152" t="s">
        <v>174</v>
      </c>
      <c r="G145" s="152"/>
      <c r="H145" s="153" t="s">
        <v>161</v>
      </c>
      <c r="I145" s="154">
        <v>2.3E-2</v>
      </c>
      <c r="J145" s="155"/>
      <c r="K145" s="156">
        <f t="shared" si="0"/>
        <v>0</v>
      </c>
      <c r="L145" s="157"/>
      <c r="M145" s="158"/>
      <c r="N145" s="159" t="s">
        <v>1</v>
      </c>
      <c r="O145" s="160" t="s">
        <v>41</v>
      </c>
      <c r="Q145" s="146">
        <f t="shared" si="1"/>
        <v>0</v>
      </c>
      <c r="R145" s="146">
        <v>1</v>
      </c>
      <c r="S145" s="146">
        <f t="shared" si="2"/>
        <v>2.3E-2</v>
      </c>
      <c r="T145" s="146">
        <v>0</v>
      </c>
      <c r="U145" s="147">
        <f t="shared" si="3"/>
        <v>0</v>
      </c>
      <c r="AS145" s="148" t="s">
        <v>175</v>
      </c>
      <c r="AU145" s="148" t="s">
        <v>172</v>
      </c>
      <c r="AV145" s="148" t="s">
        <v>84</v>
      </c>
      <c r="AZ145" s="13" t="s">
        <v>134</v>
      </c>
      <c r="BF145" s="149">
        <f t="shared" si="4"/>
        <v>0</v>
      </c>
      <c r="BG145" s="149">
        <f t="shared" si="5"/>
        <v>0</v>
      </c>
      <c r="BH145" s="149">
        <f t="shared" si="6"/>
        <v>0</v>
      </c>
      <c r="BI145" s="149">
        <f t="shared" si="7"/>
        <v>0</v>
      </c>
      <c r="BJ145" s="149">
        <f t="shared" si="8"/>
        <v>0</v>
      </c>
      <c r="BK145" s="13" t="s">
        <v>84</v>
      </c>
      <c r="BL145" s="149">
        <f t="shared" si="9"/>
        <v>0</v>
      </c>
      <c r="BM145" s="13" t="s">
        <v>169</v>
      </c>
      <c r="BN145" s="148" t="s">
        <v>182</v>
      </c>
    </row>
    <row r="146" spans="2:66" s="1" customFormat="1" ht="37.85" customHeight="1">
      <c r="B146" s="135"/>
      <c r="C146" s="136" t="s">
        <v>183</v>
      </c>
      <c r="D146" s="136" t="s">
        <v>136</v>
      </c>
      <c r="E146" s="137" t="s">
        <v>184</v>
      </c>
      <c r="F146" s="138" t="s">
        <v>185</v>
      </c>
      <c r="G146" s="138"/>
      <c r="H146" s="139" t="s">
        <v>146</v>
      </c>
      <c r="I146" s="140">
        <v>1.2150000000000001</v>
      </c>
      <c r="J146" s="141"/>
      <c r="K146" s="142">
        <f t="shared" si="0"/>
        <v>0</v>
      </c>
      <c r="L146" s="143"/>
      <c r="M146" s="28"/>
      <c r="N146" s="144" t="s">
        <v>1</v>
      </c>
      <c r="O146" s="145" t="s">
        <v>41</v>
      </c>
      <c r="Q146" s="146">
        <f t="shared" si="1"/>
        <v>0</v>
      </c>
      <c r="R146" s="146">
        <v>3.0000000000000001E-5</v>
      </c>
      <c r="S146" s="146">
        <f t="shared" si="2"/>
        <v>3.6450000000000005E-5</v>
      </c>
      <c r="T146" s="146">
        <v>0</v>
      </c>
      <c r="U146" s="147">
        <f t="shared" si="3"/>
        <v>0</v>
      </c>
      <c r="AS146" s="148" t="s">
        <v>169</v>
      </c>
      <c r="AU146" s="148" t="s">
        <v>136</v>
      </c>
      <c r="AV146" s="148" t="s">
        <v>84</v>
      </c>
      <c r="AZ146" s="13" t="s">
        <v>134</v>
      </c>
      <c r="BF146" s="149">
        <f t="shared" si="4"/>
        <v>0</v>
      </c>
      <c r="BG146" s="149">
        <f t="shared" si="5"/>
        <v>0</v>
      </c>
      <c r="BH146" s="149">
        <f t="shared" si="6"/>
        <v>0</v>
      </c>
      <c r="BI146" s="149">
        <f t="shared" si="7"/>
        <v>0</v>
      </c>
      <c r="BJ146" s="149">
        <f t="shared" si="8"/>
        <v>0</v>
      </c>
      <c r="BK146" s="13" t="s">
        <v>84</v>
      </c>
      <c r="BL146" s="149">
        <f t="shared" si="9"/>
        <v>0</v>
      </c>
      <c r="BM146" s="13" t="s">
        <v>169</v>
      </c>
      <c r="BN146" s="148" t="s">
        <v>186</v>
      </c>
    </row>
    <row r="147" spans="2:66" s="1" customFormat="1" ht="37.85" customHeight="1">
      <c r="B147" s="135"/>
      <c r="C147" s="150" t="s">
        <v>187</v>
      </c>
      <c r="D147" s="150" t="s">
        <v>172</v>
      </c>
      <c r="E147" s="151" t="s">
        <v>188</v>
      </c>
      <c r="F147" s="152" t="s">
        <v>189</v>
      </c>
      <c r="G147" s="152"/>
      <c r="H147" s="153" t="s">
        <v>146</v>
      </c>
      <c r="I147" s="154">
        <v>1.397</v>
      </c>
      <c r="J147" s="155"/>
      <c r="K147" s="156">
        <f t="shared" si="0"/>
        <v>0</v>
      </c>
      <c r="L147" s="157"/>
      <c r="M147" s="158"/>
      <c r="N147" s="159" t="s">
        <v>1</v>
      </c>
      <c r="O147" s="160" t="s">
        <v>41</v>
      </c>
      <c r="Q147" s="146">
        <f t="shared" si="1"/>
        <v>0</v>
      </c>
      <c r="R147" s="146">
        <v>2E-3</v>
      </c>
      <c r="S147" s="146">
        <f t="shared" si="2"/>
        <v>2.794E-3</v>
      </c>
      <c r="T147" s="146">
        <v>0</v>
      </c>
      <c r="U147" s="147">
        <f t="shared" si="3"/>
        <v>0</v>
      </c>
      <c r="AS147" s="148" t="s">
        <v>175</v>
      </c>
      <c r="AU147" s="148" t="s">
        <v>172</v>
      </c>
      <c r="AV147" s="148" t="s">
        <v>84</v>
      </c>
      <c r="AZ147" s="13" t="s">
        <v>134</v>
      </c>
      <c r="BF147" s="149">
        <f t="shared" si="4"/>
        <v>0</v>
      </c>
      <c r="BG147" s="149">
        <f t="shared" si="5"/>
        <v>0</v>
      </c>
      <c r="BH147" s="149">
        <f t="shared" si="6"/>
        <v>0</v>
      </c>
      <c r="BI147" s="149">
        <f t="shared" si="7"/>
        <v>0</v>
      </c>
      <c r="BJ147" s="149">
        <f t="shared" si="8"/>
        <v>0</v>
      </c>
      <c r="BK147" s="13" t="s">
        <v>84</v>
      </c>
      <c r="BL147" s="149">
        <f t="shared" si="9"/>
        <v>0</v>
      </c>
      <c r="BM147" s="13" t="s">
        <v>169</v>
      </c>
      <c r="BN147" s="148" t="s">
        <v>190</v>
      </c>
    </row>
    <row r="148" spans="2:66" s="1" customFormat="1" ht="24.15" customHeight="1">
      <c r="B148" s="135"/>
      <c r="C148" s="136" t="s">
        <v>191</v>
      </c>
      <c r="D148" s="136" t="s">
        <v>136</v>
      </c>
      <c r="E148" s="137" t="s">
        <v>192</v>
      </c>
      <c r="F148" s="138" t="s">
        <v>193</v>
      </c>
      <c r="G148" s="138"/>
      <c r="H148" s="139" t="s">
        <v>161</v>
      </c>
      <c r="I148" s="140">
        <v>3.1E-2</v>
      </c>
      <c r="J148" s="141"/>
      <c r="K148" s="142">
        <f t="shared" si="0"/>
        <v>0</v>
      </c>
      <c r="L148" s="143"/>
      <c r="M148" s="28"/>
      <c r="N148" s="144" t="s">
        <v>1</v>
      </c>
      <c r="O148" s="145" t="s">
        <v>41</v>
      </c>
      <c r="Q148" s="146">
        <f t="shared" si="1"/>
        <v>0</v>
      </c>
      <c r="R148" s="146">
        <v>0</v>
      </c>
      <c r="S148" s="146">
        <f t="shared" si="2"/>
        <v>0</v>
      </c>
      <c r="T148" s="146">
        <v>0</v>
      </c>
      <c r="U148" s="147">
        <f t="shared" si="3"/>
        <v>0</v>
      </c>
      <c r="AS148" s="148" t="s">
        <v>169</v>
      </c>
      <c r="AU148" s="148" t="s">
        <v>136</v>
      </c>
      <c r="AV148" s="148" t="s">
        <v>84</v>
      </c>
      <c r="AZ148" s="13" t="s">
        <v>134</v>
      </c>
      <c r="BF148" s="149">
        <f t="shared" si="4"/>
        <v>0</v>
      </c>
      <c r="BG148" s="149">
        <f t="shared" si="5"/>
        <v>0</v>
      </c>
      <c r="BH148" s="149">
        <f t="shared" si="6"/>
        <v>0</v>
      </c>
      <c r="BI148" s="149">
        <f t="shared" si="7"/>
        <v>0</v>
      </c>
      <c r="BJ148" s="149">
        <f t="shared" si="8"/>
        <v>0</v>
      </c>
      <c r="BK148" s="13" t="s">
        <v>84</v>
      </c>
      <c r="BL148" s="149">
        <f t="shared" si="9"/>
        <v>0</v>
      </c>
      <c r="BM148" s="13" t="s">
        <v>169</v>
      </c>
      <c r="BN148" s="148" t="s">
        <v>194</v>
      </c>
    </row>
    <row r="149" spans="2:66" s="11" customFormat="1" ht="22.85" customHeight="1">
      <c r="B149" s="123"/>
      <c r="D149" s="124" t="s">
        <v>74</v>
      </c>
      <c r="E149" s="133" t="s">
        <v>195</v>
      </c>
      <c r="F149" s="133" t="s">
        <v>196</v>
      </c>
      <c r="G149" s="133"/>
      <c r="J149" s="126"/>
      <c r="K149" s="134">
        <f>BL149</f>
        <v>0</v>
      </c>
      <c r="M149" s="123"/>
      <c r="N149" s="128"/>
      <c r="Q149" s="129">
        <f>SUM(Q150:Q159)</f>
        <v>0</v>
      </c>
      <c r="S149" s="129">
        <f>SUM(S150:S159)</f>
        <v>0.21392976999999999</v>
      </c>
      <c r="U149" s="130">
        <f>SUM(U150:U159)</f>
        <v>0</v>
      </c>
      <c r="AS149" s="124" t="s">
        <v>84</v>
      </c>
      <c r="AU149" s="131" t="s">
        <v>74</v>
      </c>
      <c r="AV149" s="131" t="s">
        <v>80</v>
      </c>
      <c r="AZ149" s="124" t="s">
        <v>134</v>
      </c>
      <c r="BL149" s="132">
        <f>SUM(BL150:BL159)</f>
        <v>0</v>
      </c>
    </row>
    <row r="150" spans="2:66" s="1" customFormat="1" ht="24.15" customHeight="1">
      <c r="B150" s="135"/>
      <c r="C150" s="136" t="s">
        <v>197</v>
      </c>
      <c r="D150" s="136" t="s">
        <v>136</v>
      </c>
      <c r="E150" s="137" t="s">
        <v>198</v>
      </c>
      <c r="F150" s="138" t="s">
        <v>199</v>
      </c>
      <c r="G150" s="138"/>
      <c r="H150" s="139" t="s">
        <v>146</v>
      </c>
      <c r="I150" s="140">
        <v>20.62</v>
      </c>
      <c r="J150" s="141"/>
      <c r="K150" s="142">
        <f t="shared" ref="K150:K159" si="10">ROUND(J150*I150,2)</f>
        <v>0</v>
      </c>
      <c r="L150" s="143"/>
      <c r="M150" s="28"/>
      <c r="N150" s="144" t="s">
        <v>1</v>
      </c>
      <c r="O150" s="145" t="s">
        <v>41</v>
      </c>
      <c r="Q150" s="146">
        <f t="shared" ref="Q150:Q159" si="11">P150*I150</f>
        <v>0</v>
      </c>
      <c r="R150" s="146">
        <v>0</v>
      </c>
      <c r="S150" s="146">
        <f t="shared" ref="S150:S159" si="12">R150*I150</f>
        <v>0</v>
      </c>
      <c r="T150" s="146">
        <v>0</v>
      </c>
      <c r="U150" s="147">
        <f t="shared" ref="U150:U159" si="13">T150*I150</f>
        <v>0</v>
      </c>
      <c r="AS150" s="148" t="s">
        <v>169</v>
      </c>
      <c r="AU150" s="148" t="s">
        <v>136</v>
      </c>
      <c r="AV150" s="148" t="s">
        <v>84</v>
      </c>
      <c r="AZ150" s="13" t="s">
        <v>134</v>
      </c>
      <c r="BF150" s="149">
        <f t="shared" ref="BF150:BF159" si="14">IF(O150="základná",K150,0)</f>
        <v>0</v>
      </c>
      <c r="BG150" s="149">
        <f t="shared" ref="BG150:BG159" si="15">IF(O150="znížená",K150,0)</f>
        <v>0</v>
      </c>
      <c r="BH150" s="149">
        <f t="shared" ref="BH150:BH159" si="16">IF(O150="zákl. prenesená",K150,0)</f>
        <v>0</v>
      </c>
      <c r="BI150" s="149">
        <f t="shared" ref="BI150:BI159" si="17">IF(O150="zníž. prenesená",K150,0)</f>
        <v>0</v>
      </c>
      <c r="BJ150" s="149">
        <f t="shared" ref="BJ150:BJ159" si="18">IF(O150="nulová",K150,0)</f>
        <v>0</v>
      </c>
      <c r="BK150" s="13" t="s">
        <v>84</v>
      </c>
      <c r="BL150" s="149">
        <f t="shared" ref="BL150:BL159" si="19">ROUND(J150*I150,2)</f>
        <v>0</v>
      </c>
      <c r="BM150" s="13" t="s">
        <v>169</v>
      </c>
      <c r="BN150" s="148" t="s">
        <v>200</v>
      </c>
    </row>
    <row r="151" spans="2:66" s="1" customFormat="1" ht="16.5" customHeight="1">
      <c r="B151" s="135"/>
      <c r="C151" s="150" t="s">
        <v>201</v>
      </c>
      <c r="D151" s="150" t="s">
        <v>172</v>
      </c>
      <c r="E151" s="151" t="s">
        <v>202</v>
      </c>
      <c r="F151" s="152" t="s">
        <v>203</v>
      </c>
      <c r="G151" s="152"/>
      <c r="H151" s="153" t="s">
        <v>146</v>
      </c>
      <c r="I151" s="154">
        <v>21.651</v>
      </c>
      <c r="J151" s="155"/>
      <c r="K151" s="156">
        <f t="shared" si="10"/>
        <v>0</v>
      </c>
      <c r="L151" s="157"/>
      <c r="M151" s="158"/>
      <c r="N151" s="159" t="s">
        <v>1</v>
      </c>
      <c r="O151" s="160" t="s">
        <v>41</v>
      </c>
      <c r="Q151" s="146">
        <f t="shared" si="11"/>
        <v>0</v>
      </c>
      <c r="R151" s="146">
        <v>0</v>
      </c>
      <c r="S151" s="146">
        <f t="shared" si="12"/>
        <v>0</v>
      </c>
      <c r="T151" s="146">
        <v>0</v>
      </c>
      <c r="U151" s="147">
        <f t="shared" si="13"/>
        <v>0</v>
      </c>
      <c r="AS151" s="148" t="s">
        <v>175</v>
      </c>
      <c r="AU151" s="148" t="s">
        <v>172</v>
      </c>
      <c r="AV151" s="148" t="s">
        <v>84</v>
      </c>
      <c r="AZ151" s="13" t="s">
        <v>134</v>
      </c>
      <c r="BF151" s="149">
        <f t="shared" si="14"/>
        <v>0</v>
      </c>
      <c r="BG151" s="149">
        <f t="shared" si="15"/>
        <v>0</v>
      </c>
      <c r="BH151" s="149">
        <f t="shared" si="16"/>
        <v>0</v>
      </c>
      <c r="BI151" s="149">
        <f t="shared" si="17"/>
        <v>0</v>
      </c>
      <c r="BJ151" s="149">
        <f t="shared" si="18"/>
        <v>0</v>
      </c>
      <c r="BK151" s="13" t="s">
        <v>84</v>
      </c>
      <c r="BL151" s="149">
        <f t="shared" si="19"/>
        <v>0</v>
      </c>
      <c r="BM151" s="13" t="s">
        <v>169</v>
      </c>
      <c r="BN151" s="148" t="s">
        <v>204</v>
      </c>
    </row>
    <row r="152" spans="2:66" s="1" customFormat="1" ht="24.15" customHeight="1">
      <c r="B152" s="135"/>
      <c r="C152" s="136" t="s">
        <v>169</v>
      </c>
      <c r="D152" s="136" t="s">
        <v>136</v>
      </c>
      <c r="E152" s="137" t="s">
        <v>205</v>
      </c>
      <c r="F152" s="138" t="s">
        <v>206</v>
      </c>
      <c r="G152" s="138"/>
      <c r="H152" s="139" t="s">
        <v>146</v>
      </c>
      <c r="I152" s="140">
        <v>27.6</v>
      </c>
      <c r="J152" s="141"/>
      <c r="K152" s="142">
        <f t="shared" si="10"/>
        <v>0</v>
      </c>
      <c r="L152" s="143"/>
      <c r="M152" s="28"/>
      <c r="N152" s="144" t="s">
        <v>1</v>
      </c>
      <c r="O152" s="145" t="s">
        <v>41</v>
      </c>
      <c r="Q152" s="146">
        <f t="shared" si="11"/>
        <v>0</v>
      </c>
      <c r="R152" s="146">
        <v>0</v>
      </c>
      <c r="S152" s="146">
        <f t="shared" si="12"/>
        <v>0</v>
      </c>
      <c r="T152" s="146">
        <v>0</v>
      </c>
      <c r="U152" s="147">
        <f t="shared" si="13"/>
        <v>0</v>
      </c>
      <c r="AS152" s="148" t="s">
        <v>169</v>
      </c>
      <c r="AU152" s="148" t="s">
        <v>136</v>
      </c>
      <c r="AV152" s="148" t="s">
        <v>84</v>
      </c>
      <c r="AZ152" s="13" t="s">
        <v>134</v>
      </c>
      <c r="BF152" s="149">
        <f t="shared" si="14"/>
        <v>0</v>
      </c>
      <c r="BG152" s="149">
        <f t="shared" si="15"/>
        <v>0</v>
      </c>
      <c r="BH152" s="149">
        <f t="shared" si="16"/>
        <v>0</v>
      </c>
      <c r="BI152" s="149">
        <f t="shared" si="17"/>
        <v>0</v>
      </c>
      <c r="BJ152" s="149">
        <f t="shared" si="18"/>
        <v>0</v>
      </c>
      <c r="BK152" s="13" t="s">
        <v>84</v>
      </c>
      <c r="BL152" s="149">
        <f t="shared" si="19"/>
        <v>0</v>
      </c>
      <c r="BM152" s="13" t="s">
        <v>169</v>
      </c>
      <c r="BN152" s="148" t="s">
        <v>207</v>
      </c>
    </row>
    <row r="153" spans="2:66" s="1" customFormat="1" ht="24.15" customHeight="1">
      <c r="B153" s="135"/>
      <c r="C153" s="136" t="s">
        <v>208</v>
      </c>
      <c r="D153" s="136" t="s">
        <v>136</v>
      </c>
      <c r="E153" s="137" t="s">
        <v>209</v>
      </c>
      <c r="F153" s="138" t="s">
        <v>210</v>
      </c>
      <c r="G153" s="138"/>
      <c r="H153" s="139" t="s">
        <v>146</v>
      </c>
      <c r="I153" s="140">
        <v>50.15</v>
      </c>
      <c r="J153" s="141"/>
      <c r="K153" s="142">
        <f t="shared" si="10"/>
        <v>0</v>
      </c>
      <c r="L153" s="143"/>
      <c r="M153" s="28"/>
      <c r="N153" s="144" t="s">
        <v>1</v>
      </c>
      <c r="O153" s="145" t="s">
        <v>41</v>
      </c>
      <c r="Q153" s="146">
        <f t="shared" si="11"/>
        <v>0</v>
      </c>
      <c r="R153" s="146">
        <v>0</v>
      </c>
      <c r="S153" s="146">
        <f t="shared" si="12"/>
        <v>0</v>
      </c>
      <c r="T153" s="146">
        <v>0</v>
      </c>
      <c r="U153" s="147">
        <f t="shared" si="13"/>
        <v>0</v>
      </c>
      <c r="AS153" s="148" t="s">
        <v>169</v>
      </c>
      <c r="AU153" s="148" t="s">
        <v>136</v>
      </c>
      <c r="AV153" s="148" t="s">
        <v>84</v>
      </c>
      <c r="AZ153" s="13" t="s">
        <v>134</v>
      </c>
      <c r="BF153" s="149">
        <f t="shared" si="14"/>
        <v>0</v>
      </c>
      <c r="BG153" s="149">
        <f t="shared" si="15"/>
        <v>0</v>
      </c>
      <c r="BH153" s="149">
        <f t="shared" si="16"/>
        <v>0</v>
      </c>
      <c r="BI153" s="149">
        <f t="shared" si="17"/>
        <v>0</v>
      </c>
      <c r="BJ153" s="149">
        <f t="shared" si="18"/>
        <v>0</v>
      </c>
      <c r="BK153" s="13" t="s">
        <v>84</v>
      </c>
      <c r="BL153" s="149">
        <f t="shared" si="19"/>
        <v>0</v>
      </c>
      <c r="BM153" s="13" t="s">
        <v>169</v>
      </c>
      <c r="BN153" s="148" t="s">
        <v>211</v>
      </c>
    </row>
    <row r="154" spans="2:66" s="1" customFormat="1" ht="21.75" customHeight="1">
      <c r="B154" s="135"/>
      <c r="C154" s="150" t="s">
        <v>212</v>
      </c>
      <c r="D154" s="150" t="s">
        <v>172</v>
      </c>
      <c r="E154" s="151" t="s">
        <v>213</v>
      </c>
      <c r="F154" s="152" t="s">
        <v>214</v>
      </c>
      <c r="G154" s="152"/>
      <c r="H154" s="153" t="s">
        <v>146</v>
      </c>
      <c r="I154" s="154">
        <v>51.152999999999999</v>
      </c>
      <c r="J154" s="155"/>
      <c r="K154" s="156">
        <f t="shared" si="10"/>
        <v>0</v>
      </c>
      <c r="L154" s="157"/>
      <c r="M154" s="158"/>
      <c r="N154" s="159" t="s">
        <v>1</v>
      </c>
      <c r="O154" s="160" t="s">
        <v>41</v>
      </c>
      <c r="Q154" s="146">
        <f t="shared" si="11"/>
        <v>0</v>
      </c>
      <c r="R154" s="146">
        <v>1.6000000000000001E-3</v>
      </c>
      <c r="S154" s="146">
        <f t="shared" si="12"/>
        <v>8.1844799999999995E-2</v>
      </c>
      <c r="T154" s="146">
        <v>0</v>
      </c>
      <c r="U154" s="147">
        <f t="shared" si="13"/>
        <v>0</v>
      </c>
      <c r="AS154" s="148" t="s">
        <v>175</v>
      </c>
      <c r="AU154" s="148" t="s">
        <v>172</v>
      </c>
      <c r="AV154" s="148" t="s">
        <v>84</v>
      </c>
      <c r="AZ154" s="13" t="s">
        <v>134</v>
      </c>
      <c r="BF154" s="149">
        <f t="shared" si="14"/>
        <v>0</v>
      </c>
      <c r="BG154" s="149">
        <f t="shared" si="15"/>
        <v>0</v>
      </c>
      <c r="BH154" s="149">
        <f t="shared" si="16"/>
        <v>0</v>
      </c>
      <c r="BI154" s="149">
        <f t="shared" si="17"/>
        <v>0</v>
      </c>
      <c r="BJ154" s="149">
        <f t="shared" si="18"/>
        <v>0</v>
      </c>
      <c r="BK154" s="13" t="s">
        <v>84</v>
      </c>
      <c r="BL154" s="149">
        <f t="shared" si="19"/>
        <v>0</v>
      </c>
      <c r="BM154" s="13" t="s">
        <v>169</v>
      </c>
      <c r="BN154" s="148" t="s">
        <v>215</v>
      </c>
    </row>
    <row r="155" spans="2:66" s="1" customFormat="1" ht="37.85" customHeight="1">
      <c r="B155" s="135"/>
      <c r="C155" s="136" t="s">
        <v>216</v>
      </c>
      <c r="D155" s="136" t="s">
        <v>136</v>
      </c>
      <c r="E155" s="137" t="s">
        <v>217</v>
      </c>
      <c r="F155" s="138" t="s">
        <v>218</v>
      </c>
      <c r="G155" s="138"/>
      <c r="H155" s="139" t="s">
        <v>146</v>
      </c>
      <c r="I155" s="140">
        <v>33.64</v>
      </c>
      <c r="J155" s="141"/>
      <c r="K155" s="142">
        <f t="shared" si="10"/>
        <v>0</v>
      </c>
      <c r="L155" s="143"/>
      <c r="M155" s="28"/>
      <c r="N155" s="144" t="s">
        <v>1</v>
      </c>
      <c r="O155" s="145" t="s">
        <v>41</v>
      </c>
      <c r="Q155" s="146">
        <f t="shared" si="11"/>
        <v>0</v>
      </c>
      <c r="R155" s="146">
        <v>8.3000000000000001E-4</v>
      </c>
      <c r="S155" s="146">
        <f t="shared" si="12"/>
        <v>2.79212E-2</v>
      </c>
      <c r="T155" s="146">
        <v>0</v>
      </c>
      <c r="U155" s="147">
        <f t="shared" si="13"/>
        <v>0</v>
      </c>
      <c r="AS155" s="148" t="s">
        <v>169</v>
      </c>
      <c r="AU155" s="148" t="s">
        <v>136</v>
      </c>
      <c r="AV155" s="148" t="s">
        <v>84</v>
      </c>
      <c r="AZ155" s="13" t="s">
        <v>134</v>
      </c>
      <c r="BF155" s="149">
        <f t="shared" si="14"/>
        <v>0</v>
      </c>
      <c r="BG155" s="149">
        <f t="shared" si="15"/>
        <v>0</v>
      </c>
      <c r="BH155" s="149">
        <f t="shared" si="16"/>
        <v>0</v>
      </c>
      <c r="BI155" s="149">
        <f t="shared" si="17"/>
        <v>0</v>
      </c>
      <c r="BJ155" s="149">
        <f t="shared" si="18"/>
        <v>0</v>
      </c>
      <c r="BK155" s="13" t="s">
        <v>84</v>
      </c>
      <c r="BL155" s="149">
        <f t="shared" si="19"/>
        <v>0</v>
      </c>
      <c r="BM155" s="13" t="s">
        <v>169</v>
      </c>
      <c r="BN155" s="148" t="s">
        <v>219</v>
      </c>
    </row>
    <row r="156" spans="2:66" s="1" customFormat="1" ht="21.75" customHeight="1">
      <c r="B156" s="135"/>
      <c r="C156" s="150" t="s">
        <v>220</v>
      </c>
      <c r="D156" s="150" t="s">
        <v>172</v>
      </c>
      <c r="E156" s="151" t="s">
        <v>221</v>
      </c>
      <c r="F156" s="152" t="s">
        <v>222</v>
      </c>
      <c r="G156" s="152"/>
      <c r="H156" s="153" t="s">
        <v>146</v>
      </c>
      <c r="I156" s="154">
        <v>34.313000000000002</v>
      </c>
      <c r="J156" s="155"/>
      <c r="K156" s="156">
        <f t="shared" si="10"/>
        <v>0</v>
      </c>
      <c r="L156" s="157"/>
      <c r="M156" s="158"/>
      <c r="N156" s="159" t="s">
        <v>1</v>
      </c>
      <c r="O156" s="160" t="s">
        <v>41</v>
      </c>
      <c r="Q156" s="146">
        <f t="shared" si="11"/>
        <v>0</v>
      </c>
      <c r="R156" s="146">
        <v>2.3999999999999998E-3</v>
      </c>
      <c r="S156" s="146">
        <f t="shared" si="12"/>
        <v>8.2351199999999999E-2</v>
      </c>
      <c r="T156" s="146">
        <v>0</v>
      </c>
      <c r="U156" s="147">
        <f t="shared" si="13"/>
        <v>0</v>
      </c>
      <c r="AS156" s="148" t="s">
        <v>175</v>
      </c>
      <c r="AU156" s="148" t="s">
        <v>172</v>
      </c>
      <c r="AV156" s="148" t="s">
        <v>84</v>
      </c>
      <c r="AZ156" s="13" t="s">
        <v>134</v>
      </c>
      <c r="BF156" s="149">
        <f t="shared" si="14"/>
        <v>0</v>
      </c>
      <c r="BG156" s="149">
        <f t="shared" si="15"/>
        <v>0</v>
      </c>
      <c r="BH156" s="149">
        <f t="shared" si="16"/>
        <v>0</v>
      </c>
      <c r="BI156" s="149">
        <f t="shared" si="17"/>
        <v>0</v>
      </c>
      <c r="BJ156" s="149">
        <f t="shared" si="18"/>
        <v>0</v>
      </c>
      <c r="BK156" s="13" t="s">
        <v>84</v>
      </c>
      <c r="BL156" s="149">
        <f t="shared" si="19"/>
        <v>0</v>
      </c>
      <c r="BM156" s="13" t="s">
        <v>169</v>
      </c>
      <c r="BN156" s="148" t="s">
        <v>223</v>
      </c>
    </row>
    <row r="157" spans="2:66" s="1" customFormat="1" ht="16.5" customHeight="1">
      <c r="B157" s="135"/>
      <c r="C157" s="136" t="s">
        <v>224</v>
      </c>
      <c r="D157" s="136" t="s">
        <v>136</v>
      </c>
      <c r="E157" s="137" t="s">
        <v>225</v>
      </c>
      <c r="F157" s="138" t="s">
        <v>226</v>
      </c>
      <c r="G157" s="138"/>
      <c r="H157" s="139" t="s">
        <v>146</v>
      </c>
      <c r="I157" s="140">
        <v>99.828999999999994</v>
      </c>
      <c r="J157" s="141"/>
      <c r="K157" s="142">
        <f t="shared" si="10"/>
        <v>0</v>
      </c>
      <c r="L157" s="143"/>
      <c r="M157" s="28"/>
      <c r="N157" s="144" t="s">
        <v>1</v>
      </c>
      <c r="O157" s="145" t="s">
        <v>41</v>
      </c>
      <c r="Q157" s="146">
        <f t="shared" si="11"/>
        <v>0</v>
      </c>
      <c r="R157" s="146">
        <v>0</v>
      </c>
      <c r="S157" s="146">
        <f t="shared" si="12"/>
        <v>0</v>
      </c>
      <c r="T157" s="146">
        <v>0</v>
      </c>
      <c r="U157" s="147">
        <f t="shared" si="13"/>
        <v>0</v>
      </c>
      <c r="AS157" s="148" t="s">
        <v>169</v>
      </c>
      <c r="AU157" s="148" t="s">
        <v>136</v>
      </c>
      <c r="AV157" s="148" t="s">
        <v>84</v>
      </c>
      <c r="AZ157" s="13" t="s">
        <v>134</v>
      </c>
      <c r="BF157" s="149">
        <f t="shared" si="14"/>
        <v>0</v>
      </c>
      <c r="BG157" s="149">
        <f t="shared" si="15"/>
        <v>0</v>
      </c>
      <c r="BH157" s="149">
        <f t="shared" si="16"/>
        <v>0</v>
      </c>
      <c r="BI157" s="149">
        <f t="shared" si="17"/>
        <v>0</v>
      </c>
      <c r="BJ157" s="149">
        <f t="shared" si="18"/>
        <v>0</v>
      </c>
      <c r="BK157" s="13" t="s">
        <v>84</v>
      </c>
      <c r="BL157" s="149">
        <f t="shared" si="19"/>
        <v>0</v>
      </c>
      <c r="BM157" s="13" t="s">
        <v>169</v>
      </c>
      <c r="BN157" s="148" t="s">
        <v>227</v>
      </c>
    </row>
    <row r="158" spans="2:66" s="1" customFormat="1" ht="24.15" customHeight="1">
      <c r="B158" s="135"/>
      <c r="C158" s="150" t="s">
        <v>228</v>
      </c>
      <c r="D158" s="150" t="s">
        <v>172</v>
      </c>
      <c r="E158" s="151" t="s">
        <v>229</v>
      </c>
      <c r="F158" s="152" t="s">
        <v>230</v>
      </c>
      <c r="G158" s="152"/>
      <c r="H158" s="153" t="s">
        <v>146</v>
      </c>
      <c r="I158" s="154">
        <v>114.803</v>
      </c>
      <c r="J158" s="155"/>
      <c r="K158" s="156">
        <f t="shared" si="10"/>
        <v>0</v>
      </c>
      <c r="L158" s="157"/>
      <c r="M158" s="158"/>
      <c r="N158" s="159" t="s">
        <v>1</v>
      </c>
      <c r="O158" s="160" t="s">
        <v>41</v>
      </c>
      <c r="Q158" s="146">
        <f t="shared" si="11"/>
        <v>0</v>
      </c>
      <c r="R158" s="146">
        <v>1.9000000000000001E-4</v>
      </c>
      <c r="S158" s="146">
        <f t="shared" si="12"/>
        <v>2.181257E-2</v>
      </c>
      <c r="T158" s="146">
        <v>0</v>
      </c>
      <c r="U158" s="147">
        <f t="shared" si="13"/>
        <v>0</v>
      </c>
      <c r="AS158" s="148" t="s">
        <v>175</v>
      </c>
      <c r="AU158" s="148" t="s">
        <v>172</v>
      </c>
      <c r="AV158" s="148" t="s">
        <v>84</v>
      </c>
      <c r="AZ158" s="13" t="s">
        <v>134</v>
      </c>
      <c r="BF158" s="149">
        <f t="shared" si="14"/>
        <v>0</v>
      </c>
      <c r="BG158" s="149">
        <f t="shared" si="15"/>
        <v>0</v>
      </c>
      <c r="BH158" s="149">
        <f t="shared" si="16"/>
        <v>0</v>
      </c>
      <c r="BI158" s="149">
        <f t="shared" si="17"/>
        <v>0</v>
      </c>
      <c r="BJ158" s="149">
        <f t="shared" si="18"/>
        <v>0</v>
      </c>
      <c r="BK158" s="13" t="s">
        <v>84</v>
      </c>
      <c r="BL158" s="149">
        <f t="shared" si="19"/>
        <v>0</v>
      </c>
      <c r="BM158" s="13" t="s">
        <v>169</v>
      </c>
      <c r="BN158" s="148" t="s">
        <v>231</v>
      </c>
    </row>
    <row r="159" spans="2:66" s="1" customFormat="1" ht="24.15" customHeight="1">
      <c r="B159" s="135"/>
      <c r="C159" s="136" t="s">
        <v>7</v>
      </c>
      <c r="D159" s="136" t="s">
        <v>136</v>
      </c>
      <c r="E159" s="137" t="s">
        <v>232</v>
      </c>
      <c r="F159" s="138" t="s">
        <v>233</v>
      </c>
      <c r="G159" s="138"/>
      <c r="H159" s="139" t="s">
        <v>161</v>
      </c>
      <c r="I159" s="140">
        <v>0.214</v>
      </c>
      <c r="J159" s="141"/>
      <c r="K159" s="142">
        <f t="shared" si="10"/>
        <v>0</v>
      </c>
      <c r="L159" s="143"/>
      <c r="M159" s="28"/>
      <c r="N159" s="144" t="s">
        <v>1</v>
      </c>
      <c r="O159" s="145" t="s">
        <v>41</v>
      </c>
      <c r="Q159" s="146">
        <f t="shared" si="11"/>
        <v>0</v>
      </c>
      <c r="R159" s="146">
        <v>0</v>
      </c>
      <c r="S159" s="146">
        <f t="shared" si="12"/>
        <v>0</v>
      </c>
      <c r="T159" s="146">
        <v>0</v>
      </c>
      <c r="U159" s="147">
        <f t="shared" si="13"/>
        <v>0</v>
      </c>
      <c r="AS159" s="148" t="s">
        <v>169</v>
      </c>
      <c r="AU159" s="148" t="s">
        <v>136</v>
      </c>
      <c r="AV159" s="148" t="s">
        <v>84</v>
      </c>
      <c r="AZ159" s="13" t="s">
        <v>134</v>
      </c>
      <c r="BF159" s="149">
        <f t="shared" si="14"/>
        <v>0</v>
      </c>
      <c r="BG159" s="149">
        <f t="shared" si="15"/>
        <v>0</v>
      </c>
      <c r="BH159" s="149">
        <f t="shared" si="16"/>
        <v>0</v>
      </c>
      <c r="BI159" s="149">
        <f t="shared" si="17"/>
        <v>0</v>
      </c>
      <c r="BJ159" s="149">
        <f t="shared" si="18"/>
        <v>0</v>
      </c>
      <c r="BK159" s="13" t="s">
        <v>84</v>
      </c>
      <c r="BL159" s="149">
        <f t="shared" si="19"/>
        <v>0</v>
      </c>
      <c r="BM159" s="13" t="s">
        <v>169</v>
      </c>
      <c r="BN159" s="148" t="s">
        <v>234</v>
      </c>
    </row>
    <row r="160" spans="2:66" s="11" customFormat="1" ht="22.85" customHeight="1">
      <c r="B160" s="123"/>
      <c r="D160" s="124" t="s">
        <v>74</v>
      </c>
      <c r="E160" s="133" t="s">
        <v>235</v>
      </c>
      <c r="F160" s="133" t="s">
        <v>236</v>
      </c>
      <c r="G160" s="133"/>
      <c r="J160" s="126"/>
      <c r="K160" s="134">
        <f>BL160</f>
        <v>0</v>
      </c>
      <c r="M160" s="123"/>
      <c r="N160" s="128"/>
      <c r="Q160" s="129">
        <f>SUM(Q161:Q182)</f>
        <v>0</v>
      </c>
      <c r="S160" s="129">
        <f>SUM(S161:S182)</f>
        <v>4.4493883900000002</v>
      </c>
      <c r="U160" s="130">
        <f>SUM(U161:U182)</f>
        <v>0</v>
      </c>
      <c r="AS160" s="124" t="s">
        <v>84</v>
      </c>
      <c r="AU160" s="131" t="s">
        <v>74</v>
      </c>
      <c r="AV160" s="131" t="s">
        <v>80</v>
      </c>
      <c r="AZ160" s="124" t="s">
        <v>134</v>
      </c>
      <c r="BL160" s="132">
        <f>SUM(BL161:BL182)</f>
        <v>0</v>
      </c>
    </row>
    <row r="161" spans="2:66" s="1" customFormat="1" ht="24.15" customHeight="1">
      <c r="B161" s="135"/>
      <c r="C161" s="136" t="s">
        <v>237</v>
      </c>
      <c r="D161" s="136" t="s">
        <v>136</v>
      </c>
      <c r="E161" s="137" t="s">
        <v>238</v>
      </c>
      <c r="F161" s="138" t="s">
        <v>239</v>
      </c>
      <c r="G161" s="138"/>
      <c r="H161" s="139" t="s">
        <v>240</v>
      </c>
      <c r="I161" s="140">
        <v>315</v>
      </c>
      <c r="J161" s="141"/>
      <c r="K161" s="142">
        <f t="shared" ref="K161:K182" si="20">ROUND(J161*I161,2)</f>
        <v>0</v>
      </c>
      <c r="L161" s="143"/>
      <c r="M161" s="28"/>
      <c r="N161" s="144" t="s">
        <v>1</v>
      </c>
      <c r="O161" s="145" t="s">
        <v>41</v>
      </c>
      <c r="Q161" s="146">
        <f t="shared" ref="Q161:Q182" si="21">P161*I161</f>
        <v>0</v>
      </c>
      <c r="R161" s="146">
        <v>0</v>
      </c>
      <c r="S161" s="146">
        <f t="shared" ref="S161:S182" si="22">R161*I161</f>
        <v>0</v>
      </c>
      <c r="T161" s="146">
        <v>0</v>
      </c>
      <c r="U161" s="147">
        <f t="shared" ref="U161:U182" si="23">T161*I161</f>
        <v>0</v>
      </c>
      <c r="AS161" s="148" t="s">
        <v>169</v>
      </c>
      <c r="AU161" s="148" t="s">
        <v>136</v>
      </c>
      <c r="AV161" s="148" t="s">
        <v>84</v>
      </c>
      <c r="AZ161" s="13" t="s">
        <v>134</v>
      </c>
      <c r="BF161" s="149">
        <f t="shared" ref="BF161:BF182" si="24">IF(O161="základná",K161,0)</f>
        <v>0</v>
      </c>
      <c r="BG161" s="149">
        <f t="shared" ref="BG161:BG182" si="25">IF(O161="znížená",K161,0)</f>
        <v>0</v>
      </c>
      <c r="BH161" s="149">
        <f t="shared" ref="BH161:BH182" si="26">IF(O161="zákl. prenesená",K161,0)</f>
        <v>0</v>
      </c>
      <c r="BI161" s="149">
        <f t="shared" ref="BI161:BI182" si="27">IF(O161="zníž. prenesená",K161,0)</f>
        <v>0</v>
      </c>
      <c r="BJ161" s="149">
        <f t="shared" ref="BJ161:BJ182" si="28">IF(O161="nulová",K161,0)</f>
        <v>0</v>
      </c>
      <c r="BK161" s="13" t="s">
        <v>84</v>
      </c>
      <c r="BL161" s="149">
        <f t="shared" ref="BL161:BL182" si="29">ROUND(J161*I161,2)</f>
        <v>0</v>
      </c>
      <c r="BM161" s="13" t="s">
        <v>169</v>
      </c>
      <c r="BN161" s="148" t="s">
        <v>241</v>
      </c>
    </row>
    <row r="162" spans="2:66" s="1" customFormat="1" ht="24.15" customHeight="1">
      <c r="B162" s="135"/>
      <c r="C162" s="150" t="s">
        <v>242</v>
      </c>
      <c r="D162" s="150" t="s">
        <v>172</v>
      </c>
      <c r="E162" s="151" t="s">
        <v>243</v>
      </c>
      <c r="F162" s="152" t="s">
        <v>244</v>
      </c>
      <c r="G162" s="152"/>
      <c r="H162" s="153" t="s">
        <v>139</v>
      </c>
      <c r="I162" s="154">
        <v>0.63</v>
      </c>
      <c r="J162" s="155"/>
      <c r="K162" s="156">
        <f t="shared" si="20"/>
        <v>0</v>
      </c>
      <c r="L162" s="157"/>
      <c r="M162" s="158"/>
      <c r="N162" s="159" t="s">
        <v>1</v>
      </c>
      <c r="O162" s="160" t="s">
        <v>41</v>
      </c>
      <c r="Q162" s="146">
        <f t="shared" si="21"/>
        <v>0</v>
      </c>
      <c r="R162" s="146">
        <v>0.55000000000000004</v>
      </c>
      <c r="S162" s="146">
        <f t="shared" si="22"/>
        <v>0.34650000000000003</v>
      </c>
      <c r="T162" s="146">
        <v>0</v>
      </c>
      <c r="U162" s="147">
        <f t="shared" si="23"/>
        <v>0</v>
      </c>
      <c r="AS162" s="148" t="s">
        <v>175</v>
      </c>
      <c r="AU162" s="148" t="s">
        <v>172</v>
      </c>
      <c r="AV162" s="148" t="s">
        <v>84</v>
      </c>
      <c r="AZ162" s="13" t="s">
        <v>134</v>
      </c>
      <c r="BF162" s="149">
        <f t="shared" si="24"/>
        <v>0</v>
      </c>
      <c r="BG162" s="149">
        <f t="shared" si="25"/>
        <v>0</v>
      </c>
      <c r="BH162" s="149">
        <f t="shared" si="26"/>
        <v>0</v>
      </c>
      <c r="BI162" s="149">
        <f t="shared" si="27"/>
        <v>0</v>
      </c>
      <c r="BJ162" s="149">
        <f t="shared" si="28"/>
        <v>0</v>
      </c>
      <c r="BK162" s="13" t="s">
        <v>84</v>
      </c>
      <c r="BL162" s="149">
        <f t="shared" si="29"/>
        <v>0</v>
      </c>
      <c r="BM162" s="13" t="s">
        <v>169</v>
      </c>
      <c r="BN162" s="148" t="s">
        <v>245</v>
      </c>
    </row>
    <row r="163" spans="2:66" s="1" customFormat="1" ht="16.5" customHeight="1">
      <c r="B163" s="135"/>
      <c r="C163" s="136" t="s">
        <v>246</v>
      </c>
      <c r="D163" s="136" t="s">
        <v>136</v>
      </c>
      <c r="E163" s="137" t="s">
        <v>247</v>
      </c>
      <c r="F163" s="138" t="s">
        <v>248</v>
      </c>
      <c r="G163" s="138"/>
      <c r="H163" s="139" t="s">
        <v>240</v>
      </c>
      <c r="I163" s="140">
        <v>63</v>
      </c>
      <c r="J163" s="141"/>
      <c r="K163" s="142">
        <f t="shared" si="20"/>
        <v>0</v>
      </c>
      <c r="L163" s="143"/>
      <c r="M163" s="28"/>
      <c r="N163" s="144" t="s">
        <v>1</v>
      </c>
      <c r="O163" s="145" t="s">
        <v>41</v>
      </c>
      <c r="Q163" s="146">
        <f t="shared" si="21"/>
        <v>0</v>
      </c>
      <c r="R163" s="146">
        <v>0</v>
      </c>
      <c r="S163" s="146">
        <f t="shared" si="22"/>
        <v>0</v>
      </c>
      <c r="T163" s="146">
        <v>0</v>
      </c>
      <c r="U163" s="147">
        <f t="shared" si="23"/>
        <v>0</v>
      </c>
      <c r="AS163" s="148" t="s">
        <v>169</v>
      </c>
      <c r="AU163" s="148" t="s">
        <v>136</v>
      </c>
      <c r="AV163" s="148" t="s">
        <v>84</v>
      </c>
      <c r="AZ163" s="13" t="s">
        <v>134</v>
      </c>
      <c r="BF163" s="149">
        <f t="shared" si="24"/>
        <v>0</v>
      </c>
      <c r="BG163" s="149">
        <f t="shared" si="25"/>
        <v>0</v>
      </c>
      <c r="BH163" s="149">
        <f t="shared" si="26"/>
        <v>0</v>
      </c>
      <c r="BI163" s="149">
        <f t="shared" si="27"/>
        <v>0</v>
      </c>
      <c r="BJ163" s="149">
        <f t="shared" si="28"/>
        <v>0</v>
      </c>
      <c r="BK163" s="13" t="s">
        <v>84</v>
      </c>
      <c r="BL163" s="149">
        <f t="shared" si="29"/>
        <v>0</v>
      </c>
      <c r="BM163" s="13" t="s">
        <v>169</v>
      </c>
      <c r="BN163" s="148" t="s">
        <v>249</v>
      </c>
    </row>
    <row r="164" spans="2:66" s="1" customFormat="1" ht="24.15" customHeight="1">
      <c r="B164" s="135"/>
      <c r="C164" s="150" t="s">
        <v>250</v>
      </c>
      <c r="D164" s="150" t="s">
        <v>172</v>
      </c>
      <c r="E164" s="151" t="s">
        <v>243</v>
      </c>
      <c r="F164" s="152" t="s">
        <v>244</v>
      </c>
      <c r="G164" s="152"/>
      <c r="H164" s="153" t="s">
        <v>139</v>
      </c>
      <c r="I164" s="154">
        <v>0.126</v>
      </c>
      <c r="J164" s="155"/>
      <c r="K164" s="156">
        <f t="shared" si="20"/>
        <v>0</v>
      </c>
      <c r="L164" s="157"/>
      <c r="M164" s="158"/>
      <c r="N164" s="159" t="s">
        <v>1</v>
      </c>
      <c r="O164" s="160" t="s">
        <v>41</v>
      </c>
      <c r="Q164" s="146">
        <f t="shared" si="21"/>
        <v>0</v>
      </c>
      <c r="R164" s="146">
        <v>0.55000000000000004</v>
      </c>
      <c r="S164" s="146">
        <f t="shared" si="22"/>
        <v>6.93E-2</v>
      </c>
      <c r="T164" s="146">
        <v>0</v>
      </c>
      <c r="U164" s="147">
        <f t="shared" si="23"/>
        <v>0</v>
      </c>
      <c r="AS164" s="148" t="s">
        <v>175</v>
      </c>
      <c r="AU164" s="148" t="s">
        <v>172</v>
      </c>
      <c r="AV164" s="148" t="s">
        <v>84</v>
      </c>
      <c r="AZ164" s="13" t="s">
        <v>134</v>
      </c>
      <c r="BF164" s="149">
        <f t="shared" si="24"/>
        <v>0</v>
      </c>
      <c r="BG164" s="149">
        <f t="shared" si="25"/>
        <v>0</v>
      </c>
      <c r="BH164" s="149">
        <f t="shared" si="26"/>
        <v>0</v>
      </c>
      <c r="BI164" s="149">
        <f t="shared" si="27"/>
        <v>0</v>
      </c>
      <c r="BJ164" s="149">
        <f t="shared" si="28"/>
        <v>0</v>
      </c>
      <c r="BK164" s="13" t="s">
        <v>84</v>
      </c>
      <c r="BL164" s="149">
        <f t="shared" si="29"/>
        <v>0</v>
      </c>
      <c r="BM164" s="13" t="s">
        <v>169</v>
      </c>
      <c r="BN164" s="148" t="s">
        <v>251</v>
      </c>
    </row>
    <row r="165" spans="2:66" s="1" customFormat="1" ht="24.15" customHeight="1">
      <c r="B165" s="135"/>
      <c r="C165" s="136" t="s">
        <v>252</v>
      </c>
      <c r="D165" s="136" t="s">
        <v>136</v>
      </c>
      <c r="E165" s="137" t="s">
        <v>253</v>
      </c>
      <c r="F165" s="138" t="s">
        <v>254</v>
      </c>
      <c r="G165" s="138"/>
      <c r="H165" s="139" t="s">
        <v>146</v>
      </c>
      <c r="I165" s="140">
        <v>29</v>
      </c>
      <c r="J165" s="141"/>
      <c r="K165" s="142">
        <f t="shared" si="20"/>
        <v>0</v>
      </c>
      <c r="L165" s="143"/>
      <c r="M165" s="28"/>
      <c r="N165" s="144" t="s">
        <v>1</v>
      </c>
      <c r="O165" s="145" t="s">
        <v>41</v>
      </c>
      <c r="Q165" s="146">
        <f t="shared" si="21"/>
        <v>0</v>
      </c>
      <c r="R165" s="146">
        <v>0</v>
      </c>
      <c r="S165" s="146">
        <f t="shared" si="22"/>
        <v>0</v>
      </c>
      <c r="T165" s="146">
        <v>0</v>
      </c>
      <c r="U165" s="147">
        <f t="shared" si="23"/>
        <v>0</v>
      </c>
      <c r="AS165" s="148" t="s">
        <v>169</v>
      </c>
      <c r="AU165" s="148" t="s">
        <v>136</v>
      </c>
      <c r="AV165" s="148" t="s">
        <v>84</v>
      </c>
      <c r="AZ165" s="13" t="s">
        <v>134</v>
      </c>
      <c r="BF165" s="149">
        <f t="shared" si="24"/>
        <v>0</v>
      </c>
      <c r="BG165" s="149">
        <f t="shared" si="25"/>
        <v>0</v>
      </c>
      <c r="BH165" s="149">
        <f t="shared" si="26"/>
        <v>0</v>
      </c>
      <c r="BI165" s="149">
        <f t="shared" si="27"/>
        <v>0</v>
      </c>
      <c r="BJ165" s="149">
        <f t="shared" si="28"/>
        <v>0</v>
      </c>
      <c r="BK165" s="13" t="s">
        <v>84</v>
      </c>
      <c r="BL165" s="149">
        <f t="shared" si="29"/>
        <v>0</v>
      </c>
      <c r="BM165" s="13" t="s">
        <v>169</v>
      </c>
      <c r="BN165" s="148" t="s">
        <v>255</v>
      </c>
    </row>
    <row r="166" spans="2:66" s="1" customFormat="1" ht="37.85" customHeight="1">
      <c r="B166" s="135"/>
      <c r="C166" s="150" t="s">
        <v>256</v>
      </c>
      <c r="D166" s="150" t="s">
        <v>172</v>
      </c>
      <c r="E166" s="151" t="s">
        <v>257</v>
      </c>
      <c r="F166" s="152" t="s">
        <v>258</v>
      </c>
      <c r="G166" s="152"/>
      <c r="H166" s="153" t="s">
        <v>146</v>
      </c>
      <c r="I166" s="154">
        <v>30.16</v>
      </c>
      <c r="J166" s="155"/>
      <c r="K166" s="156">
        <f t="shared" si="20"/>
        <v>0</v>
      </c>
      <c r="L166" s="157"/>
      <c r="M166" s="158"/>
      <c r="N166" s="159" t="s">
        <v>1</v>
      </c>
      <c r="O166" s="160" t="s">
        <v>41</v>
      </c>
      <c r="Q166" s="146">
        <f t="shared" si="21"/>
        <v>0</v>
      </c>
      <c r="R166" s="146">
        <v>8.3599999999999994E-3</v>
      </c>
      <c r="S166" s="146">
        <f t="shared" si="22"/>
        <v>0.25213759999999996</v>
      </c>
      <c r="T166" s="146">
        <v>0</v>
      </c>
      <c r="U166" s="147">
        <f t="shared" si="23"/>
        <v>0</v>
      </c>
      <c r="AS166" s="148" t="s">
        <v>175</v>
      </c>
      <c r="AU166" s="148" t="s">
        <v>172</v>
      </c>
      <c r="AV166" s="148" t="s">
        <v>84</v>
      </c>
      <c r="AZ166" s="13" t="s">
        <v>134</v>
      </c>
      <c r="BF166" s="149">
        <f t="shared" si="24"/>
        <v>0</v>
      </c>
      <c r="BG166" s="149">
        <f t="shared" si="25"/>
        <v>0</v>
      </c>
      <c r="BH166" s="149">
        <f t="shared" si="26"/>
        <v>0</v>
      </c>
      <c r="BI166" s="149">
        <f t="shared" si="27"/>
        <v>0</v>
      </c>
      <c r="BJ166" s="149">
        <f t="shared" si="28"/>
        <v>0</v>
      </c>
      <c r="BK166" s="13" t="s">
        <v>84</v>
      </c>
      <c r="BL166" s="149">
        <f t="shared" si="29"/>
        <v>0</v>
      </c>
      <c r="BM166" s="13" t="s">
        <v>169</v>
      </c>
      <c r="BN166" s="148" t="s">
        <v>259</v>
      </c>
    </row>
    <row r="167" spans="2:66" s="1" customFormat="1" ht="24.15" customHeight="1">
      <c r="B167" s="135"/>
      <c r="C167" s="136" t="s">
        <v>260</v>
      </c>
      <c r="D167" s="136" t="s">
        <v>136</v>
      </c>
      <c r="E167" s="137" t="s">
        <v>261</v>
      </c>
      <c r="F167" s="138" t="s">
        <v>262</v>
      </c>
      <c r="G167" s="138"/>
      <c r="H167" s="139" t="s">
        <v>146</v>
      </c>
      <c r="I167" s="140">
        <v>45.34</v>
      </c>
      <c r="J167" s="141"/>
      <c r="K167" s="142">
        <f t="shared" si="20"/>
        <v>0</v>
      </c>
      <c r="L167" s="143"/>
      <c r="M167" s="28"/>
      <c r="N167" s="144" t="s">
        <v>1</v>
      </c>
      <c r="O167" s="145" t="s">
        <v>41</v>
      </c>
      <c r="Q167" s="146">
        <f t="shared" si="21"/>
        <v>0</v>
      </c>
      <c r="R167" s="146">
        <v>0</v>
      </c>
      <c r="S167" s="146">
        <f t="shared" si="22"/>
        <v>0</v>
      </c>
      <c r="T167" s="146">
        <v>0</v>
      </c>
      <c r="U167" s="147">
        <f t="shared" si="23"/>
        <v>0</v>
      </c>
      <c r="AS167" s="148" t="s">
        <v>169</v>
      </c>
      <c r="AU167" s="148" t="s">
        <v>136</v>
      </c>
      <c r="AV167" s="148" t="s">
        <v>84</v>
      </c>
      <c r="AZ167" s="13" t="s">
        <v>134</v>
      </c>
      <c r="BF167" s="149">
        <f t="shared" si="24"/>
        <v>0</v>
      </c>
      <c r="BG167" s="149">
        <f t="shared" si="25"/>
        <v>0</v>
      </c>
      <c r="BH167" s="149">
        <f t="shared" si="26"/>
        <v>0</v>
      </c>
      <c r="BI167" s="149">
        <f t="shared" si="27"/>
        <v>0</v>
      </c>
      <c r="BJ167" s="149">
        <f t="shared" si="28"/>
        <v>0</v>
      </c>
      <c r="BK167" s="13" t="s">
        <v>84</v>
      </c>
      <c r="BL167" s="149">
        <f t="shared" si="29"/>
        <v>0</v>
      </c>
      <c r="BM167" s="13" t="s">
        <v>169</v>
      </c>
      <c r="BN167" s="148" t="s">
        <v>263</v>
      </c>
    </row>
    <row r="168" spans="2:66" s="1" customFormat="1" ht="37.85" customHeight="1">
      <c r="B168" s="135"/>
      <c r="C168" s="150" t="s">
        <v>264</v>
      </c>
      <c r="D168" s="150" t="s">
        <v>172</v>
      </c>
      <c r="E168" s="151" t="s">
        <v>257</v>
      </c>
      <c r="F168" s="152" t="s">
        <v>258</v>
      </c>
      <c r="G168" s="152"/>
      <c r="H168" s="153" t="s">
        <v>146</v>
      </c>
      <c r="I168" s="154">
        <v>47.154000000000003</v>
      </c>
      <c r="J168" s="155"/>
      <c r="K168" s="156">
        <f t="shared" si="20"/>
        <v>0</v>
      </c>
      <c r="L168" s="157"/>
      <c r="M168" s="158"/>
      <c r="N168" s="159" t="s">
        <v>1</v>
      </c>
      <c r="O168" s="160" t="s">
        <v>41</v>
      </c>
      <c r="Q168" s="146">
        <f t="shared" si="21"/>
        <v>0</v>
      </c>
      <c r="R168" s="146">
        <v>8.3599999999999994E-3</v>
      </c>
      <c r="S168" s="146">
        <f t="shared" si="22"/>
        <v>0.39420744000000002</v>
      </c>
      <c r="T168" s="146">
        <v>0</v>
      </c>
      <c r="U168" s="147">
        <f t="shared" si="23"/>
        <v>0</v>
      </c>
      <c r="AS168" s="148" t="s">
        <v>175</v>
      </c>
      <c r="AU168" s="148" t="s">
        <v>172</v>
      </c>
      <c r="AV168" s="148" t="s">
        <v>84</v>
      </c>
      <c r="AZ168" s="13" t="s">
        <v>134</v>
      </c>
      <c r="BF168" s="149">
        <f t="shared" si="24"/>
        <v>0</v>
      </c>
      <c r="BG168" s="149">
        <f t="shared" si="25"/>
        <v>0</v>
      </c>
      <c r="BH168" s="149">
        <f t="shared" si="26"/>
        <v>0</v>
      </c>
      <c r="BI168" s="149">
        <f t="shared" si="27"/>
        <v>0</v>
      </c>
      <c r="BJ168" s="149">
        <f t="shared" si="28"/>
        <v>0</v>
      </c>
      <c r="BK168" s="13" t="s">
        <v>84</v>
      </c>
      <c r="BL168" s="149">
        <f t="shared" si="29"/>
        <v>0</v>
      </c>
      <c r="BM168" s="13" t="s">
        <v>169</v>
      </c>
      <c r="BN168" s="148" t="s">
        <v>265</v>
      </c>
    </row>
    <row r="169" spans="2:66" s="1" customFormat="1" ht="24.15" customHeight="1">
      <c r="B169" s="135"/>
      <c r="C169" s="136" t="s">
        <v>175</v>
      </c>
      <c r="D169" s="136" t="s">
        <v>136</v>
      </c>
      <c r="E169" s="137" t="s">
        <v>266</v>
      </c>
      <c r="F169" s="138" t="s">
        <v>267</v>
      </c>
      <c r="G169" s="138"/>
      <c r="H169" s="139" t="s">
        <v>146</v>
      </c>
      <c r="I169" s="140">
        <v>47.3</v>
      </c>
      <c r="J169" s="141"/>
      <c r="K169" s="142">
        <f t="shared" si="20"/>
        <v>0</v>
      </c>
      <c r="L169" s="143"/>
      <c r="M169" s="28"/>
      <c r="N169" s="144" t="s">
        <v>1</v>
      </c>
      <c r="O169" s="145" t="s">
        <v>41</v>
      </c>
      <c r="Q169" s="146">
        <f t="shared" si="21"/>
        <v>0</v>
      </c>
      <c r="R169" s="146">
        <v>0</v>
      </c>
      <c r="S169" s="146">
        <f t="shared" si="22"/>
        <v>0</v>
      </c>
      <c r="T169" s="146">
        <v>0</v>
      </c>
      <c r="U169" s="147">
        <f t="shared" si="23"/>
        <v>0</v>
      </c>
      <c r="AS169" s="148" t="s">
        <v>169</v>
      </c>
      <c r="AU169" s="148" t="s">
        <v>136</v>
      </c>
      <c r="AV169" s="148" t="s">
        <v>84</v>
      </c>
      <c r="AZ169" s="13" t="s">
        <v>134</v>
      </c>
      <c r="BF169" s="149">
        <f t="shared" si="24"/>
        <v>0</v>
      </c>
      <c r="BG169" s="149">
        <f t="shared" si="25"/>
        <v>0</v>
      </c>
      <c r="BH169" s="149">
        <f t="shared" si="26"/>
        <v>0</v>
      </c>
      <c r="BI169" s="149">
        <f t="shared" si="27"/>
        <v>0</v>
      </c>
      <c r="BJ169" s="149">
        <f t="shared" si="28"/>
        <v>0</v>
      </c>
      <c r="BK169" s="13" t="s">
        <v>84</v>
      </c>
      <c r="BL169" s="149">
        <f t="shared" si="29"/>
        <v>0</v>
      </c>
      <c r="BM169" s="13" t="s">
        <v>169</v>
      </c>
      <c r="BN169" s="148" t="s">
        <v>268</v>
      </c>
    </row>
    <row r="170" spans="2:66" s="1" customFormat="1" ht="37.85" customHeight="1">
      <c r="B170" s="135"/>
      <c r="C170" s="150" t="s">
        <v>269</v>
      </c>
      <c r="D170" s="150" t="s">
        <v>172</v>
      </c>
      <c r="E170" s="151" t="s">
        <v>257</v>
      </c>
      <c r="F170" s="152" t="s">
        <v>258</v>
      </c>
      <c r="G170" s="152"/>
      <c r="H170" s="153" t="s">
        <v>146</v>
      </c>
      <c r="I170" s="154">
        <v>49.192</v>
      </c>
      <c r="J170" s="155"/>
      <c r="K170" s="156">
        <f t="shared" si="20"/>
        <v>0</v>
      </c>
      <c r="L170" s="157"/>
      <c r="M170" s="158"/>
      <c r="N170" s="159" t="s">
        <v>1</v>
      </c>
      <c r="O170" s="160" t="s">
        <v>41</v>
      </c>
      <c r="Q170" s="146">
        <f t="shared" si="21"/>
        <v>0</v>
      </c>
      <c r="R170" s="146">
        <v>8.3599999999999994E-3</v>
      </c>
      <c r="S170" s="146">
        <f t="shared" si="22"/>
        <v>0.41124511999999996</v>
      </c>
      <c r="T170" s="146">
        <v>0</v>
      </c>
      <c r="U170" s="147">
        <f t="shared" si="23"/>
        <v>0</v>
      </c>
      <c r="AS170" s="148" t="s">
        <v>175</v>
      </c>
      <c r="AU170" s="148" t="s">
        <v>172</v>
      </c>
      <c r="AV170" s="148" t="s">
        <v>84</v>
      </c>
      <c r="AZ170" s="13" t="s">
        <v>134</v>
      </c>
      <c r="BF170" s="149">
        <f t="shared" si="24"/>
        <v>0</v>
      </c>
      <c r="BG170" s="149">
        <f t="shared" si="25"/>
        <v>0</v>
      </c>
      <c r="BH170" s="149">
        <f t="shared" si="26"/>
        <v>0</v>
      </c>
      <c r="BI170" s="149">
        <f t="shared" si="27"/>
        <v>0</v>
      </c>
      <c r="BJ170" s="149">
        <f t="shared" si="28"/>
        <v>0</v>
      </c>
      <c r="BK170" s="13" t="s">
        <v>84</v>
      </c>
      <c r="BL170" s="149">
        <f t="shared" si="29"/>
        <v>0</v>
      </c>
      <c r="BM170" s="13" t="s">
        <v>169</v>
      </c>
      <c r="BN170" s="148" t="s">
        <v>270</v>
      </c>
    </row>
    <row r="171" spans="2:66" s="1" customFormat="1" ht="33" customHeight="1">
      <c r="B171" s="135"/>
      <c r="C171" s="136" t="s">
        <v>271</v>
      </c>
      <c r="D171" s="136" t="s">
        <v>136</v>
      </c>
      <c r="E171" s="137" t="s">
        <v>272</v>
      </c>
      <c r="F171" s="138" t="s">
        <v>273</v>
      </c>
      <c r="G171" s="138"/>
      <c r="H171" s="139" t="s">
        <v>146</v>
      </c>
      <c r="I171" s="140">
        <v>7.327</v>
      </c>
      <c r="J171" s="141"/>
      <c r="K171" s="142">
        <f t="shared" si="20"/>
        <v>0</v>
      </c>
      <c r="L171" s="143"/>
      <c r="M171" s="28"/>
      <c r="N171" s="144" t="s">
        <v>1</v>
      </c>
      <c r="O171" s="145" t="s">
        <v>41</v>
      </c>
      <c r="Q171" s="146">
        <f t="shared" si="21"/>
        <v>0</v>
      </c>
      <c r="R171" s="146">
        <v>2.4000000000000001E-4</v>
      </c>
      <c r="S171" s="146">
        <f t="shared" si="22"/>
        <v>1.75848E-3</v>
      </c>
      <c r="T171" s="146">
        <v>0</v>
      </c>
      <c r="U171" s="147">
        <f t="shared" si="23"/>
        <v>0</v>
      </c>
      <c r="AS171" s="148" t="s">
        <v>169</v>
      </c>
      <c r="AU171" s="148" t="s">
        <v>136</v>
      </c>
      <c r="AV171" s="148" t="s">
        <v>84</v>
      </c>
      <c r="AZ171" s="13" t="s">
        <v>134</v>
      </c>
      <c r="BF171" s="149">
        <f t="shared" si="24"/>
        <v>0</v>
      </c>
      <c r="BG171" s="149">
        <f t="shared" si="25"/>
        <v>0</v>
      </c>
      <c r="BH171" s="149">
        <f t="shared" si="26"/>
        <v>0</v>
      </c>
      <c r="BI171" s="149">
        <f t="shared" si="27"/>
        <v>0</v>
      </c>
      <c r="BJ171" s="149">
        <f t="shared" si="28"/>
        <v>0</v>
      </c>
      <c r="BK171" s="13" t="s">
        <v>84</v>
      </c>
      <c r="BL171" s="149">
        <f t="shared" si="29"/>
        <v>0</v>
      </c>
      <c r="BM171" s="13" t="s">
        <v>169</v>
      </c>
      <c r="BN171" s="148" t="s">
        <v>274</v>
      </c>
    </row>
    <row r="172" spans="2:66" s="1" customFormat="1" ht="24.15" customHeight="1">
      <c r="B172" s="135"/>
      <c r="C172" s="136" t="s">
        <v>275</v>
      </c>
      <c r="D172" s="136" t="s">
        <v>136</v>
      </c>
      <c r="E172" s="137" t="s">
        <v>276</v>
      </c>
      <c r="F172" s="138" t="s">
        <v>277</v>
      </c>
      <c r="G172" s="138"/>
      <c r="H172" s="139" t="s">
        <v>146</v>
      </c>
      <c r="I172" s="140">
        <v>21.24</v>
      </c>
      <c r="J172" s="141"/>
      <c r="K172" s="142">
        <f t="shared" si="20"/>
        <v>0</v>
      </c>
      <c r="L172" s="143"/>
      <c r="M172" s="28"/>
      <c r="N172" s="144" t="s">
        <v>1</v>
      </c>
      <c r="O172" s="145" t="s">
        <v>41</v>
      </c>
      <c r="Q172" s="146">
        <f t="shared" si="21"/>
        <v>0</v>
      </c>
      <c r="R172" s="146">
        <v>0</v>
      </c>
      <c r="S172" s="146">
        <f t="shared" si="22"/>
        <v>0</v>
      </c>
      <c r="T172" s="146">
        <v>0</v>
      </c>
      <c r="U172" s="147">
        <f t="shared" si="23"/>
        <v>0</v>
      </c>
      <c r="AS172" s="148" t="s">
        <v>169</v>
      </c>
      <c r="AU172" s="148" t="s">
        <v>136</v>
      </c>
      <c r="AV172" s="148" t="s">
        <v>84</v>
      </c>
      <c r="AZ172" s="13" t="s">
        <v>134</v>
      </c>
      <c r="BF172" s="149">
        <f t="shared" si="24"/>
        <v>0</v>
      </c>
      <c r="BG172" s="149">
        <f t="shared" si="25"/>
        <v>0</v>
      </c>
      <c r="BH172" s="149">
        <f t="shared" si="26"/>
        <v>0</v>
      </c>
      <c r="BI172" s="149">
        <f t="shared" si="27"/>
        <v>0</v>
      </c>
      <c r="BJ172" s="149">
        <f t="shared" si="28"/>
        <v>0</v>
      </c>
      <c r="BK172" s="13" t="s">
        <v>84</v>
      </c>
      <c r="BL172" s="149">
        <f t="shared" si="29"/>
        <v>0</v>
      </c>
      <c r="BM172" s="13" t="s">
        <v>169</v>
      </c>
      <c r="BN172" s="148" t="s">
        <v>278</v>
      </c>
    </row>
    <row r="173" spans="2:66" s="1" customFormat="1" ht="24.15" customHeight="1">
      <c r="B173" s="135"/>
      <c r="C173" s="150" t="s">
        <v>279</v>
      </c>
      <c r="D173" s="150" t="s">
        <v>172</v>
      </c>
      <c r="E173" s="151" t="s">
        <v>280</v>
      </c>
      <c r="F173" s="152" t="s">
        <v>281</v>
      </c>
      <c r="G173" s="152"/>
      <c r="H173" s="153" t="s">
        <v>139</v>
      </c>
      <c r="I173" s="154">
        <v>0.57299999999999995</v>
      </c>
      <c r="J173" s="155"/>
      <c r="K173" s="156">
        <f t="shared" si="20"/>
        <v>0</v>
      </c>
      <c r="L173" s="157"/>
      <c r="M173" s="158"/>
      <c r="N173" s="159" t="s">
        <v>1</v>
      </c>
      <c r="O173" s="160" t="s">
        <v>41</v>
      </c>
      <c r="Q173" s="146">
        <f t="shared" si="21"/>
        <v>0</v>
      </c>
      <c r="R173" s="146">
        <v>0.55000000000000004</v>
      </c>
      <c r="S173" s="146">
        <f t="shared" si="22"/>
        <v>0.31514999999999999</v>
      </c>
      <c r="T173" s="146">
        <v>0</v>
      </c>
      <c r="U173" s="147">
        <f t="shared" si="23"/>
        <v>0</v>
      </c>
      <c r="AS173" s="148" t="s">
        <v>175</v>
      </c>
      <c r="AU173" s="148" t="s">
        <v>172</v>
      </c>
      <c r="AV173" s="148" t="s">
        <v>84</v>
      </c>
      <c r="AZ173" s="13" t="s">
        <v>134</v>
      </c>
      <c r="BF173" s="149">
        <f t="shared" si="24"/>
        <v>0</v>
      </c>
      <c r="BG173" s="149">
        <f t="shared" si="25"/>
        <v>0</v>
      </c>
      <c r="BH173" s="149">
        <f t="shared" si="26"/>
        <v>0</v>
      </c>
      <c r="BI173" s="149">
        <f t="shared" si="27"/>
        <v>0</v>
      </c>
      <c r="BJ173" s="149">
        <f t="shared" si="28"/>
        <v>0</v>
      </c>
      <c r="BK173" s="13" t="s">
        <v>84</v>
      </c>
      <c r="BL173" s="149">
        <f t="shared" si="29"/>
        <v>0</v>
      </c>
      <c r="BM173" s="13" t="s">
        <v>169</v>
      </c>
      <c r="BN173" s="148" t="s">
        <v>282</v>
      </c>
    </row>
    <row r="174" spans="2:66" s="1" customFormat="1" ht="33" customHeight="1">
      <c r="B174" s="135"/>
      <c r="C174" s="136" t="s">
        <v>283</v>
      </c>
      <c r="D174" s="136" t="s">
        <v>136</v>
      </c>
      <c r="E174" s="137" t="s">
        <v>284</v>
      </c>
      <c r="F174" s="138" t="s">
        <v>285</v>
      </c>
      <c r="G174" s="138"/>
      <c r="H174" s="139" t="s">
        <v>240</v>
      </c>
      <c r="I174" s="140">
        <v>0.84499999999999997</v>
      </c>
      <c r="J174" s="141"/>
      <c r="K174" s="142">
        <f t="shared" si="20"/>
        <v>0</v>
      </c>
      <c r="L174" s="143"/>
      <c r="M174" s="28"/>
      <c r="N174" s="144" t="s">
        <v>1</v>
      </c>
      <c r="O174" s="145" t="s">
        <v>41</v>
      </c>
      <c r="Q174" s="146">
        <f t="shared" si="21"/>
        <v>0</v>
      </c>
      <c r="R174" s="146">
        <v>2.1000000000000001E-4</v>
      </c>
      <c r="S174" s="146">
        <f t="shared" si="22"/>
        <v>1.7745E-4</v>
      </c>
      <c r="T174" s="146">
        <v>0</v>
      </c>
      <c r="U174" s="147">
        <f t="shared" si="23"/>
        <v>0</v>
      </c>
      <c r="AS174" s="148" t="s">
        <v>169</v>
      </c>
      <c r="AU174" s="148" t="s">
        <v>136</v>
      </c>
      <c r="AV174" s="148" t="s">
        <v>84</v>
      </c>
      <c r="AZ174" s="13" t="s">
        <v>134</v>
      </c>
      <c r="BF174" s="149">
        <f t="shared" si="24"/>
        <v>0</v>
      </c>
      <c r="BG174" s="149">
        <f t="shared" si="25"/>
        <v>0</v>
      </c>
      <c r="BH174" s="149">
        <f t="shared" si="26"/>
        <v>0</v>
      </c>
      <c r="BI174" s="149">
        <f t="shared" si="27"/>
        <v>0</v>
      </c>
      <c r="BJ174" s="149">
        <f t="shared" si="28"/>
        <v>0</v>
      </c>
      <c r="BK174" s="13" t="s">
        <v>84</v>
      </c>
      <c r="BL174" s="149">
        <f t="shared" si="29"/>
        <v>0</v>
      </c>
      <c r="BM174" s="13" t="s">
        <v>169</v>
      </c>
      <c r="BN174" s="148" t="s">
        <v>286</v>
      </c>
    </row>
    <row r="175" spans="2:66" s="1" customFormat="1" ht="24.15" customHeight="1">
      <c r="B175" s="135"/>
      <c r="C175" s="150" t="s">
        <v>287</v>
      </c>
      <c r="D175" s="150" t="s">
        <v>172</v>
      </c>
      <c r="E175" s="151" t="s">
        <v>288</v>
      </c>
      <c r="F175" s="152" t="s">
        <v>289</v>
      </c>
      <c r="G175" s="152"/>
      <c r="H175" s="153" t="s">
        <v>139</v>
      </c>
      <c r="I175" s="154">
        <v>0.91300000000000003</v>
      </c>
      <c r="J175" s="155"/>
      <c r="K175" s="156">
        <f t="shared" si="20"/>
        <v>0</v>
      </c>
      <c r="L175" s="157"/>
      <c r="M175" s="158"/>
      <c r="N175" s="159" t="s">
        <v>1</v>
      </c>
      <c r="O175" s="160" t="s">
        <v>41</v>
      </c>
      <c r="Q175" s="146">
        <f t="shared" si="21"/>
        <v>0</v>
      </c>
      <c r="R175" s="146">
        <v>0.55000000000000004</v>
      </c>
      <c r="S175" s="146">
        <f t="shared" si="22"/>
        <v>0.5021500000000001</v>
      </c>
      <c r="T175" s="146">
        <v>0</v>
      </c>
      <c r="U175" s="147">
        <f t="shared" si="23"/>
        <v>0</v>
      </c>
      <c r="AS175" s="148" t="s">
        <v>175</v>
      </c>
      <c r="AU175" s="148" t="s">
        <v>172</v>
      </c>
      <c r="AV175" s="148" t="s">
        <v>84</v>
      </c>
      <c r="AZ175" s="13" t="s">
        <v>134</v>
      </c>
      <c r="BF175" s="149">
        <f t="shared" si="24"/>
        <v>0</v>
      </c>
      <c r="BG175" s="149">
        <f t="shared" si="25"/>
        <v>0</v>
      </c>
      <c r="BH175" s="149">
        <f t="shared" si="26"/>
        <v>0</v>
      </c>
      <c r="BI175" s="149">
        <f t="shared" si="27"/>
        <v>0</v>
      </c>
      <c r="BJ175" s="149">
        <f t="shared" si="28"/>
        <v>0</v>
      </c>
      <c r="BK175" s="13" t="s">
        <v>84</v>
      </c>
      <c r="BL175" s="149">
        <f t="shared" si="29"/>
        <v>0</v>
      </c>
      <c r="BM175" s="13" t="s">
        <v>169</v>
      </c>
      <c r="BN175" s="148" t="s">
        <v>290</v>
      </c>
    </row>
    <row r="176" spans="2:66" s="1" customFormat="1" ht="33" customHeight="1">
      <c r="B176" s="135"/>
      <c r="C176" s="136" t="s">
        <v>291</v>
      </c>
      <c r="D176" s="136" t="s">
        <v>136</v>
      </c>
      <c r="E176" s="137" t="s">
        <v>292</v>
      </c>
      <c r="F176" s="138" t="s">
        <v>293</v>
      </c>
      <c r="G176" s="138"/>
      <c r="H176" s="139" t="s">
        <v>240</v>
      </c>
      <c r="I176" s="140">
        <v>1.425</v>
      </c>
      <c r="J176" s="141"/>
      <c r="K176" s="142">
        <f t="shared" si="20"/>
        <v>0</v>
      </c>
      <c r="L176" s="143"/>
      <c r="M176" s="28"/>
      <c r="N176" s="144" t="s">
        <v>1</v>
      </c>
      <c r="O176" s="145" t="s">
        <v>41</v>
      </c>
      <c r="Q176" s="146">
        <f t="shared" si="21"/>
        <v>0</v>
      </c>
      <c r="R176" s="146">
        <v>2.1000000000000001E-4</v>
      </c>
      <c r="S176" s="146">
        <f t="shared" si="22"/>
        <v>2.9925000000000004E-4</v>
      </c>
      <c r="T176" s="146">
        <v>0</v>
      </c>
      <c r="U176" s="147">
        <f t="shared" si="23"/>
        <v>0</v>
      </c>
      <c r="AS176" s="148" t="s">
        <v>169</v>
      </c>
      <c r="AU176" s="148" t="s">
        <v>136</v>
      </c>
      <c r="AV176" s="148" t="s">
        <v>84</v>
      </c>
      <c r="AZ176" s="13" t="s">
        <v>134</v>
      </c>
      <c r="BF176" s="149">
        <f t="shared" si="24"/>
        <v>0</v>
      </c>
      <c r="BG176" s="149">
        <f t="shared" si="25"/>
        <v>0</v>
      </c>
      <c r="BH176" s="149">
        <f t="shared" si="26"/>
        <v>0</v>
      </c>
      <c r="BI176" s="149">
        <f t="shared" si="27"/>
        <v>0</v>
      </c>
      <c r="BJ176" s="149">
        <f t="shared" si="28"/>
        <v>0</v>
      </c>
      <c r="BK176" s="13" t="s">
        <v>84</v>
      </c>
      <c r="BL176" s="149">
        <f t="shared" si="29"/>
        <v>0</v>
      </c>
      <c r="BM176" s="13" t="s">
        <v>169</v>
      </c>
      <c r="BN176" s="148" t="s">
        <v>294</v>
      </c>
    </row>
    <row r="177" spans="2:66" s="1" customFormat="1" ht="24.15" customHeight="1">
      <c r="B177" s="135"/>
      <c r="C177" s="150" t="s">
        <v>295</v>
      </c>
      <c r="D177" s="150" t="s">
        <v>172</v>
      </c>
      <c r="E177" s="151" t="s">
        <v>288</v>
      </c>
      <c r="F177" s="152" t="s">
        <v>289</v>
      </c>
      <c r="G177" s="152"/>
      <c r="H177" s="153" t="s">
        <v>139</v>
      </c>
      <c r="I177" s="154">
        <v>1.5389999999999999</v>
      </c>
      <c r="J177" s="155"/>
      <c r="K177" s="156">
        <f t="shared" si="20"/>
        <v>0</v>
      </c>
      <c r="L177" s="157"/>
      <c r="M177" s="158"/>
      <c r="N177" s="159" t="s">
        <v>1</v>
      </c>
      <c r="O177" s="160" t="s">
        <v>41</v>
      </c>
      <c r="Q177" s="146">
        <f t="shared" si="21"/>
        <v>0</v>
      </c>
      <c r="R177" s="146">
        <v>0.55000000000000004</v>
      </c>
      <c r="S177" s="146">
        <f t="shared" si="22"/>
        <v>0.84645000000000004</v>
      </c>
      <c r="T177" s="146">
        <v>0</v>
      </c>
      <c r="U177" s="147">
        <f t="shared" si="23"/>
        <v>0</v>
      </c>
      <c r="AS177" s="148" t="s">
        <v>175</v>
      </c>
      <c r="AU177" s="148" t="s">
        <v>172</v>
      </c>
      <c r="AV177" s="148" t="s">
        <v>84</v>
      </c>
      <c r="AZ177" s="13" t="s">
        <v>134</v>
      </c>
      <c r="BF177" s="149">
        <f t="shared" si="24"/>
        <v>0</v>
      </c>
      <c r="BG177" s="149">
        <f t="shared" si="25"/>
        <v>0</v>
      </c>
      <c r="BH177" s="149">
        <f t="shared" si="26"/>
        <v>0</v>
      </c>
      <c r="BI177" s="149">
        <f t="shared" si="27"/>
        <v>0</v>
      </c>
      <c r="BJ177" s="149">
        <f t="shared" si="28"/>
        <v>0</v>
      </c>
      <c r="BK177" s="13" t="s">
        <v>84</v>
      </c>
      <c r="BL177" s="149">
        <f t="shared" si="29"/>
        <v>0</v>
      </c>
      <c r="BM177" s="13" t="s">
        <v>169</v>
      </c>
      <c r="BN177" s="148" t="s">
        <v>296</v>
      </c>
    </row>
    <row r="178" spans="2:66" s="1" customFormat="1" ht="37.85" customHeight="1">
      <c r="B178" s="135"/>
      <c r="C178" s="136" t="s">
        <v>297</v>
      </c>
      <c r="D178" s="136" t="s">
        <v>136</v>
      </c>
      <c r="E178" s="137" t="s">
        <v>298</v>
      </c>
      <c r="F178" s="138" t="s">
        <v>299</v>
      </c>
      <c r="G178" s="138"/>
      <c r="H178" s="139" t="s">
        <v>240</v>
      </c>
      <c r="I178" s="140">
        <v>1.7549999999999999</v>
      </c>
      <c r="J178" s="141"/>
      <c r="K178" s="142">
        <f t="shared" si="20"/>
        <v>0</v>
      </c>
      <c r="L178" s="143"/>
      <c r="M178" s="28"/>
      <c r="N178" s="144" t="s">
        <v>1</v>
      </c>
      <c r="O178" s="145" t="s">
        <v>41</v>
      </c>
      <c r="Q178" s="146">
        <f t="shared" si="21"/>
        <v>0</v>
      </c>
      <c r="R178" s="146">
        <v>2.1000000000000001E-4</v>
      </c>
      <c r="S178" s="146">
        <f t="shared" si="22"/>
        <v>3.6854999999999999E-4</v>
      </c>
      <c r="T178" s="146">
        <v>0</v>
      </c>
      <c r="U178" s="147">
        <f t="shared" si="23"/>
        <v>0</v>
      </c>
      <c r="AS178" s="148" t="s">
        <v>169</v>
      </c>
      <c r="AU178" s="148" t="s">
        <v>136</v>
      </c>
      <c r="AV178" s="148" t="s">
        <v>84</v>
      </c>
      <c r="AZ178" s="13" t="s">
        <v>134</v>
      </c>
      <c r="BF178" s="149">
        <f t="shared" si="24"/>
        <v>0</v>
      </c>
      <c r="BG178" s="149">
        <f t="shared" si="25"/>
        <v>0</v>
      </c>
      <c r="BH178" s="149">
        <f t="shared" si="26"/>
        <v>0</v>
      </c>
      <c r="BI178" s="149">
        <f t="shared" si="27"/>
        <v>0</v>
      </c>
      <c r="BJ178" s="149">
        <f t="shared" si="28"/>
        <v>0</v>
      </c>
      <c r="BK178" s="13" t="s">
        <v>84</v>
      </c>
      <c r="BL178" s="149">
        <f t="shared" si="29"/>
        <v>0</v>
      </c>
      <c r="BM178" s="13" t="s">
        <v>169</v>
      </c>
      <c r="BN178" s="148" t="s">
        <v>300</v>
      </c>
    </row>
    <row r="179" spans="2:66" s="1" customFormat="1" ht="24.15" customHeight="1">
      <c r="B179" s="135"/>
      <c r="C179" s="150" t="s">
        <v>301</v>
      </c>
      <c r="D179" s="150" t="s">
        <v>172</v>
      </c>
      <c r="E179" s="151" t="s">
        <v>288</v>
      </c>
      <c r="F179" s="152" t="s">
        <v>289</v>
      </c>
      <c r="G179" s="152"/>
      <c r="H179" s="153" t="s">
        <v>139</v>
      </c>
      <c r="I179" s="154">
        <v>1.895</v>
      </c>
      <c r="J179" s="155"/>
      <c r="K179" s="156">
        <f t="shared" si="20"/>
        <v>0</v>
      </c>
      <c r="L179" s="157"/>
      <c r="M179" s="158"/>
      <c r="N179" s="159" t="s">
        <v>1</v>
      </c>
      <c r="O179" s="160" t="s">
        <v>41</v>
      </c>
      <c r="Q179" s="146">
        <f t="shared" si="21"/>
        <v>0</v>
      </c>
      <c r="R179" s="146">
        <v>0.55000000000000004</v>
      </c>
      <c r="S179" s="146">
        <f t="shared" si="22"/>
        <v>1.0422500000000001</v>
      </c>
      <c r="T179" s="146">
        <v>0</v>
      </c>
      <c r="U179" s="147">
        <f t="shared" si="23"/>
        <v>0</v>
      </c>
      <c r="AS179" s="148" t="s">
        <v>175</v>
      </c>
      <c r="AU179" s="148" t="s">
        <v>172</v>
      </c>
      <c r="AV179" s="148" t="s">
        <v>84</v>
      </c>
      <c r="AZ179" s="13" t="s">
        <v>134</v>
      </c>
      <c r="BF179" s="149">
        <f t="shared" si="24"/>
        <v>0</v>
      </c>
      <c r="BG179" s="149">
        <f t="shared" si="25"/>
        <v>0</v>
      </c>
      <c r="BH179" s="149">
        <f t="shared" si="26"/>
        <v>0</v>
      </c>
      <c r="BI179" s="149">
        <f t="shared" si="27"/>
        <v>0</v>
      </c>
      <c r="BJ179" s="149">
        <f t="shared" si="28"/>
        <v>0</v>
      </c>
      <c r="BK179" s="13" t="s">
        <v>84</v>
      </c>
      <c r="BL179" s="149">
        <f t="shared" si="29"/>
        <v>0</v>
      </c>
      <c r="BM179" s="13" t="s">
        <v>169</v>
      </c>
      <c r="BN179" s="148" t="s">
        <v>302</v>
      </c>
    </row>
    <row r="180" spans="2:66" s="1" customFormat="1" ht="37.85" customHeight="1">
      <c r="B180" s="135"/>
      <c r="C180" s="136" t="s">
        <v>303</v>
      </c>
      <c r="D180" s="136" t="s">
        <v>136</v>
      </c>
      <c r="E180" s="137" t="s">
        <v>304</v>
      </c>
      <c r="F180" s="138" t="s">
        <v>305</v>
      </c>
      <c r="G180" s="138"/>
      <c r="H180" s="139" t="s">
        <v>240</v>
      </c>
      <c r="I180" s="140">
        <v>0.45</v>
      </c>
      <c r="J180" s="141"/>
      <c r="K180" s="142">
        <f t="shared" si="20"/>
        <v>0</v>
      </c>
      <c r="L180" s="143"/>
      <c r="M180" s="28"/>
      <c r="N180" s="144" t="s">
        <v>1</v>
      </c>
      <c r="O180" s="145" t="s">
        <v>41</v>
      </c>
      <c r="Q180" s="146">
        <f t="shared" si="21"/>
        <v>0</v>
      </c>
      <c r="R180" s="146">
        <v>2.1000000000000001E-4</v>
      </c>
      <c r="S180" s="146">
        <f t="shared" si="22"/>
        <v>9.4500000000000007E-5</v>
      </c>
      <c r="T180" s="146">
        <v>0</v>
      </c>
      <c r="U180" s="147">
        <f t="shared" si="23"/>
        <v>0</v>
      </c>
      <c r="AS180" s="148" t="s">
        <v>169</v>
      </c>
      <c r="AU180" s="148" t="s">
        <v>136</v>
      </c>
      <c r="AV180" s="148" t="s">
        <v>84</v>
      </c>
      <c r="AZ180" s="13" t="s">
        <v>134</v>
      </c>
      <c r="BF180" s="149">
        <f t="shared" si="24"/>
        <v>0</v>
      </c>
      <c r="BG180" s="149">
        <f t="shared" si="25"/>
        <v>0</v>
      </c>
      <c r="BH180" s="149">
        <f t="shared" si="26"/>
        <v>0</v>
      </c>
      <c r="BI180" s="149">
        <f t="shared" si="27"/>
        <v>0</v>
      </c>
      <c r="BJ180" s="149">
        <f t="shared" si="28"/>
        <v>0</v>
      </c>
      <c r="BK180" s="13" t="s">
        <v>84</v>
      </c>
      <c r="BL180" s="149">
        <f t="shared" si="29"/>
        <v>0</v>
      </c>
      <c r="BM180" s="13" t="s">
        <v>169</v>
      </c>
      <c r="BN180" s="148" t="s">
        <v>306</v>
      </c>
    </row>
    <row r="181" spans="2:66" s="1" customFormat="1" ht="24.15" customHeight="1">
      <c r="B181" s="135"/>
      <c r="C181" s="150" t="s">
        <v>307</v>
      </c>
      <c r="D181" s="150" t="s">
        <v>172</v>
      </c>
      <c r="E181" s="151" t="s">
        <v>288</v>
      </c>
      <c r="F181" s="152" t="s">
        <v>289</v>
      </c>
      <c r="G181" s="152"/>
      <c r="H181" s="153" t="s">
        <v>139</v>
      </c>
      <c r="I181" s="154">
        <v>0.48599999999999999</v>
      </c>
      <c r="J181" s="155"/>
      <c r="K181" s="156">
        <f t="shared" si="20"/>
        <v>0</v>
      </c>
      <c r="L181" s="157"/>
      <c r="M181" s="158"/>
      <c r="N181" s="159" t="s">
        <v>1</v>
      </c>
      <c r="O181" s="160" t="s">
        <v>41</v>
      </c>
      <c r="Q181" s="146">
        <f t="shared" si="21"/>
        <v>0</v>
      </c>
      <c r="R181" s="146">
        <v>0.55000000000000004</v>
      </c>
      <c r="S181" s="146">
        <f t="shared" si="22"/>
        <v>0.26730000000000004</v>
      </c>
      <c r="T181" s="146">
        <v>0</v>
      </c>
      <c r="U181" s="147">
        <f t="shared" si="23"/>
        <v>0</v>
      </c>
      <c r="AS181" s="148" t="s">
        <v>175</v>
      </c>
      <c r="AU181" s="148" t="s">
        <v>172</v>
      </c>
      <c r="AV181" s="148" t="s">
        <v>84</v>
      </c>
      <c r="AZ181" s="13" t="s">
        <v>134</v>
      </c>
      <c r="BF181" s="149">
        <f t="shared" si="24"/>
        <v>0</v>
      </c>
      <c r="BG181" s="149">
        <f t="shared" si="25"/>
        <v>0</v>
      </c>
      <c r="BH181" s="149">
        <f t="shared" si="26"/>
        <v>0</v>
      </c>
      <c r="BI181" s="149">
        <f t="shared" si="27"/>
        <v>0</v>
      </c>
      <c r="BJ181" s="149">
        <f t="shared" si="28"/>
        <v>0</v>
      </c>
      <c r="BK181" s="13" t="s">
        <v>84</v>
      </c>
      <c r="BL181" s="149">
        <f t="shared" si="29"/>
        <v>0</v>
      </c>
      <c r="BM181" s="13" t="s">
        <v>169</v>
      </c>
      <c r="BN181" s="148" t="s">
        <v>308</v>
      </c>
    </row>
    <row r="182" spans="2:66" s="1" customFormat="1" ht="24.15" customHeight="1">
      <c r="B182" s="135"/>
      <c r="C182" s="136" t="s">
        <v>309</v>
      </c>
      <c r="D182" s="136" t="s">
        <v>136</v>
      </c>
      <c r="E182" s="137" t="s">
        <v>310</v>
      </c>
      <c r="F182" s="138" t="s">
        <v>311</v>
      </c>
      <c r="G182" s="138"/>
      <c r="H182" s="139" t="s">
        <v>161</v>
      </c>
      <c r="I182" s="140">
        <v>4.4489999999999998</v>
      </c>
      <c r="J182" s="141"/>
      <c r="K182" s="142">
        <f t="shared" si="20"/>
        <v>0</v>
      </c>
      <c r="L182" s="143"/>
      <c r="M182" s="28"/>
      <c r="N182" s="144" t="s">
        <v>1</v>
      </c>
      <c r="O182" s="145" t="s">
        <v>41</v>
      </c>
      <c r="Q182" s="146">
        <f t="shared" si="21"/>
        <v>0</v>
      </c>
      <c r="R182" s="146">
        <v>0</v>
      </c>
      <c r="S182" s="146">
        <f t="shared" si="22"/>
        <v>0</v>
      </c>
      <c r="T182" s="146">
        <v>0</v>
      </c>
      <c r="U182" s="147">
        <f t="shared" si="23"/>
        <v>0</v>
      </c>
      <c r="AS182" s="148" t="s">
        <v>169</v>
      </c>
      <c r="AU182" s="148" t="s">
        <v>136</v>
      </c>
      <c r="AV182" s="148" t="s">
        <v>84</v>
      </c>
      <c r="AZ182" s="13" t="s">
        <v>134</v>
      </c>
      <c r="BF182" s="149">
        <f t="shared" si="24"/>
        <v>0</v>
      </c>
      <c r="BG182" s="149">
        <f t="shared" si="25"/>
        <v>0</v>
      </c>
      <c r="BH182" s="149">
        <f t="shared" si="26"/>
        <v>0</v>
      </c>
      <c r="BI182" s="149">
        <f t="shared" si="27"/>
        <v>0</v>
      </c>
      <c r="BJ182" s="149">
        <f t="shared" si="28"/>
        <v>0</v>
      </c>
      <c r="BK182" s="13" t="s">
        <v>84</v>
      </c>
      <c r="BL182" s="149">
        <f t="shared" si="29"/>
        <v>0</v>
      </c>
      <c r="BM182" s="13" t="s">
        <v>169</v>
      </c>
      <c r="BN182" s="148" t="s">
        <v>312</v>
      </c>
    </row>
    <row r="183" spans="2:66" s="11" customFormat="1" ht="22.85" customHeight="1">
      <c r="B183" s="123"/>
      <c r="D183" s="124" t="s">
        <v>74</v>
      </c>
      <c r="E183" s="133" t="s">
        <v>313</v>
      </c>
      <c r="F183" s="133" t="s">
        <v>314</v>
      </c>
      <c r="G183" s="133"/>
      <c r="J183" s="126"/>
      <c r="K183" s="134">
        <f>BL183</f>
        <v>0</v>
      </c>
      <c r="M183" s="123"/>
      <c r="N183" s="128"/>
      <c r="Q183" s="129">
        <f>SUM(Q184:Q185)</f>
        <v>0</v>
      </c>
      <c r="S183" s="129">
        <f>SUM(S184:S185)</f>
        <v>6.7199999999999996E-2</v>
      </c>
      <c r="U183" s="130">
        <f>SUM(U184:U185)</f>
        <v>0</v>
      </c>
      <c r="AS183" s="124" t="s">
        <v>84</v>
      </c>
      <c r="AU183" s="131" t="s">
        <v>74</v>
      </c>
      <c r="AV183" s="131" t="s">
        <v>80</v>
      </c>
      <c r="AZ183" s="124" t="s">
        <v>134</v>
      </c>
      <c r="BL183" s="132">
        <f>SUM(BL184:BL185)</f>
        <v>0</v>
      </c>
    </row>
    <row r="184" spans="2:66" s="1" customFormat="1" ht="33" customHeight="1">
      <c r="B184" s="135"/>
      <c r="C184" s="136" t="s">
        <v>315</v>
      </c>
      <c r="D184" s="136" t="s">
        <v>136</v>
      </c>
      <c r="E184" s="137" t="s">
        <v>316</v>
      </c>
      <c r="F184" s="138" t="s">
        <v>317</v>
      </c>
      <c r="G184" s="138"/>
      <c r="H184" s="139" t="s">
        <v>240</v>
      </c>
      <c r="I184" s="140">
        <v>4.8</v>
      </c>
      <c r="J184" s="141"/>
      <c r="K184" s="142">
        <f>ROUND(J184*I184,2)</f>
        <v>0</v>
      </c>
      <c r="L184" s="143"/>
      <c r="M184" s="28"/>
      <c r="N184" s="144" t="s">
        <v>1</v>
      </c>
      <c r="O184" s="145" t="s">
        <v>41</v>
      </c>
      <c r="Q184" s="146">
        <f>P184*I184</f>
        <v>0</v>
      </c>
      <c r="R184" s="146">
        <v>1.4E-2</v>
      </c>
      <c r="S184" s="146">
        <f>R184*I184</f>
        <v>6.7199999999999996E-2</v>
      </c>
      <c r="T184" s="146">
        <v>0</v>
      </c>
      <c r="U184" s="147">
        <f>T184*I184</f>
        <v>0</v>
      </c>
      <c r="AS184" s="148" t="s">
        <v>169</v>
      </c>
      <c r="AU184" s="148" t="s">
        <v>136</v>
      </c>
      <c r="AV184" s="148" t="s">
        <v>84</v>
      </c>
      <c r="AZ184" s="13" t="s">
        <v>134</v>
      </c>
      <c r="BF184" s="149">
        <f>IF(O184="základná",K184,0)</f>
        <v>0</v>
      </c>
      <c r="BG184" s="149">
        <f>IF(O184="znížená",K184,0)</f>
        <v>0</v>
      </c>
      <c r="BH184" s="149">
        <f>IF(O184="zákl. prenesená",K184,0)</f>
        <v>0</v>
      </c>
      <c r="BI184" s="149">
        <f>IF(O184="zníž. prenesená",K184,0)</f>
        <v>0</v>
      </c>
      <c r="BJ184" s="149">
        <f>IF(O184="nulová",K184,0)</f>
        <v>0</v>
      </c>
      <c r="BK184" s="13" t="s">
        <v>84</v>
      </c>
      <c r="BL184" s="149">
        <f>ROUND(J184*I184,2)</f>
        <v>0</v>
      </c>
      <c r="BM184" s="13" t="s">
        <v>169</v>
      </c>
      <c r="BN184" s="148" t="s">
        <v>318</v>
      </c>
    </row>
    <row r="185" spans="2:66" s="1" customFormat="1" ht="21.75" customHeight="1">
      <c r="B185" s="135"/>
      <c r="C185" s="136" t="s">
        <v>319</v>
      </c>
      <c r="D185" s="136" t="s">
        <v>136</v>
      </c>
      <c r="E185" s="137" t="s">
        <v>320</v>
      </c>
      <c r="F185" s="138" t="s">
        <v>321</v>
      </c>
      <c r="G185" s="138"/>
      <c r="H185" s="139" t="s">
        <v>161</v>
      </c>
      <c r="I185" s="140">
        <v>6.7000000000000004E-2</v>
      </c>
      <c r="J185" s="141"/>
      <c r="K185" s="142">
        <f>ROUND(J185*I185,2)</f>
        <v>0</v>
      </c>
      <c r="L185" s="143"/>
      <c r="M185" s="28"/>
      <c r="N185" s="144" t="s">
        <v>1</v>
      </c>
      <c r="O185" s="145" t="s">
        <v>41</v>
      </c>
      <c r="Q185" s="146">
        <f>P185*I185</f>
        <v>0</v>
      </c>
      <c r="R185" s="146">
        <v>0</v>
      </c>
      <c r="S185" s="146">
        <f>R185*I185</f>
        <v>0</v>
      </c>
      <c r="T185" s="146">
        <v>0</v>
      </c>
      <c r="U185" s="147">
        <f>T185*I185</f>
        <v>0</v>
      </c>
      <c r="AS185" s="148" t="s">
        <v>169</v>
      </c>
      <c r="AU185" s="148" t="s">
        <v>136</v>
      </c>
      <c r="AV185" s="148" t="s">
        <v>84</v>
      </c>
      <c r="AZ185" s="13" t="s">
        <v>134</v>
      </c>
      <c r="BF185" s="149">
        <f>IF(O185="základná",K185,0)</f>
        <v>0</v>
      </c>
      <c r="BG185" s="149">
        <f>IF(O185="znížená",K185,0)</f>
        <v>0</v>
      </c>
      <c r="BH185" s="149">
        <f>IF(O185="zákl. prenesená",K185,0)</f>
        <v>0</v>
      </c>
      <c r="BI185" s="149">
        <f>IF(O185="zníž. prenesená",K185,0)</f>
        <v>0</v>
      </c>
      <c r="BJ185" s="149">
        <f>IF(O185="nulová",K185,0)</f>
        <v>0</v>
      </c>
      <c r="BK185" s="13" t="s">
        <v>84</v>
      </c>
      <c r="BL185" s="149">
        <f>ROUND(J185*I185,2)</f>
        <v>0</v>
      </c>
      <c r="BM185" s="13" t="s">
        <v>169</v>
      </c>
      <c r="BN185" s="148" t="s">
        <v>322</v>
      </c>
    </row>
    <row r="186" spans="2:66" s="11" customFormat="1" ht="22.85" customHeight="1">
      <c r="B186" s="123"/>
      <c r="D186" s="124" t="s">
        <v>74</v>
      </c>
      <c r="E186" s="133" t="s">
        <v>323</v>
      </c>
      <c r="F186" s="133" t="s">
        <v>324</v>
      </c>
      <c r="G186" s="133"/>
      <c r="J186" s="126"/>
      <c r="K186" s="134">
        <f>BL186</f>
        <v>0</v>
      </c>
      <c r="M186" s="123"/>
      <c r="N186" s="128"/>
      <c r="Q186" s="129">
        <f>SUM(Q187:Q196)</f>
        <v>0</v>
      </c>
      <c r="S186" s="129">
        <f>SUM(S187:S196)</f>
        <v>0.60878531000000002</v>
      </c>
      <c r="U186" s="130">
        <f>SUM(U187:U196)</f>
        <v>0</v>
      </c>
      <c r="AS186" s="124" t="s">
        <v>84</v>
      </c>
      <c r="AU186" s="131" t="s">
        <v>74</v>
      </c>
      <c r="AV186" s="131" t="s">
        <v>80</v>
      </c>
      <c r="AZ186" s="124" t="s">
        <v>134</v>
      </c>
      <c r="BL186" s="132">
        <f>SUM(BL187:BL196)</f>
        <v>0</v>
      </c>
    </row>
    <row r="187" spans="2:66" s="1" customFormat="1" ht="24.15" customHeight="1">
      <c r="B187" s="135"/>
      <c r="C187" s="136" t="s">
        <v>325</v>
      </c>
      <c r="D187" s="136" t="s">
        <v>136</v>
      </c>
      <c r="E187" s="137" t="s">
        <v>326</v>
      </c>
      <c r="F187" s="138" t="s">
        <v>327</v>
      </c>
      <c r="G187" s="138"/>
      <c r="H187" s="139" t="s">
        <v>146</v>
      </c>
      <c r="I187" s="140">
        <v>58.765999999999998</v>
      </c>
      <c r="J187" s="141"/>
      <c r="K187" s="142">
        <f t="shared" ref="K187:K196" si="30">ROUND(J187*I187,2)</f>
        <v>0</v>
      </c>
      <c r="L187" s="143"/>
      <c r="M187" s="28"/>
      <c r="N187" s="144" t="s">
        <v>1</v>
      </c>
      <c r="O187" s="145" t="s">
        <v>41</v>
      </c>
      <c r="Q187" s="146">
        <f t="shared" ref="Q187:Q196" si="31">P187*I187</f>
        <v>0</v>
      </c>
      <c r="R187" s="146">
        <v>5.3299999999999997E-3</v>
      </c>
      <c r="S187" s="146">
        <f t="shared" ref="S187:S196" si="32">R187*I187</f>
        <v>0.31322277999999998</v>
      </c>
      <c r="T187" s="146">
        <v>0</v>
      </c>
      <c r="U187" s="147">
        <f t="shared" ref="U187:U196" si="33">T187*I187</f>
        <v>0</v>
      </c>
      <c r="AS187" s="148" t="s">
        <v>169</v>
      </c>
      <c r="AU187" s="148" t="s">
        <v>136</v>
      </c>
      <c r="AV187" s="148" t="s">
        <v>84</v>
      </c>
      <c r="AZ187" s="13" t="s">
        <v>134</v>
      </c>
      <c r="BF187" s="149">
        <f t="shared" ref="BF187:BF196" si="34">IF(O187="základná",K187,0)</f>
        <v>0</v>
      </c>
      <c r="BG187" s="149">
        <f t="shared" ref="BG187:BG196" si="35">IF(O187="znížená",K187,0)</f>
        <v>0</v>
      </c>
      <c r="BH187" s="149">
        <f t="shared" ref="BH187:BH196" si="36">IF(O187="zákl. prenesená",K187,0)</f>
        <v>0</v>
      </c>
      <c r="BI187" s="149">
        <f t="shared" ref="BI187:BI196" si="37">IF(O187="zníž. prenesená",K187,0)</f>
        <v>0</v>
      </c>
      <c r="BJ187" s="149">
        <f t="shared" ref="BJ187:BJ196" si="38">IF(O187="nulová",K187,0)</f>
        <v>0</v>
      </c>
      <c r="BK187" s="13" t="s">
        <v>84</v>
      </c>
      <c r="BL187" s="149">
        <f t="shared" ref="BL187:BL196" si="39">ROUND(J187*I187,2)</f>
        <v>0</v>
      </c>
      <c r="BM187" s="13" t="s">
        <v>169</v>
      </c>
      <c r="BN187" s="148" t="s">
        <v>328</v>
      </c>
    </row>
    <row r="188" spans="2:66" s="1" customFormat="1" ht="24.15" customHeight="1">
      <c r="B188" s="135"/>
      <c r="C188" s="136" t="s">
        <v>329</v>
      </c>
      <c r="D188" s="136" t="s">
        <v>136</v>
      </c>
      <c r="E188" s="137" t="s">
        <v>330</v>
      </c>
      <c r="F188" s="138" t="s">
        <v>331</v>
      </c>
      <c r="G188" s="138"/>
      <c r="H188" s="139" t="s">
        <v>146</v>
      </c>
      <c r="I188" s="140">
        <v>67.581000000000003</v>
      </c>
      <c r="J188" s="141"/>
      <c r="K188" s="142">
        <f t="shared" si="30"/>
        <v>0</v>
      </c>
      <c r="L188" s="143"/>
      <c r="M188" s="28"/>
      <c r="N188" s="144" t="s">
        <v>1</v>
      </c>
      <c r="O188" s="145" t="s">
        <v>41</v>
      </c>
      <c r="Q188" s="146">
        <f t="shared" si="31"/>
        <v>0</v>
      </c>
      <c r="R188" s="146">
        <v>2.3000000000000001E-4</v>
      </c>
      <c r="S188" s="146">
        <f t="shared" si="32"/>
        <v>1.5543630000000001E-2</v>
      </c>
      <c r="T188" s="146">
        <v>0</v>
      </c>
      <c r="U188" s="147">
        <f t="shared" si="33"/>
        <v>0</v>
      </c>
      <c r="AS188" s="148" t="s">
        <v>169</v>
      </c>
      <c r="AU188" s="148" t="s">
        <v>136</v>
      </c>
      <c r="AV188" s="148" t="s">
        <v>84</v>
      </c>
      <c r="AZ188" s="13" t="s">
        <v>134</v>
      </c>
      <c r="BF188" s="149">
        <f t="shared" si="34"/>
        <v>0</v>
      </c>
      <c r="BG188" s="149">
        <f t="shared" si="35"/>
        <v>0</v>
      </c>
      <c r="BH188" s="149">
        <f t="shared" si="36"/>
        <v>0</v>
      </c>
      <c r="BI188" s="149">
        <f t="shared" si="37"/>
        <v>0</v>
      </c>
      <c r="BJ188" s="149">
        <f t="shared" si="38"/>
        <v>0</v>
      </c>
      <c r="BK188" s="13" t="s">
        <v>84</v>
      </c>
      <c r="BL188" s="149">
        <f t="shared" si="39"/>
        <v>0</v>
      </c>
      <c r="BM188" s="13" t="s">
        <v>169</v>
      </c>
      <c r="BN188" s="148" t="s">
        <v>332</v>
      </c>
    </row>
    <row r="189" spans="2:66" s="1" customFormat="1" ht="37.85" customHeight="1">
      <c r="B189" s="135"/>
      <c r="C189" s="136" t="s">
        <v>333</v>
      </c>
      <c r="D189" s="136" t="s">
        <v>136</v>
      </c>
      <c r="E189" s="137" t="s">
        <v>334</v>
      </c>
      <c r="F189" s="138" t="s">
        <v>335</v>
      </c>
      <c r="G189" s="138"/>
      <c r="H189" s="139" t="s">
        <v>240</v>
      </c>
      <c r="I189" s="140">
        <v>24</v>
      </c>
      <c r="J189" s="141"/>
      <c r="K189" s="142">
        <f t="shared" si="30"/>
        <v>0</v>
      </c>
      <c r="L189" s="143"/>
      <c r="M189" s="28"/>
      <c r="N189" s="144" t="s">
        <v>1</v>
      </c>
      <c r="O189" s="145" t="s">
        <v>41</v>
      </c>
      <c r="Q189" s="146">
        <f t="shared" si="31"/>
        <v>0</v>
      </c>
      <c r="R189" s="146">
        <v>4.1599999999999996E-3</v>
      </c>
      <c r="S189" s="146">
        <f t="shared" si="32"/>
        <v>9.9839999999999984E-2</v>
      </c>
      <c r="T189" s="146">
        <v>0</v>
      </c>
      <c r="U189" s="147">
        <f t="shared" si="33"/>
        <v>0</v>
      </c>
      <c r="AS189" s="148" t="s">
        <v>169</v>
      </c>
      <c r="AU189" s="148" t="s">
        <v>136</v>
      </c>
      <c r="AV189" s="148" t="s">
        <v>84</v>
      </c>
      <c r="AZ189" s="13" t="s">
        <v>134</v>
      </c>
      <c r="BF189" s="149">
        <f t="shared" si="34"/>
        <v>0</v>
      </c>
      <c r="BG189" s="149">
        <f t="shared" si="35"/>
        <v>0</v>
      </c>
      <c r="BH189" s="149">
        <f t="shared" si="36"/>
        <v>0</v>
      </c>
      <c r="BI189" s="149">
        <f t="shared" si="37"/>
        <v>0</v>
      </c>
      <c r="BJ189" s="149">
        <f t="shared" si="38"/>
        <v>0</v>
      </c>
      <c r="BK189" s="13" t="s">
        <v>84</v>
      </c>
      <c r="BL189" s="149">
        <f t="shared" si="39"/>
        <v>0</v>
      </c>
      <c r="BM189" s="13" t="s">
        <v>169</v>
      </c>
      <c r="BN189" s="148" t="s">
        <v>336</v>
      </c>
    </row>
    <row r="190" spans="2:66" s="1" customFormat="1" ht="21.75" customHeight="1">
      <c r="B190" s="135"/>
      <c r="C190" s="136" t="s">
        <v>337</v>
      </c>
      <c r="D190" s="136" t="s">
        <v>136</v>
      </c>
      <c r="E190" s="137" t="s">
        <v>338</v>
      </c>
      <c r="F190" s="138" t="s">
        <v>339</v>
      </c>
      <c r="G190" s="138"/>
      <c r="H190" s="139" t="s">
        <v>240</v>
      </c>
      <c r="I190" s="140">
        <v>14.515000000000001</v>
      </c>
      <c r="J190" s="141"/>
      <c r="K190" s="142">
        <f t="shared" si="30"/>
        <v>0</v>
      </c>
      <c r="L190" s="143"/>
      <c r="M190" s="28"/>
      <c r="N190" s="144" t="s">
        <v>1</v>
      </c>
      <c r="O190" s="145" t="s">
        <v>41</v>
      </c>
      <c r="Q190" s="146">
        <f t="shared" si="31"/>
        <v>0</v>
      </c>
      <c r="R190" s="146">
        <v>2.9399999999999999E-3</v>
      </c>
      <c r="S190" s="146">
        <f t="shared" si="32"/>
        <v>4.26741E-2</v>
      </c>
      <c r="T190" s="146">
        <v>0</v>
      </c>
      <c r="U190" s="147">
        <f t="shared" si="33"/>
        <v>0</v>
      </c>
      <c r="AS190" s="148" t="s">
        <v>169</v>
      </c>
      <c r="AU190" s="148" t="s">
        <v>136</v>
      </c>
      <c r="AV190" s="148" t="s">
        <v>84</v>
      </c>
      <c r="AZ190" s="13" t="s">
        <v>134</v>
      </c>
      <c r="BF190" s="149">
        <f t="shared" si="34"/>
        <v>0</v>
      </c>
      <c r="BG190" s="149">
        <f t="shared" si="35"/>
        <v>0</v>
      </c>
      <c r="BH190" s="149">
        <f t="shared" si="36"/>
        <v>0</v>
      </c>
      <c r="BI190" s="149">
        <f t="shared" si="37"/>
        <v>0</v>
      </c>
      <c r="BJ190" s="149">
        <f t="shared" si="38"/>
        <v>0</v>
      </c>
      <c r="BK190" s="13" t="s">
        <v>84</v>
      </c>
      <c r="BL190" s="149">
        <f t="shared" si="39"/>
        <v>0</v>
      </c>
      <c r="BM190" s="13" t="s">
        <v>169</v>
      </c>
      <c r="BN190" s="148" t="s">
        <v>340</v>
      </c>
    </row>
    <row r="191" spans="2:66" s="1" customFormat="1" ht="24.15" customHeight="1">
      <c r="B191" s="135"/>
      <c r="C191" s="136" t="s">
        <v>341</v>
      </c>
      <c r="D191" s="136" t="s">
        <v>136</v>
      </c>
      <c r="E191" s="137" t="s">
        <v>342</v>
      </c>
      <c r="F191" s="138" t="s">
        <v>343</v>
      </c>
      <c r="G191" s="138"/>
      <c r="H191" s="139" t="s">
        <v>240</v>
      </c>
      <c r="I191" s="140">
        <v>24</v>
      </c>
      <c r="J191" s="141"/>
      <c r="K191" s="142">
        <f t="shared" si="30"/>
        <v>0</v>
      </c>
      <c r="L191" s="143"/>
      <c r="M191" s="28"/>
      <c r="N191" s="144" t="s">
        <v>1</v>
      </c>
      <c r="O191" s="145" t="s">
        <v>41</v>
      </c>
      <c r="Q191" s="146">
        <f t="shared" si="31"/>
        <v>0</v>
      </c>
      <c r="R191" s="146">
        <v>5.2999999999999998E-4</v>
      </c>
      <c r="S191" s="146">
        <f t="shared" si="32"/>
        <v>1.2719999999999999E-2</v>
      </c>
      <c r="T191" s="146">
        <v>0</v>
      </c>
      <c r="U191" s="147">
        <f t="shared" si="33"/>
        <v>0</v>
      </c>
      <c r="AS191" s="148" t="s">
        <v>169</v>
      </c>
      <c r="AU191" s="148" t="s">
        <v>136</v>
      </c>
      <c r="AV191" s="148" t="s">
        <v>84</v>
      </c>
      <c r="AZ191" s="13" t="s">
        <v>134</v>
      </c>
      <c r="BF191" s="149">
        <f t="shared" si="34"/>
        <v>0</v>
      </c>
      <c r="BG191" s="149">
        <f t="shared" si="35"/>
        <v>0</v>
      </c>
      <c r="BH191" s="149">
        <f t="shared" si="36"/>
        <v>0</v>
      </c>
      <c r="BI191" s="149">
        <f t="shared" si="37"/>
        <v>0</v>
      </c>
      <c r="BJ191" s="149">
        <f t="shared" si="38"/>
        <v>0</v>
      </c>
      <c r="BK191" s="13" t="s">
        <v>84</v>
      </c>
      <c r="BL191" s="149">
        <f t="shared" si="39"/>
        <v>0</v>
      </c>
      <c r="BM191" s="13" t="s">
        <v>169</v>
      </c>
      <c r="BN191" s="148" t="s">
        <v>344</v>
      </c>
    </row>
    <row r="192" spans="2:66" s="1" customFormat="1" ht="24.15" customHeight="1">
      <c r="B192" s="135"/>
      <c r="C192" s="136" t="s">
        <v>345</v>
      </c>
      <c r="D192" s="136" t="s">
        <v>136</v>
      </c>
      <c r="E192" s="137" t="s">
        <v>346</v>
      </c>
      <c r="F192" s="138" t="s">
        <v>347</v>
      </c>
      <c r="G192" s="138"/>
      <c r="H192" s="139" t="s">
        <v>240</v>
      </c>
      <c r="I192" s="140">
        <v>24</v>
      </c>
      <c r="J192" s="141"/>
      <c r="K192" s="142">
        <f t="shared" si="30"/>
        <v>0</v>
      </c>
      <c r="L192" s="143"/>
      <c r="M192" s="28"/>
      <c r="N192" s="144" t="s">
        <v>1</v>
      </c>
      <c r="O192" s="145" t="s">
        <v>41</v>
      </c>
      <c r="Q192" s="146">
        <f t="shared" si="31"/>
        <v>0</v>
      </c>
      <c r="R192" s="146">
        <v>2.15E-3</v>
      </c>
      <c r="S192" s="146">
        <f t="shared" si="32"/>
        <v>5.16E-2</v>
      </c>
      <c r="T192" s="146">
        <v>0</v>
      </c>
      <c r="U192" s="147">
        <f t="shared" si="33"/>
        <v>0</v>
      </c>
      <c r="AS192" s="148" t="s">
        <v>169</v>
      </c>
      <c r="AU192" s="148" t="s">
        <v>136</v>
      </c>
      <c r="AV192" s="148" t="s">
        <v>84</v>
      </c>
      <c r="AZ192" s="13" t="s">
        <v>134</v>
      </c>
      <c r="BF192" s="149">
        <f t="shared" si="34"/>
        <v>0</v>
      </c>
      <c r="BG192" s="149">
        <f t="shared" si="35"/>
        <v>0</v>
      </c>
      <c r="BH192" s="149">
        <f t="shared" si="36"/>
        <v>0</v>
      </c>
      <c r="BI192" s="149">
        <f t="shared" si="37"/>
        <v>0</v>
      </c>
      <c r="BJ192" s="149">
        <f t="shared" si="38"/>
        <v>0</v>
      </c>
      <c r="BK192" s="13" t="s">
        <v>84</v>
      </c>
      <c r="BL192" s="149">
        <f t="shared" si="39"/>
        <v>0</v>
      </c>
      <c r="BM192" s="13" t="s">
        <v>169</v>
      </c>
      <c r="BN192" s="148" t="s">
        <v>348</v>
      </c>
    </row>
    <row r="193" spans="2:66" s="1" customFormat="1" ht="24.15" customHeight="1">
      <c r="B193" s="135"/>
      <c r="C193" s="136" t="s">
        <v>349</v>
      </c>
      <c r="D193" s="136" t="s">
        <v>136</v>
      </c>
      <c r="E193" s="137" t="s">
        <v>350</v>
      </c>
      <c r="F193" s="138" t="s">
        <v>351</v>
      </c>
      <c r="G193" s="138"/>
      <c r="H193" s="139" t="s">
        <v>240</v>
      </c>
      <c r="I193" s="140">
        <v>10.16</v>
      </c>
      <c r="J193" s="141"/>
      <c r="K193" s="142">
        <f t="shared" si="30"/>
        <v>0</v>
      </c>
      <c r="L193" s="143"/>
      <c r="M193" s="28"/>
      <c r="N193" s="144" t="s">
        <v>1</v>
      </c>
      <c r="O193" s="145" t="s">
        <v>41</v>
      </c>
      <c r="Q193" s="146">
        <f t="shared" si="31"/>
        <v>0</v>
      </c>
      <c r="R193" s="146">
        <v>2.8400000000000001E-3</v>
      </c>
      <c r="S193" s="146">
        <f t="shared" si="32"/>
        <v>2.8854400000000002E-2</v>
      </c>
      <c r="T193" s="146">
        <v>0</v>
      </c>
      <c r="U193" s="147">
        <f t="shared" si="33"/>
        <v>0</v>
      </c>
      <c r="AS193" s="148" t="s">
        <v>169</v>
      </c>
      <c r="AU193" s="148" t="s">
        <v>136</v>
      </c>
      <c r="AV193" s="148" t="s">
        <v>84</v>
      </c>
      <c r="AZ193" s="13" t="s">
        <v>134</v>
      </c>
      <c r="BF193" s="149">
        <f t="shared" si="34"/>
        <v>0</v>
      </c>
      <c r="BG193" s="149">
        <f t="shared" si="35"/>
        <v>0</v>
      </c>
      <c r="BH193" s="149">
        <f t="shared" si="36"/>
        <v>0</v>
      </c>
      <c r="BI193" s="149">
        <f t="shared" si="37"/>
        <v>0</v>
      </c>
      <c r="BJ193" s="149">
        <f t="shared" si="38"/>
        <v>0</v>
      </c>
      <c r="BK193" s="13" t="s">
        <v>84</v>
      </c>
      <c r="BL193" s="149">
        <f t="shared" si="39"/>
        <v>0</v>
      </c>
      <c r="BM193" s="13" t="s">
        <v>169</v>
      </c>
      <c r="BN193" s="148" t="s">
        <v>352</v>
      </c>
    </row>
    <row r="194" spans="2:66" s="1" customFormat="1" ht="24.15" customHeight="1">
      <c r="B194" s="135"/>
      <c r="C194" s="136" t="s">
        <v>353</v>
      </c>
      <c r="D194" s="136" t="s">
        <v>136</v>
      </c>
      <c r="E194" s="137" t="s">
        <v>354</v>
      </c>
      <c r="F194" s="138" t="s">
        <v>355</v>
      </c>
      <c r="G194" s="138"/>
      <c r="H194" s="139" t="s">
        <v>240</v>
      </c>
      <c r="I194" s="140">
        <v>11.4</v>
      </c>
      <c r="J194" s="141"/>
      <c r="K194" s="142">
        <f t="shared" si="30"/>
        <v>0</v>
      </c>
      <c r="L194" s="143"/>
      <c r="M194" s="28"/>
      <c r="N194" s="144" t="s">
        <v>1</v>
      </c>
      <c r="O194" s="145" t="s">
        <v>41</v>
      </c>
      <c r="Q194" s="146">
        <f t="shared" si="31"/>
        <v>0</v>
      </c>
      <c r="R194" s="146">
        <v>2.8500000000000001E-3</v>
      </c>
      <c r="S194" s="146">
        <f t="shared" si="32"/>
        <v>3.2490000000000005E-2</v>
      </c>
      <c r="T194" s="146">
        <v>0</v>
      </c>
      <c r="U194" s="147">
        <f t="shared" si="33"/>
        <v>0</v>
      </c>
      <c r="AS194" s="148" t="s">
        <v>169</v>
      </c>
      <c r="AU194" s="148" t="s">
        <v>136</v>
      </c>
      <c r="AV194" s="148" t="s">
        <v>84</v>
      </c>
      <c r="AZ194" s="13" t="s">
        <v>134</v>
      </c>
      <c r="BF194" s="149">
        <f t="shared" si="34"/>
        <v>0</v>
      </c>
      <c r="BG194" s="149">
        <f t="shared" si="35"/>
        <v>0</v>
      </c>
      <c r="BH194" s="149">
        <f t="shared" si="36"/>
        <v>0</v>
      </c>
      <c r="BI194" s="149">
        <f t="shared" si="37"/>
        <v>0</v>
      </c>
      <c r="BJ194" s="149">
        <f t="shared" si="38"/>
        <v>0</v>
      </c>
      <c r="BK194" s="13" t="s">
        <v>84</v>
      </c>
      <c r="BL194" s="149">
        <f t="shared" si="39"/>
        <v>0</v>
      </c>
      <c r="BM194" s="13" t="s">
        <v>169</v>
      </c>
      <c r="BN194" s="148" t="s">
        <v>356</v>
      </c>
    </row>
    <row r="195" spans="2:66" s="1" customFormat="1" ht="24.15" customHeight="1">
      <c r="B195" s="135"/>
      <c r="C195" s="136" t="s">
        <v>357</v>
      </c>
      <c r="D195" s="136" t="s">
        <v>136</v>
      </c>
      <c r="E195" s="137" t="s">
        <v>358</v>
      </c>
      <c r="F195" s="138" t="s">
        <v>359</v>
      </c>
      <c r="G195" s="138"/>
      <c r="H195" s="139" t="s">
        <v>240</v>
      </c>
      <c r="I195" s="140">
        <v>5.72</v>
      </c>
      <c r="J195" s="141"/>
      <c r="K195" s="142">
        <f t="shared" si="30"/>
        <v>0</v>
      </c>
      <c r="L195" s="143"/>
      <c r="M195" s="28"/>
      <c r="N195" s="144" t="s">
        <v>1</v>
      </c>
      <c r="O195" s="145" t="s">
        <v>41</v>
      </c>
      <c r="Q195" s="146">
        <f t="shared" si="31"/>
        <v>0</v>
      </c>
      <c r="R195" s="146">
        <v>2.0699999999999998E-3</v>
      </c>
      <c r="S195" s="146">
        <f t="shared" si="32"/>
        <v>1.1840399999999997E-2</v>
      </c>
      <c r="T195" s="146">
        <v>0</v>
      </c>
      <c r="U195" s="147">
        <f t="shared" si="33"/>
        <v>0</v>
      </c>
      <c r="AS195" s="148" t="s">
        <v>169</v>
      </c>
      <c r="AU195" s="148" t="s">
        <v>136</v>
      </c>
      <c r="AV195" s="148" t="s">
        <v>84</v>
      </c>
      <c r="AZ195" s="13" t="s">
        <v>134</v>
      </c>
      <c r="BF195" s="149">
        <f t="shared" si="34"/>
        <v>0</v>
      </c>
      <c r="BG195" s="149">
        <f t="shared" si="35"/>
        <v>0</v>
      </c>
      <c r="BH195" s="149">
        <f t="shared" si="36"/>
        <v>0</v>
      </c>
      <c r="BI195" s="149">
        <f t="shared" si="37"/>
        <v>0</v>
      </c>
      <c r="BJ195" s="149">
        <f t="shared" si="38"/>
        <v>0</v>
      </c>
      <c r="BK195" s="13" t="s">
        <v>84</v>
      </c>
      <c r="BL195" s="149">
        <f t="shared" si="39"/>
        <v>0</v>
      </c>
      <c r="BM195" s="13" t="s">
        <v>169</v>
      </c>
      <c r="BN195" s="148" t="s">
        <v>360</v>
      </c>
    </row>
    <row r="196" spans="2:66" s="1" customFormat="1" ht="24.15" customHeight="1">
      <c r="B196" s="135"/>
      <c r="C196" s="136" t="s">
        <v>361</v>
      </c>
      <c r="D196" s="136" t="s">
        <v>136</v>
      </c>
      <c r="E196" s="137" t="s">
        <v>362</v>
      </c>
      <c r="F196" s="138" t="s">
        <v>363</v>
      </c>
      <c r="G196" s="138"/>
      <c r="H196" s="139" t="s">
        <v>161</v>
      </c>
      <c r="I196" s="140">
        <v>0.60899999999999999</v>
      </c>
      <c r="J196" s="141"/>
      <c r="K196" s="142">
        <f t="shared" si="30"/>
        <v>0</v>
      </c>
      <c r="L196" s="143"/>
      <c r="M196" s="28"/>
      <c r="N196" s="144" t="s">
        <v>1</v>
      </c>
      <c r="O196" s="145" t="s">
        <v>41</v>
      </c>
      <c r="Q196" s="146">
        <f t="shared" si="31"/>
        <v>0</v>
      </c>
      <c r="R196" s="146">
        <v>0</v>
      </c>
      <c r="S196" s="146">
        <f t="shared" si="32"/>
        <v>0</v>
      </c>
      <c r="T196" s="146">
        <v>0</v>
      </c>
      <c r="U196" s="147">
        <f t="shared" si="33"/>
        <v>0</v>
      </c>
      <c r="AS196" s="148" t="s">
        <v>169</v>
      </c>
      <c r="AU196" s="148" t="s">
        <v>136</v>
      </c>
      <c r="AV196" s="148" t="s">
        <v>84</v>
      </c>
      <c r="AZ196" s="13" t="s">
        <v>134</v>
      </c>
      <c r="BF196" s="149">
        <f t="shared" si="34"/>
        <v>0</v>
      </c>
      <c r="BG196" s="149">
        <f t="shared" si="35"/>
        <v>0</v>
      </c>
      <c r="BH196" s="149">
        <f t="shared" si="36"/>
        <v>0</v>
      </c>
      <c r="BI196" s="149">
        <f t="shared" si="37"/>
        <v>0</v>
      </c>
      <c r="BJ196" s="149">
        <f t="shared" si="38"/>
        <v>0</v>
      </c>
      <c r="BK196" s="13" t="s">
        <v>84</v>
      </c>
      <c r="BL196" s="149">
        <f t="shared" si="39"/>
        <v>0</v>
      </c>
      <c r="BM196" s="13" t="s">
        <v>169</v>
      </c>
      <c r="BN196" s="148" t="s">
        <v>364</v>
      </c>
    </row>
    <row r="197" spans="2:66" s="11" customFormat="1" ht="22.85" customHeight="1">
      <c r="B197" s="123"/>
      <c r="D197" s="124" t="s">
        <v>74</v>
      </c>
      <c r="E197" s="133" t="s">
        <v>365</v>
      </c>
      <c r="F197" s="133" t="s">
        <v>366</v>
      </c>
      <c r="G197" s="133"/>
      <c r="J197" s="126"/>
      <c r="K197" s="134">
        <f>BL197</f>
        <v>0</v>
      </c>
      <c r="M197" s="123"/>
      <c r="N197" s="128"/>
      <c r="Q197" s="129">
        <f>SUM(Q198:Q206)</f>
        <v>0</v>
      </c>
      <c r="S197" s="129">
        <f>SUM(S198:S206)</f>
        <v>0.143099</v>
      </c>
      <c r="U197" s="130">
        <f>SUM(U198:U206)</f>
        <v>0</v>
      </c>
      <c r="AS197" s="124" t="s">
        <v>84</v>
      </c>
      <c r="AU197" s="131" t="s">
        <v>74</v>
      </c>
      <c r="AV197" s="131" t="s">
        <v>80</v>
      </c>
      <c r="AZ197" s="124" t="s">
        <v>134</v>
      </c>
      <c r="BL197" s="132">
        <f>SUM(BL198:BL206)</f>
        <v>0</v>
      </c>
    </row>
    <row r="198" spans="2:66" s="1" customFormat="1" ht="33" customHeight="1">
      <c r="B198" s="135"/>
      <c r="C198" s="136" t="s">
        <v>367</v>
      </c>
      <c r="D198" s="136" t="s">
        <v>136</v>
      </c>
      <c r="E198" s="137" t="s">
        <v>368</v>
      </c>
      <c r="F198" s="138" t="s">
        <v>369</v>
      </c>
      <c r="G198" s="138"/>
      <c r="H198" s="139" t="s">
        <v>240</v>
      </c>
      <c r="I198" s="140">
        <v>19.2</v>
      </c>
      <c r="J198" s="141"/>
      <c r="K198" s="142">
        <f t="shared" ref="K198:K206" si="40">ROUND(J198*I198,2)</f>
        <v>0</v>
      </c>
      <c r="L198" s="143"/>
      <c r="M198" s="28"/>
      <c r="N198" s="144" t="s">
        <v>1</v>
      </c>
      <c r="O198" s="145" t="s">
        <v>41</v>
      </c>
      <c r="Q198" s="146">
        <f t="shared" ref="Q198:Q206" si="41">P198*I198</f>
        <v>0</v>
      </c>
      <c r="R198" s="146">
        <v>2.1000000000000001E-4</v>
      </c>
      <c r="S198" s="146">
        <f t="shared" ref="S198:S206" si="42">R198*I198</f>
        <v>4.032E-3</v>
      </c>
      <c r="T198" s="146">
        <v>0</v>
      </c>
      <c r="U198" s="147">
        <f t="shared" ref="U198:U206" si="43">T198*I198</f>
        <v>0</v>
      </c>
      <c r="AS198" s="148" t="s">
        <v>169</v>
      </c>
      <c r="AU198" s="148" t="s">
        <v>136</v>
      </c>
      <c r="AV198" s="148" t="s">
        <v>84</v>
      </c>
      <c r="AZ198" s="13" t="s">
        <v>134</v>
      </c>
      <c r="BF198" s="149">
        <f t="shared" ref="BF198:BF206" si="44">IF(O198="základná",K198,0)</f>
        <v>0</v>
      </c>
      <c r="BG198" s="149">
        <f t="shared" ref="BG198:BG206" si="45">IF(O198="znížená",K198,0)</f>
        <v>0</v>
      </c>
      <c r="BH198" s="149">
        <f t="shared" ref="BH198:BH206" si="46">IF(O198="zákl. prenesená",K198,0)</f>
        <v>0</v>
      </c>
      <c r="BI198" s="149">
        <f t="shared" ref="BI198:BI206" si="47">IF(O198="zníž. prenesená",K198,0)</f>
        <v>0</v>
      </c>
      <c r="BJ198" s="149">
        <f t="shared" ref="BJ198:BJ206" si="48">IF(O198="nulová",K198,0)</f>
        <v>0</v>
      </c>
      <c r="BK198" s="13" t="s">
        <v>84</v>
      </c>
      <c r="BL198" s="149">
        <f t="shared" ref="BL198:BL206" si="49">ROUND(J198*I198,2)</f>
        <v>0</v>
      </c>
      <c r="BM198" s="13" t="s">
        <v>169</v>
      </c>
      <c r="BN198" s="148" t="s">
        <v>370</v>
      </c>
    </row>
    <row r="199" spans="2:66" s="1" customFormat="1" ht="49.1" customHeight="1">
      <c r="B199" s="135"/>
      <c r="C199" s="150" t="s">
        <v>371</v>
      </c>
      <c r="D199" s="150" t="s">
        <v>172</v>
      </c>
      <c r="E199" s="151" t="s">
        <v>372</v>
      </c>
      <c r="F199" s="152" t="s">
        <v>373</v>
      </c>
      <c r="G199" s="152"/>
      <c r="H199" s="153" t="s">
        <v>240</v>
      </c>
      <c r="I199" s="154">
        <v>40.32</v>
      </c>
      <c r="J199" s="155"/>
      <c r="K199" s="156">
        <f t="shared" si="40"/>
        <v>0</v>
      </c>
      <c r="L199" s="157"/>
      <c r="M199" s="158"/>
      <c r="N199" s="159" t="s">
        <v>1</v>
      </c>
      <c r="O199" s="160" t="s">
        <v>41</v>
      </c>
      <c r="Q199" s="146">
        <f t="shared" si="41"/>
        <v>0</v>
      </c>
      <c r="R199" s="146">
        <v>1E-4</v>
      </c>
      <c r="S199" s="146">
        <f t="shared" si="42"/>
        <v>4.032E-3</v>
      </c>
      <c r="T199" s="146">
        <v>0</v>
      </c>
      <c r="U199" s="147">
        <f t="shared" si="43"/>
        <v>0</v>
      </c>
      <c r="AS199" s="148" t="s">
        <v>175</v>
      </c>
      <c r="AU199" s="148" t="s">
        <v>172</v>
      </c>
      <c r="AV199" s="148" t="s">
        <v>84</v>
      </c>
      <c r="AZ199" s="13" t="s">
        <v>134</v>
      </c>
      <c r="BF199" s="149">
        <f t="shared" si="44"/>
        <v>0</v>
      </c>
      <c r="BG199" s="149">
        <f t="shared" si="45"/>
        <v>0</v>
      </c>
      <c r="BH199" s="149">
        <f t="shared" si="46"/>
        <v>0</v>
      </c>
      <c r="BI199" s="149">
        <f t="shared" si="47"/>
        <v>0</v>
      </c>
      <c r="BJ199" s="149">
        <f t="shared" si="48"/>
        <v>0</v>
      </c>
      <c r="BK199" s="13" t="s">
        <v>84</v>
      </c>
      <c r="BL199" s="149">
        <f t="shared" si="49"/>
        <v>0</v>
      </c>
      <c r="BM199" s="13" t="s">
        <v>169</v>
      </c>
      <c r="BN199" s="148" t="s">
        <v>374</v>
      </c>
    </row>
    <row r="200" spans="2:66" s="1" customFormat="1" ht="16.5" customHeight="1">
      <c r="B200" s="135"/>
      <c r="C200" s="150" t="s">
        <v>375</v>
      </c>
      <c r="D200" s="150" t="s">
        <v>172</v>
      </c>
      <c r="E200" s="151" t="s">
        <v>376</v>
      </c>
      <c r="F200" s="152" t="s">
        <v>377</v>
      </c>
      <c r="G200" s="152"/>
      <c r="H200" s="153" t="s">
        <v>378</v>
      </c>
      <c r="I200" s="154">
        <v>4</v>
      </c>
      <c r="J200" s="155"/>
      <c r="K200" s="156">
        <f t="shared" si="40"/>
        <v>0</v>
      </c>
      <c r="L200" s="157"/>
      <c r="M200" s="158"/>
      <c r="N200" s="159" t="s">
        <v>1</v>
      </c>
      <c r="O200" s="160" t="s">
        <v>41</v>
      </c>
      <c r="Q200" s="146">
        <f t="shared" si="41"/>
        <v>0</v>
      </c>
      <c r="R200" s="146">
        <v>1.3559999999999999E-2</v>
      </c>
      <c r="S200" s="146">
        <f t="shared" si="42"/>
        <v>5.4239999999999997E-2</v>
      </c>
      <c r="T200" s="146">
        <v>0</v>
      </c>
      <c r="U200" s="147">
        <f t="shared" si="43"/>
        <v>0</v>
      </c>
      <c r="AS200" s="148" t="s">
        <v>175</v>
      </c>
      <c r="AU200" s="148" t="s">
        <v>172</v>
      </c>
      <c r="AV200" s="148" t="s">
        <v>84</v>
      </c>
      <c r="AZ200" s="13" t="s">
        <v>134</v>
      </c>
      <c r="BF200" s="149">
        <f t="shared" si="44"/>
        <v>0</v>
      </c>
      <c r="BG200" s="149">
        <f t="shared" si="45"/>
        <v>0</v>
      </c>
      <c r="BH200" s="149">
        <f t="shared" si="46"/>
        <v>0</v>
      </c>
      <c r="BI200" s="149">
        <f t="shared" si="47"/>
        <v>0</v>
      </c>
      <c r="BJ200" s="149">
        <f t="shared" si="48"/>
        <v>0</v>
      </c>
      <c r="BK200" s="13" t="s">
        <v>84</v>
      </c>
      <c r="BL200" s="149">
        <f t="shared" si="49"/>
        <v>0</v>
      </c>
      <c r="BM200" s="13" t="s">
        <v>169</v>
      </c>
      <c r="BN200" s="148" t="s">
        <v>379</v>
      </c>
    </row>
    <row r="201" spans="2:66" s="1" customFormat="1" ht="33" customHeight="1">
      <c r="B201" s="135"/>
      <c r="C201" s="136" t="s">
        <v>380</v>
      </c>
      <c r="D201" s="136" t="s">
        <v>136</v>
      </c>
      <c r="E201" s="137" t="s">
        <v>381</v>
      </c>
      <c r="F201" s="138" t="s">
        <v>382</v>
      </c>
      <c r="G201" s="138"/>
      <c r="H201" s="139" t="s">
        <v>240</v>
      </c>
      <c r="I201" s="140">
        <v>7</v>
      </c>
      <c r="J201" s="141"/>
      <c r="K201" s="142">
        <f t="shared" si="40"/>
        <v>0</v>
      </c>
      <c r="L201" s="143"/>
      <c r="M201" s="28"/>
      <c r="N201" s="144" t="s">
        <v>1</v>
      </c>
      <c r="O201" s="145" t="s">
        <v>41</v>
      </c>
      <c r="Q201" s="146">
        <f t="shared" si="41"/>
        <v>0</v>
      </c>
      <c r="R201" s="146">
        <v>2.1000000000000001E-4</v>
      </c>
      <c r="S201" s="146">
        <f t="shared" si="42"/>
        <v>1.47E-3</v>
      </c>
      <c r="T201" s="146">
        <v>0</v>
      </c>
      <c r="U201" s="147">
        <f t="shared" si="43"/>
        <v>0</v>
      </c>
      <c r="AS201" s="148" t="s">
        <v>169</v>
      </c>
      <c r="AU201" s="148" t="s">
        <v>136</v>
      </c>
      <c r="AV201" s="148" t="s">
        <v>84</v>
      </c>
      <c r="AZ201" s="13" t="s">
        <v>134</v>
      </c>
      <c r="BF201" s="149">
        <f t="shared" si="44"/>
        <v>0</v>
      </c>
      <c r="BG201" s="149">
        <f t="shared" si="45"/>
        <v>0</v>
      </c>
      <c r="BH201" s="149">
        <f t="shared" si="46"/>
        <v>0</v>
      </c>
      <c r="BI201" s="149">
        <f t="shared" si="47"/>
        <v>0</v>
      </c>
      <c r="BJ201" s="149">
        <f t="shared" si="48"/>
        <v>0</v>
      </c>
      <c r="BK201" s="13" t="s">
        <v>84</v>
      </c>
      <c r="BL201" s="149">
        <f t="shared" si="49"/>
        <v>0</v>
      </c>
      <c r="BM201" s="13" t="s">
        <v>169</v>
      </c>
      <c r="BN201" s="148" t="s">
        <v>383</v>
      </c>
    </row>
    <row r="202" spans="2:66" s="1" customFormat="1" ht="49.1" customHeight="1">
      <c r="B202" s="135"/>
      <c r="C202" s="150" t="s">
        <v>384</v>
      </c>
      <c r="D202" s="150" t="s">
        <v>172</v>
      </c>
      <c r="E202" s="151" t="s">
        <v>385</v>
      </c>
      <c r="F202" s="152" t="s">
        <v>373</v>
      </c>
      <c r="G202" s="152"/>
      <c r="H202" s="153" t="s">
        <v>240</v>
      </c>
      <c r="I202" s="154">
        <v>7.35</v>
      </c>
      <c r="J202" s="155"/>
      <c r="K202" s="156">
        <f t="shared" si="40"/>
        <v>0</v>
      </c>
      <c r="L202" s="157"/>
      <c r="M202" s="158"/>
      <c r="N202" s="159" t="s">
        <v>1</v>
      </c>
      <c r="O202" s="160" t="s">
        <v>41</v>
      </c>
      <c r="Q202" s="146">
        <f t="shared" si="41"/>
        <v>0</v>
      </c>
      <c r="R202" s="146">
        <v>1E-4</v>
      </c>
      <c r="S202" s="146">
        <f t="shared" si="42"/>
        <v>7.3499999999999998E-4</v>
      </c>
      <c r="T202" s="146">
        <v>0</v>
      </c>
      <c r="U202" s="147">
        <f t="shared" si="43"/>
        <v>0</v>
      </c>
      <c r="AS202" s="148" t="s">
        <v>175</v>
      </c>
      <c r="AU202" s="148" t="s">
        <v>172</v>
      </c>
      <c r="AV202" s="148" t="s">
        <v>84</v>
      </c>
      <c r="AZ202" s="13" t="s">
        <v>134</v>
      </c>
      <c r="BF202" s="149">
        <f t="shared" si="44"/>
        <v>0</v>
      </c>
      <c r="BG202" s="149">
        <f t="shared" si="45"/>
        <v>0</v>
      </c>
      <c r="BH202" s="149">
        <f t="shared" si="46"/>
        <v>0</v>
      </c>
      <c r="BI202" s="149">
        <f t="shared" si="47"/>
        <v>0</v>
      </c>
      <c r="BJ202" s="149">
        <f t="shared" si="48"/>
        <v>0</v>
      </c>
      <c r="BK202" s="13" t="s">
        <v>84</v>
      </c>
      <c r="BL202" s="149">
        <f t="shared" si="49"/>
        <v>0</v>
      </c>
      <c r="BM202" s="13" t="s">
        <v>169</v>
      </c>
      <c r="BN202" s="148" t="s">
        <v>386</v>
      </c>
    </row>
    <row r="203" spans="2:66" s="1" customFormat="1" ht="24.15" customHeight="1">
      <c r="B203" s="135"/>
      <c r="C203" s="150" t="s">
        <v>387</v>
      </c>
      <c r="D203" s="150" t="s">
        <v>172</v>
      </c>
      <c r="E203" s="151" t="s">
        <v>388</v>
      </c>
      <c r="F203" s="152" t="s">
        <v>389</v>
      </c>
      <c r="G203" s="152"/>
      <c r="H203" s="153" t="s">
        <v>378</v>
      </c>
      <c r="I203" s="154">
        <v>1</v>
      </c>
      <c r="J203" s="155"/>
      <c r="K203" s="156">
        <f t="shared" si="40"/>
        <v>0</v>
      </c>
      <c r="L203" s="157"/>
      <c r="M203" s="158"/>
      <c r="N203" s="159" t="s">
        <v>1</v>
      </c>
      <c r="O203" s="160" t="s">
        <v>41</v>
      </c>
      <c r="Q203" s="146">
        <f t="shared" si="41"/>
        <v>0</v>
      </c>
      <c r="R203" s="146">
        <v>1.3559999999999999E-2</v>
      </c>
      <c r="S203" s="146">
        <f t="shared" si="42"/>
        <v>1.3559999999999999E-2</v>
      </c>
      <c r="T203" s="146">
        <v>0</v>
      </c>
      <c r="U203" s="147">
        <f t="shared" si="43"/>
        <v>0</v>
      </c>
      <c r="AS203" s="148" t="s">
        <v>175</v>
      </c>
      <c r="AU203" s="148" t="s">
        <v>172</v>
      </c>
      <c r="AV203" s="148" t="s">
        <v>84</v>
      </c>
      <c r="AZ203" s="13" t="s">
        <v>134</v>
      </c>
      <c r="BF203" s="149">
        <f t="shared" si="44"/>
        <v>0</v>
      </c>
      <c r="BG203" s="149">
        <f t="shared" si="45"/>
        <v>0</v>
      </c>
      <c r="BH203" s="149">
        <f t="shared" si="46"/>
        <v>0</v>
      </c>
      <c r="BI203" s="149">
        <f t="shared" si="47"/>
        <v>0</v>
      </c>
      <c r="BJ203" s="149">
        <f t="shared" si="48"/>
        <v>0</v>
      </c>
      <c r="BK203" s="13" t="s">
        <v>84</v>
      </c>
      <c r="BL203" s="149">
        <f t="shared" si="49"/>
        <v>0</v>
      </c>
      <c r="BM203" s="13" t="s">
        <v>169</v>
      </c>
      <c r="BN203" s="148" t="s">
        <v>390</v>
      </c>
    </row>
    <row r="204" spans="2:66" s="1" customFormat="1" ht="24.15" customHeight="1">
      <c r="B204" s="135"/>
      <c r="C204" s="136" t="s">
        <v>391</v>
      </c>
      <c r="D204" s="136" t="s">
        <v>136</v>
      </c>
      <c r="E204" s="137" t="s">
        <v>392</v>
      </c>
      <c r="F204" s="138" t="s">
        <v>393</v>
      </c>
      <c r="G204" s="138"/>
      <c r="H204" s="139" t="s">
        <v>378</v>
      </c>
      <c r="I204" s="140">
        <v>1</v>
      </c>
      <c r="J204" s="141"/>
      <c r="K204" s="142">
        <f t="shared" si="40"/>
        <v>0</v>
      </c>
      <c r="L204" s="143"/>
      <c r="M204" s="28"/>
      <c r="N204" s="144" t="s">
        <v>1</v>
      </c>
      <c r="O204" s="145" t="s">
        <v>41</v>
      </c>
      <c r="Q204" s="146">
        <f t="shared" si="41"/>
        <v>0</v>
      </c>
      <c r="R204" s="146">
        <v>8.0000000000000007E-5</v>
      </c>
      <c r="S204" s="146">
        <f t="shared" si="42"/>
        <v>8.0000000000000007E-5</v>
      </c>
      <c r="T204" s="146">
        <v>0</v>
      </c>
      <c r="U204" s="147">
        <f t="shared" si="43"/>
        <v>0</v>
      </c>
      <c r="AS204" s="148" t="s">
        <v>169</v>
      </c>
      <c r="AU204" s="148" t="s">
        <v>136</v>
      </c>
      <c r="AV204" s="148" t="s">
        <v>84</v>
      </c>
      <c r="AZ204" s="13" t="s">
        <v>134</v>
      </c>
      <c r="BF204" s="149">
        <f t="shared" si="44"/>
        <v>0</v>
      </c>
      <c r="BG204" s="149">
        <f t="shared" si="45"/>
        <v>0</v>
      </c>
      <c r="BH204" s="149">
        <f t="shared" si="46"/>
        <v>0</v>
      </c>
      <c r="BI204" s="149">
        <f t="shared" si="47"/>
        <v>0</v>
      </c>
      <c r="BJ204" s="149">
        <f t="shared" si="48"/>
        <v>0</v>
      </c>
      <c r="BK204" s="13" t="s">
        <v>84</v>
      </c>
      <c r="BL204" s="149">
        <f t="shared" si="49"/>
        <v>0</v>
      </c>
      <c r="BM204" s="13" t="s">
        <v>169</v>
      </c>
      <c r="BN204" s="148" t="s">
        <v>394</v>
      </c>
    </row>
    <row r="205" spans="2:66" s="1" customFormat="1" ht="24.15" customHeight="1">
      <c r="B205" s="135"/>
      <c r="C205" s="150" t="s">
        <v>395</v>
      </c>
      <c r="D205" s="150" t="s">
        <v>172</v>
      </c>
      <c r="E205" s="151" t="s">
        <v>396</v>
      </c>
      <c r="F205" s="152" t="s">
        <v>397</v>
      </c>
      <c r="G205" s="152"/>
      <c r="H205" s="153" t="s">
        <v>378</v>
      </c>
      <c r="I205" s="154">
        <v>1</v>
      </c>
      <c r="J205" s="155"/>
      <c r="K205" s="156">
        <f t="shared" si="40"/>
        <v>0</v>
      </c>
      <c r="L205" s="157"/>
      <c r="M205" s="158"/>
      <c r="N205" s="159" t="s">
        <v>1</v>
      </c>
      <c r="O205" s="160" t="s">
        <v>41</v>
      </c>
      <c r="Q205" s="146">
        <f t="shared" si="41"/>
        <v>0</v>
      </c>
      <c r="R205" s="146">
        <v>5.9139999999999998E-2</v>
      </c>
      <c r="S205" s="146">
        <f t="shared" si="42"/>
        <v>5.9139999999999998E-2</v>
      </c>
      <c r="T205" s="146">
        <v>0</v>
      </c>
      <c r="U205" s="147">
        <f t="shared" si="43"/>
        <v>0</v>
      </c>
      <c r="AS205" s="148" t="s">
        <v>175</v>
      </c>
      <c r="AU205" s="148" t="s">
        <v>172</v>
      </c>
      <c r="AV205" s="148" t="s">
        <v>84</v>
      </c>
      <c r="AZ205" s="13" t="s">
        <v>134</v>
      </c>
      <c r="BF205" s="149">
        <f t="shared" si="44"/>
        <v>0</v>
      </c>
      <c r="BG205" s="149">
        <f t="shared" si="45"/>
        <v>0</v>
      </c>
      <c r="BH205" s="149">
        <f t="shared" si="46"/>
        <v>0</v>
      </c>
      <c r="BI205" s="149">
        <f t="shared" si="47"/>
        <v>0</v>
      </c>
      <c r="BJ205" s="149">
        <f t="shared" si="48"/>
        <v>0</v>
      </c>
      <c r="BK205" s="13" t="s">
        <v>84</v>
      </c>
      <c r="BL205" s="149">
        <f t="shared" si="49"/>
        <v>0</v>
      </c>
      <c r="BM205" s="13" t="s">
        <v>169</v>
      </c>
      <c r="BN205" s="148" t="s">
        <v>398</v>
      </c>
    </row>
    <row r="206" spans="2:66" s="1" customFormat="1" ht="37.85" customHeight="1">
      <c r="B206" s="135"/>
      <c r="C206" s="150" t="s">
        <v>399</v>
      </c>
      <c r="D206" s="150" t="s">
        <v>172</v>
      </c>
      <c r="E206" s="151" t="s">
        <v>400</v>
      </c>
      <c r="F206" s="152" t="s">
        <v>401</v>
      </c>
      <c r="G206" s="152"/>
      <c r="H206" s="153" t="s">
        <v>378</v>
      </c>
      <c r="I206" s="154">
        <v>1</v>
      </c>
      <c r="J206" s="155"/>
      <c r="K206" s="156">
        <f t="shared" si="40"/>
        <v>0</v>
      </c>
      <c r="L206" s="157"/>
      <c r="M206" s="158"/>
      <c r="N206" s="159" t="s">
        <v>1</v>
      </c>
      <c r="O206" s="160" t="s">
        <v>41</v>
      </c>
      <c r="Q206" s="146">
        <f t="shared" si="41"/>
        <v>0</v>
      </c>
      <c r="R206" s="146">
        <v>5.8100000000000001E-3</v>
      </c>
      <c r="S206" s="146">
        <f t="shared" si="42"/>
        <v>5.8100000000000001E-3</v>
      </c>
      <c r="T206" s="146">
        <v>0</v>
      </c>
      <c r="U206" s="147">
        <f t="shared" si="43"/>
        <v>0</v>
      </c>
      <c r="AS206" s="148" t="s">
        <v>175</v>
      </c>
      <c r="AU206" s="148" t="s">
        <v>172</v>
      </c>
      <c r="AV206" s="148" t="s">
        <v>84</v>
      </c>
      <c r="AZ206" s="13" t="s">
        <v>134</v>
      </c>
      <c r="BF206" s="149">
        <f t="shared" si="44"/>
        <v>0</v>
      </c>
      <c r="BG206" s="149">
        <f t="shared" si="45"/>
        <v>0</v>
      </c>
      <c r="BH206" s="149">
        <f t="shared" si="46"/>
        <v>0</v>
      </c>
      <c r="BI206" s="149">
        <f t="shared" si="47"/>
        <v>0</v>
      </c>
      <c r="BJ206" s="149">
        <f t="shared" si="48"/>
        <v>0</v>
      </c>
      <c r="BK206" s="13" t="s">
        <v>84</v>
      </c>
      <c r="BL206" s="149">
        <f t="shared" si="49"/>
        <v>0</v>
      </c>
      <c r="BM206" s="13" t="s">
        <v>169</v>
      </c>
      <c r="BN206" s="148" t="s">
        <v>402</v>
      </c>
    </row>
    <row r="207" spans="2:66" s="11" customFormat="1" ht="22.85" customHeight="1">
      <c r="B207" s="123"/>
      <c r="D207" s="124" t="s">
        <v>74</v>
      </c>
      <c r="E207" s="133" t="s">
        <v>403</v>
      </c>
      <c r="F207" s="133" t="s">
        <v>404</v>
      </c>
      <c r="G207" s="133"/>
      <c r="J207" s="126"/>
      <c r="K207" s="134">
        <f>BL207</f>
        <v>0</v>
      </c>
      <c r="M207" s="123"/>
      <c r="N207" s="128"/>
      <c r="Q207" s="129">
        <f>SUM(Q208:Q209)</f>
        <v>0</v>
      </c>
      <c r="S207" s="129">
        <f>SUM(S208:S209)</f>
        <v>0.25004999999999999</v>
      </c>
      <c r="U207" s="130">
        <f>SUM(U208:U209)</f>
        <v>0</v>
      </c>
      <c r="AS207" s="124" t="s">
        <v>84</v>
      </c>
      <c r="AU207" s="131" t="s">
        <v>74</v>
      </c>
      <c r="AV207" s="131" t="s">
        <v>80</v>
      </c>
      <c r="AZ207" s="124" t="s">
        <v>134</v>
      </c>
      <c r="BL207" s="132">
        <f>SUM(BL208:BL209)</f>
        <v>0</v>
      </c>
    </row>
    <row r="208" spans="2:66" s="1" customFormat="1" ht="33" customHeight="1">
      <c r="B208" s="135"/>
      <c r="C208" s="136" t="s">
        <v>405</v>
      </c>
      <c r="D208" s="136" t="s">
        <v>136</v>
      </c>
      <c r="E208" s="137" t="s">
        <v>406</v>
      </c>
      <c r="F208" s="138" t="s">
        <v>407</v>
      </c>
      <c r="G208" s="138"/>
      <c r="H208" s="139" t="s">
        <v>378</v>
      </c>
      <c r="I208" s="140">
        <v>1</v>
      </c>
      <c r="J208" s="141"/>
      <c r="K208" s="142">
        <f>ROUND(J208*I208,2)</f>
        <v>0</v>
      </c>
      <c r="L208" s="143"/>
      <c r="M208" s="28"/>
      <c r="N208" s="144" t="s">
        <v>1</v>
      </c>
      <c r="O208" s="145" t="s">
        <v>41</v>
      </c>
      <c r="Q208" s="146">
        <f>P208*I208</f>
        <v>0</v>
      </c>
      <c r="R208" s="146">
        <v>0.25004999999999999</v>
      </c>
      <c r="S208" s="146">
        <f>R208*I208</f>
        <v>0.25004999999999999</v>
      </c>
      <c r="T208" s="146">
        <v>0</v>
      </c>
      <c r="U208" s="147">
        <f>T208*I208</f>
        <v>0</v>
      </c>
      <c r="AS208" s="148" t="s">
        <v>169</v>
      </c>
      <c r="AU208" s="148" t="s">
        <v>136</v>
      </c>
      <c r="AV208" s="148" t="s">
        <v>84</v>
      </c>
      <c r="AZ208" s="13" t="s">
        <v>134</v>
      </c>
      <c r="BF208" s="149">
        <f>IF(O208="základná",K208,0)</f>
        <v>0</v>
      </c>
      <c r="BG208" s="149">
        <f>IF(O208="znížená",K208,0)</f>
        <v>0</v>
      </c>
      <c r="BH208" s="149">
        <f>IF(O208="zákl. prenesená",K208,0)</f>
        <v>0</v>
      </c>
      <c r="BI208" s="149">
        <f>IF(O208="zníž. prenesená",K208,0)</f>
        <v>0</v>
      </c>
      <c r="BJ208" s="149">
        <f>IF(O208="nulová",K208,0)</f>
        <v>0</v>
      </c>
      <c r="BK208" s="13" t="s">
        <v>84</v>
      </c>
      <c r="BL208" s="149">
        <f>ROUND(J208*I208,2)</f>
        <v>0</v>
      </c>
      <c r="BM208" s="13" t="s">
        <v>169</v>
      </c>
      <c r="BN208" s="148" t="s">
        <v>408</v>
      </c>
    </row>
    <row r="209" spans="2:66" s="1" customFormat="1" ht="24.15" customHeight="1">
      <c r="B209" s="135"/>
      <c r="C209" s="136" t="s">
        <v>409</v>
      </c>
      <c r="D209" s="136" t="s">
        <v>136</v>
      </c>
      <c r="E209" s="137" t="s">
        <v>410</v>
      </c>
      <c r="F209" s="138" t="s">
        <v>411</v>
      </c>
      <c r="G209" s="138"/>
      <c r="H209" s="139" t="s">
        <v>161</v>
      </c>
      <c r="I209" s="140">
        <v>0.25</v>
      </c>
      <c r="J209" s="141"/>
      <c r="K209" s="142">
        <f>ROUND(J209*I209,2)</f>
        <v>0</v>
      </c>
      <c r="L209" s="143"/>
      <c r="M209" s="28"/>
      <c r="N209" s="144" t="s">
        <v>1</v>
      </c>
      <c r="O209" s="145" t="s">
        <v>41</v>
      </c>
      <c r="Q209" s="146">
        <f>P209*I209</f>
        <v>0</v>
      </c>
      <c r="R209" s="146">
        <v>0</v>
      </c>
      <c r="S209" s="146">
        <f>R209*I209</f>
        <v>0</v>
      </c>
      <c r="T209" s="146">
        <v>0</v>
      </c>
      <c r="U209" s="147">
        <f>T209*I209</f>
        <v>0</v>
      </c>
      <c r="AS209" s="148" t="s">
        <v>169</v>
      </c>
      <c r="AU209" s="148" t="s">
        <v>136</v>
      </c>
      <c r="AV209" s="148" t="s">
        <v>84</v>
      </c>
      <c r="AZ209" s="13" t="s">
        <v>134</v>
      </c>
      <c r="BF209" s="149">
        <f>IF(O209="základná",K209,0)</f>
        <v>0</v>
      </c>
      <c r="BG209" s="149">
        <f>IF(O209="znížená",K209,0)</f>
        <v>0</v>
      </c>
      <c r="BH209" s="149">
        <f>IF(O209="zákl. prenesená",K209,0)</f>
        <v>0</v>
      </c>
      <c r="BI209" s="149">
        <f>IF(O209="zníž. prenesená",K209,0)</f>
        <v>0</v>
      </c>
      <c r="BJ209" s="149">
        <f>IF(O209="nulová",K209,0)</f>
        <v>0</v>
      </c>
      <c r="BK209" s="13" t="s">
        <v>84</v>
      </c>
      <c r="BL209" s="149">
        <f>ROUND(J209*I209,2)</f>
        <v>0</v>
      </c>
      <c r="BM209" s="13" t="s">
        <v>169</v>
      </c>
      <c r="BN209" s="148" t="s">
        <v>412</v>
      </c>
    </row>
    <row r="210" spans="2:66" s="11" customFormat="1" ht="22.85" customHeight="1">
      <c r="B210" s="123"/>
      <c r="D210" s="124" t="s">
        <v>74</v>
      </c>
      <c r="E210" s="133" t="s">
        <v>413</v>
      </c>
      <c r="F210" s="133" t="s">
        <v>414</v>
      </c>
      <c r="G210" s="133"/>
      <c r="J210" s="126"/>
      <c r="K210" s="134">
        <f>BL210</f>
        <v>0</v>
      </c>
      <c r="M210" s="123"/>
      <c r="N210" s="128"/>
      <c r="Q210" s="129">
        <f>SUM(Q211:Q212)</f>
        <v>0</v>
      </c>
      <c r="S210" s="129">
        <f>SUM(S211:S212)</f>
        <v>2.2787599999999998E-2</v>
      </c>
      <c r="U210" s="130">
        <f>SUM(U211:U212)</f>
        <v>0</v>
      </c>
      <c r="AS210" s="124" t="s">
        <v>84</v>
      </c>
      <c r="AU210" s="131" t="s">
        <v>74</v>
      </c>
      <c r="AV210" s="131" t="s">
        <v>80</v>
      </c>
      <c r="AZ210" s="124" t="s">
        <v>134</v>
      </c>
      <c r="BL210" s="132">
        <f>SUM(BL211:BL212)</f>
        <v>0</v>
      </c>
    </row>
    <row r="211" spans="2:66" s="1" customFormat="1" ht="24.15" customHeight="1">
      <c r="B211" s="135"/>
      <c r="C211" s="136" t="s">
        <v>415</v>
      </c>
      <c r="D211" s="136" t="s">
        <v>136</v>
      </c>
      <c r="E211" s="137" t="s">
        <v>416</v>
      </c>
      <c r="F211" s="138" t="s">
        <v>417</v>
      </c>
      <c r="G211" s="138"/>
      <c r="H211" s="139" t="s">
        <v>146</v>
      </c>
      <c r="I211" s="140">
        <v>85.88</v>
      </c>
      <c r="J211" s="141"/>
      <c r="K211" s="142">
        <f>ROUND(J211*I211,2)</f>
        <v>0</v>
      </c>
      <c r="L211" s="143"/>
      <c r="M211" s="28"/>
      <c r="N211" s="144" t="s">
        <v>1</v>
      </c>
      <c r="O211" s="145" t="s">
        <v>41</v>
      </c>
      <c r="Q211" s="146">
        <f>P211*I211</f>
        <v>0</v>
      </c>
      <c r="R211" s="146">
        <v>1.1E-4</v>
      </c>
      <c r="S211" s="146">
        <f>R211*I211</f>
        <v>9.4468E-3</v>
      </c>
      <c r="T211" s="146">
        <v>0</v>
      </c>
      <c r="U211" s="147">
        <f>T211*I211</f>
        <v>0</v>
      </c>
      <c r="AS211" s="148" t="s">
        <v>169</v>
      </c>
      <c r="AU211" s="148" t="s">
        <v>136</v>
      </c>
      <c r="AV211" s="148" t="s">
        <v>84</v>
      </c>
      <c r="AZ211" s="13" t="s">
        <v>134</v>
      </c>
      <c r="BF211" s="149">
        <f>IF(O211="základná",K211,0)</f>
        <v>0</v>
      </c>
      <c r="BG211" s="149">
        <f>IF(O211="znížená",K211,0)</f>
        <v>0</v>
      </c>
      <c r="BH211" s="149">
        <f>IF(O211="zákl. prenesená",K211,0)</f>
        <v>0</v>
      </c>
      <c r="BI211" s="149">
        <f>IF(O211="zníž. prenesená",K211,0)</f>
        <v>0</v>
      </c>
      <c r="BJ211" s="149">
        <f>IF(O211="nulová",K211,0)</f>
        <v>0</v>
      </c>
      <c r="BK211" s="13" t="s">
        <v>84</v>
      </c>
      <c r="BL211" s="149">
        <f>ROUND(J211*I211,2)</f>
        <v>0</v>
      </c>
      <c r="BM211" s="13" t="s">
        <v>169</v>
      </c>
      <c r="BN211" s="148" t="s">
        <v>418</v>
      </c>
    </row>
    <row r="212" spans="2:66" s="1" customFormat="1" ht="33" customHeight="1">
      <c r="B212" s="135"/>
      <c r="C212" s="136" t="s">
        <v>419</v>
      </c>
      <c r="D212" s="136" t="s">
        <v>136</v>
      </c>
      <c r="E212" s="137" t="s">
        <v>420</v>
      </c>
      <c r="F212" s="138" t="s">
        <v>421</v>
      </c>
      <c r="G212" s="138"/>
      <c r="H212" s="139" t="s">
        <v>146</v>
      </c>
      <c r="I212" s="140">
        <v>60.64</v>
      </c>
      <c r="J212" s="141"/>
      <c r="K212" s="142">
        <f>ROUND(J212*I212,2)</f>
        <v>0</v>
      </c>
      <c r="L212" s="143"/>
      <c r="M212" s="28"/>
      <c r="N212" s="161" t="s">
        <v>1</v>
      </c>
      <c r="O212" s="162" t="s">
        <v>41</v>
      </c>
      <c r="P212" s="163"/>
      <c r="Q212" s="164">
        <f>P212*I212</f>
        <v>0</v>
      </c>
      <c r="R212" s="164">
        <v>2.2000000000000001E-4</v>
      </c>
      <c r="S212" s="164">
        <f>R212*I212</f>
        <v>1.33408E-2</v>
      </c>
      <c r="T212" s="164">
        <v>0</v>
      </c>
      <c r="U212" s="165">
        <f>T212*I212</f>
        <v>0</v>
      </c>
      <c r="AS212" s="148" t="s">
        <v>169</v>
      </c>
      <c r="AU212" s="148" t="s">
        <v>136</v>
      </c>
      <c r="AV212" s="148" t="s">
        <v>84</v>
      </c>
      <c r="AZ212" s="13" t="s">
        <v>134</v>
      </c>
      <c r="BF212" s="149">
        <f>IF(O212="základná",K212,0)</f>
        <v>0</v>
      </c>
      <c r="BG212" s="149">
        <f>IF(O212="znížená",K212,0)</f>
        <v>0</v>
      </c>
      <c r="BH212" s="149">
        <f>IF(O212="zákl. prenesená",K212,0)</f>
        <v>0</v>
      </c>
      <c r="BI212" s="149">
        <f>IF(O212="zníž. prenesená",K212,0)</f>
        <v>0</v>
      </c>
      <c r="BJ212" s="149">
        <f>IF(O212="nulová",K212,0)</f>
        <v>0</v>
      </c>
      <c r="BK212" s="13" t="s">
        <v>84</v>
      </c>
      <c r="BL212" s="149">
        <f>ROUND(J212*I212,2)</f>
        <v>0</v>
      </c>
      <c r="BM212" s="13" t="s">
        <v>169</v>
      </c>
      <c r="BN212" s="148" t="s">
        <v>422</v>
      </c>
    </row>
    <row r="213" spans="2:66" s="1" customFormat="1" ht="7" customHeight="1">
      <c r="B213" s="43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28"/>
    </row>
  </sheetData>
  <autoFilter ref="C128:L212" xr:uid="{00000000-0009-0000-0000-000003000000}"/>
  <mergeCells count="9">
    <mergeCell ref="E87:I87"/>
    <mergeCell ref="E119:I119"/>
    <mergeCell ref="E121:I121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N213"/>
  <sheetViews>
    <sheetView showGridLines="0" workbookViewId="0">
      <selection activeCell="G125" sqref="G125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47" ht="37" customHeight="1">
      <c r="M2" s="207" t="s">
        <v>5</v>
      </c>
      <c r="N2" s="189"/>
      <c r="O2" s="189"/>
      <c r="P2" s="189"/>
      <c r="Q2" s="189"/>
      <c r="R2" s="189"/>
      <c r="S2" s="189"/>
      <c r="T2" s="189"/>
      <c r="U2" s="189"/>
      <c r="V2" s="189"/>
      <c r="W2" s="189"/>
      <c r="AU2" s="13" t="s">
        <v>92</v>
      </c>
    </row>
    <row r="3" spans="2:47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75</v>
      </c>
    </row>
    <row r="4" spans="2:47" ht="25" customHeight="1">
      <c r="B4" s="16"/>
      <c r="D4" s="17" t="s">
        <v>99</v>
      </c>
      <c r="M4" s="16"/>
      <c r="N4" s="87" t="s">
        <v>9</v>
      </c>
      <c r="AU4" s="13" t="s">
        <v>3</v>
      </c>
    </row>
    <row r="5" spans="2:47" ht="7" customHeight="1">
      <c r="B5" s="16"/>
      <c r="M5" s="16"/>
    </row>
    <row r="6" spans="2:47" ht="12" customHeight="1">
      <c r="B6" s="16"/>
      <c r="D6" s="23" t="s">
        <v>15</v>
      </c>
      <c r="M6" s="16"/>
    </row>
    <row r="7" spans="2:47" ht="16.5" customHeight="1">
      <c r="B7" s="16"/>
      <c r="E7" s="208" t="str">
        <f>'Rekapitulácia stavby'!K6</f>
        <v>Podpora poľnohospodárskeho podniku Bio farma - PAUČO</v>
      </c>
      <c r="F7" s="209"/>
      <c r="G7" s="209"/>
      <c r="H7" s="209"/>
      <c r="I7" s="209"/>
      <c r="M7" s="16"/>
    </row>
    <row r="8" spans="2:47" s="1" customFormat="1" ht="12" customHeight="1">
      <c r="B8" s="28"/>
      <c r="D8" s="23" t="s">
        <v>100</v>
      </c>
      <c r="M8" s="28"/>
    </row>
    <row r="9" spans="2:47" s="1" customFormat="1" ht="16.5" customHeight="1">
      <c r="B9" s="28"/>
      <c r="E9" s="166" t="s">
        <v>425</v>
      </c>
      <c r="F9" s="210"/>
      <c r="G9" s="210"/>
      <c r="H9" s="210"/>
      <c r="I9" s="210"/>
      <c r="M9" s="28"/>
    </row>
    <row r="10" spans="2:47" s="1" customFormat="1">
      <c r="B10" s="28"/>
      <c r="M10" s="28"/>
    </row>
    <row r="11" spans="2:47" s="1" customFormat="1" ht="12" customHeight="1">
      <c r="B11" s="28"/>
      <c r="D11" s="23" t="s">
        <v>17</v>
      </c>
      <c r="F11" s="21" t="s">
        <v>1</v>
      </c>
      <c r="G11" s="21"/>
      <c r="J11" s="23" t="s">
        <v>18</v>
      </c>
      <c r="K11" s="21" t="s">
        <v>1</v>
      </c>
      <c r="M11" s="28"/>
    </row>
    <row r="12" spans="2:47" s="1" customFormat="1" ht="12" customHeight="1">
      <c r="B12" s="28"/>
      <c r="D12" s="23" t="s">
        <v>19</v>
      </c>
      <c r="F12" s="21" t="s">
        <v>20</v>
      </c>
      <c r="G12" s="21"/>
      <c r="J12" s="23" t="s">
        <v>21</v>
      </c>
      <c r="K12" s="51" t="str">
        <f>'Rekapitulácia stavby'!AN8</f>
        <v>28. 2. 2025</v>
      </c>
      <c r="M12" s="28"/>
    </row>
    <row r="13" spans="2:47" s="1" customFormat="1" ht="10.85" customHeight="1">
      <c r="B13" s="28"/>
      <c r="M13" s="28"/>
    </row>
    <row r="14" spans="2:47" s="1" customFormat="1" ht="12" customHeight="1">
      <c r="B14" s="28"/>
      <c r="D14" s="23" t="s">
        <v>23</v>
      </c>
      <c r="J14" s="23" t="s">
        <v>24</v>
      </c>
      <c r="K14" s="21" t="s">
        <v>1</v>
      </c>
      <c r="M14" s="28"/>
    </row>
    <row r="15" spans="2:47" s="1" customFormat="1" ht="18" customHeight="1">
      <c r="B15" s="28"/>
      <c r="E15" s="21" t="s">
        <v>25</v>
      </c>
      <c r="J15" s="23" t="s">
        <v>26</v>
      </c>
      <c r="K15" s="21" t="s">
        <v>1</v>
      </c>
      <c r="M15" s="28"/>
    </row>
    <row r="16" spans="2:47" s="1" customFormat="1" ht="7" customHeight="1">
      <c r="B16" s="28"/>
      <c r="M16" s="28"/>
    </row>
    <row r="17" spans="2:13" s="1" customFormat="1" ht="12" customHeight="1">
      <c r="B17" s="28"/>
      <c r="D17" s="23" t="s">
        <v>27</v>
      </c>
      <c r="J17" s="23" t="s">
        <v>24</v>
      </c>
      <c r="K17" s="24" t="str">
        <f>'Rekapitulácia stavby'!AN13</f>
        <v>Vyplň údaj</v>
      </c>
      <c r="M17" s="28"/>
    </row>
    <row r="18" spans="2:13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188"/>
      <c r="J18" s="23" t="s">
        <v>26</v>
      </c>
      <c r="K18" s="24" t="str">
        <f>'Rekapitulácia stavby'!AN14</f>
        <v>Vyplň údaj</v>
      </c>
      <c r="M18" s="28"/>
    </row>
    <row r="19" spans="2:13" s="1" customFormat="1" ht="7" customHeight="1">
      <c r="B19" s="28"/>
      <c r="M19" s="28"/>
    </row>
    <row r="20" spans="2:13" s="1" customFormat="1" ht="12" customHeight="1">
      <c r="B20" s="28"/>
      <c r="D20" s="23" t="s">
        <v>29</v>
      </c>
      <c r="J20" s="23" t="s">
        <v>24</v>
      </c>
      <c r="K20" s="21" t="s">
        <v>1</v>
      </c>
      <c r="M20" s="28"/>
    </row>
    <row r="21" spans="2:13" s="1" customFormat="1" ht="18" customHeight="1">
      <c r="B21" s="28"/>
      <c r="E21" s="21" t="s">
        <v>30</v>
      </c>
      <c r="J21" s="23" t="s">
        <v>26</v>
      </c>
      <c r="K21" s="21" t="s">
        <v>1</v>
      </c>
      <c r="M21" s="28"/>
    </row>
    <row r="22" spans="2:13" s="1" customFormat="1" ht="7" customHeight="1">
      <c r="B22" s="28"/>
      <c r="M22" s="28"/>
    </row>
    <row r="23" spans="2:13" s="1" customFormat="1" ht="12" customHeight="1">
      <c r="B23" s="28"/>
      <c r="D23" s="23" t="s">
        <v>32</v>
      </c>
      <c r="J23" s="23" t="s">
        <v>24</v>
      </c>
      <c r="K23" s="21" t="s">
        <v>1</v>
      </c>
      <c r="M23" s="28"/>
    </row>
    <row r="24" spans="2:13" s="1" customFormat="1" ht="18" customHeight="1">
      <c r="B24" s="28"/>
      <c r="E24" s="21" t="s">
        <v>33</v>
      </c>
      <c r="J24" s="23" t="s">
        <v>26</v>
      </c>
      <c r="K24" s="21" t="s">
        <v>1</v>
      </c>
      <c r="M24" s="28"/>
    </row>
    <row r="25" spans="2:13" s="1" customFormat="1" ht="7" customHeight="1">
      <c r="B25" s="28"/>
      <c r="M25" s="28"/>
    </row>
    <row r="26" spans="2:13" s="1" customFormat="1" ht="12" customHeight="1">
      <c r="B26" s="28"/>
      <c r="D26" s="23" t="s">
        <v>34</v>
      </c>
      <c r="M26" s="28"/>
    </row>
    <row r="27" spans="2:13" s="7" customFormat="1" ht="16.5" customHeight="1">
      <c r="B27" s="88"/>
      <c r="E27" s="193" t="s">
        <v>1</v>
      </c>
      <c r="F27" s="193"/>
      <c r="G27" s="193"/>
      <c r="H27" s="193"/>
      <c r="I27" s="193"/>
      <c r="M27" s="88"/>
    </row>
    <row r="28" spans="2:13" s="1" customFormat="1" ht="7" customHeight="1">
      <c r="B28" s="28"/>
      <c r="M28" s="28"/>
    </row>
    <row r="29" spans="2:13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52"/>
      <c r="M29" s="28"/>
    </row>
    <row r="30" spans="2:13" s="1" customFormat="1" ht="25.4" customHeight="1">
      <c r="B30" s="28"/>
      <c r="D30" s="89" t="s">
        <v>35</v>
      </c>
      <c r="K30" s="65">
        <f>ROUND(K129, 2)</f>
        <v>0</v>
      </c>
      <c r="M30" s="28"/>
    </row>
    <row r="31" spans="2:13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52"/>
      <c r="M31" s="28"/>
    </row>
    <row r="32" spans="2:13" s="1" customFormat="1" ht="14.4" customHeight="1">
      <c r="B32" s="28"/>
      <c r="F32" s="31" t="s">
        <v>37</v>
      </c>
      <c r="G32" s="31"/>
      <c r="J32" s="31" t="s">
        <v>36</v>
      </c>
      <c r="K32" s="31" t="s">
        <v>38</v>
      </c>
      <c r="M32" s="28"/>
    </row>
    <row r="33" spans="2:13" s="1" customFormat="1" ht="14.4" customHeight="1">
      <c r="B33" s="28"/>
      <c r="D33" s="54" t="s">
        <v>39</v>
      </c>
      <c r="E33" s="33" t="s">
        <v>40</v>
      </c>
      <c r="F33" s="90">
        <f>ROUND((SUM(BF129:BF212)),  2)</f>
        <v>0</v>
      </c>
      <c r="G33" s="90"/>
      <c r="H33" s="91"/>
      <c r="I33" s="91"/>
      <c r="J33" s="92">
        <v>0.23</v>
      </c>
      <c r="K33" s="90">
        <f>ROUND(((SUM(BF129:BF212))*J33),  2)</f>
        <v>0</v>
      </c>
      <c r="M33" s="28"/>
    </row>
    <row r="34" spans="2:13" s="1" customFormat="1" ht="14.4" customHeight="1">
      <c r="B34" s="28"/>
      <c r="E34" s="33" t="s">
        <v>41</v>
      </c>
      <c r="F34" s="90">
        <f>ROUND((SUM(BG129:BG212)),  2)</f>
        <v>0</v>
      </c>
      <c r="G34" s="90"/>
      <c r="H34" s="91"/>
      <c r="I34" s="91"/>
      <c r="J34" s="92">
        <v>0.23</v>
      </c>
      <c r="K34" s="90">
        <f>ROUND(((SUM(BG129:BG212))*J34),  2)</f>
        <v>0</v>
      </c>
      <c r="M34" s="28"/>
    </row>
    <row r="35" spans="2:13" s="1" customFormat="1" ht="14.4" hidden="1" customHeight="1">
      <c r="B35" s="28"/>
      <c r="E35" s="23" t="s">
        <v>42</v>
      </c>
      <c r="F35" s="93">
        <f>ROUND((SUM(BH129:BH212)),  2)</f>
        <v>0</v>
      </c>
      <c r="G35" s="93"/>
      <c r="J35" s="94">
        <v>0.23</v>
      </c>
      <c r="K35" s="93">
        <f>0</f>
        <v>0</v>
      </c>
      <c r="M35" s="28"/>
    </row>
    <row r="36" spans="2:13" s="1" customFormat="1" ht="14.4" hidden="1" customHeight="1">
      <c r="B36" s="28"/>
      <c r="E36" s="23" t="s">
        <v>43</v>
      </c>
      <c r="F36" s="93">
        <f>ROUND((SUM(BI129:BI212)),  2)</f>
        <v>0</v>
      </c>
      <c r="G36" s="93"/>
      <c r="J36" s="94">
        <v>0.23</v>
      </c>
      <c r="K36" s="93">
        <f>0</f>
        <v>0</v>
      </c>
      <c r="M36" s="28"/>
    </row>
    <row r="37" spans="2:13" s="1" customFormat="1" ht="14.4" hidden="1" customHeight="1">
      <c r="B37" s="28"/>
      <c r="E37" s="33" t="s">
        <v>44</v>
      </c>
      <c r="F37" s="90">
        <f>ROUND((SUM(BJ129:BJ212)),  2)</f>
        <v>0</v>
      </c>
      <c r="G37" s="90"/>
      <c r="H37" s="91"/>
      <c r="I37" s="91"/>
      <c r="J37" s="92">
        <v>0</v>
      </c>
      <c r="K37" s="90">
        <f>0</f>
        <v>0</v>
      </c>
      <c r="M37" s="28"/>
    </row>
    <row r="38" spans="2:13" s="1" customFormat="1" ht="7" customHeight="1">
      <c r="B38" s="28"/>
      <c r="M38" s="28"/>
    </row>
    <row r="39" spans="2:13" s="1" customFormat="1" ht="25.4" customHeight="1">
      <c r="B39" s="28"/>
      <c r="C39" s="95"/>
      <c r="D39" s="96" t="s">
        <v>45</v>
      </c>
      <c r="E39" s="56"/>
      <c r="F39" s="56"/>
      <c r="G39" s="56"/>
      <c r="H39" s="97" t="s">
        <v>46</v>
      </c>
      <c r="I39" s="98" t="s">
        <v>47</v>
      </c>
      <c r="J39" s="56"/>
      <c r="K39" s="99">
        <f>SUM(K30:K37)</f>
        <v>0</v>
      </c>
      <c r="L39" s="100"/>
      <c r="M39" s="28"/>
    </row>
    <row r="40" spans="2:13" s="1" customFormat="1" ht="14.4" customHeight="1">
      <c r="B40" s="28"/>
      <c r="M40" s="28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8"/>
      <c r="D50" s="40" t="s">
        <v>48</v>
      </c>
      <c r="E50" s="41"/>
      <c r="F50" s="41"/>
      <c r="G50" s="41"/>
      <c r="H50" s="40" t="s">
        <v>49</v>
      </c>
      <c r="I50" s="41"/>
      <c r="J50" s="41"/>
      <c r="K50" s="41"/>
      <c r="L50" s="41"/>
      <c r="M50" s="28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45">
      <c r="B61" s="28"/>
      <c r="D61" s="42" t="s">
        <v>50</v>
      </c>
      <c r="E61" s="30"/>
      <c r="F61" s="101" t="s">
        <v>51</v>
      </c>
      <c r="G61" s="101"/>
      <c r="H61" s="42" t="s">
        <v>50</v>
      </c>
      <c r="I61" s="30"/>
      <c r="J61" s="30"/>
      <c r="K61" s="102" t="s">
        <v>51</v>
      </c>
      <c r="L61" s="30"/>
      <c r="M61" s="28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45">
      <c r="B65" s="28"/>
      <c r="D65" s="40" t="s">
        <v>52</v>
      </c>
      <c r="E65" s="41"/>
      <c r="F65" s="41"/>
      <c r="G65" s="41"/>
      <c r="H65" s="40" t="s">
        <v>53</v>
      </c>
      <c r="I65" s="41"/>
      <c r="J65" s="41"/>
      <c r="K65" s="41"/>
      <c r="L65" s="41"/>
      <c r="M65" s="28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45">
      <c r="B76" s="28"/>
      <c r="D76" s="42" t="s">
        <v>50</v>
      </c>
      <c r="E76" s="30"/>
      <c r="F76" s="101" t="s">
        <v>51</v>
      </c>
      <c r="G76" s="101"/>
      <c r="H76" s="42" t="s">
        <v>50</v>
      </c>
      <c r="I76" s="30"/>
      <c r="J76" s="30"/>
      <c r="K76" s="102" t="s">
        <v>51</v>
      </c>
      <c r="L76" s="30"/>
      <c r="M76" s="28"/>
    </row>
    <row r="77" spans="2:13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8"/>
    </row>
    <row r="81" spans="2:48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8"/>
    </row>
    <row r="82" spans="2:48" s="1" customFormat="1" ht="25" customHeight="1">
      <c r="B82" s="28"/>
      <c r="C82" s="17" t="s">
        <v>102</v>
      </c>
      <c r="M82" s="28"/>
    </row>
    <row r="83" spans="2:48" s="1" customFormat="1" ht="7" customHeight="1">
      <c r="B83" s="28"/>
      <c r="M83" s="28"/>
    </row>
    <row r="84" spans="2:48" s="1" customFormat="1" ht="12" customHeight="1">
      <c r="B84" s="28"/>
      <c r="C84" s="23" t="s">
        <v>15</v>
      </c>
      <c r="M84" s="28"/>
    </row>
    <row r="85" spans="2:48" s="1" customFormat="1" ht="16.5" customHeight="1">
      <c r="B85" s="28"/>
      <c r="E85" s="208" t="str">
        <f>E7</f>
        <v>Podpora poľnohospodárskeho podniku Bio farma - PAUČO</v>
      </c>
      <c r="F85" s="209"/>
      <c r="G85" s="209"/>
      <c r="H85" s="209"/>
      <c r="I85" s="209"/>
      <c r="M85" s="28"/>
    </row>
    <row r="86" spans="2:48" s="1" customFormat="1" ht="12" customHeight="1">
      <c r="B86" s="28"/>
      <c r="C86" s="23" t="s">
        <v>100</v>
      </c>
      <c r="M86" s="28"/>
    </row>
    <row r="87" spans="2:48" s="1" customFormat="1" ht="16.5" customHeight="1">
      <c r="B87" s="28"/>
      <c r="E87" s="166" t="str">
        <f>E9</f>
        <v>4 - SO04</v>
      </c>
      <c r="F87" s="210"/>
      <c r="G87" s="210"/>
      <c r="H87" s="210"/>
      <c r="I87" s="210"/>
      <c r="M87" s="28"/>
    </row>
    <row r="88" spans="2:48" s="1" customFormat="1" ht="7" customHeight="1">
      <c r="B88" s="28"/>
      <c r="M88" s="28"/>
    </row>
    <row r="89" spans="2:48" s="1" customFormat="1" ht="12" customHeight="1">
      <c r="B89" s="28"/>
      <c r="C89" s="23" t="s">
        <v>19</v>
      </c>
      <c r="F89" s="21" t="str">
        <f>F12</f>
        <v>k.ú. Korytárky</v>
      </c>
      <c r="G89" s="21"/>
      <c r="J89" s="23" t="s">
        <v>21</v>
      </c>
      <c r="K89" s="51" t="str">
        <f>IF(K12="","",K12)</f>
        <v>28. 2. 2025</v>
      </c>
      <c r="M89" s="28"/>
    </row>
    <row r="90" spans="2:48" s="1" customFormat="1" ht="7" customHeight="1">
      <c r="B90" s="28"/>
      <c r="M90" s="28"/>
    </row>
    <row r="91" spans="2:48" s="1" customFormat="1" ht="40.1" customHeight="1">
      <c r="B91" s="28"/>
      <c r="C91" s="23" t="s">
        <v>23</v>
      </c>
      <c r="F91" s="21" t="str">
        <f>E15</f>
        <v>Ján Paučo, Námestie Cyrila a Metoda 9023/5, 960 01</v>
      </c>
      <c r="G91" s="21"/>
      <c r="J91" s="23" t="s">
        <v>29</v>
      </c>
      <c r="K91" s="26" t="str">
        <f>E21</f>
        <v>PPARCH s.r.o. Ľudovíta Štúra 46 , 960 01 Zvolen</v>
      </c>
      <c r="M91" s="28"/>
    </row>
    <row r="92" spans="2:48" s="1" customFormat="1" ht="15.15" customHeight="1">
      <c r="B92" s="28"/>
      <c r="C92" s="23" t="s">
        <v>27</v>
      </c>
      <c r="F92" s="21" t="str">
        <f>IF(E18="","",E18)</f>
        <v>Vyplň údaj</v>
      </c>
      <c r="G92" s="21"/>
      <c r="J92" s="23" t="s">
        <v>32</v>
      </c>
      <c r="K92" s="26" t="str">
        <f>E24</f>
        <v xml:space="preserve">Keteb s.r.o. </v>
      </c>
      <c r="M92" s="28"/>
    </row>
    <row r="93" spans="2:48" s="1" customFormat="1" ht="10.3" customHeight="1">
      <c r="B93" s="28"/>
      <c r="M93" s="28"/>
    </row>
    <row r="94" spans="2:48" s="1" customFormat="1" ht="29.25" customHeight="1">
      <c r="B94" s="28"/>
      <c r="C94" s="103" t="s">
        <v>103</v>
      </c>
      <c r="D94" s="95"/>
      <c r="E94" s="95"/>
      <c r="F94" s="95"/>
      <c r="G94" s="95"/>
      <c r="H94" s="95"/>
      <c r="I94" s="95"/>
      <c r="J94" s="95"/>
      <c r="K94" s="104" t="s">
        <v>104</v>
      </c>
      <c r="L94" s="95"/>
      <c r="M94" s="28"/>
    </row>
    <row r="95" spans="2:48" s="1" customFormat="1" ht="10.3" customHeight="1">
      <c r="B95" s="28"/>
      <c r="M95" s="28"/>
    </row>
    <row r="96" spans="2:48" s="1" customFormat="1" ht="22.85" customHeight="1">
      <c r="B96" s="28"/>
      <c r="C96" s="105" t="s">
        <v>105</v>
      </c>
      <c r="K96" s="65">
        <f>K129</f>
        <v>0</v>
      </c>
      <c r="M96" s="28"/>
      <c r="AV96" s="13" t="s">
        <v>106</v>
      </c>
    </row>
    <row r="97" spans="2:13" s="8" customFormat="1" ht="25" customHeight="1">
      <c r="B97" s="106"/>
      <c r="D97" s="107" t="s">
        <v>107</v>
      </c>
      <c r="E97" s="108"/>
      <c r="F97" s="108"/>
      <c r="G97" s="108"/>
      <c r="H97" s="108"/>
      <c r="I97" s="108"/>
      <c r="J97" s="108"/>
      <c r="K97" s="109">
        <f>K130</f>
        <v>0</v>
      </c>
      <c r="M97" s="106"/>
    </row>
    <row r="98" spans="2:13" s="9" customFormat="1" ht="19.95" customHeight="1">
      <c r="B98" s="110"/>
      <c r="D98" s="111" t="s">
        <v>108</v>
      </c>
      <c r="E98" s="112"/>
      <c r="F98" s="112"/>
      <c r="G98" s="112"/>
      <c r="H98" s="112"/>
      <c r="I98" s="112"/>
      <c r="J98" s="112"/>
      <c r="K98" s="113">
        <f>K131</f>
        <v>0</v>
      </c>
      <c r="M98" s="110"/>
    </row>
    <row r="99" spans="2:13" s="9" customFormat="1" ht="19.95" customHeight="1">
      <c r="B99" s="110"/>
      <c r="D99" s="111" t="s">
        <v>109</v>
      </c>
      <c r="E99" s="112"/>
      <c r="F99" s="112"/>
      <c r="G99" s="112"/>
      <c r="H99" s="112"/>
      <c r="I99" s="112"/>
      <c r="J99" s="112"/>
      <c r="K99" s="113">
        <f>K135</f>
        <v>0</v>
      </c>
      <c r="M99" s="110"/>
    </row>
    <row r="100" spans="2:13" s="9" customFormat="1" ht="19.95" customHeight="1">
      <c r="B100" s="110"/>
      <c r="D100" s="111" t="s">
        <v>110</v>
      </c>
      <c r="E100" s="112"/>
      <c r="F100" s="112"/>
      <c r="G100" s="112"/>
      <c r="H100" s="112"/>
      <c r="I100" s="112"/>
      <c r="J100" s="112"/>
      <c r="K100" s="113">
        <f>K138</f>
        <v>0</v>
      </c>
      <c r="M100" s="110"/>
    </row>
    <row r="101" spans="2:13" s="8" customFormat="1" ht="25" customHeight="1">
      <c r="B101" s="106"/>
      <c r="D101" s="107" t="s">
        <v>111</v>
      </c>
      <c r="E101" s="108"/>
      <c r="F101" s="108"/>
      <c r="G101" s="108"/>
      <c r="H101" s="108"/>
      <c r="I101" s="108"/>
      <c r="J101" s="108"/>
      <c r="K101" s="109">
        <f>K140</f>
        <v>0</v>
      </c>
      <c r="M101" s="106"/>
    </row>
    <row r="102" spans="2:13" s="9" customFormat="1" ht="19.95" customHeight="1">
      <c r="B102" s="110"/>
      <c r="D102" s="111" t="s">
        <v>112</v>
      </c>
      <c r="E102" s="112"/>
      <c r="F102" s="112"/>
      <c r="G102" s="112"/>
      <c r="H102" s="112"/>
      <c r="I102" s="112"/>
      <c r="J102" s="112"/>
      <c r="K102" s="113">
        <f>K141</f>
        <v>0</v>
      </c>
      <c r="M102" s="110"/>
    </row>
    <row r="103" spans="2:13" s="9" customFormat="1" ht="19.95" customHeight="1">
      <c r="B103" s="110"/>
      <c r="D103" s="111" t="s">
        <v>113</v>
      </c>
      <c r="E103" s="112"/>
      <c r="F103" s="112"/>
      <c r="G103" s="112"/>
      <c r="H103" s="112"/>
      <c r="I103" s="112"/>
      <c r="J103" s="112"/>
      <c r="K103" s="113">
        <f>K149</f>
        <v>0</v>
      </c>
      <c r="M103" s="110"/>
    </row>
    <row r="104" spans="2:13" s="9" customFormat="1" ht="19.95" customHeight="1">
      <c r="B104" s="110"/>
      <c r="D104" s="111" t="s">
        <v>114</v>
      </c>
      <c r="E104" s="112"/>
      <c r="F104" s="112"/>
      <c r="G104" s="112"/>
      <c r="H104" s="112"/>
      <c r="I104" s="112"/>
      <c r="J104" s="112"/>
      <c r="K104" s="113">
        <f>K160</f>
        <v>0</v>
      </c>
      <c r="M104" s="110"/>
    </row>
    <row r="105" spans="2:13" s="9" customFormat="1" ht="19.95" customHeight="1">
      <c r="B105" s="110"/>
      <c r="D105" s="111" t="s">
        <v>115</v>
      </c>
      <c r="E105" s="112"/>
      <c r="F105" s="112"/>
      <c r="G105" s="112"/>
      <c r="H105" s="112"/>
      <c r="I105" s="112"/>
      <c r="J105" s="112"/>
      <c r="K105" s="113">
        <f>K183</f>
        <v>0</v>
      </c>
      <c r="M105" s="110"/>
    </row>
    <row r="106" spans="2:13" s="9" customFormat="1" ht="19.95" customHeight="1">
      <c r="B106" s="110"/>
      <c r="D106" s="111" t="s">
        <v>116</v>
      </c>
      <c r="E106" s="112"/>
      <c r="F106" s="112"/>
      <c r="G106" s="112"/>
      <c r="H106" s="112"/>
      <c r="I106" s="112"/>
      <c r="J106" s="112"/>
      <c r="K106" s="113">
        <f>K186</f>
        <v>0</v>
      </c>
      <c r="M106" s="110"/>
    </row>
    <row r="107" spans="2:13" s="9" customFormat="1" ht="19.95" customHeight="1">
      <c r="B107" s="110"/>
      <c r="D107" s="111" t="s">
        <v>117</v>
      </c>
      <c r="E107" s="112"/>
      <c r="F107" s="112"/>
      <c r="G107" s="112"/>
      <c r="H107" s="112"/>
      <c r="I107" s="112"/>
      <c r="J107" s="112"/>
      <c r="K107" s="113">
        <f>K197</f>
        <v>0</v>
      </c>
      <c r="M107" s="110"/>
    </row>
    <row r="108" spans="2:13" s="9" customFormat="1" ht="19.95" customHeight="1">
      <c r="B108" s="110"/>
      <c r="D108" s="111" t="s">
        <v>118</v>
      </c>
      <c r="E108" s="112"/>
      <c r="F108" s="112"/>
      <c r="G108" s="112"/>
      <c r="H108" s="112"/>
      <c r="I108" s="112"/>
      <c r="J108" s="112"/>
      <c r="K108" s="113">
        <f>K207</f>
        <v>0</v>
      </c>
      <c r="M108" s="110"/>
    </row>
    <row r="109" spans="2:13" s="9" customFormat="1" ht="19.95" customHeight="1">
      <c r="B109" s="110"/>
      <c r="D109" s="111" t="s">
        <v>119</v>
      </c>
      <c r="E109" s="112"/>
      <c r="F109" s="112"/>
      <c r="G109" s="112"/>
      <c r="H109" s="112"/>
      <c r="I109" s="112"/>
      <c r="J109" s="112"/>
      <c r="K109" s="113">
        <f>K210</f>
        <v>0</v>
      </c>
      <c r="M109" s="110"/>
    </row>
    <row r="110" spans="2:13" s="1" customFormat="1" ht="21.75" customHeight="1">
      <c r="B110" s="28"/>
      <c r="M110" s="28"/>
    </row>
    <row r="111" spans="2:13" s="1" customFormat="1" ht="7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28"/>
    </row>
    <row r="115" spans="2:21" s="1" customFormat="1" ht="7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28"/>
    </row>
    <row r="116" spans="2:21" s="1" customFormat="1" ht="25" customHeight="1">
      <c r="B116" s="28"/>
      <c r="C116" s="17" t="s">
        <v>120</v>
      </c>
      <c r="M116" s="28"/>
    </row>
    <row r="117" spans="2:21" s="1" customFormat="1" ht="7" customHeight="1">
      <c r="B117" s="28"/>
      <c r="M117" s="28"/>
    </row>
    <row r="118" spans="2:21" s="1" customFormat="1" ht="12" customHeight="1">
      <c r="B118" s="28"/>
      <c r="C118" s="23" t="s">
        <v>15</v>
      </c>
      <c r="M118" s="28"/>
    </row>
    <row r="119" spans="2:21" s="1" customFormat="1" ht="16.5" customHeight="1">
      <c r="B119" s="28"/>
      <c r="E119" s="208" t="str">
        <f>E7</f>
        <v>Podpora poľnohospodárskeho podniku Bio farma - PAUČO</v>
      </c>
      <c r="F119" s="209"/>
      <c r="G119" s="209"/>
      <c r="H119" s="209"/>
      <c r="I119" s="209"/>
      <c r="M119" s="28"/>
    </row>
    <row r="120" spans="2:21" s="1" customFormat="1" ht="12" customHeight="1">
      <c r="B120" s="28"/>
      <c r="C120" s="23" t="s">
        <v>100</v>
      </c>
      <c r="M120" s="28"/>
    </row>
    <row r="121" spans="2:21" s="1" customFormat="1" ht="16.5" customHeight="1">
      <c r="B121" s="28"/>
      <c r="E121" s="166" t="str">
        <f>E9</f>
        <v>4 - SO04</v>
      </c>
      <c r="F121" s="210"/>
      <c r="G121" s="210"/>
      <c r="H121" s="210"/>
      <c r="I121" s="210"/>
      <c r="M121" s="28"/>
    </row>
    <row r="122" spans="2:21" s="1" customFormat="1" ht="7" customHeight="1">
      <c r="B122" s="28"/>
      <c r="M122" s="28"/>
    </row>
    <row r="123" spans="2:21" s="1" customFormat="1" ht="12" customHeight="1">
      <c r="B123" s="28"/>
      <c r="C123" s="23" t="s">
        <v>19</v>
      </c>
      <c r="F123" s="21" t="str">
        <f>F12</f>
        <v>k.ú. Korytárky</v>
      </c>
      <c r="G123" s="21"/>
      <c r="J123" s="23" t="s">
        <v>21</v>
      </c>
      <c r="K123" s="51" t="str">
        <f>IF(K12="","",K12)</f>
        <v>28. 2. 2025</v>
      </c>
      <c r="M123" s="28"/>
    </row>
    <row r="124" spans="2:21" s="1" customFormat="1" ht="7" customHeight="1">
      <c r="B124" s="28"/>
      <c r="M124" s="28"/>
    </row>
    <row r="125" spans="2:21" s="1" customFormat="1" ht="40.1" customHeight="1">
      <c r="B125" s="28"/>
      <c r="C125" s="23" t="s">
        <v>23</v>
      </c>
      <c r="F125" s="21" t="str">
        <f>E15</f>
        <v>Ján Paučo, Námestie Cyrila a Metoda 9023/5, 960 01</v>
      </c>
      <c r="G125" s="21"/>
      <c r="J125" s="23" t="s">
        <v>29</v>
      </c>
      <c r="K125" s="26" t="str">
        <f>E21</f>
        <v>PPARCH s.r.o. Ľudovíta Štúra 46 , 960 01 Zvolen</v>
      </c>
      <c r="M125" s="28"/>
    </row>
    <row r="126" spans="2:21" s="1" customFormat="1" ht="15.15" customHeight="1">
      <c r="B126" s="28"/>
      <c r="C126" s="23" t="s">
        <v>27</v>
      </c>
      <c r="F126" s="21" t="str">
        <f>IF(E18="","",E18)</f>
        <v>Vyplň údaj</v>
      </c>
      <c r="G126" s="21"/>
      <c r="J126" s="23" t="s">
        <v>32</v>
      </c>
      <c r="K126" s="26" t="str">
        <f>E24</f>
        <v xml:space="preserve">Keteb s.r.o. </v>
      </c>
      <c r="M126" s="28"/>
    </row>
    <row r="127" spans="2:21" s="1" customFormat="1" ht="10.3" customHeight="1">
      <c r="B127" s="28"/>
      <c r="M127" s="28"/>
    </row>
    <row r="128" spans="2:21" s="10" customFormat="1" ht="29.25" customHeight="1">
      <c r="B128" s="114"/>
      <c r="C128" s="115" t="s">
        <v>121</v>
      </c>
      <c r="D128" s="116" t="s">
        <v>60</v>
      </c>
      <c r="E128" s="116" t="s">
        <v>56</v>
      </c>
      <c r="F128" s="116" t="s">
        <v>487</v>
      </c>
      <c r="G128" s="116" t="s">
        <v>488</v>
      </c>
      <c r="H128" s="116" t="s">
        <v>122</v>
      </c>
      <c r="I128" s="116" t="s">
        <v>123</v>
      </c>
      <c r="J128" s="116" t="s">
        <v>124</v>
      </c>
      <c r="K128" s="117" t="s">
        <v>104</v>
      </c>
      <c r="L128" s="118" t="s">
        <v>125</v>
      </c>
      <c r="M128" s="114"/>
      <c r="N128" s="58" t="s">
        <v>1</v>
      </c>
      <c r="O128" s="59" t="s">
        <v>39</v>
      </c>
      <c r="P128" s="59" t="s">
        <v>126</v>
      </c>
      <c r="Q128" s="59" t="s">
        <v>127</v>
      </c>
      <c r="R128" s="59" t="s">
        <v>128</v>
      </c>
      <c r="S128" s="59" t="s">
        <v>129</v>
      </c>
      <c r="T128" s="59" t="s">
        <v>130</v>
      </c>
      <c r="U128" s="60" t="s">
        <v>131</v>
      </c>
    </row>
    <row r="129" spans="2:66" s="1" customFormat="1" ht="22.85" customHeight="1">
      <c r="B129" s="28"/>
      <c r="C129" s="63" t="s">
        <v>105</v>
      </c>
      <c r="K129" s="119">
        <f>BL129</f>
        <v>0</v>
      </c>
      <c r="M129" s="28"/>
      <c r="N129" s="61"/>
      <c r="O129" s="52"/>
      <c r="P129" s="52"/>
      <c r="Q129" s="120">
        <f>Q130+Q140</f>
        <v>0</v>
      </c>
      <c r="R129" s="52"/>
      <c r="S129" s="120">
        <f>S130+S140</f>
        <v>16.60441252</v>
      </c>
      <c r="T129" s="52"/>
      <c r="U129" s="121">
        <f>U130+U140</f>
        <v>0</v>
      </c>
      <c r="AU129" s="13" t="s">
        <v>74</v>
      </c>
      <c r="AV129" s="13" t="s">
        <v>106</v>
      </c>
      <c r="BL129" s="122">
        <f>BL130+BL140</f>
        <v>0</v>
      </c>
    </row>
    <row r="130" spans="2:66" s="11" customFormat="1" ht="25.95" customHeight="1">
      <c r="B130" s="123"/>
      <c r="D130" s="124" t="s">
        <v>74</v>
      </c>
      <c r="E130" s="125" t="s">
        <v>132</v>
      </c>
      <c r="F130" s="125" t="s">
        <v>133</v>
      </c>
      <c r="G130" s="125"/>
      <c r="J130" s="126"/>
      <c r="K130" s="127">
        <f>BL130</f>
        <v>0</v>
      </c>
      <c r="M130" s="123"/>
      <c r="N130" s="128"/>
      <c r="Q130" s="129">
        <f>Q131+Q135+Q138</f>
        <v>0</v>
      </c>
      <c r="S130" s="129">
        <f>S131+S135+S138</f>
        <v>10.818342000000001</v>
      </c>
      <c r="U130" s="130">
        <f>U131+U135+U138</f>
        <v>0</v>
      </c>
      <c r="AS130" s="124" t="s">
        <v>80</v>
      </c>
      <c r="AU130" s="131" t="s">
        <v>74</v>
      </c>
      <c r="AV130" s="131" t="s">
        <v>75</v>
      </c>
      <c r="AZ130" s="124" t="s">
        <v>134</v>
      </c>
      <c r="BL130" s="132">
        <f>BL131+BL135+BL138</f>
        <v>0</v>
      </c>
    </row>
    <row r="131" spans="2:66" s="11" customFormat="1" ht="22.85" customHeight="1">
      <c r="B131" s="123"/>
      <c r="D131" s="124" t="s">
        <v>74</v>
      </c>
      <c r="E131" s="133" t="s">
        <v>80</v>
      </c>
      <c r="F131" s="133" t="s">
        <v>135</v>
      </c>
      <c r="G131" s="133"/>
      <c r="J131" s="126"/>
      <c r="K131" s="134">
        <f>BL131</f>
        <v>0</v>
      </c>
      <c r="M131" s="123"/>
      <c r="N131" s="128"/>
      <c r="Q131" s="129">
        <f>SUM(Q132:Q134)</f>
        <v>0</v>
      </c>
      <c r="S131" s="129">
        <f>SUM(S132:S134)</f>
        <v>0</v>
      </c>
      <c r="U131" s="130">
        <f>SUM(U132:U134)</f>
        <v>0</v>
      </c>
      <c r="AS131" s="124" t="s">
        <v>80</v>
      </c>
      <c r="AU131" s="131" t="s">
        <v>74</v>
      </c>
      <c r="AV131" s="131" t="s">
        <v>80</v>
      </c>
      <c r="AZ131" s="124" t="s">
        <v>134</v>
      </c>
      <c r="BL131" s="132">
        <f>SUM(BL132:BL134)</f>
        <v>0</v>
      </c>
    </row>
    <row r="132" spans="2:66" s="1" customFormat="1" ht="21.75" customHeight="1">
      <c r="B132" s="135"/>
      <c r="C132" s="136" t="s">
        <v>80</v>
      </c>
      <c r="D132" s="136" t="s">
        <v>136</v>
      </c>
      <c r="E132" s="137" t="s">
        <v>137</v>
      </c>
      <c r="F132" s="138" t="s">
        <v>138</v>
      </c>
      <c r="G132" s="138"/>
      <c r="H132" s="139" t="s">
        <v>139</v>
      </c>
      <c r="I132" s="140">
        <v>8.1</v>
      </c>
      <c r="J132" s="141"/>
      <c r="K132" s="142">
        <f>ROUND(J132*I132,2)</f>
        <v>0</v>
      </c>
      <c r="L132" s="143"/>
      <c r="M132" s="28"/>
      <c r="N132" s="144" t="s">
        <v>1</v>
      </c>
      <c r="O132" s="145" t="s">
        <v>41</v>
      </c>
      <c r="Q132" s="146">
        <f>P132*I132</f>
        <v>0</v>
      </c>
      <c r="R132" s="146">
        <v>0</v>
      </c>
      <c r="S132" s="146">
        <f>R132*I132</f>
        <v>0</v>
      </c>
      <c r="T132" s="146">
        <v>0</v>
      </c>
      <c r="U132" s="147">
        <f>T132*I132</f>
        <v>0</v>
      </c>
      <c r="AS132" s="148" t="s">
        <v>90</v>
      </c>
      <c r="AU132" s="148" t="s">
        <v>136</v>
      </c>
      <c r="AV132" s="148" t="s">
        <v>84</v>
      </c>
      <c r="AZ132" s="13" t="s">
        <v>134</v>
      </c>
      <c r="BF132" s="149">
        <f>IF(O132="základná",K132,0)</f>
        <v>0</v>
      </c>
      <c r="BG132" s="149">
        <f>IF(O132="znížená",K132,0)</f>
        <v>0</v>
      </c>
      <c r="BH132" s="149">
        <f>IF(O132="zákl. prenesená",K132,0)</f>
        <v>0</v>
      </c>
      <c r="BI132" s="149">
        <f>IF(O132="zníž. prenesená",K132,0)</f>
        <v>0</v>
      </c>
      <c r="BJ132" s="149">
        <f>IF(O132="nulová",K132,0)</f>
        <v>0</v>
      </c>
      <c r="BK132" s="13" t="s">
        <v>84</v>
      </c>
      <c r="BL132" s="149">
        <f>ROUND(J132*I132,2)</f>
        <v>0</v>
      </c>
      <c r="BM132" s="13" t="s">
        <v>90</v>
      </c>
      <c r="BN132" s="148" t="s">
        <v>140</v>
      </c>
    </row>
    <row r="133" spans="2:66" s="1" customFormat="1" ht="24.15" customHeight="1">
      <c r="B133" s="135"/>
      <c r="C133" s="136" t="s">
        <v>84</v>
      </c>
      <c r="D133" s="136" t="s">
        <v>136</v>
      </c>
      <c r="E133" s="137" t="s">
        <v>141</v>
      </c>
      <c r="F133" s="138" t="s">
        <v>142</v>
      </c>
      <c r="G133" s="138"/>
      <c r="H133" s="139" t="s">
        <v>139</v>
      </c>
      <c r="I133" s="140">
        <v>8.1</v>
      </c>
      <c r="J133" s="141"/>
      <c r="K133" s="142">
        <f>ROUND(J133*I133,2)</f>
        <v>0</v>
      </c>
      <c r="L133" s="143"/>
      <c r="M133" s="28"/>
      <c r="N133" s="144" t="s">
        <v>1</v>
      </c>
      <c r="O133" s="145" t="s">
        <v>41</v>
      </c>
      <c r="Q133" s="146">
        <f>P133*I133</f>
        <v>0</v>
      </c>
      <c r="R133" s="146">
        <v>0</v>
      </c>
      <c r="S133" s="146">
        <f>R133*I133</f>
        <v>0</v>
      </c>
      <c r="T133" s="146">
        <v>0</v>
      </c>
      <c r="U133" s="147">
        <f>T133*I133</f>
        <v>0</v>
      </c>
      <c r="AS133" s="148" t="s">
        <v>90</v>
      </c>
      <c r="AU133" s="148" t="s">
        <v>136</v>
      </c>
      <c r="AV133" s="148" t="s">
        <v>84</v>
      </c>
      <c r="AZ133" s="13" t="s">
        <v>134</v>
      </c>
      <c r="BF133" s="149">
        <f>IF(O133="základná",K133,0)</f>
        <v>0</v>
      </c>
      <c r="BG133" s="149">
        <f>IF(O133="znížená",K133,0)</f>
        <v>0</v>
      </c>
      <c r="BH133" s="149">
        <f>IF(O133="zákl. prenesená",K133,0)</f>
        <v>0</v>
      </c>
      <c r="BI133" s="149">
        <f>IF(O133="zníž. prenesená",K133,0)</f>
        <v>0</v>
      </c>
      <c r="BJ133" s="149">
        <f>IF(O133="nulová",K133,0)</f>
        <v>0</v>
      </c>
      <c r="BK133" s="13" t="s">
        <v>84</v>
      </c>
      <c r="BL133" s="149">
        <f>ROUND(J133*I133,2)</f>
        <v>0</v>
      </c>
      <c r="BM133" s="13" t="s">
        <v>90</v>
      </c>
      <c r="BN133" s="148" t="s">
        <v>143</v>
      </c>
    </row>
    <row r="134" spans="2:66" s="1" customFormat="1" ht="33" customHeight="1">
      <c r="B134" s="135"/>
      <c r="C134" s="136" t="s">
        <v>87</v>
      </c>
      <c r="D134" s="136" t="s">
        <v>136</v>
      </c>
      <c r="E134" s="137" t="s">
        <v>144</v>
      </c>
      <c r="F134" s="138" t="s">
        <v>145</v>
      </c>
      <c r="G134" s="138"/>
      <c r="H134" s="139" t="s">
        <v>146</v>
      </c>
      <c r="I134" s="140">
        <v>8.1</v>
      </c>
      <c r="J134" s="141"/>
      <c r="K134" s="142">
        <f>ROUND(J134*I134,2)</f>
        <v>0</v>
      </c>
      <c r="L134" s="143"/>
      <c r="M134" s="28"/>
      <c r="N134" s="144" t="s">
        <v>1</v>
      </c>
      <c r="O134" s="145" t="s">
        <v>41</v>
      </c>
      <c r="Q134" s="146">
        <f>P134*I134</f>
        <v>0</v>
      </c>
      <c r="R134" s="146">
        <v>0</v>
      </c>
      <c r="S134" s="146">
        <f>R134*I134</f>
        <v>0</v>
      </c>
      <c r="T134" s="146">
        <v>0</v>
      </c>
      <c r="U134" s="147">
        <f>T134*I134</f>
        <v>0</v>
      </c>
      <c r="AS134" s="148" t="s">
        <v>90</v>
      </c>
      <c r="AU134" s="148" t="s">
        <v>136</v>
      </c>
      <c r="AV134" s="148" t="s">
        <v>84</v>
      </c>
      <c r="AZ134" s="13" t="s">
        <v>134</v>
      </c>
      <c r="BF134" s="149">
        <f>IF(O134="základná",K134,0)</f>
        <v>0</v>
      </c>
      <c r="BG134" s="149">
        <f>IF(O134="znížená",K134,0)</f>
        <v>0</v>
      </c>
      <c r="BH134" s="149">
        <f>IF(O134="zákl. prenesená",K134,0)</f>
        <v>0</v>
      </c>
      <c r="BI134" s="149">
        <f>IF(O134="zníž. prenesená",K134,0)</f>
        <v>0</v>
      </c>
      <c r="BJ134" s="149">
        <f>IF(O134="nulová",K134,0)</f>
        <v>0</v>
      </c>
      <c r="BK134" s="13" t="s">
        <v>84</v>
      </c>
      <c r="BL134" s="149">
        <f>ROUND(J134*I134,2)</f>
        <v>0</v>
      </c>
      <c r="BM134" s="13" t="s">
        <v>90</v>
      </c>
      <c r="BN134" s="148" t="s">
        <v>147</v>
      </c>
    </row>
    <row r="135" spans="2:66" s="11" customFormat="1" ht="22.85" customHeight="1">
      <c r="B135" s="123"/>
      <c r="D135" s="124" t="s">
        <v>74</v>
      </c>
      <c r="E135" s="133" t="s">
        <v>84</v>
      </c>
      <c r="F135" s="133" t="s">
        <v>148</v>
      </c>
      <c r="G135" s="133"/>
      <c r="J135" s="126"/>
      <c r="K135" s="134">
        <f>BL135</f>
        <v>0</v>
      </c>
      <c r="M135" s="123"/>
      <c r="N135" s="128"/>
      <c r="Q135" s="129">
        <f>SUM(Q136:Q137)</f>
        <v>0</v>
      </c>
      <c r="S135" s="129">
        <f>SUM(S136:S137)</f>
        <v>10.818342000000001</v>
      </c>
      <c r="U135" s="130">
        <f>SUM(U136:U137)</f>
        <v>0</v>
      </c>
      <c r="AS135" s="124" t="s">
        <v>80</v>
      </c>
      <c r="AU135" s="131" t="s">
        <v>74</v>
      </c>
      <c r="AV135" s="131" t="s">
        <v>80</v>
      </c>
      <c r="AZ135" s="124" t="s">
        <v>134</v>
      </c>
      <c r="BL135" s="132">
        <f>SUM(BL136:BL137)</f>
        <v>0</v>
      </c>
    </row>
    <row r="136" spans="2:66" s="1" customFormat="1" ht="37.85" customHeight="1">
      <c r="B136" s="135"/>
      <c r="C136" s="136" t="s">
        <v>90</v>
      </c>
      <c r="D136" s="136" t="s">
        <v>136</v>
      </c>
      <c r="E136" s="137" t="s">
        <v>149</v>
      </c>
      <c r="F136" s="138" t="s">
        <v>150</v>
      </c>
      <c r="G136" s="138"/>
      <c r="H136" s="139" t="s">
        <v>139</v>
      </c>
      <c r="I136" s="140">
        <v>1.32</v>
      </c>
      <c r="J136" s="141"/>
      <c r="K136" s="142">
        <f>ROUND(J136*I136,2)</f>
        <v>0</v>
      </c>
      <c r="L136" s="143"/>
      <c r="M136" s="28"/>
      <c r="N136" s="144" t="s">
        <v>1</v>
      </c>
      <c r="O136" s="145" t="s">
        <v>41</v>
      </c>
      <c r="Q136" s="146">
        <f>P136*I136</f>
        <v>0</v>
      </c>
      <c r="R136" s="146">
        <v>2.1544500000000002</v>
      </c>
      <c r="S136" s="146">
        <f>R136*I136</f>
        <v>2.8438740000000005</v>
      </c>
      <c r="T136" s="146">
        <v>0</v>
      </c>
      <c r="U136" s="147">
        <f>T136*I136</f>
        <v>0</v>
      </c>
      <c r="AS136" s="148" t="s">
        <v>90</v>
      </c>
      <c r="AU136" s="148" t="s">
        <v>136</v>
      </c>
      <c r="AV136" s="148" t="s">
        <v>84</v>
      </c>
      <c r="AZ136" s="13" t="s">
        <v>134</v>
      </c>
      <c r="BF136" s="149">
        <f>IF(O136="základná",K136,0)</f>
        <v>0</v>
      </c>
      <c r="BG136" s="149">
        <f>IF(O136="znížená",K136,0)</f>
        <v>0</v>
      </c>
      <c r="BH136" s="149">
        <f>IF(O136="zákl. prenesená",K136,0)</f>
        <v>0</v>
      </c>
      <c r="BI136" s="149">
        <f>IF(O136="zníž. prenesená",K136,0)</f>
        <v>0</v>
      </c>
      <c r="BJ136" s="149">
        <f>IF(O136="nulová",K136,0)</f>
        <v>0</v>
      </c>
      <c r="BK136" s="13" t="s">
        <v>84</v>
      </c>
      <c r="BL136" s="149">
        <f>ROUND(J136*I136,2)</f>
        <v>0</v>
      </c>
      <c r="BM136" s="13" t="s">
        <v>90</v>
      </c>
      <c r="BN136" s="148" t="s">
        <v>151</v>
      </c>
    </row>
    <row r="137" spans="2:66" s="1" customFormat="1" ht="16.5" customHeight="1">
      <c r="B137" s="135"/>
      <c r="C137" s="136" t="s">
        <v>152</v>
      </c>
      <c r="D137" s="136" t="s">
        <v>136</v>
      </c>
      <c r="E137" s="137" t="s">
        <v>153</v>
      </c>
      <c r="F137" s="138" t="s">
        <v>154</v>
      </c>
      <c r="G137" s="138"/>
      <c r="H137" s="139" t="s">
        <v>139</v>
      </c>
      <c r="I137" s="140">
        <v>3.6</v>
      </c>
      <c r="J137" s="141"/>
      <c r="K137" s="142">
        <f>ROUND(J137*I137,2)</f>
        <v>0</v>
      </c>
      <c r="L137" s="143"/>
      <c r="M137" s="28"/>
      <c r="N137" s="144" t="s">
        <v>1</v>
      </c>
      <c r="O137" s="145" t="s">
        <v>41</v>
      </c>
      <c r="Q137" s="146">
        <f>P137*I137</f>
        <v>0</v>
      </c>
      <c r="R137" s="146">
        <v>2.2151299999999998</v>
      </c>
      <c r="S137" s="146">
        <f>R137*I137</f>
        <v>7.9744679999999999</v>
      </c>
      <c r="T137" s="146">
        <v>0</v>
      </c>
      <c r="U137" s="147">
        <f>T137*I137</f>
        <v>0</v>
      </c>
      <c r="AS137" s="148" t="s">
        <v>90</v>
      </c>
      <c r="AU137" s="148" t="s">
        <v>136</v>
      </c>
      <c r="AV137" s="148" t="s">
        <v>84</v>
      </c>
      <c r="AZ137" s="13" t="s">
        <v>134</v>
      </c>
      <c r="BF137" s="149">
        <f>IF(O137="základná",K137,0)</f>
        <v>0</v>
      </c>
      <c r="BG137" s="149">
        <f>IF(O137="znížená",K137,0)</f>
        <v>0</v>
      </c>
      <c r="BH137" s="149">
        <f>IF(O137="zákl. prenesená",K137,0)</f>
        <v>0</v>
      </c>
      <c r="BI137" s="149">
        <f>IF(O137="zníž. prenesená",K137,0)</f>
        <v>0</v>
      </c>
      <c r="BJ137" s="149">
        <f>IF(O137="nulová",K137,0)</f>
        <v>0</v>
      </c>
      <c r="BK137" s="13" t="s">
        <v>84</v>
      </c>
      <c r="BL137" s="149">
        <f>ROUND(J137*I137,2)</f>
        <v>0</v>
      </c>
      <c r="BM137" s="13" t="s">
        <v>90</v>
      </c>
      <c r="BN137" s="148" t="s">
        <v>155</v>
      </c>
    </row>
    <row r="138" spans="2:66" s="11" customFormat="1" ht="22.85" customHeight="1">
      <c r="B138" s="123"/>
      <c r="D138" s="124" t="s">
        <v>74</v>
      </c>
      <c r="E138" s="133" t="s">
        <v>156</v>
      </c>
      <c r="F138" s="133" t="s">
        <v>157</v>
      </c>
      <c r="G138" s="133"/>
      <c r="J138" s="126"/>
      <c r="K138" s="134">
        <f>BL138</f>
        <v>0</v>
      </c>
      <c r="M138" s="123"/>
      <c r="N138" s="128"/>
      <c r="Q138" s="129">
        <f>Q139</f>
        <v>0</v>
      </c>
      <c r="S138" s="129">
        <f>S139</f>
        <v>0</v>
      </c>
      <c r="U138" s="130">
        <f>U139</f>
        <v>0</v>
      </c>
      <c r="AS138" s="124" t="s">
        <v>80</v>
      </c>
      <c r="AU138" s="131" t="s">
        <v>74</v>
      </c>
      <c r="AV138" s="131" t="s">
        <v>80</v>
      </c>
      <c r="AZ138" s="124" t="s">
        <v>134</v>
      </c>
      <c r="BL138" s="132">
        <f>BL139</f>
        <v>0</v>
      </c>
    </row>
    <row r="139" spans="2:66" s="1" customFormat="1" ht="24.15" customHeight="1">
      <c r="B139" s="135"/>
      <c r="C139" s="136" t="s">
        <v>158</v>
      </c>
      <c r="D139" s="136" t="s">
        <v>136</v>
      </c>
      <c r="E139" s="137" t="s">
        <v>159</v>
      </c>
      <c r="F139" s="138" t="s">
        <v>160</v>
      </c>
      <c r="G139" s="138"/>
      <c r="H139" s="139" t="s">
        <v>161</v>
      </c>
      <c r="I139" s="140">
        <v>10.818</v>
      </c>
      <c r="J139" s="141"/>
      <c r="K139" s="142">
        <f>ROUND(J139*I139,2)</f>
        <v>0</v>
      </c>
      <c r="L139" s="143"/>
      <c r="M139" s="28"/>
      <c r="N139" s="144" t="s">
        <v>1</v>
      </c>
      <c r="O139" s="145" t="s">
        <v>41</v>
      </c>
      <c r="Q139" s="146">
        <f>P139*I139</f>
        <v>0</v>
      </c>
      <c r="R139" s="146">
        <v>0</v>
      </c>
      <c r="S139" s="146">
        <f>R139*I139</f>
        <v>0</v>
      </c>
      <c r="T139" s="146">
        <v>0</v>
      </c>
      <c r="U139" s="147">
        <f>T139*I139</f>
        <v>0</v>
      </c>
      <c r="AS139" s="148" t="s">
        <v>90</v>
      </c>
      <c r="AU139" s="148" t="s">
        <v>136</v>
      </c>
      <c r="AV139" s="148" t="s">
        <v>84</v>
      </c>
      <c r="AZ139" s="13" t="s">
        <v>134</v>
      </c>
      <c r="BF139" s="149">
        <f>IF(O139="základná",K139,0)</f>
        <v>0</v>
      </c>
      <c r="BG139" s="149">
        <f>IF(O139="znížená",K139,0)</f>
        <v>0</v>
      </c>
      <c r="BH139" s="149">
        <f>IF(O139="zákl. prenesená",K139,0)</f>
        <v>0</v>
      </c>
      <c r="BI139" s="149">
        <f>IF(O139="zníž. prenesená",K139,0)</f>
        <v>0</v>
      </c>
      <c r="BJ139" s="149">
        <f>IF(O139="nulová",K139,0)</f>
        <v>0</v>
      </c>
      <c r="BK139" s="13" t="s">
        <v>84</v>
      </c>
      <c r="BL139" s="149">
        <f>ROUND(J139*I139,2)</f>
        <v>0</v>
      </c>
      <c r="BM139" s="13" t="s">
        <v>90</v>
      </c>
      <c r="BN139" s="148" t="s">
        <v>162</v>
      </c>
    </row>
    <row r="140" spans="2:66" s="11" customFormat="1" ht="25.95" customHeight="1">
      <c r="B140" s="123"/>
      <c r="D140" s="124" t="s">
        <v>74</v>
      </c>
      <c r="E140" s="125" t="s">
        <v>163</v>
      </c>
      <c r="F140" s="125" t="s">
        <v>164</v>
      </c>
      <c r="G140" s="125"/>
      <c r="J140" s="126"/>
      <c r="K140" s="127">
        <f>BL140</f>
        <v>0</v>
      </c>
      <c r="M140" s="123"/>
      <c r="N140" s="128"/>
      <c r="Q140" s="129">
        <f>Q141+Q149+Q160+Q183+Q186+Q197+Q207+Q210</f>
        <v>0</v>
      </c>
      <c r="S140" s="129">
        <f>S141+S149+S160+S183+S186+S197+S207+S210</f>
        <v>5.78607052</v>
      </c>
      <c r="U140" s="130">
        <f>U141+U149+U160+U183+U186+U197+U207+U210</f>
        <v>0</v>
      </c>
      <c r="AS140" s="124" t="s">
        <v>84</v>
      </c>
      <c r="AU140" s="131" t="s">
        <v>74</v>
      </c>
      <c r="AV140" s="131" t="s">
        <v>75</v>
      </c>
      <c r="AZ140" s="124" t="s">
        <v>134</v>
      </c>
      <c r="BL140" s="132">
        <f>BL141+BL149+BL160+BL183+BL186+BL197+BL207+BL210</f>
        <v>0</v>
      </c>
    </row>
    <row r="141" spans="2:66" s="11" customFormat="1" ht="22.85" customHeight="1">
      <c r="B141" s="123"/>
      <c r="D141" s="124" t="s">
        <v>74</v>
      </c>
      <c r="E141" s="133" t="s">
        <v>165</v>
      </c>
      <c r="F141" s="133" t="s">
        <v>166</v>
      </c>
      <c r="G141" s="133"/>
      <c r="J141" s="126"/>
      <c r="K141" s="134">
        <f>BL141</f>
        <v>0</v>
      </c>
      <c r="M141" s="123"/>
      <c r="N141" s="128"/>
      <c r="Q141" s="129">
        <f>SUM(Q142:Q148)</f>
        <v>0</v>
      </c>
      <c r="S141" s="129">
        <f>SUM(S142:S148)</f>
        <v>3.0830450000000002E-2</v>
      </c>
      <c r="U141" s="130">
        <f>SUM(U142:U148)</f>
        <v>0</v>
      </c>
      <c r="AS141" s="124" t="s">
        <v>84</v>
      </c>
      <c r="AU141" s="131" t="s">
        <v>74</v>
      </c>
      <c r="AV141" s="131" t="s">
        <v>80</v>
      </c>
      <c r="AZ141" s="124" t="s">
        <v>134</v>
      </c>
      <c r="BL141" s="132">
        <f>SUM(BL142:BL148)</f>
        <v>0</v>
      </c>
    </row>
    <row r="142" spans="2:66" s="1" customFormat="1" ht="24.15" customHeight="1">
      <c r="B142" s="135"/>
      <c r="C142" s="136" t="s">
        <v>96</v>
      </c>
      <c r="D142" s="136" t="s">
        <v>136</v>
      </c>
      <c r="E142" s="137" t="s">
        <v>167</v>
      </c>
      <c r="F142" s="138" t="s">
        <v>168</v>
      </c>
      <c r="G142" s="138"/>
      <c r="H142" s="139" t="s">
        <v>146</v>
      </c>
      <c r="I142" s="140">
        <v>6</v>
      </c>
      <c r="J142" s="141"/>
      <c r="K142" s="142">
        <f t="shared" ref="K142:K148" si="0">ROUND(J142*I142,2)</f>
        <v>0</v>
      </c>
      <c r="L142" s="143"/>
      <c r="M142" s="28"/>
      <c r="N142" s="144" t="s">
        <v>1</v>
      </c>
      <c r="O142" s="145" t="s">
        <v>41</v>
      </c>
      <c r="Q142" s="146">
        <f t="shared" ref="Q142:Q148" si="1">P142*I142</f>
        <v>0</v>
      </c>
      <c r="R142" s="146">
        <v>0</v>
      </c>
      <c r="S142" s="146">
        <f t="shared" ref="S142:S148" si="2">R142*I142</f>
        <v>0</v>
      </c>
      <c r="T142" s="146">
        <v>0</v>
      </c>
      <c r="U142" s="147">
        <f t="shared" ref="U142:U148" si="3">T142*I142</f>
        <v>0</v>
      </c>
      <c r="AS142" s="148" t="s">
        <v>169</v>
      </c>
      <c r="AU142" s="148" t="s">
        <v>136</v>
      </c>
      <c r="AV142" s="148" t="s">
        <v>84</v>
      </c>
      <c r="AZ142" s="13" t="s">
        <v>134</v>
      </c>
      <c r="BF142" s="149">
        <f t="shared" ref="BF142:BF148" si="4">IF(O142="základná",K142,0)</f>
        <v>0</v>
      </c>
      <c r="BG142" s="149">
        <f t="shared" ref="BG142:BG148" si="5">IF(O142="znížená",K142,0)</f>
        <v>0</v>
      </c>
      <c r="BH142" s="149">
        <f t="shared" ref="BH142:BH148" si="6">IF(O142="zákl. prenesená",K142,0)</f>
        <v>0</v>
      </c>
      <c r="BI142" s="149">
        <f t="shared" ref="BI142:BI148" si="7">IF(O142="zníž. prenesená",K142,0)</f>
        <v>0</v>
      </c>
      <c r="BJ142" s="149">
        <f t="shared" ref="BJ142:BJ148" si="8">IF(O142="nulová",K142,0)</f>
        <v>0</v>
      </c>
      <c r="BK142" s="13" t="s">
        <v>84</v>
      </c>
      <c r="BL142" s="149">
        <f t="shared" ref="BL142:BL148" si="9">ROUND(J142*I142,2)</f>
        <v>0</v>
      </c>
      <c r="BM142" s="13" t="s">
        <v>169</v>
      </c>
      <c r="BN142" s="148" t="s">
        <v>170</v>
      </c>
    </row>
    <row r="143" spans="2:66" s="1" customFormat="1" ht="16.5" customHeight="1">
      <c r="B143" s="135"/>
      <c r="C143" s="150" t="s">
        <v>171</v>
      </c>
      <c r="D143" s="150" t="s">
        <v>172</v>
      </c>
      <c r="E143" s="151" t="s">
        <v>173</v>
      </c>
      <c r="F143" s="152" t="s">
        <v>174</v>
      </c>
      <c r="G143" s="152"/>
      <c r="H143" s="153" t="s">
        <v>161</v>
      </c>
      <c r="I143" s="154">
        <v>5.0000000000000001E-3</v>
      </c>
      <c r="J143" s="155"/>
      <c r="K143" s="156">
        <f t="shared" si="0"/>
        <v>0</v>
      </c>
      <c r="L143" s="157"/>
      <c r="M143" s="158"/>
      <c r="N143" s="159" t="s">
        <v>1</v>
      </c>
      <c r="O143" s="160" t="s">
        <v>41</v>
      </c>
      <c r="Q143" s="146">
        <f t="shared" si="1"/>
        <v>0</v>
      </c>
      <c r="R143" s="146">
        <v>1</v>
      </c>
      <c r="S143" s="146">
        <f t="shared" si="2"/>
        <v>5.0000000000000001E-3</v>
      </c>
      <c r="T143" s="146">
        <v>0</v>
      </c>
      <c r="U143" s="147">
        <f t="shared" si="3"/>
        <v>0</v>
      </c>
      <c r="AS143" s="148" t="s">
        <v>175</v>
      </c>
      <c r="AU143" s="148" t="s">
        <v>172</v>
      </c>
      <c r="AV143" s="148" t="s">
        <v>84</v>
      </c>
      <c r="AZ143" s="13" t="s">
        <v>134</v>
      </c>
      <c r="BF143" s="149">
        <f t="shared" si="4"/>
        <v>0</v>
      </c>
      <c r="BG143" s="149">
        <f t="shared" si="5"/>
        <v>0</v>
      </c>
      <c r="BH143" s="149">
        <f t="shared" si="6"/>
        <v>0</v>
      </c>
      <c r="BI143" s="149">
        <f t="shared" si="7"/>
        <v>0</v>
      </c>
      <c r="BJ143" s="149">
        <f t="shared" si="8"/>
        <v>0</v>
      </c>
      <c r="BK143" s="13" t="s">
        <v>84</v>
      </c>
      <c r="BL143" s="149">
        <f t="shared" si="9"/>
        <v>0</v>
      </c>
      <c r="BM143" s="13" t="s">
        <v>169</v>
      </c>
      <c r="BN143" s="148" t="s">
        <v>176</v>
      </c>
    </row>
    <row r="144" spans="2:66" s="1" customFormat="1" ht="24.15" customHeight="1">
      <c r="B144" s="135"/>
      <c r="C144" s="136" t="s">
        <v>177</v>
      </c>
      <c r="D144" s="136" t="s">
        <v>136</v>
      </c>
      <c r="E144" s="137" t="s">
        <v>178</v>
      </c>
      <c r="F144" s="138" t="s">
        <v>179</v>
      </c>
      <c r="G144" s="138"/>
      <c r="H144" s="139" t="s">
        <v>146</v>
      </c>
      <c r="I144" s="140">
        <v>27.6</v>
      </c>
      <c r="J144" s="141"/>
      <c r="K144" s="142">
        <f t="shared" si="0"/>
        <v>0</v>
      </c>
      <c r="L144" s="143"/>
      <c r="M144" s="28"/>
      <c r="N144" s="144" t="s">
        <v>1</v>
      </c>
      <c r="O144" s="145" t="s">
        <v>41</v>
      </c>
      <c r="Q144" s="146">
        <f t="shared" si="1"/>
        <v>0</v>
      </c>
      <c r="R144" s="146">
        <v>0</v>
      </c>
      <c r="S144" s="146">
        <f t="shared" si="2"/>
        <v>0</v>
      </c>
      <c r="T144" s="146">
        <v>0</v>
      </c>
      <c r="U144" s="147">
        <f t="shared" si="3"/>
        <v>0</v>
      </c>
      <c r="AS144" s="148" t="s">
        <v>169</v>
      </c>
      <c r="AU144" s="148" t="s">
        <v>136</v>
      </c>
      <c r="AV144" s="148" t="s">
        <v>84</v>
      </c>
      <c r="AZ144" s="13" t="s">
        <v>134</v>
      </c>
      <c r="BF144" s="149">
        <f t="shared" si="4"/>
        <v>0</v>
      </c>
      <c r="BG144" s="149">
        <f t="shared" si="5"/>
        <v>0</v>
      </c>
      <c r="BH144" s="149">
        <f t="shared" si="6"/>
        <v>0</v>
      </c>
      <c r="BI144" s="149">
        <f t="shared" si="7"/>
        <v>0</v>
      </c>
      <c r="BJ144" s="149">
        <f t="shared" si="8"/>
        <v>0</v>
      </c>
      <c r="BK144" s="13" t="s">
        <v>84</v>
      </c>
      <c r="BL144" s="149">
        <f t="shared" si="9"/>
        <v>0</v>
      </c>
      <c r="BM144" s="13" t="s">
        <v>169</v>
      </c>
      <c r="BN144" s="148" t="s">
        <v>180</v>
      </c>
    </row>
    <row r="145" spans="2:66" s="1" customFormat="1" ht="16.5" customHeight="1">
      <c r="B145" s="135"/>
      <c r="C145" s="150" t="s">
        <v>181</v>
      </c>
      <c r="D145" s="150" t="s">
        <v>172</v>
      </c>
      <c r="E145" s="151" t="s">
        <v>173</v>
      </c>
      <c r="F145" s="152" t="s">
        <v>174</v>
      </c>
      <c r="G145" s="152"/>
      <c r="H145" s="153" t="s">
        <v>161</v>
      </c>
      <c r="I145" s="154">
        <v>2.3E-2</v>
      </c>
      <c r="J145" s="155"/>
      <c r="K145" s="156">
        <f t="shared" si="0"/>
        <v>0</v>
      </c>
      <c r="L145" s="157"/>
      <c r="M145" s="158"/>
      <c r="N145" s="159" t="s">
        <v>1</v>
      </c>
      <c r="O145" s="160" t="s">
        <v>41</v>
      </c>
      <c r="Q145" s="146">
        <f t="shared" si="1"/>
        <v>0</v>
      </c>
      <c r="R145" s="146">
        <v>1</v>
      </c>
      <c r="S145" s="146">
        <f t="shared" si="2"/>
        <v>2.3E-2</v>
      </c>
      <c r="T145" s="146">
        <v>0</v>
      </c>
      <c r="U145" s="147">
        <f t="shared" si="3"/>
        <v>0</v>
      </c>
      <c r="AS145" s="148" t="s">
        <v>175</v>
      </c>
      <c r="AU145" s="148" t="s">
        <v>172</v>
      </c>
      <c r="AV145" s="148" t="s">
        <v>84</v>
      </c>
      <c r="AZ145" s="13" t="s">
        <v>134</v>
      </c>
      <c r="BF145" s="149">
        <f t="shared" si="4"/>
        <v>0</v>
      </c>
      <c r="BG145" s="149">
        <f t="shared" si="5"/>
        <v>0</v>
      </c>
      <c r="BH145" s="149">
        <f t="shared" si="6"/>
        <v>0</v>
      </c>
      <c r="BI145" s="149">
        <f t="shared" si="7"/>
        <v>0</v>
      </c>
      <c r="BJ145" s="149">
        <f t="shared" si="8"/>
        <v>0</v>
      </c>
      <c r="BK145" s="13" t="s">
        <v>84</v>
      </c>
      <c r="BL145" s="149">
        <f t="shared" si="9"/>
        <v>0</v>
      </c>
      <c r="BM145" s="13" t="s">
        <v>169</v>
      </c>
      <c r="BN145" s="148" t="s">
        <v>182</v>
      </c>
    </row>
    <row r="146" spans="2:66" s="1" customFormat="1" ht="37.85" customHeight="1">
      <c r="B146" s="135"/>
      <c r="C146" s="136" t="s">
        <v>183</v>
      </c>
      <c r="D146" s="136" t="s">
        <v>136</v>
      </c>
      <c r="E146" s="137" t="s">
        <v>184</v>
      </c>
      <c r="F146" s="138" t="s">
        <v>185</v>
      </c>
      <c r="G146" s="138"/>
      <c r="H146" s="139" t="s">
        <v>146</v>
      </c>
      <c r="I146" s="140">
        <v>1.2150000000000001</v>
      </c>
      <c r="J146" s="141"/>
      <c r="K146" s="142">
        <f t="shared" si="0"/>
        <v>0</v>
      </c>
      <c r="L146" s="143"/>
      <c r="M146" s="28"/>
      <c r="N146" s="144" t="s">
        <v>1</v>
      </c>
      <c r="O146" s="145" t="s">
        <v>41</v>
      </c>
      <c r="Q146" s="146">
        <f t="shared" si="1"/>
        <v>0</v>
      </c>
      <c r="R146" s="146">
        <v>3.0000000000000001E-5</v>
      </c>
      <c r="S146" s="146">
        <f t="shared" si="2"/>
        <v>3.6450000000000005E-5</v>
      </c>
      <c r="T146" s="146">
        <v>0</v>
      </c>
      <c r="U146" s="147">
        <f t="shared" si="3"/>
        <v>0</v>
      </c>
      <c r="AS146" s="148" t="s">
        <v>169</v>
      </c>
      <c r="AU146" s="148" t="s">
        <v>136</v>
      </c>
      <c r="AV146" s="148" t="s">
        <v>84</v>
      </c>
      <c r="AZ146" s="13" t="s">
        <v>134</v>
      </c>
      <c r="BF146" s="149">
        <f t="shared" si="4"/>
        <v>0</v>
      </c>
      <c r="BG146" s="149">
        <f t="shared" si="5"/>
        <v>0</v>
      </c>
      <c r="BH146" s="149">
        <f t="shared" si="6"/>
        <v>0</v>
      </c>
      <c r="BI146" s="149">
        <f t="shared" si="7"/>
        <v>0</v>
      </c>
      <c r="BJ146" s="149">
        <f t="shared" si="8"/>
        <v>0</v>
      </c>
      <c r="BK146" s="13" t="s">
        <v>84</v>
      </c>
      <c r="BL146" s="149">
        <f t="shared" si="9"/>
        <v>0</v>
      </c>
      <c r="BM146" s="13" t="s">
        <v>169</v>
      </c>
      <c r="BN146" s="148" t="s">
        <v>186</v>
      </c>
    </row>
    <row r="147" spans="2:66" s="1" customFormat="1" ht="37.85" customHeight="1">
      <c r="B147" s="135"/>
      <c r="C147" s="150" t="s">
        <v>187</v>
      </c>
      <c r="D147" s="150" t="s">
        <v>172</v>
      </c>
      <c r="E147" s="151" t="s">
        <v>188</v>
      </c>
      <c r="F147" s="152" t="s">
        <v>189</v>
      </c>
      <c r="G147" s="152"/>
      <c r="H147" s="153" t="s">
        <v>146</v>
      </c>
      <c r="I147" s="154">
        <v>1.397</v>
      </c>
      <c r="J147" s="155"/>
      <c r="K147" s="156">
        <f t="shared" si="0"/>
        <v>0</v>
      </c>
      <c r="L147" s="157"/>
      <c r="M147" s="158"/>
      <c r="N147" s="159" t="s">
        <v>1</v>
      </c>
      <c r="O147" s="160" t="s">
        <v>41</v>
      </c>
      <c r="Q147" s="146">
        <f t="shared" si="1"/>
        <v>0</v>
      </c>
      <c r="R147" s="146">
        <v>2E-3</v>
      </c>
      <c r="S147" s="146">
        <f t="shared" si="2"/>
        <v>2.794E-3</v>
      </c>
      <c r="T147" s="146">
        <v>0</v>
      </c>
      <c r="U147" s="147">
        <f t="shared" si="3"/>
        <v>0</v>
      </c>
      <c r="AS147" s="148" t="s">
        <v>175</v>
      </c>
      <c r="AU147" s="148" t="s">
        <v>172</v>
      </c>
      <c r="AV147" s="148" t="s">
        <v>84</v>
      </c>
      <c r="AZ147" s="13" t="s">
        <v>134</v>
      </c>
      <c r="BF147" s="149">
        <f t="shared" si="4"/>
        <v>0</v>
      </c>
      <c r="BG147" s="149">
        <f t="shared" si="5"/>
        <v>0</v>
      </c>
      <c r="BH147" s="149">
        <f t="shared" si="6"/>
        <v>0</v>
      </c>
      <c r="BI147" s="149">
        <f t="shared" si="7"/>
        <v>0</v>
      </c>
      <c r="BJ147" s="149">
        <f t="shared" si="8"/>
        <v>0</v>
      </c>
      <c r="BK147" s="13" t="s">
        <v>84</v>
      </c>
      <c r="BL147" s="149">
        <f t="shared" si="9"/>
        <v>0</v>
      </c>
      <c r="BM147" s="13" t="s">
        <v>169</v>
      </c>
      <c r="BN147" s="148" t="s">
        <v>190</v>
      </c>
    </row>
    <row r="148" spans="2:66" s="1" customFormat="1" ht="24.15" customHeight="1">
      <c r="B148" s="135"/>
      <c r="C148" s="136" t="s">
        <v>191</v>
      </c>
      <c r="D148" s="136" t="s">
        <v>136</v>
      </c>
      <c r="E148" s="137" t="s">
        <v>192</v>
      </c>
      <c r="F148" s="138" t="s">
        <v>193</v>
      </c>
      <c r="G148" s="138"/>
      <c r="H148" s="139" t="s">
        <v>161</v>
      </c>
      <c r="I148" s="140">
        <v>3.1E-2</v>
      </c>
      <c r="J148" s="141"/>
      <c r="K148" s="142">
        <f t="shared" si="0"/>
        <v>0</v>
      </c>
      <c r="L148" s="143"/>
      <c r="M148" s="28"/>
      <c r="N148" s="144" t="s">
        <v>1</v>
      </c>
      <c r="O148" s="145" t="s">
        <v>41</v>
      </c>
      <c r="Q148" s="146">
        <f t="shared" si="1"/>
        <v>0</v>
      </c>
      <c r="R148" s="146">
        <v>0</v>
      </c>
      <c r="S148" s="146">
        <f t="shared" si="2"/>
        <v>0</v>
      </c>
      <c r="T148" s="146">
        <v>0</v>
      </c>
      <c r="U148" s="147">
        <f t="shared" si="3"/>
        <v>0</v>
      </c>
      <c r="AS148" s="148" t="s">
        <v>169</v>
      </c>
      <c r="AU148" s="148" t="s">
        <v>136</v>
      </c>
      <c r="AV148" s="148" t="s">
        <v>84</v>
      </c>
      <c r="AZ148" s="13" t="s">
        <v>134</v>
      </c>
      <c r="BF148" s="149">
        <f t="shared" si="4"/>
        <v>0</v>
      </c>
      <c r="BG148" s="149">
        <f t="shared" si="5"/>
        <v>0</v>
      </c>
      <c r="BH148" s="149">
        <f t="shared" si="6"/>
        <v>0</v>
      </c>
      <c r="BI148" s="149">
        <f t="shared" si="7"/>
        <v>0</v>
      </c>
      <c r="BJ148" s="149">
        <f t="shared" si="8"/>
        <v>0</v>
      </c>
      <c r="BK148" s="13" t="s">
        <v>84</v>
      </c>
      <c r="BL148" s="149">
        <f t="shared" si="9"/>
        <v>0</v>
      </c>
      <c r="BM148" s="13" t="s">
        <v>169</v>
      </c>
      <c r="BN148" s="148" t="s">
        <v>194</v>
      </c>
    </row>
    <row r="149" spans="2:66" s="11" customFormat="1" ht="22.85" customHeight="1">
      <c r="B149" s="123"/>
      <c r="D149" s="124" t="s">
        <v>74</v>
      </c>
      <c r="E149" s="133" t="s">
        <v>195</v>
      </c>
      <c r="F149" s="133" t="s">
        <v>196</v>
      </c>
      <c r="G149" s="133"/>
      <c r="J149" s="126"/>
      <c r="K149" s="134">
        <f>BL149</f>
        <v>0</v>
      </c>
      <c r="M149" s="123"/>
      <c r="N149" s="128"/>
      <c r="Q149" s="129">
        <f>SUM(Q150:Q159)</f>
        <v>0</v>
      </c>
      <c r="S149" s="129">
        <f>SUM(S150:S159)</f>
        <v>0.21392976999999999</v>
      </c>
      <c r="U149" s="130">
        <f>SUM(U150:U159)</f>
        <v>0</v>
      </c>
      <c r="AS149" s="124" t="s">
        <v>84</v>
      </c>
      <c r="AU149" s="131" t="s">
        <v>74</v>
      </c>
      <c r="AV149" s="131" t="s">
        <v>80</v>
      </c>
      <c r="AZ149" s="124" t="s">
        <v>134</v>
      </c>
      <c r="BL149" s="132">
        <f>SUM(BL150:BL159)</f>
        <v>0</v>
      </c>
    </row>
    <row r="150" spans="2:66" s="1" customFormat="1" ht="24.15" customHeight="1">
      <c r="B150" s="135"/>
      <c r="C150" s="136" t="s">
        <v>197</v>
      </c>
      <c r="D150" s="136" t="s">
        <v>136</v>
      </c>
      <c r="E150" s="137" t="s">
        <v>198</v>
      </c>
      <c r="F150" s="138" t="s">
        <v>199</v>
      </c>
      <c r="G150" s="138"/>
      <c r="H150" s="139" t="s">
        <v>146</v>
      </c>
      <c r="I150" s="140">
        <v>20.62</v>
      </c>
      <c r="J150" s="141"/>
      <c r="K150" s="142">
        <f t="shared" ref="K150:K159" si="10">ROUND(J150*I150,2)</f>
        <v>0</v>
      </c>
      <c r="L150" s="143"/>
      <c r="M150" s="28"/>
      <c r="N150" s="144" t="s">
        <v>1</v>
      </c>
      <c r="O150" s="145" t="s">
        <v>41</v>
      </c>
      <c r="Q150" s="146">
        <f t="shared" ref="Q150:Q159" si="11">P150*I150</f>
        <v>0</v>
      </c>
      <c r="R150" s="146">
        <v>0</v>
      </c>
      <c r="S150" s="146">
        <f t="shared" ref="S150:S159" si="12">R150*I150</f>
        <v>0</v>
      </c>
      <c r="T150" s="146">
        <v>0</v>
      </c>
      <c r="U150" s="147">
        <f t="shared" ref="U150:U159" si="13">T150*I150</f>
        <v>0</v>
      </c>
      <c r="AS150" s="148" t="s">
        <v>169</v>
      </c>
      <c r="AU150" s="148" t="s">
        <v>136</v>
      </c>
      <c r="AV150" s="148" t="s">
        <v>84</v>
      </c>
      <c r="AZ150" s="13" t="s">
        <v>134</v>
      </c>
      <c r="BF150" s="149">
        <f t="shared" ref="BF150:BF159" si="14">IF(O150="základná",K150,0)</f>
        <v>0</v>
      </c>
      <c r="BG150" s="149">
        <f t="shared" ref="BG150:BG159" si="15">IF(O150="znížená",K150,0)</f>
        <v>0</v>
      </c>
      <c r="BH150" s="149">
        <f t="shared" ref="BH150:BH159" si="16">IF(O150="zákl. prenesená",K150,0)</f>
        <v>0</v>
      </c>
      <c r="BI150" s="149">
        <f t="shared" ref="BI150:BI159" si="17">IF(O150="zníž. prenesená",K150,0)</f>
        <v>0</v>
      </c>
      <c r="BJ150" s="149">
        <f t="shared" ref="BJ150:BJ159" si="18">IF(O150="nulová",K150,0)</f>
        <v>0</v>
      </c>
      <c r="BK150" s="13" t="s">
        <v>84</v>
      </c>
      <c r="BL150" s="149">
        <f t="shared" ref="BL150:BL159" si="19">ROUND(J150*I150,2)</f>
        <v>0</v>
      </c>
      <c r="BM150" s="13" t="s">
        <v>169</v>
      </c>
      <c r="BN150" s="148" t="s">
        <v>200</v>
      </c>
    </row>
    <row r="151" spans="2:66" s="1" customFormat="1" ht="16.5" customHeight="1">
      <c r="B151" s="135"/>
      <c r="C151" s="150" t="s">
        <v>201</v>
      </c>
      <c r="D151" s="150" t="s">
        <v>172</v>
      </c>
      <c r="E151" s="151" t="s">
        <v>202</v>
      </c>
      <c r="F151" s="152" t="s">
        <v>203</v>
      </c>
      <c r="G151" s="152"/>
      <c r="H151" s="153" t="s">
        <v>146</v>
      </c>
      <c r="I151" s="154">
        <v>21.651</v>
      </c>
      <c r="J151" s="155"/>
      <c r="K151" s="156">
        <f t="shared" si="10"/>
        <v>0</v>
      </c>
      <c r="L151" s="157"/>
      <c r="M151" s="158"/>
      <c r="N151" s="159" t="s">
        <v>1</v>
      </c>
      <c r="O151" s="160" t="s">
        <v>41</v>
      </c>
      <c r="Q151" s="146">
        <f t="shared" si="11"/>
        <v>0</v>
      </c>
      <c r="R151" s="146">
        <v>0</v>
      </c>
      <c r="S151" s="146">
        <f t="shared" si="12"/>
        <v>0</v>
      </c>
      <c r="T151" s="146">
        <v>0</v>
      </c>
      <c r="U151" s="147">
        <f t="shared" si="13"/>
        <v>0</v>
      </c>
      <c r="AS151" s="148" t="s">
        <v>175</v>
      </c>
      <c r="AU151" s="148" t="s">
        <v>172</v>
      </c>
      <c r="AV151" s="148" t="s">
        <v>84</v>
      </c>
      <c r="AZ151" s="13" t="s">
        <v>134</v>
      </c>
      <c r="BF151" s="149">
        <f t="shared" si="14"/>
        <v>0</v>
      </c>
      <c r="BG151" s="149">
        <f t="shared" si="15"/>
        <v>0</v>
      </c>
      <c r="BH151" s="149">
        <f t="shared" si="16"/>
        <v>0</v>
      </c>
      <c r="BI151" s="149">
        <f t="shared" si="17"/>
        <v>0</v>
      </c>
      <c r="BJ151" s="149">
        <f t="shared" si="18"/>
        <v>0</v>
      </c>
      <c r="BK151" s="13" t="s">
        <v>84</v>
      </c>
      <c r="BL151" s="149">
        <f t="shared" si="19"/>
        <v>0</v>
      </c>
      <c r="BM151" s="13" t="s">
        <v>169</v>
      </c>
      <c r="BN151" s="148" t="s">
        <v>204</v>
      </c>
    </row>
    <row r="152" spans="2:66" s="1" customFormat="1" ht="24.15" customHeight="1">
      <c r="B152" s="135"/>
      <c r="C152" s="136" t="s">
        <v>169</v>
      </c>
      <c r="D152" s="136" t="s">
        <v>136</v>
      </c>
      <c r="E152" s="137" t="s">
        <v>205</v>
      </c>
      <c r="F152" s="138" t="s">
        <v>206</v>
      </c>
      <c r="G152" s="138"/>
      <c r="H152" s="139" t="s">
        <v>146</v>
      </c>
      <c r="I152" s="140">
        <v>27.6</v>
      </c>
      <c r="J152" s="141"/>
      <c r="K152" s="142">
        <f t="shared" si="10"/>
        <v>0</v>
      </c>
      <c r="L152" s="143"/>
      <c r="M152" s="28"/>
      <c r="N152" s="144" t="s">
        <v>1</v>
      </c>
      <c r="O152" s="145" t="s">
        <v>41</v>
      </c>
      <c r="Q152" s="146">
        <f t="shared" si="11"/>
        <v>0</v>
      </c>
      <c r="R152" s="146">
        <v>0</v>
      </c>
      <c r="S152" s="146">
        <f t="shared" si="12"/>
        <v>0</v>
      </c>
      <c r="T152" s="146">
        <v>0</v>
      </c>
      <c r="U152" s="147">
        <f t="shared" si="13"/>
        <v>0</v>
      </c>
      <c r="AS152" s="148" t="s">
        <v>169</v>
      </c>
      <c r="AU152" s="148" t="s">
        <v>136</v>
      </c>
      <c r="AV152" s="148" t="s">
        <v>84</v>
      </c>
      <c r="AZ152" s="13" t="s">
        <v>134</v>
      </c>
      <c r="BF152" s="149">
        <f t="shared" si="14"/>
        <v>0</v>
      </c>
      <c r="BG152" s="149">
        <f t="shared" si="15"/>
        <v>0</v>
      </c>
      <c r="BH152" s="149">
        <f t="shared" si="16"/>
        <v>0</v>
      </c>
      <c r="BI152" s="149">
        <f t="shared" si="17"/>
        <v>0</v>
      </c>
      <c r="BJ152" s="149">
        <f t="shared" si="18"/>
        <v>0</v>
      </c>
      <c r="BK152" s="13" t="s">
        <v>84</v>
      </c>
      <c r="BL152" s="149">
        <f t="shared" si="19"/>
        <v>0</v>
      </c>
      <c r="BM152" s="13" t="s">
        <v>169</v>
      </c>
      <c r="BN152" s="148" t="s">
        <v>207</v>
      </c>
    </row>
    <row r="153" spans="2:66" s="1" customFormat="1" ht="24.15" customHeight="1">
      <c r="B153" s="135"/>
      <c r="C153" s="136" t="s">
        <v>208</v>
      </c>
      <c r="D153" s="136" t="s">
        <v>136</v>
      </c>
      <c r="E153" s="137" t="s">
        <v>209</v>
      </c>
      <c r="F153" s="138" t="s">
        <v>210</v>
      </c>
      <c r="G153" s="138"/>
      <c r="H153" s="139" t="s">
        <v>146</v>
      </c>
      <c r="I153" s="140">
        <v>50.15</v>
      </c>
      <c r="J153" s="141"/>
      <c r="K153" s="142">
        <f t="shared" si="10"/>
        <v>0</v>
      </c>
      <c r="L153" s="143"/>
      <c r="M153" s="28"/>
      <c r="N153" s="144" t="s">
        <v>1</v>
      </c>
      <c r="O153" s="145" t="s">
        <v>41</v>
      </c>
      <c r="Q153" s="146">
        <f t="shared" si="11"/>
        <v>0</v>
      </c>
      <c r="R153" s="146">
        <v>0</v>
      </c>
      <c r="S153" s="146">
        <f t="shared" si="12"/>
        <v>0</v>
      </c>
      <c r="T153" s="146">
        <v>0</v>
      </c>
      <c r="U153" s="147">
        <f t="shared" si="13"/>
        <v>0</v>
      </c>
      <c r="AS153" s="148" t="s">
        <v>169</v>
      </c>
      <c r="AU153" s="148" t="s">
        <v>136</v>
      </c>
      <c r="AV153" s="148" t="s">
        <v>84</v>
      </c>
      <c r="AZ153" s="13" t="s">
        <v>134</v>
      </c>
      <c r="BF153" s="149">
        <f t="shared" si="14"/>
        <v>0</v>
      </c>
      <c r="BG153" s="149">
        <f t="shared" si="15"/>
        <v>0</v>
      </c>
      <c r="BH153" s="149">
        <f t="shared" si="16"/>
        <v>0</v>
      </c>
      <c r="BI153" s="149">
        <f t="shared" si="17"/>
        <v>0</v>
      </c>
      <c r="BJ153" s="149">
        <f t="shared" si="18"/>
        <v>0</v>
      </c>
      <c r="BK153" s="13" t="s">
        <v>84</v>
      </c>
      <c r="BL153" s="149">
        <f t="shared" si="19"/>
        <v>0</v>
      </c>
      <c r="BM153" s="13" t="s">
        <v>169</v>
      </c>
      <c r="BN153" s="148" t="s">
        <v>211</v>
      </c>
    </row>
    <row r="154" spans="2:66" s="1" customFormat="1" ht="21.75" customHeight="1">
      <c r="B154" s="135"/>
      <c r="C154" s="150" t="s">
        <v>212</v>
      </c>
      <c r="D154" s="150" t="s">
        <v>172</v>
      </c>
      <c r="E154" s="151" t="s">
        <v>213</v>
      </c>
      <c r="F154" s="152" t="s">
        <v>214</v>
      </c>
      <c r="G154" s="152"/>
      <c r="H154" s="153" t="s">
        <v>146</v>
      </c>
      <c r="I154" s="154">
        <v>51.152999999999999</v>
      </c>
      <c r="J154" s="155"/>
      <c r="K154" s="156">
        <f t="shared" si="10"/>
        <v>0</v>
      </c>
      <c r="L154" s="157"/>
      <c r="M154" s="158"/>
      <c r="N154" s="159" t="s">
        <v>1</v>
      </c>
      <c r="O154" s="160" t="s">
        <v>41</v>
      </c>
      <c r="Q154" s="146">
        <f t="shared" si="11"/>
        <v>0</v>
      </c>
      <c r="R154" s="146">
        <v>1.6000000000000001E-3</v>
      </c>
      <c r="S154" s="146">
        <f t="shared" si="12"/>
        <v>8.1844799999999995E-2</v>
      </c>
      <c r="T154" s="146">
        <v>0</v>
      </c>
      <c r="U154" s="147">
        <f t="shared" si="13"/>
        <v>0</v>
      </c>
      <c r="AS154" s="148" t="s">
        <v>175</v>
      </c>
      <c r="AU154" s="148" t="s">
        <v>172</v>
      </c>
      <c r="AV154" s="148" t="s">
        <v>84</v>
      </c>
      <c r="AZ154" s="13" t="s">
        <v>134</v>
      </c>
      <c r="BF154" s="149">
        <f t="shared" si="14"/>
        <v>0</v>
      </c>
      <c r="BG154" s="149">
        <f t="shared" si="15"/>
        <v>0</v>
      </c>
      <c r="BH154" s="149">
        <f t="shared" si="16"/>
        <v>0</v>
      </c>
      <c r="BI154" s="149">
        <f t="shared" si="17"/>
        <v>0</v>
      </c>
      <c r="BJ154" s="149">
        <f t="shared" si="18"/>
        <v>0</v>
      </c>
      <c r="BK154" s="13" t="s">
        <v>84</v>
      </c>
      <c r="BL154" s="149">
        <f t="shared" si="19"/>
        <v>0</v>
      </c>
      <c r="BM154" s="13" t="s">
        <v>169</v>
      </c>
      <c r="BN154" s="148" t="s">
        <v>215</v>
      </c>
    </row>
    <row r="155" spans="2:66" s="1" customFormat="1" ht="37.85" customHeight="1">
      <c r="B155" s="135"/>
      <c r="C155" s="136" t="s">
        <v>216</v>
      </c>
      <c r="D155" s="136" t="s">
        <v>136</v>
      </c>
      <c r="E155" s="137" t="s">
        <v>217</v>
      </c>
      <c r="F155" s="138" t="s">
        <v>218</v>
      </c>
      <c r="G155" s="138"/>
      <c r="H155" s="139" t="s">
        <v>146</v>
      </c>
      <c r="I155" s="140">
        <v>33.64</v>
      </c>
      <c r="J155" s="141"/>
      <c r="K155" s="142">
        <f t="shared" si="10"/>
        <v>0</v>
      </c>
      <c r="L155" s="143"/>
      <c r="M155" s="28"/>
      <c r="N155" s="144" t="s">
        <v>1</v>
      </c>
      <c r="O155" s="145" t="s">
        <v>41</v>
      </c>
      <c r="Q155" s="146">
        <f t="shared" si="11"/>
        <v>0</v>
      </c>
      <c r="R155" s="146">
        <v>8.3000000000000001E-4</v>
      </c>
      <c r="S155" s="146">
        <f t="shared" si="12"/>
        <v>2.79212E-2</v>
      </c>
      <c r="T155" s="146">
        <v>0</v>
      </c>
      <c r="U155" s="147">
        <f t="shared" si="13"/>
        <v>0</v>
      </c>
      <c r="AS155" s="148" t="s">
        <v>169</v>
      </c>
      <c r="AU155" s="148" t="s">
        <v>136</v>
      </c>
      <c r="AV155" s="148" t="s">
        <v>84</v>
      </c>
      <c r="AZ155" s="13" t="s">
        <v>134</v>
      </c>
      <c r="BF155" s="149">
        <f t="shared" si="14"/>
        <v>0</v>
      </c>
      <c r="BG155" s="149">
        <f t="shared" si="15"/>
        <v>0</v>
      </c>
      <c r="BH155" s="149">
        <f t="shared" si="16"/>
        <v>0</v>
      </c>
      <c r="BI155" s="149">
        <f t="shared" si="17"/>
        <v>0</v>
      </c>
      <c r="BJ155" s="149">
        <f t="shared" si="18"/>
        <v>0</v>
      </c>
      <c r="BK155" s="13" t="s">
        <v>84</v>
      </c>
      <c r="BL155" s="149">
        <f t="shared" si="19"/>
        <v>0</v>
      </c>
      <c r="BM155" s="13" t="s">
        <v>169</v>
      </c>
      <c r="BN155" s="148" t="s">
        <v>219</v>
      </c>
    </row>
    <row r="156" spans="2:66" s="1" customFormat="1" ht="21.75" customHeight="1">
      <c r="B156" s="135"/>
      <c r="C156" s="150" t="s">
        <v>220</v>
      </c>
      <c r="D156" s="150" t="s">
        <v>172</v>
      </c>
      <c r="E156" s="151" t="s">
        <v>221</v>
      </c>
      <c r="F156" s="152" t="s">
        <v>222</v>
      </c>
      <c r="G156" s="152"/>
      <c r="H156" s="153" t="s">
        <v>146</v>
      </c>
      <c r="I156" s="154">
        <v>34.313000000000002</v>
      </c>
      <c r="J156" s="155"/>
      <c r="K156" s="156">
        <f t="shared" si="10"/>
        <v>0</v>
      </c>
      <c r="L156" s="157"/>
      <c r="M156" s="158"/>
      <c r="N156" s="159" t="s">
        <v>1</v>
      </c>
      <c r="O156" s="160" t="s">
        <v>41</v>
      </c>
      <c r="Q156" s="146">
        <f t="shared" si="11"/>
        <v>0</v>
      </c>
      <c r="R156" s="146">
        <v>2.3999999999999998E-3</v>
      </c>
      <c r="S156" s="146">
        <f t="shared" si="12"/>
        <v>8.2351199999999999E-2</v>
      </c>
      <c r="T156" s="146">
        <v>0</v>
      </c>
      <c r="U156" s="147">
        <f t="shared" si="13"/>
        <v>0</v>
      </c>
      <c r="AS156" s="148" t="s">
        <v>175</v>
      </c>
      <c r="AU156" s="148" t="s">
        <v>172</v>
      </c>
      <c r="AV156" s="148" t="s">
        <v>84</v>
      </c>
      <c r="AZ156" s="13" t="s">
        <v>134</v>
      </c>
      <c r="BF156" s="149">
        <f t="shared" si="14"/>
        <v>0</v>
      </c>
      <c r="BG156" s="149">
        <f t="shared" si="15"/>
        <v>0</v>
      </c>
      <c r="BH156" s="149">
        <f t="shared" si="16"/>
        <v>0</v>
      </c>
      <c r="BI156" s="149">
        <f t="shared" si="17"/>
        <v>0</v>
      </c>
      <c r="BJ156" s="149">
        <f t="shared" si="18"/>
        <v>0</v>
      </c>
      <c r="BK156" s="13" t="s">
        <v>84</v>
      </c>
      <c r="BL156" s="149">
        <f t="shared" si="19"/>
        <v>0</v>
      </c>
      <c r="BM156" s="13" t="s">
        <v>169</v>
      </c>
      <c r="BN156" s="148" t="s">
        <v>223</v>
      </c>
    </row>
    <row r="157" spans="2:66" s="1" customFormat="1" ht="16.5" customHeight="1">
      <c r="B157" s="135"/>
      <c r="C157" s="136" t="s">
        <v>224</v>
      </c>
      <c r="D157" s="136" t="s">
        <v>136</v>
      </c>
      <c r="E157" s="137" t="s">
        <v>225</v>
      </c>
      <c r="F157" s="138" t="s">
        <v>226</v>
      </c>
      <c r="G157" s="138"/>
      <c r="H157" s="139" t="s">
        <v>146</v>
      </c>
      <c r="I157" s="140">
        <v>99.828999999999994</v>
      </c>
      <c r="J157" s="141"/>
      <c r="K157" s="142">
        <f t="shared" si="10"/>
        <v>0</v>
      </c>
      <c r="L157" s="143"/>
      <c r="M157" s="28"/>
      <c r="N157" s="144" t="s">
        <v>1</v>
      </c>
      <c r="O157" s="145" t="s">
        <v>41</v>
      </c>
      <c r="Q157" s="146">
        <f t="shared" si="11"/>
        <v>0</v>
      </c>
      <c r="R157" s="146">
        <v>0</v>
      </c>
      <c r="S157" s="146">
        <f t="shared" si="12"/>
        <v>0</v>
      </c>
      <c r="T157" s="146">
        <v>0</v>
      </c>
      <c r="U157" s="147">
        <f t="shared" si="13"/>
        <v>0</v>
      </c>
      <c r="AS157" s="148" t="s">
        <v>169</v>
      </c>
      <c r="AU157" s="148" t="s">
        <v>136</v>
      </c>
      <c r="AV157" s="148" t="s">
        <v>84</v>
      </c>
      <c r="AZ157" s="13" t="s">
        <v>134</v>
      </c>
      <c r="BF157" s="149">
        <f t="shared" si="14"/>
        <v>0</v>
      </c>
      <c r="BG157" s="149">
        <f t="shared" si="15"/>
        <v>0</v>
      </c>
      <c r="BH157" s="149">
        <f t="shared" si="16"/>
        <v>0</v>
      </c>
      <c r="BI157" s="149">
        <f t="shared" si="17"/>
        <v>0</v>
      </c>
      <c r="BJ157" s="149">
        <f t="shared" si="18"/>
        <v>0</v>
      </c>
      <c r="BK157" s="13" t="s">
        <v>84</v>
      </c>
      <c r="BL157" s="149">
        <f t="shared" si="19"/>
        <v>0</v>
      </c>
      <c r="BM157" s="13" t="s">
        <v>169</v>
      </c>
      <c r="BN157" s="148" t="s">
        <v>227</v>
      </c>
    </row>
    <row r="158" spans="2:66" s="1" customFormat="1" ht="24.15" customHeight="1">
      <c r="B158" s="135"/>
      <c r="C158" s="150" t="s">
        <v>228</v>
      </c>
      <c r="D158" s="150" t="s">
        <v>172</v>
      </c>
      <c r="E158" s="151" t="s">
        <v>229</v>
      </c>
      <c r="F158" s="152" t="s">
        <v>230</v>
      </c>
      <c r="G158" s="152"/>
      <c r="H158" s="153" t="s">
        <v>146</v>
      </c>
      <c r="I158" s="154">
        <v>114.803</v>
      </c>
      <c r="J158" s="155"/>
      <c r="K158" s="156">
        <f t="shared" si="10"/>
        <v>0</v>
      </c>
      <c r="L158" s="157"/>
      <c r="M158" s="158"/>
      <c r="N158" s="159" t="s">
        <v>1</v>
      </c>
      <c r="O158" s="160" t="s">
        <v>41</v>
      </c>
      <c r="Q158" s="146">
        <f t="shared" si="11"/>
        <v>0</v>
      </c>
      <c r="R158" s="146">
        <v>1.9000000000000001E-4</v>
      </c>
      <c r="S158" s="146">
        <f t="shared" si="12"/>
        <v>2.181257E-2</v>
      </c>
      <c r="T158" s="146">
        <v>0</v>
      </c>
      <c r="U158" s="147">
        <f t="shared" si="13"/>
        <v>0</v>
      </c>
      <c r="AS158" s="148" t="s">
        <v>175</v>
      </c>
      <c r="AU158" s="148" t="s">
        <v>172</v>
      </c>
      <c r="AV158" s="148" t="s">
        <v>84</v>
      </c>
      <c r="AZ158" s="13" t="s">
        <v>134</v>
      </c>
      <c r="BF158" s="149">
        <f t="shared" si="14"/>
        <v>0</v>
      </c>
      <c r="BG158" s="149">
        <f t="shared" si="15"/>
        <v>0</v>
      </c>
      <c r="BH158" s="149">
        <f t="shared" si="16"/>
        <v>0</v>
      </c>
      <c r="BI158" s="149">
        <f t="shared" si="17"/>
        <v>0</v>
      </c>
      <c r="BJ158" s="149">
        <f t="shared" si="18"/>
        <v>0</v>
      </c>
      <c r="BK158" s="13" t="s">
        <v>84</v>
      </c>
      <c r="BL158" s="149">
        <f t="shared" si="19"/>
        <v>0</v>
      </c>
      <c r="BM158" s="13" t="s">
        <v>169</v>
      </c>
      <c r="BN158" s="148" t="s">
        <v>231</v>
      </c>
    </row>
    <row r="159" spans="2:66" s="1" customFormat="1" ht="24.15" customHeight="1">
      <c r="B159" s="135"/>
      <c r="C159" s="136" t="s">
        <v>7</v>
      </c>
      <c r="D159" s="136" t="s">
        <v>136</v>
      </c>
      <c r="E159" s="137" t="s">
        <v>232</v>
      </c>
      <c r="F159" s="138" t="s">
        <v>233</v>
      </c>
      <c r="G159" s="138"/>
      <c r="H159" s="139" t="s">
        <v>161</v>
      </c>
      <c r="I159" s="140">
        <v>0.214</v>
      </c>
      <c r="J159" s="141"/>
      <c r="K159" s="142">
        <f t="shared" si="10"/>
        <v>0</v>
      </c>
      <c r="L159" s="143"/>
      <c r="M159" s="28"/>
      <c r="N159" s="144" t="s">
        <v>1</v>
      </c>
      <c r="O159" s="145" t="s">
        <v>41</v>
      </c>
      <c r="Q159" s="146">
        <f t="shared" si="11"/>
        <v>0</v>
      </c>
      <c r="R159" s="146">
        <v>0</v>
      </c>
      <c r="S159" s="146">
        <f t="shared" si="12"/>
        <v>0</v>
      </c>
      <c r="T159" s="146">
        <v>0</v>
      </c>
      <c r="U159" s="147">
        <f t="shared" si="13"/>
        <v>0</v>
      </c>
      <c r="AS159" s="148" t="s">
        <v>169</v>
      </c>
      <c r="AU159" s="148" t="s">
        <v>136</v>
      </c>
      <c r="AV159" s="148" t="s">
        <v>84</v>
      </c>
      <c r="AZ159" s="13" t="s">
        <v>134</v>
      </c>
      <c r="BF159" s="149">
        <f t="shared" si="14"/>
        <v>0</v>
      </c>
      <c r="BG159" s="149">
        <f t="shared" si="15"/>
        <v>0</v>
      </c>
      <c r="BH159" s="149">
        <f t="shared" si="16"/>
        <v>0</v>
      </c>
      <c r="BI159" s="149">
        <f t="shared" si="17"/>
        <v>0</v>
      </c>
      <c r="BJ159" s="149">
        <f t="shared" si="18"/>
        <v>0</v>
      </c>
      <c r="BK159" s="13" t="s">
        <v>84</v>
      </c>
      <c r="BL159" s="149">
        <f t="shared" si="19"/>
        <v>0</v>
      </c>
      <c r="BM159" s="13" t="s">
        <v>169</v>
      </c>
      <c r="BN159" s="148" t="s">
        <v>234</v>
      </c>
    </row>
    <row r="160" spans="2:66" s="11" customFormat="1" ht="22.85" customHeight="1">
      <c r="B160" s="123"/>
      <c r="D160" s="124" t="s">
        <v>74</v>
      </c>
      <c r="E160" s="133" t="s">
        <v>235</v>
      </c>
      <c r="F160" s="133" t="s">
        <v>236</v>
      </c>
      <c r="G160" s="133"/>
      <c r="J160" s="126"/>
      <c r="K160" s="134">
        <f>BL160</f>
        <v>0</v>
      </c>
      <c r="M160" s="123"/>
      <c r="N160" s="128"/>
      <c r="Q160" s="129">
        <f>SUM(Q161:Q182)</f>
        <v>0</v>
      </c>
      <c r="S160" s="129">
        <f>SUM(S161:S182)</f>
        <v>4.4493883900000002</v>
      </c>
      <c r="U160" s="130">
        <f>SUM(U161:U182)</f>
        <v>0</v>
      </c>
      <c r="AS160" s="124" t="s">
        <v>84</v>
      </c>
      <c r="AU160" s="131" t="s">
        <v>74</v>
      </c>
      <c r="AV160" s="131" t="s">
        <v>80</v>
      </c>
      <c r="AZ160" s="124" t="s">
        <v>134</v>
      </c>
      <c r="BL160" s="132">
        <f>SUM(BL161:BL182)</f>
        <v>0</v>
      </c>
    </row>
    <row r="161" spans="2:66" s="1" customFormat="1" ht="24.15" customHeight="1">
      <c r="B161" s="135"/>
      <c r="C161" s="136" t="s">
        <v>237</v>
      </c>
      <c r="D161" s="136" t="s">
        <v>136</v>
      </c>
      <c r="E161" s="137" t="s">
        <v>238</v>
      </c>
      <c r="F161" s="138" t="s">
        <v>239</v>
      </c>
      <c r="G161" s="138"/>
      <c r="H161" s="139" t="s">
        <v>240</v>
      </c>
      <c r="I161" s="140">
        <v>315</v>
      </c>
      <c r="J161" s="141"/>
      <c r="K161" s="142">
        <f t="shared" ref="K161:K182" si="20">ROUND(J161*I161,2)</f>
        <v>0</v>
      </c>
      <c r="L161" s="143"/>
      <c r="M161" s="28"/>
      <c r="N161" s="144" t="s">
        <v>1</v>
      </c>
      <c r="O161" s="145" t="s">
        <v>41</v>
      </c>
      <c r="Q161" s="146">
        <f t="shared" ref="Q161:Q182" si="21">P161*I161</f>
        <v>0</v>
      </c>
      <c r="R161" s="146">
        <v>0</v>
      </c>
      <c r="S161" s="146">
        <f t="shared" ref="S161:S182" si="22">R161*I161</f>
        <v>0</v>
      </c>
      <c r="T161" s="146">
        <v>0</v>
      </c>
      <c r="U161" s="147">
        <f t="shared" ref="U161:U182" si="23">T161*I161</f>
        <v>0</v>
      </c>
      <c r="AS161" s="148" t="s">
        <v>169</v>
      </c>
      <c r="AU161" s="148" t="s">
        <v>136</v>
      </c>
      <c r="AV161" s="148" t="s">
        <v>84</v>
      </c>
      <c r="AZ161" s="13" t="s">
        <v>134</v>
      </c>
      <c r="BF161" s="149">
        <f t="shared" ref="BF161:BF182" si="24">IF(O161="základná",K161,0)</f>
        <v>0</v>
      </c>
      <c r="BG161" s="149">
        <f t="shared" ref="BG161:BG182" si="25">IF(O161="znížená",K161,0)</f>
        <v>0</v>
      </c>
      <c r="BH161" s="149">
        <f t="shared" ref="BH161:BH182" si="26">IF(O161="zákl. prenesená",K161,0)</f>
        <v>0</v>
      </c>
      <c r="BI161" s="149">
        <f t="shared" ref="BI161:BI182" si="27">IF(O161="zníž. prenesená",K161,0)</f>
        <v>0</v>
      </c>
      <c r="BJ161" s="149">
        <f t="shared" ref="BJ161:BJ182" si="28">IF(O161="nulová",K161,0)</f>
        <v>0</v>
      </c>
      <c r="BK161" s="13" t="s">
        <v>84</v>
      </c>
      <c r="BL161" s="149">
        <f t="shared" ref="BL161:BL182" si="29">ROUND(J161*I161,2)</f>
        <v>0</v>
      </c>
      <c r="BM161" s="13" t="s">
        <v>169</v>
      </c>
      <c r="BN161" s="148" t="s">
        <v>241</v>
      </c>
    </row>
    <row r="162" spans="2:66" s="1" customFormat="1" ht="24.15" customHeight="1">
      <c r="B162" s="135"/>
      <c r="C162" s="150" t="s">
        <v>242</v>
      </c>
      <c r="D162" s="150" t="s">
        <v>172</v>
      </c>
      <c r="E162" s="151" t="s">
        <v>243</v>
      </c>
      <c r="F162" s="152" t="s">
        <v>244</v>
      </c>
      <c r="G162" s="152"/>
      <c r="H162" s="153" t="s">
        <v>139</v>
      </c>
      <c r="I162" s="154">
        <v>0.63</v>
      </c>
      <c r="J162" s="155"/>
      <c r="K162" s="156">
        <f t="shared" si="20"/>
        <v>0</v>
      </c>
      <c r="L162" s="157"/>
      <c r="M162" s="158"/>
      <c r="N162" s="159" t="s">
        <v>1</v>
      </c>
      <c r="O162" s="160" t="s">
        <v>41</v>
      </c>
      <c r="Q162" s="146">
        <f t="shared" si="21"/>
        <v>0</v>
      </c>
      <c r="R162" s="146">
        <v>0.55000000000000004</v>
      </c>
      <c r="S162" s="146">
        <f t="shared" si="22"/>
        <v>0.34650000000000003</v>
      </c>
      <c r="T162" s="146">
        <v>0</v>
      </c>
      <c r="U162" s="147">
        <f t="shared" si="23"/>
        <v>0</v>
      </c>
      <c r="AS162" s="148" t="s">
        <v>175</v>
      </c>
      <c r="AU162" s="148" t="s">
        <v>172</v>
      </c>
      <c r="AV162" s="148" t="s">
        <v>84</v>
      </c>
      <c r="AZ162" s="13" t="s">
        <v>134</v>
      </c>
      <c r="BF162" s="149">
        <f t="shared" si="24"/>
        <v>0</v>
      </c>
      <c r="BG162" s="149">
        <f t="shared" si="25"/>
        <v>0</v>
      </c>
      <c r="BH162" s="149">
        <f t="shared" si="26"/>
        <v>0</v>
      </c>
      <c r="BI162" s="149">
        <f t="shared" si="27"/>
        <v>0</v>
      </c>
      <c r="BJ162" s="149">
        <f t="shared" si="28"/>
        <v>0</v>
      </c>
      <c r="BK162" s="13" t="s">
        <v>84</v>
      </c>
      <c r="BL162" s="149">
        <f t="shared" si="29"/>
        <v>0</v>
      </c>
      <c r="BM162" s="13" t="s">
        <v>169</v>
      </c>
      <c r="BN162" s="148" t="s">
        <v>245</v>
      </c>
    </row>
    <row r="163" spans="2:66" s="1" customFormat="1" ht="16.5" customHeight="1">
      <c r="B163" s="135"/>
      <c r="C163" s="136" t="s">
        <v>246</v>
      </c>
      <c r="D163" s="136" t="s">
        <v>136</v>
      </c>
      <c r="E163" s="137" t="s">
        <v>247</v>
      </c>
      <c r="F163" s="138" t="s">
        <v>248</v>
      </c>
      <c r="G163" s="138"/>
      <c r="H163" s="139" t="s">
        <v>240</v>
      </c>
      <c r="I163" s="140">
        <v>63</v>
      </c>
      <c r="J163" s="141"/>
      <c r="K163" s="142">
        <f t="shared" si="20"/>
        <v>0</v>
      </c>
      <c r="L163" s="143"/>
      <c r="M163" s="28"/>
      <c r="N163" s="144" t="s">
        <v>1</v>
      </c>
      <c r="O163" s="145" t="s">
        <v>41</v>
      </c>
      <c r="Q163" s="146">
        <f t="shared" si="21"/>
        <v>0</v>
      </c>
      <c r="R163" s="146">
        <v>0</v>
      </c>
      <c r="S163" s="146">
        <f t="shared" si="22"/>
        <v>0</v>
      </c>
      <c r="T163" s="146">
        <v>0</v>
      </c>
      <c r="U163" s="147">
        <f t="shared" si="23"/>
        <v>0</v>
      </c>
      <c r="AS163" s="148" t="s">
        <v>169</v>
      </c>
      <c r="AU163" s="148" t="s">
        <v>136</v>
      </c>
      <c r="AV163" s="148" t="s">
        <v>84</v>
      </c>
      <c r="AZ163" s="13" t="s">
        <v>134</v>
      </c>
      <c r="BF163" s="149">
        <f t="shared" si="24"/>
        <v>0</v>
      </c>
      <c r="BG163" s="149">
        <f t="shared" si="25"/>
        <v>0</v>
      </c>
      <c r="BH163" s="149">
        <f t="shared" si="26"/>
        <v>0</v>
      </c>
      <c r="BI163" s="149">
        <f t="shared" si="27"/>
        <v>0</v>
      </c>
      <c r="BJ163" s="149">
        <f t="shared" si="28"/>
        <v>0</v>
      </c>
      <c r="BK163" s="13" t="s">
        <v>84</v>
      </c>
      <c r="BL163" s="149">
        <f t="shared" si="29"/>
        <v>0</v>
      </c>
      <c r="BM163" s="13" t="s">
        <v>169</v>
      </c>
      <c r="BN163" s="148" t="s">
        <v>249</v>
      </c>
    </row>
    <row r="164" spans="2:66" s="1" customFormat="1" ht="24.15" customHeight="1">
      <c r="B164" s="135"/>
      <c r="C164" s="150" t="s">
        <v>250</v>
      </c>
      <c r="D164" s="150" t="s">
        <v>172</v>
      </c>
      <c r="E164" s="151" t="s">
        <v>243</v>
      </c>
      <c r="F164" s="152" t="s">
        <v>244</v>
      </c>
      <c r="G164" s="152"/>
      <c r="H164" s="153" t="s">
        <v>139</v>
      </c>
      <c r="I164" s="154">
        <v>0.126</v>
      </c>
      <c r="J164" s="155"/>
      <c r="K164" s="156">
        <f t="shared" si="20"/>
        <v>0</v>
      </c>
      <c r="L164" s="157"/>
      <c r="M164" s="158"/>
      <c r="N164" s="159" t="s">
        <v>1</v>
      </c>
      <c r="O164" s="160" t="s">
        <v>41</v>
      </c>
      <c r="Q164" s="146">
        <f t="shared" si="21"/>
        <v>0</v>
      </c>
      <c r="R164" s="146">
        <v>0.55000000000000004</v>
      </c>
      <c r="S164" s="146">
        <f t="shared" si="22"/>
        <v>6.93E-2</v>
      </c>
      <c r="T164" s="146">
        <v>0</v>
      </c>
      <c r="U164" s="147">
        <f t="shared" si="23"/>
        <v>0</v>
      </c>
      <c r="AS164" s="148" t="s">
        <v>175</v>
      </c>
      <c r="AU164" s="148" t="s">
        <v>172</v>
      </c>
      <c r="AV164" s="148" t="s">
        <v>84</v>
      </c>
      <c r="AZ164" s="13" t="s">
        <v>134</v>
      </c>
      <c r="BF164" s="149">
        <f t="shared" si="24"/>
        <v>0</v>
      </c>
      <c r="BG164" s="149">
        <f t="shared" si="25"/>
        <v>0</v>
      </c>
      <c r="BH164" s="149">
        <f t="shared" si="26"/>
        <v>0</v>
      </c>
      <c r="BI164" s="149">
        <f t="shared" si="27"/>
        <v>0</v>
      </c>
      <c r="BJ164" s="149">
        <f t="shared" si="28"/>
        <v>0</v>
      </c>
      <c r="BK164" s="13" t="s">
        <v>84</v>
      </c>
      <c r="BL164" s="149">
        <f t="shared" si="29"/>
        <v>0</v>
      </c>
      <c r="BM164" s="13" t="s">
        <v>169</v>
      </c>
      <c r="BN164" s="148" t="s">
        <v>251</v>
      </c>
    </row>
    <row r="165" spans="2:66" s="1" customFormat="1" ht="24.15" customHeight="1">
      <c r="B165" s="135"/>
      <c r="C165" s="136" t="s">
        <v>252</v>
      </c>
      <c r="D165" s="136" t="s">
        <v>136</v>
      </c>
      <c r="E165" s="137" t="s">
        <v>253</v>
      </c>
      <c r="F165" s="138" t="s">
        <v>254</v>
      </c>
      <c r="G165" s="138"/>
      <c r="H165" s="139" t="s">
        <v>146</v>
      </c>
      <c r="I165" s="140">
        <v>29</v>
      </c>
      <c r="J165" s="141"/>
      <c r="K165" s="142">
        <f t="shared" si="20"/>
        <v>0</v>
      </c>
      <c r="L165" s="143"/>
      <c r="M165" s="28"/>
      <c r="N165" s="144" t="s">
        <v>1</v>
      </c>
      <c r="O165" s="145" t="s">
        <v>41</v>
      </c>
      <c r="Q165" s="146">
        <f t="shared" si="21"/>
        <v>0</v>
      </c>
      <c r="R165" s="146">
        <v>0</v>
      </c>
      <c r="S165" s="146">
        <f t="shared" si="22"/>
        <v>0</v>
      </c>
      <c r="T165" s="146">
        <v>0</v>
      </c>
      <c r="U165" s="147">
        <f t="shared" si="23"/>
        <v>0</v>
      </c>
      <c r="AS165" s="148" t="s">
        <v>169</v>
      </c>
      <c r="AU165" s="148" t="s">
        <v>136</v>
      </c>
      <c r="AV165" s="148" t="s">
        <v>84</v>
      </c>
      <c r="AZ165" s="13" t="s">
        <v>134</v>
      </c>
      <c r="BF165" s="149">
        <f t="shared" si="24"/>
        <v>0</v>
      </c>
      <c r="BG165" s="149">
        <f t="shared" si="25"/>
        <v>0</v>
      </c>
      <c r="BH165" s="149">
        <f t="shared" si="26"/>
        <v>0</v>
      </c>
      <c r="BI165" s="149">
        <f t="shared" si="27"/>
        <v>0</v>
      </c>
      <c r="BJ165" s="149">
        <f t="shared" si="28"/>
        <v>0</v>
      </c>
      <c r="BK165" s="13" t="s">
        <v>84</v>
      </c>
      <c r="BL165" s="149">
        <f t="shared" si="29"/>
        <v>0</v>
      </c>
      <c r="BM165" s="13" t="s">
        <v>169</v>
      </c>
      <c r="BN165" s="148" t="s">
        <v>255</v>
      </c>
    </row>
    <row r="166" spans="2:66" s="1" customFormat="1" ht="37.85" customHeight="1">
      <c r="B166" s="135"/>
      <c r="C166" s="150" t="s">
        <v>256</v>
      </c>
      <c r="D166" s="150" t="s">
        <v>172</v>
      </c>
      <c r="E166" s="151" t="s">
        <v>257</v>
      </c>
      <c r="F166" s="152" t="s">
        <v>258</v>
      </c>
      <c r="G166" s="152"/>
      <c r="H166" s="153" t="s">
        <v>146</v>
      </c>
      <c r="I166" s="154">
        <v>30.16</v>
      </c>
      <c r="J166" s="155"/>
      <c r="K166" s="156">
        <f t="shared" si="20"/>
        <v>0</v>
      </c>
      <c r="L166" s="157"/>
      <c r="M166" s="158"/>
      <c r="N166" s="159" t="s">
        <v>1</v>
      </c>
      <c r="O166" s="160" t="s">
        <v>41</v>
      </c>
      <c r="Q166" s="146">
        <f t="shared" si="21"/>
        <v>0</v>
      </c>
      <c r="R166" s="146">
        <v>8.3599999999999994E-3</v>
      </c>
      <c r="S166" s="146">
        <f t="shared" si="22"/>
        <v>0.25213759999999996</v>
      </c>
      <c r="T166" s="146">
        <v>0</v>
      </c>
      <c r="U166" s="147">
        <f t="shared" si="23"/>
        <v>0</v>
      </c>
      <c r="AS166" s="148" t="s">
        <v>175</v>
      </c>
      <c r="AU166" s="148" t="s">
        <v>172</v>
      </c>
      <c r="AV166" s="148" t="s">
        <v>84</v>
      </c>
      <c r="AZ166" s="13" t="s">
        <v>134</v>
      </c>
      <c r="BF166" s="149">
        <f t="shared" si="24"/>
        <v>0</v>
      </c>
      <c r="BG166" s="149">
        <f t="shared" si="25"/>
        <v>0</v>
      </c>
      <c r="BH166" s="149">
        <f t="shared" si="26"/>
        <v>0</v>
      </c>
      <c r="BI166" s="149">
        <f t="shared" si="27"/>
        <v>0</v>
      </c>
      <c r="BJ166" s="149">
        <f t="shared" si="28"/>
        <v>0</v>
      </c>
      <c r="BK166" s="13" t="s">
        <v>84</v>
      </c>
      <c r="BL166" s="149">
        <f t="shared" si="29"/>
        <v>0</v>
      </c>
      <c r="BM166" s="13" t="s">
        <v>169</v>
      </c>
      <c r="BN166" s="148" t="s">
        <v>259</v>
      </c>
    </row>
    <row r="167" spans="2:66" s="1" customFormat="1" ht="24.15" customHeight="1">
      <c r="B167" s="135"/>
      <c r="C167" s="136" t="s">
        <v>260</v>
      </c>
      <c r="D167" s="136" t="s">
        <v>136</v>
      </c>
      <c r="E167" s="137" t="s">
        <v>261</v>
      </c>
      <c r="F167" s="138" t="s">
        <v>262</v>
      </c>
      <c r="G167" s="138"/>
      <c r="H167" s="139" t="s">
        <v>146</v>
      </c>
      <c r="I167" s="140">
        <v>45.34</v>
      </c>
      <c r="J167" s="141"/>
      <c r="K167" s="142">
        <f t="shared" si="20"/>
        <v>0</v>
      </c>
      <c r="L167" s="143"/>
      <c r="M167" s="28"/>
      <c r="N167" s="144" t="s">
        <v>1</v>
      </c>
      <c r="O167" s="145" t="s">
        <v>41</v>
      </c>
      <c r="Q167" s="146">
        <f t="shared" si="21"/>
        <v>0</v>
      </c>
      <c r="R167" s="146">
        <v>0</v>
      </c>
      <c r="S167" s="146">
        <f t="shared" si="22"/>
        <v>0</v>
      </c>
      <c r="T167" s="146">
        <v>0</v>
      </c>
      <c r="U167" s="147">
        <f t="shared" si="23"/>
        <v>0</v>
      </c>
      <c r="AS167" s="148" t="s">
        <v>169</v>
      </c>
      <c r="AU167" s="148" t="s">
        <v>136</v>
      </c>
      <c r="AV167" s="148" t="s">
        <v>84</v>
      </c>
      <c r="AZ167" s="13" t="s">
        <v>134</v>
      </c>
      <c r="BF167" s="149">
        <f t="shared" si="24"/>
        <v>0</v>
      </c>
      <c r="BG167" s="149">
        <f t="shared" si="25"/>
        <v>0</v>
      </c>
      <c r="BH167" s="149">
        <f t="shared" si="26"/>
        <v>0</v>
      </c>
      <c r="BI167" s="149">
        <f t="shared" si="27"/>
        <v>0</v>
      </c>
      <c r="BJ167" s="149">
        <f t="shared" si="28"/>
        <v>0</v>
      </c>
      <c r="BK167" s="13" t="s">
        <v>84</v>
      </c>
      <c r="BL167" s="149">
        <f t="shared" si="29"/>
        <v>0</v>
      </c>
      <c r="BM167" s="13" t="s">
        <v>169</v>
      </c>
      <c r="BN167" s="148" t="s">
        <v>263</v>
      </c>
    </row>
    <row r="168" spans="2:66" s="1" customFormat="1" ht="37.85" customHeight="1">
      <c r="B168" s="135"/>
      <c r="C168" s="150" t="s">
        <v>264</v>
      </c>
      <c r="D168" s="150" t="s">
        <v>172</v>
      </c>
      <c r="E168" s="151" t="s">
        <v>257</v>
      </c>
      <c r="F168" s="152" t="s">
        <v>258</v>
      </c>
      <c r="G168" s="152"/>
      <c r="H168" s="153" t="s">
        <v>146</v>
      </c>
      <c r="I168" s="154">
        <v>47.154000000000003</v>
      </c>
      <c r="J168" s="155"/>
      <c r="K168" s="156">
        <f t="shared" si="20"/>
        <v>0</v>
      </c>
      <c r="L168" s="157"/>
      <c r="M168" s="158"/>
      <c r="N168" s="159" t="s">
        <v>1</v>
      </c>
      <c r="O168" s="160" t="s">
        <v>41</v>
      </c>
      <c r="Q168" s="146">
        <f t="shared" si="21"/>
        <v>0</v>
      </c>
      <c r="R168" s="146">
        <v>8.3599999999999994E-3</v>
      </c>
      <c r="S168" s="146">
        <f t="shared" si="22"/>
        <v>0.39420744000000002</v>
      </c>
      <c r="T168" s="146">
        <v>0</v>
      </c>
      <c r="U168" s="147">
        <f t="shared" si="23"/>
        <v>0</v>
      </c>
      <c r="AS168" s="148" t="s">
        <v>175</v>
      </c>
      <c r="AU168" s="148" t="s">
        <v>172</v>
      </c>
      <c r="AV168" s="148" t="s">
        <v>84</v>
      </c>
      <c r="AZ168" s="13" t="s">
        <v>134</v>
      </c>
      <c r="BF168" s="149">
        <f t="shared" si="24"/>
        <v>0</v>
      </c>
      <c r="BG168" s="149">
        <f t="shared" si="25"/>
        <v>0</v>
      </c>
      <c r="BH168" s="149">
        <f t="shared" si="26"/>
        <v>0</v>
      </c>
      <c r="BI168" s="149">
        <f t="shared" si="27"/>
        <v>0</v>
      </c>
      <c r="BJ168" s="149">
        <f t="shared" si="28"/>
        <v>0</v>
      </c>
      <c r="BK168" s="13" t="s">
        <v>84</v>
      </c>
      <c r="BL168" s="149">
        <f t="shared" si="29"/>
        <v>0</v>
      </c>
      <c r="BM168" s="13" t="s">
        <v>169</v>
      </c>
      <c r="BN168" s="148" t="s">
        <v>265</v>
      </c>
    </row>
    <row r="169" spans="2:66" s="1" customFormat="1" ht="24.15" customHeight="1">
      <c r="B169" s="135"/>
      <c r="C169" s="136" t="s">
        <v>175</v>
      </c>
      <c r="D169" s="136" t="s">
        <v>136</v>
      </c>
      <c r="E169" s="137" t="s">
        <v>266</v>
      </c>
      <c r="F169" s="138" t="s">
        <v>267</v>
      </c>
      <c r="G169" s="138"/>
      <c r="H169" s="139" t="s">
        <v>146</v>
      </c>
      <c r="I169" s="140">
        <v>47.3</v>
      </c>
      <c r="J169" s="141"/>
      <c r="K169" s="142">
        <f t="shared" si="20"/>
        <v>0</v>
      </c>
      <c r="L169" s="143"/>
      <c r="M169" s="28"/>
      <c r="N169" s="144" t="s">
        <v>1</v>
      </c>
      <c r="O169" s="145" t="s">
        <v>41</v>
      </c>
      <c r="Q169" s="146">
        <f t="shared" si="21"/>
        <v>0</v>
      </c>
      <c r="R169" s="146">
        <v>0</v>
      </c>
      <c r="S169" s="146">
        <f t="shared" si="22"/>
        <v>0</v>
      </c>
      <c r="T169" s="146">
        <v>0</v>
      </c>
      <c r="U169" s="147">
        <f t="shared" si="23"/>
        <v>0</v>
      </c>
      <c r="AS169" s="148" t="s">
        <v>169</v>
      </c>
      <c r="AU169" s="148" t="s">
        <v>136</v>
      </c>
      <c r="AV169" s="148" t="s">
        <v>84</v>
      </c>
      <c r="AZ169" s="13" t="s">
        <v>134</v>
      </c>
      <c r="BF169" s="149">
        <f t="shared" si="24"/>
        <v>0</v>
      </c>
      <c r="BG169" s="149">
        <f t="shared" si="25"/>
        <v>0</v>
      </c>
      <c r="BH169" s="149">
        <f t="shared" si="26"/>
        <v>0</v>
      </c>
      <c r="BI169" s="149">
        <f t="shared" si="27"/>
        <v>0</v>
      </c>
      <c r="BJ169" s="149">
        <f t="shared" si="28"/>
        <v>0</v>
      </c>
      <c r="BK169" s="13" t="s">
        <v>84</v>
      </c>
      <c r="BL169" s="149">
        <f t="shared" si="29"/>
        <v>0</v>
      </c>
      <c r="BM169" s="13" t="s">
        <v>169</v>
      </c>
      <c r="BN169" s="148" t="s">
        <v>268</v>
      </c>
    </row>
    <row r="170" spans="2:66" s="1" customFormat="1" ht="37.85" customHeight="1">
      <c r="B170" s="135"/>
      <c r="C170" s="150" t="s">
        <v>269</v>
      </c>
      <c r="D170" s="150" t="s">
        <v>172</v>
      </c>
      <c r="E170" s="151" t="s">
        <v>257</v>
      </c>
      <c r="F170" s="152" t="s">
        <v>258</v>
      </c>
      <c r="G170" s="152"/>
      <c r="H170" s="153" t="s">
        <v>146</v>
      </c>
      <c r="I170" s="154">
        <v>49.192</v>
      </c>
      <c r="J170" s="155"/>
      <c r="K170" s="156">
        <f t="shared" si="20"/>
        <v>0</v>
      </c>
      <c r="L170" s="157"/>
      <c r="M170" s="158"/>
      <c r="N170" s="159" t="s">
        <v>1</v>
      </c>
      <c r="O170" s="160" t="s">
        <v>41</v>
      </c>
      <c r="Q170" s="146">
        <f t="shared" si="21"/>
        <v>0</v>
      </c>
      <c r="R170" s="146">
        <v>8.3599999999999994E-3</v>
      </c>
      <c r="S170" s="146">
        <f t="shared" si="22"/>
        <v>0.41124511999999996</v>
      </c>
      <c r="T170" s="146">
        <v>0</v>
      </c>
      <c r="U170" s="147">
        <f t="shared" si="23"/>
        <v>0</v>
      </c>
      <c r="AS170" s="148" t="s">
        <v>175</v>
      </c>
      <c r="AU170" s="148" t="s">
        <v>172</v>
      </c>
      <c r="AV170" s="148" t="s">
        <v>84</v>
      </c>
      <c r="AZ170" s="13" t="s">
        <v>134</v>
      </c>
      <c r="BF170" s="149">
        <f t="shared" si="24"/>
        <v>0</v>
      </c>
      <c r="BG170" s="149">
        <f t="shared" si="25"/>
        <v>0</v>
      </c>
      <c r="BH170" s="149">
        <f t="shared" si="26"/>
        <v>0</v>
      </c>
      <c r="BI170" s="149">
        <f t="shared" si="27"/>
        <v>0</v>
      </c>
      <c r="BJ170" s="149">
        <f t="shared" si="28"/>
        <v>0</v>
      </c>
      <c r="BK170" s="13" t="s">
        <v>84</v>
      </c>
      <c r="BL170" s="149">
        <f t="shared" si="29"/>
        <v>0</v>
      </c>
      <c r="BM170" s="13" t="s">
        <v>169</v>
      </c>
      <c r="BN170" s="148" t="s">
        <v>270</v>
      </c>
    </row>
    <row r="171" spans="2:66" s="1" customFormat="1" ht="33" customHeight="1">
      <c r="B171" s="135"/>
      <c r="C171" s="136" t="s">
        <v>271</v>
      </c>
      <c r="D171" s="136" t="s">
        <v>136</v>
      </c>
      <c r="E171" s="137" t="s">
        <v>272</v>
      </c>
      <c r="F171" s="138" t="s">
        <v>273</v>
      </c>
      <c r="G171" s="138"/>
      <c r="H171" s="139" t="s">
        <v>146</v>
      </c>
      <c r="I171" s="140">
        <v>7.327</v>
      </c>
      <c r="J171" s="141"/>
      <c r="K171" s="142">
        <f t="shared" si="20"/>
        <v>0</v>
      </c>
      <c r="L171" s="143"/>
      <c r="M171" s="28"/>
      <c r="N171" s="144" t="s">
        <v>1</v>
      </c>
      <c r="O171" s="145" t="s">
        <v>41</v>
      </c>
      <c r="Q171" s="146">
        <f t="shared" si="21"/>
        <v>0</v>
      </c>
      <c r="R171" s="146">
        <v>2.4000000000000001E-4</v>
      </c>
      <c r="S171" s="146">
        <f t="shared" si="22"/>
        <v>1.75848E-3</v>
      </c>
      <c r="T171" s="146">
        <v>0</v>
      </c>
      <c r="U171" s="147">
        <f t="shared" si="23"/>
        <v>0</v>
      </c>
      <c r="AS171" s="148" t="s">
        <v>169</v>
      </c>
      <c r="AU171" s="148" t="s">
        <v>136</v>
      </c>
      <c r="AV171" s="148" t="s">
        <v>84</v>
      </c>
      <c r="AZ171" s="13" t="s">
        <v>134</v>
      </c>
      <c r="BF171" s="149">
        <f t="shared" si="24"/>
        <v>0</v>
      </c>
      <c r="BG171" s="149">
        <f t="shared" si="25"/>
        <v>0</v>
      </c>
      <c r="BH171" s="149">
        <f t="shared" si="26"/>
        <v>0</v>
      </c>
      <c r="BI171" s="149">
        <f t="shared" si="27"/>
        <v>0</v>
      </c>
      <c r="BJ171" s="149">
        <f t="shared" si="28"/>
        <v>0</v>
      </c>
      <c r="BK171" s="13" t="s">
        <v>84</v>
      </c>
      <c r="BL171" s="149">
        <f t="shared" si="29"/>
        <v>0</v>
      </c>
      <c r="BM171" s="13" t="s">
        <v>169</v>
      </c>
      <c r="BN171" s="148" t="s">
        <v>274</v>
      </c>
    </row>
    <row r="172" spans="2:66" s="1" customFormat="1" ht="24.15" customHeight="1">
      <c r="B172" s="135"/>
      <c r="C172" s="136" t="s">
        <v>275</v>
      </c>
      <c r="D172" s="136" t="s">
        <v>136</v>
      </c>
      <c r="E172" s="137" t="s">
        <v>276</v>
      </c>
      <c r="F172" s="138" t="s">
        <v>277</v>
      </c>
      <c r="G172" s="138"/>
      <c r="H172" s="139" t="s">
        <v>146</v>
      </c>
      <c r="I172" s="140">
        <v>21.24</v>
      </c>
      <c r="J172" s="141"/>
      <c r="K172" s="142">
        <f t="shared" si="20"/>
        <v>0</v>
      </c>
      <c r="L172" s="143"/>
      <c r="M172" s="28"/>
      <c r="N172" s="144" t="s">
        <v>1</v>
      </c>
      <c r="O172" s="145" t="s">
        <v>41</v>
      </c>
      <c r="Q172" s="146">
        <f t="shared" si="21"/>
        <v>0</v>
      </c>
      <c r="R172" s="146">
        <v>0</v>
      </c>
      <c r="S172" s="146">
        <f t="shared" si="22"/>
        <v>0</v>
      </c>
      <c r="T172" s="146">
        <v>0</v>
      </c>
      <c r="U172" s="147">
        <f t="shared" si="23"/>
        <v>0</v>
      </c>
      <c r="AS172" s="148" t="s">
        <v>169</v>
      </c>
      <c r="AU172" s="148" t="s">
        <v>136</v>
      </c>
      <c r="AV172" s="148" t="s">
        <v>84</v>
      </c>
      <c r="AZ172" s="13" t="s">
        <v>134</v>
      </c>
      <c r="BF172" s="149">
        <f t="shared" si="24"/>
        <v>0</v>
      </c>
      <c r="BG172" s="149">
        <f t="shared" si="25"/>
        <v>0</v>
      </c>
      <c r="BH172" s="149">
        <f t="shared" si="26"/>
        <v>0</v>
      </c>
      <c r="BI172" s="149">
        <f t="shared" si="27"/>
        <v>0</v>
      </c>
      <c r="BJ172" s="149">
        <f t="shared" si="28"/>
        <v>0</v>
      </c>
      <c r="BK172" s="13" t="s">
        <v>84</v>
      </c>
      <c r="BL172" s="149">
        <f t="shared" si="29"/>
        <v>0</v>
      </c>
      <c r="BM172" s="13" t="s">
        <v>169</v>
      </c>
      <c r="BN172" s="148" t="s">
        <v>278</v>
      </c>
    </row>
    <row r="173" spans="2:66" s="1" customFormat="1" ht="24.15" customHeight="1">
      <c r="B173" s="135"/>
      <c r="C173" s="150" t="s">
        <v>279</v>
      </c>
      <c r="D173" s="150" t="s">
        <v>172</v>
      </c>
      <c r="E173" s="151" t="s">
        <v>280</v>
      </c>
      <c r="F173" s="152" t="s">
        <v>281</v>
      </c>
      <c r="G173" s="152"/>
      <c r="H173" s="153" t="s">
        <v>139</v>
      </c>
      <c r="I173" s="154">
        <v>0.57299999999999995</v>
      </c>
      <c r="J173" s="155"/>
      <c r="K173" s="156">
        <f t="shared" si="20"/>
        <v>0</v>
      </c>
      <c r="L173" s="157"/>
      <c r="M173" s="158"/>
      <c r="N173" s="159" t="s">
        <v>1</v>
      </c>
      <c r="O173" s="160" t="s">
        <v>41</v>
      </c>
      <c r="Q173" s="146">
        <f t="shared" si="21"/>
        <v>0</v>
      </c>
      <c r="R173" s="146">
        <v>0.55000000000000004</v>
      </c>
      <c r="S173" s="146">
        <f t="shared" si="22"/>
        <v>0.31514999999999999</v>
      </c>
      <c r="T173" s="146">
        <v>0</v>
      </c>
      <c r="U173" s="147">
        <f t="shared" si="23"/>
        <v>0</v>
      </c>
      <c r="AS173" s="148" t="s">
        <v>175</v>
      </c>
      <c r="AU173" s="148" t="s">
        <v>172</v>
      </c>
      <c r="AV173" s="148" t="s">
        <v>84</v>
      </c>
      <c r="AZ173" s="13" t="s">
        <v>134</v>
      </c>
      <c r="BF173" s="149">
        <f t="shared" si="24"/>
        <v>0</v>
      </c>
      <c r="BG173" s="149">
        <f t="shared" si="25"/>
        <v>0</v>
      </c>
      <c r="BH173" s="149">
        <f t="shared" si="26"/>
        <v>0</v>
      </c>
      <c r="BI173" s="149">
        <f t="shared" si="27"/>
        <v>0</v>
      </c>
      <c r="BJ173" s="149">
        <f t="shared" si="28"/>
        <v>0</v>
      </c>
      <c r="BK173" s="13" t="s">
        <v>84</v>
      </c>
      <c r="BL173" s="149">
        <f t="shared" si="29"/>
        <v>0</v>
      </c>
      <c r="BM173" s="13" t="s">
        <v>169</v>
      </c>
      <c r="BN173" s="148" t="s">
        <v>282</v>
      </c>
    </row>
    <row r="174" spans="2:66" s="1" customFormat="1" ht="33" customHeight="1">
      <c r="B174" s="135"/>
      <c r="C174" s="136" t="s">
        <v>283</v>
      </c>
      <c r="D174" s="136" t="s">
        <v>136</v>
      </c>
      <c r="E174" s="137" t="s">
        <v>284</v>
      </c>
      <c r="F174" s="138" t="s">
        <v>285</v>
      </c>
      <c r="G174" s="138"/>
      <c r="H174" s="139" t="s">
        <v>240</v>
      </c>
      <c r="I174" s="140">
        <v>0.84499999999999997</v>
      </c>
      <c r="J174" s="141"/>
      <c r="K174" s="142">
        <f t="shared" si="20"/>
        <v>0</v>
      </c>
      <c r="L174" s="143"/>
      <c r="M174" s="28"/>
      <c r="N174" s="144" t="s">
        <v>1</v>
      </c>
      <c r="O174" s="145" t="s">
        <v>41</v>
      </c>
      <c r="Q174" s="146">
        <f t="shared" si="21"/>
        <v>0</v>
      </c>
      <c r="R174" s="146">
        <v>2.1000000000000001E-4</v>
      </c>
      <c r="S174" s="146">
        <f t="shared" si="22"/>
        <v>1.7745E-4</v>
      </c>
      <c r="T174" s="146">
        <v>0</v>
      </c>
      <c r="U174" s="147">
        <f t="shared" si="23"/>
        <v>0</v>
      </c>
      <c r="AS174" s="148" t="s">
        <v>169</v>
      </c>
      <c r="AU174" s="148" t="s">
        <v>136</v>
      </c>
      <c r="AV174" s="148" t="s">
        <v>84</v>
      </c>
      <c r="AZ174" s="13" t="s">
        <v>134</v>
      </c>
      <c r="BF174" s="149">
        <f t="shared" si="24"/>
        <v>0</v>
      </c>
      <c r="BG174" s="149">
        <f t="shared" si="25"/>
        <v>0</v>
      </c>
      <c r="BH174" s="149">
        <f t="shared" si="26"/>
        <v>0</v>
      </c>
      <c r="BI174" s="149">
        <f t="shared" si="27"/>
        <v>0</v>
      </c>
      <c r="BJ174" s="149">
        <f t="shared" si="28"/>
        <v>0</v>
      </c>
      <c r="BK174" s="13" t="s">
        <v>84</v>
      </c>
      <c r="BL174" s="149">
        <f t="shared" si="29"/>
        <v>0</v>
      </c>
      <c r="BM174" s="13" t="s">
        <v>169</v>
      </c>
      <c r="BN174" s="148" t="s">
        <v>286</v>
      </c>
    </row>
    <row r="175" spans="2:66" s="1" customFormat="1" ht="24.15" customHeight="1">
      <c r="B175" s="135"/>
      <c r="C175" s="150" t="s">
        <v>287</v>
      </c>
      <c r="D175" s="150" t="s">
        <v>172</v>
      </c>
      <c r="E175" s="151" t="s">
        <v>288</v>
      </c>
      <c r="F175" s="152" t="s">
        <v>289</v>
      </c>
      <c r="G175" s="152"/>
      <c r="H175" s="153" t="s">
        <v>139</v>
      </c>
      <c r="I175" s="154">
        <v>0.91300000000000003</v>
      </c>
      <c r="J175" s="155"/>
      <c r="K175" s="156">
        <f t="shared" si="20"/>
        <v>0</v>
      </c>
      <c r="L175" s="157"/>
      <c r="M175" s="158"/>
      <c r="N175" s="159" t="s">
        <v>1</v>
      </c>
      <c r="O175" s="160" t="s">
        <v>41</v>
      </c>
      <c r="Q175" s="146">
        <f t="shared" si="21"/>
        <v>0</v>
      </c>
      <c r="R175" s="146">
        <v>0.55000000000000004</v>
      </c>
      <c r="S175" s="146">
        <f t="shared" si="22"/>
        <v>0.5021500000000001</v>
      </c>
      <c r="T175" s="146">
        <v>0</v>
      </c>
      <c r="U175" s="147">
        <f t="shared" si="23"/>
        <v>0</v>
      </c>
      <c r="AS175" s="148" t="s">
        <v>175</v>
      </c>
      <c r="AU175" s="148" t="s">
        <v>172</v>
      </c>
      <c r="AV175" s="148" t="s">
        <v>84</v>
      </c>
      <c r="AZ175" s="13" t="s">
        <v>134</v>
      </c>
      <c r="BF175" s="149">
        <f t="shared" si="24"/>
        <v>0</v>
      </c>
      <c r="BG175" s="149">
        <f t="shared" si="25"/>
        <v>0</v>
      </c>
      <c r="BH175" s="149">
        <f t="shared" si="26"/>
        <v>0</v>
      </c>
      <c r="BI175" s="149">
        <f t="shared" si="27"/>
        <v>0</v>
      </c>
      <c r="BJ175" s="149">
        <f t="shared" si="28"/>
        <v>0</v>
      </c>
      <c r="BK175" s="13" t="s">
        <v>84</v>
      </c>
      <c r="BL175" s="149">
        <f t="shared" si="29"/>
        <v>0</v>
      </c>
      <c r="BM175" s="13" t="s">
        <v>169</v>
      </c>
      <c r="BN175" s="148" t="s">
        <v>290</v>
      </c>
    </row>
    <row r="176" spans="2:66" s="1" customFormat="1" ht="33" customHeight="1">
      <c r="B176" s="135"/>
      <c r="C176" s="136" t="s">
        <v>291</v>
      </c>
      <c r="D176" s="136" t="s">
        <v>136</v>
      </c>
      <c r="E176" s="137" t="s">
        <v>292</v>
      </c>
      <c r="F176" s="138" t="s">
        <v>293</v>
      </c>
      <c r="G176" s="138"/>
      <c r="H176" s="139" t="s">
        <v>240</v>
      </c>
      <c r="I176" s="140">
        <v>1.425</v>
      </c>
      <c r="J176" s="141"/>
      <c r="K176" s="142">
        <f t="shared" si="20"/>
        <v>0</v>
      </c>
      <c r="L176" s="143"/>
      <c r="M176" s="28"/>
      <c r="N176" s="144" t="s">
        <v>1</v>
      </c>
      <c r="O176" s="145" t="s">
        <v>41</v>
      </c>
      <c r="Q176" s="146">
        <f t="shared" si="21"/>
        <v>0</v>
      </c>
      <c r="R176" s="146">
        <v>2.1000000000000001E-4</v>
      </c>
      <c r="S176" s="146">
        <f t="shared" si="22"/>
        <v>2.9925000000000004E-4</v>
      </c>
      <c r="T176" s="146">
        <v>0</v>
      </c>
      <c r="U176" s="147">
        <f t="shared" si="23"/>
        <v>0</v>
      </c>
      <c r="AS176" s="148" t="s">
        <v>169</v>
      </c>
      <c r="AU176" s="148" t="s">
        <v>136</v>
      </c>
      <c r="AV176" s="148" t="s">
        <v>84</v>
      </c>
      <c r="AZ176" s="13" t="s">
        <v>134</v>
      </c>
      <c r="BF176" s="149">
        <f t="shared" si="24"/>
        <v>0</v>
      </c>
      <c r="BG176" s="149">
        <f t="shared" si="25"/>
        <v>0</v>
      </c>
      <c r="BH176" s="149">
        <f t="shared" si="26"/>
        <v>0</v>
      </c>
      <c r="BI176" s="149">
        <f t="shared" si="27"/>
        <v>0</v>
      </c>
      <c r="BJ176" s="149">
        <f t="shared" si="28"/>
        <v>0</v>
      </c>
      <c r="BK176" s="13" t="s">
        <v>84</v>
      </c>
      <c r="BL176" s="149">
        <f t="shared" si="29"/>
        <v>0</v>
      </c>
      <c r="BM176" s="13" t="s">
        <v>169</v>
      </c>
      <c r="BN176" s="148" t="s">
        <v>294</v>
      </c>
    </row>
    <row r="177" spans="2:66" s="1" customFormat="1" ht="24.15" customHeight="1">
      <c r="B177" s="135"/>
      <c r="C177" s="150" t="s">
        <v>295</v>
      </c>
      <c r="D177" s="150" t="s">
        <v>172</v>
      </c>
      <c r="E177" s="151" t="s">
        <v>288</v>
      </c>
      <c r="F177" s="152" t="s">
        <v>289</v>
      </c>
      <c r="G177" s="152"/>
      <c r="H177" s="153" t="s">
        <v>139</v>
      </c>
      <c r="I177" s="154">
        <v>1.5389999999999999</v>
      </c>
      <c r="J177" s="155"/>
      <c r="K177" s="156">
        <f t="shared" si="20"/>
        <v>0</v>
      </c>
      <c r="L177" s="157"/>
      <c r="M177" s="158"/>
      <c r="N177" s="159" t="s">
        <v>1</v>
      </c>
      <c r="O177" s="160" t="s">
        <v>41</v>
      </c>
      <c r="Q177" s="146">
        <f t="shared" si="21"/>
        <v>0</v>
      </c>
      <c r="R177" s="146">
        <v>0.55000000000000004</v>
      </c>
      <c r="S177" s="146">
        <f t="shared" si="22"/>
        <v>0.84645000000000004</v>
      </c>
      <c r="T177" s="146">
        <v>0</v>
      </c>
      <c r="U177" s="147">
        <f t="shared" si="23"/>
        <v>0</v>
      </c>
      <c r="AS177" s="148" t="s">
        <v>175</v>
      </c>
      <c r="AU177" s="148" t="s">
        <v>172</v>
      </c>
      <c r="AV177" s="148" t="s">
        <v>84</v>
      </c>
      <c r="AZ177" s="13" t="s">
        <v>134</v>
      </c>
      <c r="BF177" s="149">
        <f t="shared" si="24"/>
        <v>0</v>
      </c>
      <c r="BG177" s="149">
        <f t="shared" si="25"/>
        <v>0</v>
      </c>
      <c r="BH177" s="149">
        <f t="shared" si="26"/>
        <v>0</v>
      </c>
      <c r="BI177" s="149">
        <f t="shared" si="27"/>
        <v>0</v>
      </c>
      <c r="BJ177" s="149">
        <f t="shared" si="28"/>
        <v>0</v>
      </c>
      <c r="BK177" s="13" t="s">
        <v>84</v>
      </c>
      <c r="BL177" s="149">
        <f t="shared" si="29"/>
        <v>0</v>
      </c>
      <c r="BM177" s="13" t="s">
        <v>169</v>
      </c>
      <c r="BN177" s="148" t="s">
        <v>296</v>
      </c>
    </row>
    <row r="178" spans="2:66" s="1" customFormat="1" ht="37.85" customHeight="1">
      <c r="B178" s="135"/>
      <c r="C178" s="136" t="s">
        <v>297</v>
      </c>
      <c r="D178" s="136" t="s">
        <v>136</v>
      </c>
      <c r="E178" s="137" t="s">
        <v>298</v>
      </c>
      <c r="F178" s="138" t="s">
        <v>299</v>
      </c>
      <c r="G178" s="138"/>
      <c r="H178" s="139" t="s">
        <v>240</v>
      </c>
      <c r="I178" s="140">
        <v>1.7549999999999999</v>
      </c>
      <c r="J178" s="141"/>
      <c r="K178" s="142">
        <f t="shared" si="20"/>
        <v>0</v>
      </c>
      <c r="L178" s="143"/>
      <c r="M178" s="28"/>
      <c r="N178" s="144" t="s">
        <v>1</v>
      </c>
      <c r="O178" s="145" t="s">
        <v>41</v>
      </c>
      <c r="Q178" s="146">
        <f t="shared" si="21"/>
        <v>0</v>
      </c>
      <c r="R178" s="146">
        <v>2.1000000000000001E-4</v>
      </c>
      <c r="S178" s="146">
        <f t="shared" si="22"/>
        <v>3.6854999999999999E-4</v>
      </c>
      <c r="T178" s="146">
        <v>0</v>
      </c>
      <c r="U178" s="147">
        <f t="shared" si="23"/>
        <v>0</v>
      </c>
      <c r="AS178" s="148" t="s">
        <v>169</v>
      </c>
      <c r="AU178" s="148" t="s">
        <v>136</v>
      </c>
      <c r="AV178" s="148" t="s">
        <v>84</v>
      </c>
      <c r="AZ178" s="13" t="s">
        <v>134</v>
      </c>
      <c r="BF178" s="149">
        <f t="shared" si="24"/>
        <v>0</v>
      </c>
      <c r="BG178" s="149">
        <f t="shared" si="25"/>
        <v>0</v>
      </c>
      <c r="BH178" s="149">
        <f t="shared" si="26"/>
        <v>0</v>
      </c>
      <c r="BI178" s="149">
        <f t="shared" si="27"/>
        <v>0</v>
      </c>
      <c r="BJ178" s="149">
        <f t="shared" si="28"/>
        <v>0</v>
      </c>
      <c r="BK178" s="13" t="s">
        <v>84</v>
      </c>
      <c r="BL178" s="149">
        <f t="shared" si="29"/>
        <v>0</v>
      </c>
      <c r="BM178" s="13" t="s">
        <v>169</v>
      </c>
      <c r="BN178" s="148" t="s">
        <v>300</v>
      </c>
    </row>
    <row r="179" spans="2:66" s="1" customFormat="1" ht="24.15" customHeight="1">
      <c r="B179" s="135"/>
      <c r="C179" s="150" t="s">
        <v>301</v>
      </c>
      <c r="D179" s="150" t="s">
        <v>172</v>
      </c>
      <c r="E179" s="151" t="s">
        <v>288</v>
      </c>
      <c r="F179" s="152" t="s">
        <v>289</v>
      </c>
      <c r="G179" s="152"/>
      <c r="H179" s="153" t="s">
        <v>139</v>
      </c>
      <c r="I179" s="154">
        <v>1.895</v>
      </c>
      <c r="J179" s="155"/>
      <c r="K179" s="156">
        <f t="shared" si="20"/>
        <v>0</v>
      </c>
      <c r="L179" s="157"/>
      <c r="M179" s="158"/>
      <c r="N179" s="159" t="s">
        <v>1</v>
      </c>
      <c r="O179" s="160" t="s">
        <v>41</v>
      </c>
      <c r="Q179" s="146">
        <f t="shared" si="21"/>
        <v>0</v>
      </c>
      <c r="R179" s="146">
        <v>0.55000000000000004</v>
      </c>
      <c r="S179" s="146">
        <f t="shared" si="22"/>
        <v>1.0422500000000001</v>
      </c>
      <c r="T179" s="146">
        <v>0</v>
      </c>
      <c r="U179" s="147">
        <f t="shared" si="23"/>
        <v>0</v>
      </c>
      <c r="AS179" s="148" t="s">
        <v>175</v>
      </c>
      <c r="AU179" s="148" t="s">
        <v>172</v>
      </c>
      <c r="AV179" s="148" t="s">
        <v>84</v>
      </c>
      <c r="AZ179" s="13" t="s">
        <v>134</v>
      </c>
      <c r="BF179" s="149">
        <f t="shared" si="24"/>
        <v>0</v>
      </c>
      <c r="BG179" s="149">
        <f t="shared" si="25"/>
        <v>0</v>
      </c>
      <c r="BH179" s="149">
        <f t="shared" si="26"/>
        <v>0</v>
      </c>
      <c r="BI179" s="149">
        <f t="shared" si="27"/>
        <v>0</v>
      </c>
      <c r="BJ179" s="149">
        <f t="shared" si="28"/>
        <v>0</v>
      </c>
      <c r="BK179" s="13" t="s">
        <v>84</v>
      </c>
      <c r="BL179" s="149">
        <f t="shared" si="29"/>
        <v>0</v>
      </c>
      <c r="BM179" s="13" t="s">
        <v>169</v>
      </c>
      <c r="BN179" s="148" t="s">
        <v>302</v>
      </c>
    </row>
    <row r="180" spans="2:66" s="1" customFormat="1" ht="37.85" customHeight="1">
      <c r="B180" s="135"/>
      <c r="C180" s="136" t="s">
        <v>303</v>
      </c>
      <c r="D180" s="136" t="s">
        <v>136</v>
      </c>
      <c r="E180" s="137" t="s">
        <v>304</v>
      </c>
      <c r="F180" s="138" t="s">
        <v>305</v>
      </c>
      <c r="G180" s="138"/>
      <c r="H180" s="139" t="s">
        <v>240</v>
      </c>
      <c r="I180" s="140">
        <v>0.45</v>
      </c>
      <c r="J180" s="141"/>
      <c r="K180" s="142">
        <f t="shared" si="20"/>
        <v>0</v>
      </c>
      <c r="L180" s="143"/>
      <c r="M180" s="28"/>
      <c r="N180" s="144" t="s">
        <v>1</v>
      </c>
      <c r="O180" s="145" t="s">
        <v>41</v>
      </c>
      <c r="Q180" s="146">
        <f t="shared" si="21"/>
        <v>0</v>
      </c>
      <c r="R180" s="146">
        <v>2.1000000000000001E-4</v>
      </c>
      <c r="S180" s="146">
        <f t="shared" si="22"/>
        <v>9.4500000000000007E-5</v>
      </c>
      <c r="T180" s="146">
        <v>0</v>
      </c>
      <c r="U180" s="147">
        <f t="shared" si="23"/>
        <v>0</v>
      </c>
      <c r="AS180" s="148" t="s">
        <v>169</v>
      </c>
      <c r="AU180" s="148" t="s">
        <v>136</v>
      </c>
      <c r="AV180" s="148" t="s">
        <v>84</v>
      </c>
      <c r="AZ180" s="13" t="s">
        <v>134</v>
      </c>
      <c r="BF180" s="149">
        <f t="shared" si="24"/>
        <v>0</v>
      </c>
      <c r="BG180" s="149">
        <f t="shared" si="25"/>
        <v>0</v>
      </c>
      <c r="BH180" s="149">
        <f t="shared" si="26"/>
        <v>0</v>
      </c>
      <c r="BI180" s="149">
        <f t="shared" si="27"/>
        <v>0</v>
      </c>
      <c r="BJ180" s="149">
        <f t="shared" si="28"/>
        <v>0</v>
      </c>
      <c r="BK180" s="13" t="s">
        <v>84</v>
      </c>
      <c r="BL180" s="149">
        <f t="shared" si="29"/>
        <v>0</v>
      </c>
      <c r="BM180" s="13" t="s">
        <v>169</v>
      </c>
      <c r="BN180" s="148" t="s">
        <v>306</v>
      </c>
    </row>
    <row r="181" spans="2:66" s="1" customFormat="1" ht="24.15" customHeight="1">
      <c r="B181" s="135"/>
      <c r="C181" s="150" t="s">
        <v>307</v>
      </c>
      <c r="D181" s="150" t="s">
        <v>172</v>
      </c>
      <c r="E181" s="151" t="s">
        <v>288</v>
      </c>
      <c r="F181" s="152" t="s">
        <v>289</v>
      </c>
      <c r="G181" s="152"/>
      <c r="H181" s="153" t="s">
        <v>139</v>
      </c>
      <c r="I181" s="154">
        <v>0.48599999999999999</v>
      </c>
      <c r="J181" s="155"/>
      <c r="K181" s="156">
        <f t="shared" si="20"/>
        <v>0</v>
      </c>
      <c r="L181" s="157"/>
      <c r="M181" s="158"/>
      <c r="N181" s="159" t="s">
        <v>1</v>
      </c>
      <c r="O181" s="160" t="s">
        <v>41</v>
      </c>
      <c r="Q181" s="146">
        <f t="shared" si="21"/>
        <v>0</v>
      </c>
      <c r="R181" s="146">
        <v>0.55000000000000004</v>
      </c>
      <c r="S181" s="146">
        <f t="shared" si="22"/>
        <v>0.26730000000000004</v>
      </c>
      <c r="T181" s="146">
        <v>0</v>
      </c>
      <c r="U181" s="147">
        <f t="shared" si="23"/>
        <v>0</v>
      </c>
      <c r="AS181" s="148" t="s">
        <v>175</v>
      </c>
      <c r="AU181" s="148" t="s">
        <v>172</v>
      </c>
      <c r="AV181" s="148" t="s">
        <v>84</v>
      </c>
      <c r="AZ181" s="13" t="s">
        <v>134</v>
      </c>
      <c r="BF181" s="149">
        <f t="shared" si="24"/>
        <v>0</v>
      </c>
      <c r="BG181" s="149">
        <f t="shared" si="25"/>
        <v>0</v>
      </c>
      <c r="BH181" s="149">
        <f t="shared" si="26"/>
        <v>0</v>
      </c>
      <c r="BI181" s="149">
        <f t="shared" si="27"/>
        <v>0</v>
      </c>
      <c r="BJ181" s="149">
        <f t="shared" si="28"/>
        <v>0</v>
      </c>
      <c r="BK181" s="13" t="s">
        <v>84</v>
      </c>
      <c r="BL181" s="149">
        <f t="shared" si="29"/>
        <v>0</v>
      </c>
      <c r="BM181" s="13" t="s">
        <v>169</v>
      </c>
      <c r="BN181" s="148" t="s">
        <v>308</v>
      </c>
    </row>
    <row r="182" spans="2:66" s="1" customFormat="1" ht="24.15" customHeight="1">
      <c r="B182" s="135"/>
      <c r="C182" s="136" t="s">
        <v>309</v>
      </c>
      <c r="D182" s="136" t="s">
        <v>136</v>
      </c>
      <c r="E182" s="137" t="s">
        <v>310</v>
      </c>
      <c r="F182" s="138" t="s">
        <v>311</v>
      </c>
      <c r="G182" s="138"/>
      <c r="H182" s="139" t="s">
        <v>161</v>
      </c>
      <c r="I182" s="140">
        <v>4.4489999999999998</v>
      </c>
      <c r="J182" s="141"/>
      <c r="K182" s="142">
        <f t="shared" si="20"/>
        <v>0</v>
      </c>
      <c r="L182" s="143"/>
      <c r="M182" s="28"/>
      <c r="N182" s="144" t="s">
        <v>1</v>
      </c>
      <c r="O182" s="145" t="s">
        <v>41</v>
      </c>
      <c r="Q182" s="146">
        <f t="shared" si="21"/>
        <v>0</v>
      </c>
      <c r="R182" s="146">
        <v>0</v>
      </c>
      <c r="S182" s="146">
        <f t="shared" si="22"/>
        <v>0</v>
      </c>
      <c r="T182" s="146">
        <v>0</v>
      </c>
      <c r="U182" s="147">
        <f t="shared" si="23"/>
        <v>0</v>
      </c>
      <c r="AS182" s="148" t="s">
        <v>169</v>
      </c>
      <c r="AU182" s="148" t="s">
        <v>136</v>
      </c>
      <c r="AV182" s="148" t="s">
        <v>84</v>
      </c>
      <c r="AZ182" s="13" t="s">
        <v>134</v>
      </c>
      <c r="BF182" s="149">
        <f t="shared" si="24"/>
        <v>0</v>
      </c>
      <c r="BG182" s="149">
        <f t="shared" si="25"/>
        <v>0</v>
      </c>
      <c r="BH182" s="149">
        <f t="shared" si="26"/>
        <v>0</v>
      </c>
      <c r="BI182" s="149">
        <f t="shared" si="27"/>
        <v>0</v>
      </c>
      <c r="BJ182" s="149">
        <f t="shared" si="28"/>
        <v>0</v>
      </c>
      <c r="BK182" s="13" t="s">
        <v>84</v>
      </c>
      <c r="BL182" s="149">
        <f t="shared" si="29"/>
        <v>0</v>
      </c>
      <c r="BM182" s="13" t="s">
        <v>169</v>
      </c>
      <c r="BN182" s="148" t="s">
        <v>312</v>
      </c>
    </row>
    <row r="183" spans="2:66" s="11" customFormat="1" ht="22.85" customHeight="1">
      <c r="B183" s="123"/>
      <c r="D183" s="124" t="s">
        <v>74</v>
      </c>
      <c r="E183" s="133" t="s">
        <v>313</v>
      </c>
      <c r="F183" s="133" t="s">
        <v>314</v>
      </c>
      <c r="G183" s="133"/>
      <c r="J183" s="126"/>
      <c r="K183" s="134">
        <f>BL183</f>
        <v>0</v>
      </c>
      <c r="M183" s="123"/>
      <c r="N183" s="128"/>
      <c r="Q183" s="129">
        <f>SUM(Q184:Q185)</f>
        <v>0</v>
      </c>
      <c r="S183" s="129">
        <f>SUM(S184:S185)</f>
        <v>6.7199999999999996E-2</v>
      </c>
      <c r="U183" s="130">
        <f>SUM(U184:U185)</f>
        <v>0</v>
      </c>
      <c r="AS183" s="124" t="s">
        <v>84</v>
      </c>
      <c r="AU183" s="131" t="s">
        <v>74</v>
      </c>
      <c r="AV183" s="131" t="s">
        <v>80</v>
      </c>
      <c r="AZ183" s="124" t="s">
        <v>134</v>
      </c>
      <c r="BL183" s="132">
        <f>SUM(BL184:BL185)</f>
        <v>0</v>
      </c>
    </row>
    <row r="184" spans="2:66" s="1" customFormat="1" ht="33" customHeight="1">
      <c r="B184" s="135"/>
      <c r="C184" s="136" t="s">
        <v>315</v>
      </c>
      <c r="D184" s="136" t="s">
        <v>136</v>
      </c>
      <c r="E184" s="137" t="s">
        <v>316</v>
      </c>
      <c r="F184" s="138" t="s">
        <v>317</v>
      </c>
      <c r="G184" s="138"/>
      <c r="H184" s="139" t="s">
        <v>240</v>
      </c>
      <c r="I184" s="140">
        <v>4.8</v>
      </c>
      <c r="J184" s="141"/>
      <c r="K184" s="142">
        <f>ROUND(J184*I184,2)</f>
        <v>0</v>
      </c>
      <c r="L184" s="143"/>
      <c r="M184" s="28"/>
      <c r="N184" s="144" t="s">
        <v>1</v>
      </c>
      <c r="O184" s="145" t="s">
        <v>41</v>
      </c>
      <c r="Q184" s="146">
        <f>P184*I184</f>
        <v>0</v>
      </c>
      <c r="R184" s="146">
        <v>1.4E-2</v>
      </c>
      <c r="S184" s="146">
        <f>R184*I184</f>
        <v>6.7199999999999996E-2</v>
      </c>
      <c r="T184" s="146">
        <v>0</v>
      </c>
      <c r="U184" s="147">
        <f>T184*I184</f>
        <v>0</v>
      </c>
      <c r="AS184" s="148" t="s">
        <v>169</v>
      </c>
      <c r="AU184" s="148" t="s">
        <v>136</v>
      </c>
      <c r="AV184" s="148" t="s">
        <v>84</v>
      </c>
      <c r="AZ184" s="13" t="s">
        <v>134</v>
      </c>
      <c r="BF184" s="149">
        <f>IF(O184="základná",K184,0)</f>
        <v>0</v>
      </c>
      <c r="BG184" s="149">
        <f>IF(O184="znížená",K184,0)</f>
        <v>0</v>
      </c>
      <c r="BH184" s="149">
        <f>IF(O184="zákl. prenesená",K184,0)</f>
        <v>0</v>
      </c>
      <c r="BI184" s="149">
        <f>IF(O184="zníž. prenesená",K184,0)</f>
        <v>0</v>
      </c>
      <c r="BJ184" s="149">
        <f>IF(O184="nulová",K184,0)</f>
        <v>0</v>
      </c>
      <c r="BK184" s="13" t="s">
        <v>84</v>
      </c>
      <c r="BL184" s="149">
        <f>ROUND(J184*I184,2)</f>
        <v>0</v>
      </c>
      <c r="BM184" s="13" t="s">
        <v>169</v>
      </c>
      <c r="BN184" s="148" t="s">
        <v>318</v>
      </c>
    </row>
    <row r="185" spans="2:66" s="1" customFormat="1" ht="21.75" customHeight="1">
      <c r="B185" s="135"/>
      <c r="C185" s="136" t="s">
        <v>319</v>
      </c>
      <c r="D185" s="136" t="s">
        <v>136</v>
      </c>
      <c r="E185" s="137" t="s">
        <v>320</v>
      </c>
      <c r="F185" s="138" t="s">
        <v>321</v>
      </c>
      <c r="G185" s="138"/>
      <c r="H185" s="139" t="s">
        <v>161</v>
      </c>
      <c r="I185" s="140">
        <v>6.7000000000000004E-2</v>
      </c>
      <c r="J185" s="141"/>
      <c r="K185" s="142">
        <f>ROUND(J185*I185,2)</f>
        <v>0</v>
      </c>
      <c r="L185" s="143"/>
      <c r="M185" s="28"/>
      <c r="N185" s="144" t="s">
        <v>1</v>
      </c>
      <c r="O185" s="145" t="s">
        <v>41</v>
      </c>
      <c r="Q185" s="146">
        <f>P185*I185</f>
        <v>0</v>
      </c>
      <c r="R185" s="146">
        <v>0</v>
      </c>
      <c r="S185" s="146">
        <f>R185*I185</f>
        <v>0</v>
      </c>
      <c r="T185" s="146">
        <v>0</v>
      </c>
      <c r="U185" s="147">
        <f>T185*I185</f>
        <v>0</v>
      </c>
      <c r="AS185" s="148" t="s">
        <v>169</v>
      </c>
      <c r="AU185" s="148" t="s">
        <v>136</v>
      </c>
      <c r="AV185" s="148" t="s">
        <v>84</v>
      </c>
      <c r="AZ185" s="13" t="s">
        <v>134</v>
      </c>
      <c r="BF185" s="149">
        <f>IF(O185="základná",K185,0)</f>
        <v>0</v>
      </c>
      <c r="BG185" s="149">
        <f>IF(O185="znížená",K185,0)</f>
        <v>0</v>
      </c>
      <c r="BH185" s="149">
        <f>IF(O185="zákl. prenesená",K185,0)</f>
        <v>0</v>
      </c>
      <c r="BI185" s="149">
        <f>IF(O185="zníž. prenesená",K185,0)</f>
        <v>0</v>
      </c>
      <c r="BJ185" s="149">
        <f>IF(O185="nulová",K185,0)</f>
        <v>0</v>
      </c>
      <c r="BK185" s="13" t="s">
        <v>84</v>
      </c>
      <c r="BL185" s="149">
        <f>ROUND(J185*I185,2)</f>
        <v>0</v>
      </c>
      <c r="BM185" s="13" t="s">
        <v>169</v>
      </c>
      <c r="BN185" s="148" t="s">
        <v>322</v>
      </c>
    </row>
    <row r="186" spans="2:66" s="11" customFormat="1" ht="22.85" customHeight="1">
      <c r="B186" s="123"/>
      <c r="D186" s="124" t="s">
        <v>74</v>
      </c>
      <c r="E186" s="133" t="s">
        <v>323</v>
      </c>
      <c r="F186" s="133" t="s">
        <v>324</v>
      </c>
      <c r="G186" s="133"/>
      <c r="J186" s="126"/>
      <c r="K186" s="134">
        <f>BL186</f>
        <v>0</v>
      </c>
      <c r="M186" s="123"/>
      <c r="N186" s="128"/>
      <c r="Q186" s="129">
        <f>SUM(Q187:Q196)</f>
        <v>0</v>
      </c>
      <c r="S186" s="129">
        <f>SUM(S187:S196)</f>
        <v>0.60878531000000002</v>
      </c>
      <c r="U186" s="130">
        <f>SUM(U187:U196)</f>
        <v>0</v>
      </c>
      <c r="AS186" s="124" t="s">
        <v>84</v>
      </c>
      <c r="AU186" s="131" t="s">
        <v>74</v>
      </c>
      <c r="AV186" s="131" t="s">
        <v>80</v>
      </c>
      <c r="AZ186" s="124" t="s">
        <v>134</v>
      </c>
      <c r="BL186" s="132">
        <f>SUM(BL187:BL196)</f>
        <v>0</v>
      </c>
    </row>
    <row r="187" spans="2:66" s="1" customFormat="1" ht="24.15" customHeight="1">
      <c r="B187" s="135"/>
      <c r="C187" s="136" t="s">
        <v>325</v>
      </c>
      <c r="D187" s="136" t="s">
        <v>136</v>
      </c>
      <c r="E187" s="137" t="s">
        <v>326</v>
      </c>
      <c r="F187" s="138" t="s">
        <v>327</v>
      </c>
      <c r="G187" s="138"/>
      <c r="H187" s="139" t="s">
        <v>146</v>
      </c>
      <c r="I187" s="140">
        <v>58.765999999999998</v>
      </c>
      <c r="J187" s="141"/>
      <c r="K187" s="142">
        <f t="shared" ref="K187:K196" si="30">ROUND(J187*I187,2)</f>
        <v>0</v>
      </c>
      <c r="L187" s="143"/>
      <c r="M187" s="28"/>
      <c r="N187" s="144" t="s">
        <v>1</v>
      </c>
      <c r="O187" s="145" t="s">
        <v>41</v>
      </c>
      <c r="Q187" s="146">
        <f t="shared" ref="Q187:Q196" si="31">P187*I187</f>
        <v>0</v>
      </c>
      <c r="R187" s="146">
        <v>5.3299999999999997E-3</v>
      </c>
      <c r="S187" s="146">
        <f t="shared" ref="S187:S196" si="32">R187*I187</f>
        <v>0.31322277999999998</v>
      </c>
      <c r="T187" s="146">
        <v>0</v>
      </c>
      <c r="U187" s="147">
        <f t="shared" ref="U187:U196" si="33">T187*I187</f>
        <v>0</v>
      </c>
      <c r="AS187" s="148" t="s">
        <v>169</v>
      </c>
      <c r="AU187" s="148" t="s">
        <v>136</v>
      </c>
      <c r="AV187" s="148" t="s">
        <v>84</v>
      </c>
      <c r="AZ187" s="13" t="s">
        <v>134</v>
      </c>
      <c r="BF187" s="149">
        <f t="shared" ref="BF187:BF196" si="34">IF(O187="základná",K187,0)</f>
        <v>0</v>
      </c>
      <c r="BG187" s="149">
        <f t="shared" ref="BG187:BG196" si="35">IF(O187="znížená",K187,0)</f>
        <v>0</v>
      </c>
      <c r="BH187" s="149">
        <f t="shared" ref="BH187:BH196" si="36">IF(O187="zákl. prenesená",K187,0)</f>
        <v>0</v>
      </c>
      <c r="BI187" s="149">
        <f t="shared" ref="BI187:BI196" si="37">IF(O187="zníž. prenesená",K187,0)</f>
        <v>0</v>
      </c>
      <c r="BJ187" s="149">
        <f t="shared" ref="BJ187:BJ196" si="38">IF(O187="nulová",K187,0)</f>
        <v>0</v>
      </c>
      <c r="BK187" s="13" t="s">
        <v>84</v>
      </c>
      <c r="BL187" s="149">
        <f t="shared" ref="BL187:BL196" si="39">ROUND(J187*I187,2)</f>
        <v>0</v>
      </c>
      <c r="BM187" s="13" t="s">
        <v>169</v>
      </c>
      <c r="BN187" s="148" t="s">
        <v>328</v>
      </c>
    </row>
    <row r="188" spans="2:66" s="1" customFormat="1" ht="24.15" customHeight="1">
      <c r="B188" s="135"/>
      <c r="C188" s="136" t="s">
        <v>329</v>
      </c>
      <c r="D188" s="136" t="s">
        <v>136</v>
      </c>
      <c r="E188" s="137" t="s">
        <v>330</v>
      </c>
      <c r="F188" s="138" t="s">
        <v>331</v>
      </c>
      <c r="G188" s="138"/>
      <c r="H188" s="139" t="s">
        <v>146</v>
      </c>
      <c r="I188" s="140">
        <v>67.581000000000003</v>
      </c>
      <c r="J188" s="141"/>
      <c r="K188" s="142">
        <f t="shared" si="30"/>
        <v>0</v>
      </c>
      <c r="L188" s="143"/>
      <c r="M188" s="28"/>
      <c r="N188" s="144" t="s">
        <v>1</v>
      </c>
      <c r="O188" s="145" t="s">
        <v>41</v>
      </c>
      <c r="Q188" s="146">
        <f t="shared" si="31"/>
        <v>0</v>
      </c>
      <c r="R188" s="146">
        <v>2.3000000000000001E-4</v>
      </c>
      <c r="S188" s="146">
        <f t="shared" si="32"/>
        <v>1.5543630000000001E-2</v>
      </c>
      <c r="T188" s="146">
        <v>0</v>
      </c>
      <c r="U188" s="147">
        <f t="shared" si="33"/>
        <v>0</v>
      </c>
      <c r="AS188" s="148" t="s">
        <v>169</v>
      </c>
      <c r="AU188" s="148" t="s">
        <v>136</v>
      </c>
      <c r="AV188" s="148" t="s">
        <v>84</v>
      </c>
      <c r="AZ188" s="13" t="s">
        <v>134</v>
      </c>
      <c r="BF188" s="149">
        <f t="shared" si="34"/>
        <v>0</v>
      </c>
      <c r="BG188" s="149">
        <f t="shared" si="35"/>
        <v>0</v>
      </c>
      <c r="BH188" s="149">
        <f t="shared" si="36"/>
        <v>0</v>
      </c>
      <c r="BI188" s="149">
        <f t="shared" si="37"/>
        <v>0</v>
      </c>
      <c r="BJ188" s="149">
        <f t="shared" si="38"/>
        <v>0</v>
      </c>
      <c r="BK188" s="13" t="s">
        <v>84</v>
      </c>
      <c r="BL188" s="149">
        <f t="shared" si="39"/>
        <v>0</v>
      </c>
      <c r="BM188" s="13" t="s">
        <v>169</v>
      </c>
      <c r="BN188" s="148" t="s">
        <v>332</v>
      </c>
    </row>
    <row r="189" spans="2:66" s="1" customFormat="1" ht="37.85" customHeight="1">
      <c r="B189" s="135"/>
      <c r="C189" s="136" t="s">
        <v>333</v>
      </c>
      <c r="D189" s="136" t="s">
        <v>136</v>
      </c>
      <c r="E189" s="137" t="s">
        <v>334</v>
      </c>
      <c r="F189" s="138" t="s">
        <v>335</v>
      </c>
      <c r="G189" s="138"/>
      <c r="H189" s="139" t="s">
        <v>240</v>
      </c>
      <c r="I189" s="140">
        <v>24</v>
      </c>
      <c r="J189" s="141"/>
      <c r="K189" s="142">
        <f t="shared" si="30"/>
        <v>0</v>
      </c>
      <c r="L189" s="143"/>
      <c r="M189" s="28"/>
      <c r="N189" s="144" t="s">
        <v>1</v>
      </c>
      <c r="O189" s="145" t="s">
        <v>41</v>
      </c>
      <c r="Q189" s="146">
        <f t="shared" si="31"/>
        <v>0</v>
      </c>
      <c r="R189" s="146">
        <v>4.1599999999999996E-3</v>
      </c>
      <c r="S189" s="146">
        <f t="shared" si="32"/>
        <v>9.9839999999999984E-2</v>
      </c>
      <c r="T189" s="146">
        <v>0</v>
      </c>
      <c r="U189" s="147">
        <f t="shared" si="33"/>
        <v>0</v>
      </c>
      <c r="AS189" s="148" t="s">
        <v>169</v>
      </c>
      <c r="AU189" s="148" t="s">
        <v>136</v>
      </c>
      <c r="AV189" s="148" t="s">
        <v>84</v>
      </c>
      <c r="AZ189" s="13" t="s">
        <v>134</v>
      </c>
      <c r="BF189" s="149">
        <f t="shared" si="34"/>
        <v>0</v>
      </c>
      <c r="BG189" s="149">
        <f t="shared" si="35"/>
        <v>0</v>
      </c>
      <c r="BH189" s="149">
        <f t="shared" si="36"/>
        <v>0</v>
      </c>
      <c r="BI189" s="149">
        <f t="shared" si="37"/>
        <v>0</v>
      </c>
      <c r="BJ189" s="149">
        <f t="shared" si="38"/>
        <v>0</v>
      </c>
      <c r="BK189" s="13" t="s">
        <v>84</v>
      </c>
      <c r="BL189" s="149">
        <f t="shared" si="39"/>
        <v>0</v>
      </c>
      <c r="BM189" s="13" t="s">
        <v>169</v>
      </c>
      <c r="BN189" s="148" t="s">
        <v>336</v>
      </c>
    </row>
    <row r="190" spans="2:66" s="1" customFormat="1" ht="21.75" customHeight="1">
      <c r="B190" s="135"/>
      <c r="C190" s="136" t="s">
        <v>337</v>
      </c>
      <c r="D190" s="136" t="s">
        <v>136</v>
      </c>
      <c r="E190" s="137" t="s">
        <v>338</v>
      </c>
      <c r="F190" s="138" t="s">
        <v>339</v>
      </c>
      <c r="G190" s="138"/>
      <c r="H190" s="139" t="s">
        <v>240</v>
      </c>
      <c r="I190" s="140">
        <v>14.515000000000001</v>
      </c>
      <c r="J190" s="141"/>
      <c r="K190" s="142">
        <f t="shared" si="30"/>
        <v>0</v>
      </c>
      <c r="L190" s="143"/>
      <c r="M190" s="28"/>
      <c r="N190" s="144" t="s">
        <v>1</v>
      </c>
      <c r="O190" s="145" t="s">
        <v>41</v>
      </c>
      <c r="Q190" s="146">
        <f t="shared" si="31"/>
        <v>0</v>
      </c>
      <c r="R190" s="146">
        <v>2.9399999999999999E-3</v>
      </c>
      <c r="S190" s="146">
        <f t="shared" si="32"/>
        <v>4.26741E-2</v>
      </c>
      <c r="T190" s="146">
        <v>0</v>
      </c>
      <c r="U190" s="147">
        <f t="shared" si="33"/>
        <v>0</v>
      </c>
      <c r="AS190" s="148" t="s">
        <v>169</v>
      </c>
      <c r="AU190" s="148" t="s">
        <v>136</v>
      </c>
      <c r="AV190" s="148" t="s">
        <v>84</v>
      </c>
      <c r="AZ190" s="13" t="s">
        <v>134</v>
      </c>
      <c r="BF190" s="149">
        <f t="shared" si="34"/>
        <v>0</v>
      </c>
      <c r="BG190" s="149">
        <f t="shared" si="35"/>
        <v>0</v>
      </c>
      <c r="BH190" s="149">
        <f t="shared" si="36"/>
        <v>0</v>
      </c>
      <c r="BI190" s="149">
        <f t="shared" si="37"/>
        <v>0</v>
      </c>
      <c r="BJ190" s="149">
        <f t="shared" si="38"/>
        <v>0</v>
      </c>
      <c r="BK190" s="13" t="s">
        <v>84</v>
      </c>
      <c r="BL190" s="149">
        <f t="shared" si="39"/>
        <v>0</v>
      </c>
      <c r="BM190" s="13" t="s">
        <v>169</v>
      </c>
      <c r="BN190" s="148" t="s">
        <v>340</v>
      </c>
    </row>
    <row r="191" spans="2:66" s="1" customFormat="1" ht="24.15" customHeight="1">
      <c r="B191" s="135"/>
      <c r="C191" s="136" t="s">
        <v>341</v>
      </c>
      <c r="D191" s="136" t="s">
        <v>136</v>
      </c>
      <c r="E191" s="137" t="s">
        <v>342</v>
      </c>
      <c r="F191" s="138" t="s">
        <v>343</v>
      </c>
      <c r="G191" s="138"/>
      <c r="H191" s="139" t="s">
        <v>240</v>
      </c>
      <c r="I191" s="140">
        <v>24</v>
      </c>
      <c r="J191" s="141"/>
      <c r="K191" s="142">
        <f t="shared" si="30"/>
        <v>0</v>
      </c>
      <c r="L191" s="143"/>
      <c r="M191" s="28"/>
      <c r="N191" s="144" t="s">
        <v>1</v>
      </c>
      <c r="O191" s="145" t="s">
        <v>41</v>
      </c>
      <c r="Q191" s="146">
        <f t="shared" si="31"/>
        <v>0</v>
      </c>
      <c r="R191" s="146">
        <v>5.2999999999999998E-4</v>
      </c>
      <c r="S191" s="146">
        <f t="shared" si="32"/>
        <v>1.2719999999999999E-2</v>
      </c>
      <c r="T191" s="146">
        <v>0</v>
      </c>
      <c r="U191" s="147">
        <f t="shared" si="33"/>
        <v>0</v>
      </c>
      <c r="AS191" s="148" t="s">
        <v>169</v>
      </c>
      <c r="AU191" s="148" t="s">
        <v>136</v>
      </c>
      <c r="AV191" s="148" t="s">
        <v>84</v>
      </c>
      <c r="AZ191" s="13" t="s">
        <v>134</v>
      </c>
      <c r="BF191" s="149">
        <f t="shared" si="34"/>
        <v>0</v>
      </c>
      <c r="BG191" s="149">
        <f t="shared" si="35"/>
        <v>0</v>
      </c>
      <c r="BH191" s="149">
        <f t="shared" si="36"/>
        <v>0</v>
      </c>
      <c r="BI191" s="149">
        <f t="shared" si="37"/>
        <v>0</v>
      </c>
      <c r="BJ191" s="149">
        <f t="shared" si="38"/>
        <v>0</v>
      </c>
      <c r="BK191" s="13" t="s">
        <v>84</v>
      </c>
      <c r="BL191" s="149">
        <f t="shared" si="39"/>
        <v>0</v>
      </c>
      <c r="BM191" s="13" t="s">
        <v>169</v>
      </c>
      <c r="BN191" s="148" t="s">
        <v>344</v>
      </c>
    </row>
    <row r="192" spans="2:66" s="1" customFormat="1" ht="24.15" customHeight="1">
      <c r="B192" s="135"/>
      <c r="C192" s="136" t="s">
        <v>345</v>
      </c>
      <c r="D192" s="136" t="s">
        <v>136</v>
      </c>
      <c r="E192" s="137" t="s">
        <v>346</v>
      </c>
      <c r="F192" s="138" t="s">
        <v>347</v>
      </c>
      <c r="G192" s="138"/>
      <c r="H192" s="139" t="s">
        <v>240</v>
      </c>
      <c r="I192" s="140">
        <v>24</v>
      </c>
      <c r="J192" s="141"/>
      <c r="K192" s="142">
        <f t="shared" si="30"/>
        <v>0</v>
      </c>
      <c r="L192" s="143"/>
      <c r="M192" s="28"/>
      <c r="N192" s="144" t="s">
        <v>1</v>
      </c>
      <c r="O192" s="145" t="s">
        <v>41</v>
      </c>
      <c r="Q192" s="146">
        <f t="shared" si="31"/>
        <v>0</v>
      </c>
      <c r="R192" s="146">
        <v>2.15E-3</v>
      </c>
      <c r="S192" s="146">
        <f t="shared" si="32"/>
        <v>5.16E-2</v>
      </c>
      <c r="T192" s="146">
        <v>0</v>
      </c>
      <c r="U192" s="147">
        <f t="shared" si="33"/>
        <v>0</v>
      </c>
      <c r="AS192" s="148" t="s">
        <v>169</v>
      </c>
      <c r="AU192" s="148" t="s">
        <v>136</v>
      </c>
      <c r="AV192" s="148" t="s">
        <v>84</v>
      </c>
      <c r="AZ192" s="13" t="s">
        <v>134</v>
      </c>
      <c r="BF192" s="149">
        <f t="shared" si="34"/>
        <v>0</v>
      </c>
      <c r="BG192" s="149">
        <f t="shared" si="35"/>
        <v>0</v>
      </c>
      <c r="BH192" s="149">
        <f t="shared" si="36"/>
        <v>0</v>
      </c>
      <c r="BI192" s="149">
        <f t="shared" si="37"/>
        <v>0</v>
      </c>
      <c r="BJ192" s="149">
        <f t="shared" si="38"/>
        <v>0</v>
      </c>
      <c r="BK192" s="13" t="s">
        <v>84</v>
      </c>
      <c r="BL192" s="149">
        <f t="shared" si="39"/>
        <v>0</v>
      </c>
      <c r="BM192" s="13" t="s">
        <v>169</v>
      </c>
      <c r="BN192" s="148" t="s">
        <v>348</v>
      </c>
    </row>
    <row r="193" spans="2:66" s="1" customFormat="1" ht="24.15" customHeight="1">
      <c r="B193" s="135"/>
      <c r="C193" s="136" t="s">
        <v>349</v>
      </c>
      <c r="D193" s="136" t="s">
        <v>136</v>
      </c>
      <c r="E193" s="137" t="s">
        <v>350</v>
      </c>
      <c r="F193" s="138" t="s">
        <v>351</v>
      </c>
      <c r="G193" s="138"/>
      <c r="H193" s="139" t="s">
        <v>240</v>
      </c>
      <c r="I193" s="140">
        <v>10.16</v>
      </c>
      <c r="J193" s="141"/>
      <c r="K193" s="142">
        <f t="shared" si="30"/>
        <v>0</v>
      </c>
      <c r="L193" s="143"/>
      <c r="M193" s="28"/>
      <c r="N193" s="144" t="s">
        <v>1</v>
      </c>
      <c r="O193" s="145" t="s">
        <v>41</v>
      </c>
      <c r="Q193" s="146">
        <f t="shared" si="31"/>
        <v>0</v>
      </c>
      <c r="R193" s="146">
        <v>2.8400000000000001E-3</v>
      </c>
      <c r="S193" s="146">
        <f t="shared" si="32"/>
        <v>2.8854400000000002E-2</v>
      </c>
      <c r="T193" s="146">
        <v>0</v>
      </c>
      <c r="U193" s="147">
        <f t="shared" si="33"/>
        <v>0</v>
      </c>
      <c r="AS193" s="148" t="s">
        <v>169</v>
      </c>
      <c r="AU193" s="148" t="s">
        <v>136</v>
      </c>
      <c r="AV193" s="148" t="s">
        <v>84</v>
      </c>
      <c r="AZ193" s="13" t="s">
        <v>134</v>
      </c>
      <c r="BF193" s="149">
        <f t="shared" si="34"/>
        <v>0</v>
      </c>
      <c r="BG193" s="149">
        <f t="shared" si="35"/>
        <v>0</v>
      </c>
      <c r="BH193" s="149">
        <f t="shared" si="36"/>
        <v>0</v>
      </c>
      <c r="BI193" s="149">
        <f t="shared" si="37"/>
        <v>0</v>
      </c>
      <c r="BJ193" s="149">
        <f t="shared" si="38"/>
        <v>0</v>
      </c>
      <c r="BK193" s="13" t="s">
        <v>84</v>
      </c>
      <c r="BL193" s="149">
        <f t="shared" si="39"/>
        <v>0</v>
      </c>
      <c r="BM193" s="13" t="s">
        <v>169</v>
      </c>
      <c r="BN193" s="148" t="s">
        <v>352</v>
      </c>
    </row>
    <row r="194" spans="2:66" s="1" customFormat="1" ht="24.15" customHeight="1">
      <c r="B194" s="135"/>
      <c r="C194" s="136" t="s">
        <v>353</v>
      </c>
      <c r="D194" s="136" t="s">
        <v>136</v>
      </c>
      <c r="E194" s="137" t="s">
        <v>354</v>
      </c>
      <c r="F194" s="138" t="s">
        <v>355</v>
      </c>
      <c r="G194" s="138"/>
      <c r="H194" s="139" t="s">
        <v>240</v>
      </c>
      <c r="I194" s="140">
        <v>11.4</v>
      </c>
      <c r="J194" s="141"/>
      <c r="K194" s="142">
        <f t="shared" si="30"/>
        <v>0</v>
      </c>
      <c r="L194" s="143"/>
      <c r="M194" s="28"/>
      <c r="N194" s="144" t="s">
        <v>1</v>
      </c>
      <c r="O194" s="145" t="s">
        <v>41</v>
      </c>
      <c r="Q194" s="146">
        <f t="shared" si="31"/>
        <v>0</v>
      </c>
      <c r="R194" s="146">
        <v>2.8500000000000001E-3</v>
      </c>
      <c r="S194" s="146">
        <f t="shared" si="32"/>
        <v>3.2490000000000005E-2</v>
      </c>
      <c r="T194" s="146">
        <v>0</v>
      </c>
      <c r="U194" s="147">
        <f t="shared" si="33"/>
        <v>0</v>
      </c>
      <c r="AS194" s="148" t="s">
        <v>169</v>
      </c>
      <c r="AU194" s="148" t="s">
        <v>136</v>
      </c>
      <c r="AV194" s="148" t="s">
        <v>84</v>
      </c>
      <c r="AZ194" s="13" t="s">
        <v>134</v>
      </c>
      <c r="BF194" s="149">
        <f t="shared" si="34"/>
        <v>0</v>
      </c>
      <c r="BG194" s="149">
        <f t="shared" si="35"/>
        <v>0</v>
      </c>
      <c r="BH194" s="149">
        <f t="shared" si="36"/>
        <v>0</v>
      </c>
      <c r="BI194" s="149">
        <f t="shared" si="37"/>
        <v>0</v>
      </c>
      <c r="BJ194" s="149">
        <f t="shared" si="38"/>
        <v>0</v>
      </c>
      <c r="BK194" s="13" t="s">
        <v>84</v>
      </c>
      <c r="BL194" s="149">
        <f t="shared" si="39"/>
        <v>0</v>
      </c>
      <c r="BM194" s="13" t="s">
        <v>169</v>
      </c>
      <c r="BN194" s="148" t="s">
        <v>356</v>
      </c>
    </row>
    <row r="195" spans="2:66" s="1" customFormat="1" ht="24.15" customHeight="1">
      <c r="B195" s="135"/>
      <c r="C195" s="136" t="s">
        <v>357</v>
      </c>
      <c r="D195" s="136" t="s">
        <v>136</v>
      </c>
      <c r="E195" s="137" t="s">
        <v>358</v>
      </c>
      <c r="F195" s="138" t="s">
        <v>359</v>
      </c>
      <c r="G195" s="138"/>
      <c r="H195" s="139" t="s">
        <v>240</v>
      </c>
      <c r="I195" s="140">
        <v>5.72</v>
      </c>
      <c r="J195" s="141"/>
      <c r="K195" s="142">
        <f t="shared" si="30"/>
        <v>0</v>
      </c>
      <c r="L195" s="143"/>
      <c r="M195" s="28"/>
      <c r="N195" s="144" t="s">
        <v>1</v>
      </c>
      <c r="O195" s="145" t="s">
        <v>41</v>
      </c>
      <c r="Q195" s="146">
        <f t="shared" si="31"/>
        <v>0</v>
      </c>
      <c r="R195" s="146">
        <v>2.0699999999999998E-3</v>
      </c>
      <c r="S195" s="146">
        <f t="shared" si="32"/>
        <v>1.1840399999999997E-2</v>
      </c>
      <c r="T195" s="146">
        <v>0</v>
      </c>
      <c r="U195" s="147">
        <f t="shared" si="33"/>
        <v>0</v>
      </c>
      <c r="AS195" s="148" t="s">
        <v>169</v>
      </c>
      <c r="AU195" s="148" t="s">
        <v>136</v>
      </c>
      <c r="AV195" s="148" t="s">
        <v>84</v>
      </c>
      <c r="AZ195" s="13" t="s">
        <v>134</v>
      </c>
      <c r="BF195" s="149">
        <f t="shared" si="34"/>
        <v>0</v>
      </c>
      <c r="BG195" s="149">
        <f t="shared" si="35"/>
        <v>0</v>
      </c>
      <c r="BH195" s="149">
        <f t="shared" si="36"/>
        <v>0</v>
      </c>
      <c r="BI195" s="149">
        <f t="shared" si="37"/>
        <v>0</v>
      </c>
      <c r="BJ195" s="149">
        <f t="shared" si="38"/>
        <v>0</v>
      </c>
      <c r="BK195" s="13" t="s">
        <v>84</v>
      </c>
      <c r="BL195" s="149">
        <f t="shared" si="39"/>
        <v>0</v>
      </c>
      <c r="BM195" s="13" t="s">
        <v>169</v>
      </c>
      <c r="BN195" s="148" t="s">
        <v>360</v>
      </c>
    </row>
    <row r="196" spans="2:66" s="1" customFormat="1" ht="24.15" customHeight="1">
      <c r="B196" s="135"/>
      <c r="C196" s="136" t="s">
        <v>361</v>
      </c>
      <c r="D196" s="136" t="s">
        <v>136</v>
      </c>
      <c r="E196" s="137" t="s">
        <v>362</v>
      </c>
      <c r="F196" s="138" t="s">
        <v>363</v>
      </c>
      <c r="G196" s="138"/>
      <c r="H196" s="139" t="s">
        <v>161</v>
      </c>
      <c r="I196" s="140">
        <v>0.60899999999999999</v>
      </c>
      <c r="J196" s="141"/>
      <c r="K196" s="142">
        <f t="shared" si="30"/>
        <v>0</v>
      </c>
      <c r="L196" s="143"/>
      <c r="M196" s="28"/>
      <c r="N196" s="144" t="s">
        <v>1</v>
      </c>
      <c r="O196" s="145" t="s">
        <v>41</v>
      </c>
      <c r="Q196" s="146">
        <f t="shared" si="31"/>
        <v>0</v>
      </c>
      <c r="R196" s="146">
        <v>0</v>
      </c>
      <c r="S196" s="146">
        <f t="shared" si="32"/>
        <v>0</v>
      </c>
      <c r="T196" s="146">
        <v>0</v>
      </c>
      <c r="U196" s="147">
        <f t="shared" si="33"/>
        <v>0</v>
      </c>
      <c r="AS196" s="148" t="s">
        <v>169</v>
      </c>
      <c r="AU196" s="148" t="s">
        <v>136</v>
      </c>
      <c r="AV196" s="148" t="s">
        <v>84</v>
      </c>
      <c r="AZ196" s="13" t="s">
        <v>134</v>
      </c>
      <c r="BF196" s="149">
        <f t="shared" si="34"/>
        <v>0</v>
      </c>
      <c r="BG196" s="149">
        <f t="shared" si="35"/>
        <v>0</v>
      </c>
      <c r="BH196" s="149">
        <f t="shared" si="36"/>
        <v>0</v>
      </c>
      <c r="BI196" s="149">
        <f t="shared" si="37"/>
        <v>0</v>
      </c>
      <c r="BJ196" s="149">
        <f t="shared" si="38"/>
        <v>0</v>
      </c>
      <c r="BK196" s="13" t="s">
        <v>84</v>
      </c>
      <c r="BL196" s="149">
        <f t="shared" si="39"/>
        <v>0</v>
      </c>
      <c r="BM196" s="13" t="s">
        <v>169</v>
      </c>
      <c r="BN196" s="148" t="s">
        <v>364</v>
      </c>
    </row>
    <row r="197" spans="2:66" s="11" customFormat="1" ht="22.85" customHeight="1">
      <c r="B197" s="123"/>
      <c r="D197" s="124" t="s">
        <v>74</v>
      </c>
      <c r="E197" s="133" t="s">
        <v>365</v>
      </c>
      <c r="F197" s="133" t="s">
        <v>366</v>
      </c>
      <c r="G197" s="133"/>
      <c r="J197" s="126"/>
      <c r="K197" s="134">
        <f>BL197</f>
        <v>0</v>
      </c>
      <c r="M197" s="123"/>
      <c r="N197" s="128"/>
      <c r="Q197" s="129">
        <f>SUM(Q198:Q206)</f>
        <v>0</v>
      </c>
      <c r="S197" s="129">
        <f>SUM(S198:S206)</f>
        <v>0.143099</v>
      </c>
      <c r="U197" s="130">
        <f>SUM(U198:U206)</f>
        <v>0</v>
      </c>
      <c r="AS197" s="124" t="s">
        <v>84</v>
      </c>
      <c r="AU197" s="131" t="s">
        <v>74</v>
      </c>
      <c r="AV197" s="131" t="s">
        <v>80</v>
      </c>
      <c r="AZ197" s="124" t="s">
        <v>134</v>
      </c>
      <c r="BL197" s="132">
        <f>SUM(BL198:BL206)</f>
        <v>0</v>
      </c>
    </row>
    <row r="198" spans="2:66" s="1" customFormat="1" ht="33" customHeight="1">
      <c r="B198" s="135"/>
      <c r="C198" s="136" t="s">
        <v>367</v>
      </c>
      <c r="D198" s="136" t="s">
        <v>136</v>
      </c>
      <c r="E198" s="137" t="s">
        <v>368</v>
      </c>
      <c r="F198" s="138" t="s">
        <v>369</v>
      </c>
      <c r="G198" s="138"/>
      <c r="H198" s="139" t="s">
        <v>240</v>
      </c>
      <c r="I198" s="140">
        <v>19.2</v>
      </c>
      <c r="J198" s="141"/>
      <c r="K198" s="142">
        <f t="shared" ref="K198:K206" si="40">ROUND(J198*I198,2)</f>
        <v>0</v>
      </c>
      <c r="L198" s="143"/>
      <c r="M198" s="28"/>
      <c r="N198" s="144" t="s">
        <v>1</v>
      </c>
      <c r="O198" s="145" t="s">
        <v>41</v>
      </c>
      <c r="Q198" s="146">
        <f t="shared" ref="Q198:Q206" si="41">P198*I198</f>
        <v>0</v>
      </c>
      <c r="R198" s="146">
        <v>2.1000000000000001E-4</v>
      </c>
      <c r="S198" s="146">
        <f t="shared" ref="S198:S206" si="42">R198*I198</f>
        <v>4.032E-3</v>
      </c>
      <c r="T198" s="146">
        <v>0</v>
      </c>
      <c r="U198" s="147">
        <f t="shared" ref="U198:U206" si="43">T198*I198</f>
        <v>0</v>
      </c>
      <c r="AS198" s="148" t="s">
        <v>169</v>
      </c>
      <c r="AU198" s="148" t="s">
        <v>136</v>
      </c>
      <c r="AV198" s="148" t="s">
        <v>84</v>
      </c>
      <c r="AZ198" s="13" t="s">
        <v>134</v>
      </c>
      <c r="BF198" s="149">
        <f t="shared" ref="BF198:BF206" si="44">IF(O198="základná",K198,0)</f>
        <v>0</v>
      </c>
      <c r="BG198" s="149">
        <f t="shared" ref="BG198:BG206" si="45">IF(O198="znížená",K198,0)</f>
        <v>0</v>
      </c>
      <c r="BH198" s="149">
        <f t="shared" ref="BH198:BH206" si="46">IF(O198="zákl. prenesená",K198,0)</f>
        <v>0</v>
      </c>
      <c r="BI198" s="149">
        <f t="shared" ref="BI198:BI206" si="47">IF(O198="zníž. prenesená",K198,0)</f>
        <v>0</v>
      </c>
      <c r="BJ198" s="149">
        <f t="shared" ref="BJ198:BJ206" si="48">IF(O198="nulová",K198,0)</f>
        <v>0</v>
      </c>
      <c r="BK198" s="13" t="s">
        <v>84</v>
      </c>
      <c r="BL198" s="149">
        <f t="shared" ref="BL198:BL206" si="49">ROUND(J198*I198,2)</f>
        <v>0</v>
      </c>
      <c r="BM198" s="13" t="s">
        <v>169</v>
      </c>
      <c r="BN198" s="148" t="s">
        <v>370</v>
      </c>
    </row>
    <row r="199" spans="2:66" s="1" customFormat="1" ht="49.1" customHeight="1">
      <c r="B199" s="135"/>
      <c r="C199" s="150" t="s">
        <v>371</v>
      </c>
      <c r="D199" s="150" t="s">
        <v>172</v>
      </c>
      <c r="E199" s="151" t="s">
        <v>372</v>
      </c>
      <c r="F199" s="152" t="s">
        <v>373</v>
      </c>
      <c r="G199" s="152"/>
      <c r="H199" s="153" t="s">
        <v>240</v>
      </c>
      <c r="I199" s="154">
        <v>40.32</v>
      </c>
      <c r="J199" s="155"/>
      <c r="K199" s="156">
        <f t="shared" si="40"/>
        <v>0</v>
      </c>
      <c r="L199" s="157"/>
      <c r="M199" s="158"/>
      <c r="N199" s="159" t="s">
        <v>1</v>
      </c>
      <c r="O199" s="160" t="s">
        <v>41</v>
      </c>
      <c r="Q199" s="146">
        <f t="shared" si="41"/>
        <v>0</v>
      </c>
      <c r="R199" s="146">
        <v>1E-4</v>
      </c>
      <c r="S199" s="146">
        <f t="shared" si="42"/>
        <v>4.032E-3</v>
      </c>
      <c r="T199" s="146">
        <v>0</v>
      </c>
      <c r="U199" s="147">
        <f t="shared" si="43"/>
        <v>0</v>
      </c>
      <c r="AS199" s="148" t="s">
        <v>175</v>
      </c>
      <c r="AU199" s="148" t="s">
        <v>172</v>
      </c>
      <c r="AV199" s="148" t="s">
        <v>84</v>
      </c>
      <c r="AZ199" s="13" t="s">
        <v>134</v>
      </c>
      <c r="BF199" s="149">
        <f t="shared" si="44"/>
        <v>0</v>
      </c>
      <c r="BG199" s="149">
        <f t="shared" si="45"/>
        <v>0</v>
      </c>
      <c r="BH199" s="149">
        <f t="shared" si="46"/>
        <v>0</v>
      </c>
      <c r="BI199" s="149">
        <f t="shared" si="47"/>
        <v>0</v>
      </c>
      <c r="BJ199" s="149">
        <f t="shared" si="48"/>
        <v>0</v>
      </c>
      <c r="BK199" s="13" t="s">
        <v>84</v>
      </c>
      <c r="BL199" s="149">
        <f t="shared" si="49"/>
        <v>0</v>
      </c>
      <c r="BM199" s="13" t="s">
        <v>169</v>
      </c>
      <c r="BN199" s="148" t="s">
        <v>374</v>
      </c>
    </row>
    <row r="200" spans="2:66" s="1" customFormat="1" ht="16.5" customHeight="1">
      <c r="B200" s="135"/>
      <c r="C200" s="150" t="s">
        <v>375</v>
      </c>
      <c r="D200" s="150" t="s">
        <v>172</v>
      </c>
      <c r="E200" s="151" t="s">
        <v>376</v>
      </c>
      <c r="F200" s="152" t="s">
        <v>377</v>
      </c>
      <c r="G200" s="152"/>
      <c r="H200" s="153" t="s">
        <v>378</v>
      </c>
      <c r="I200" s="154">
        <v>4</v>
      </c>
      <c r="J200" s="155"/>
      <c r="K200" s="156">
        <f t="shared" si="40"/>
        <v>0</v>
      </c>
      <c r="L200" s="157"/>
      <c r="M200" s="158"/>
      <c r="N200" s="159" t="s">
        <v>1</v>
      </c>
      <c r="O200" s="160" t="s">
        <v>41</v>
      </c>
      <c r="Q200" s="146">
        <f t="shared" si="41"/>
        <v>0</v>
      </c>
      <c r="R200" s="146">
        <v>1.3559999999999999E-2</v>
      </c>
      <c r="S200" s="146">
        <f t="shared" si="42"/>
        <v>5.4239999999999997E-2</v>
      </c>
      <c r="T200" s="146">
        <v>0</v>
      </c>
      <c r="U200" s="147">
        <f t="shared" si="43"/>
        <v>0</v>
      </c>
      <c r="AS200" s="148" t="s">
        <v>175</v>
      </c>
      <c r="AU200" s="148" t="s">
        <v>172</v>
      </c>
      <c r="AV200" s="148" t="s">
        <v>84</v>
      </c>
      <c r="AZ200" s="13" t="s">
        <v>134</v>
      </c>
      <c r="BF200" s="149">
        <f t="shared" si="44"/>
        <v>0</v>
      </c>
      <c r="BG200" s="149">
        <f t="shared" si="45"/>
        <v>0</v>
      </c>
      <c r="BH200" s="149">
        <f t="shared" si="46"/>
        <v>0</v>
      </c>
      <c r="BI200" s="149">
        <f t="shared" si="47"/>
        <v>0</v>
      </c>
      <c r="BJ200" s="149">
        <f t="shared" si="48"/>
        <v>0</v>
      </c>
      <c r="BK200" s="13" t="s">
        <v>84</v>
      </c>
      <c r="BL200" s="149">
        <f t="shared" si="49"/>
        <v>0</v>
      </c>
      <c r="BM200" s="13" t="s">
        <v>169</v>
      </c>
      <c r="BN200" s="148" t="s">
        <v>379</v>
      </c>
    </row>
    <row r="201" spans="2:66" s="1" customFormat="1" ht="33" customHeight="1">
      <c r="B201" s="135"/>
      <c r="C201" s="136" t="s">
        <v>380</v>
      </c>
      <c r="D201" s="136" t="s">
        <v>136</v>
      </c>
      <c r="E201" s="137" t="s">
        <v>381</v>
      </c>
      <c r="F201" s="138" t="s">
        <v>382</v>
      </c>
      <c r="G201" s="138"/>
      <c r="H201" s="139" t="s">
        <v>240</v>
      </c>
      <c r="I201" s="140">
        <v>7</v>
      </c>
      <c r="J201" s="141"/>
      <c r="K201" s="142">
        <f t="shared" si="40"/>
        <v>0</v>
      </c>
      <c r="L201" s="143"/>
      <c r="M201" s="28"/>
      <c r="N201" s="144" t="s">
        <v>1</v>
      </c>
      <c r="O201" s="145" t="s">
        <v>41</v>
      </c>
      <c r="Q201" s="146">
        <f t="shared" si="41"/>
        <v>0</v>
      </c>
      <c r="R201" s="146">
        <v>2.1000000000000001E-4</v>
      </c>
      <c r="S201" s="146">
        <f t="shared" si="42"/>
        <v>1.47E-3</v>
      </c>
      <c r="T201" s="146">
        <v>0</v>
      </c>
      <c r="U201" s="147">
        <f t="shared" si="43"/>
        <v>0</v>
      </c>
      <c r="AS201" s="148" t="s">
        <v>169</v>
      </c>
      <c r="AU201" s="148" t="s">
        <v>136</v>
      </c>
      <c r="AV201" s="148" t="s">
        <v>84</v>
      </c>
      <c r="AZ201" s="13" t="s">
        <v>134</v>
      </c>
      <c r="BF201" s="149">
        <f t="shared" si="44"/>
        <v>0</v>
      </c>
      <c r="BG201" s="149">
        <f t="shared" si="45"/>
        <v>0</v>
      </c>
      <c r="BH201" s="149">
        <f t="shared" si="46"/>
        <v>0</v>
      </c>
      <c r="BI201" s="149">
        <f t="shared" si="47"/>
        <v>0</v>
      </c>
      <c r="BJ201" s="149">
        <f t="shared" si="48"/>
        <v>0</v>
      </c>
      <c r="BK201" s="13" t="s">
        <v>84</v>
      </c>
      <c r="BL201" s="149">
        <f t="shared" si="49"/>
        <v>0</v>
      </c>
      <c r="BM201" s="13" t="s">
        <v>169</v>
      </c>
      <c r="BN201" s="148" t="s">
        <v>383</v>
      </c>
    </row>
    <row r="202" spans="2:66" s="1" customFormat="1" ht="49.1" customHeight="1">
      <c r="B202" s="135"/>
      <c r="C202" s="150" t="s">
        <v>384</v>
      </c>
      <c r="D202" s="150" t="s">
        <v>172</v>
      </c>
      <c r="E202" s="151" t="s">
        <v>385</v>
      </c>
      <c r="F202" s="152" t="s">
        <v>373</v>
      </c>
      <c r="G202" s="152"/>
      <c r="H202" s="153" t="s">
        <v>240</v>
      </c>
      <c r="I202" s="154">
        <v>7.35</v>
      </c>
      <c r="J202" s="155"/>
      <c r="K202" s="156">
        <f t="shared" si="40"/>
        <v>0</v>
      </c>
      <c r="L202" s="157"/>
      <c r="M202" s="158"/>
      <c r="N202" s="159" t="s">
        <v>1</v>
      </c>
      <c r="O202" s="160" t="s">
        <v>41</v>
      </c>
      <c r="Q202" s="146">
        <f t="shared" si="41"/>
        <v>0</v>
      </c>
      <c r="R202" s="146">
        <v>1E-4</v>
      </c>
      <c r="S202" s="146">
        <f t="shared" si="42"/>
        <v>7.3499999999999998E-4</v>
      </c>
      <c r="T202" s="146">
        <v>0</v>
      </c>
      <c r="U202" s="147">
        <f t="shared" si="43"/>
        <v>0</v>
      </c>
      <c r="AS202" s="148" t="s">
        <v>175</v>
      </c>
      <c r="AU202" s="148" t="s">
        <v>172</v>
      </c>
      <c r="AV202" s="148" t="s">
        <v>84</v>
      </c>
      <c r="AZ202" s="13" t="s">
        <v>134</v>
      </c>
      <c r="BF202" s="149">
        <f t="shared" si="44"/>
        <v>0</v>
      </c>
      <c r="BG202" s="149">
        <f t="shared" si="45"/>
        <v>0</v>
      </c>
      <c r="BH202" s="149">
        <f t="shared" si="46"/>
        <v>0</v>
      </c>
      <c r="BI202" s="149">
        <f t="shared" si="47"/>
        <v>0</v>
      </c>
      <c r="BJ202" s="149">
        <f t="shared" si="48"/>
        <v>0</v>
      </c>
      <c r="BK202" s="13" t="s">
        <v>84</v>
      </c>
      <c r="BL202" s="149">
        <f t="shared" si="49"/>
        <v>0</v>
      </c>
      <c r="BM202" s="13" t="s">
        <v>169</v>
      </c>
      <c r="BN202" s="148" t="s">
        <v>386</v>
      </c>
    </row>
    <row r="203" spans="2:66" s="1" customFormat="1" ht="24.15" customHeight="1">
      <c r="B203" s="135"/>
      <c r="C203" s="150" t="s">
        <v>387</v>
      </c>
      <c r="D203" s="150" t="s">
        <v>172</v>
      </c>
      <c r="E203" s="151" t="s">
        <v>388</v>
      </c>
      <c r="F203" s="152" t="s">
        <v>389</v>
      </c>
      <c r="G203" s="152"/>
      <c r="H203" s="153" t="s">
        <v>378</v>
      </c>
      <c r="I203" s="154">
        <v>1</v>
      </c>
      <c r="J203" s="155"/>
      <c r="K203" s="156">
        <f t="shared" si="40"/>
        <v>0</v>
      </c>
      <c r="L203" s="157"/>
      <c r="M203" s="158"/>
      <c r="N203" s="159" t="s">
        <v>1</v>
      </c>
      <c r="O203" s="160" t="s">
        <v>41</v>
      </c>
      <c r="Q203" s="146">
        <f t="shared" si="41"/>
        <v>0</v>
      </c>
      <c r="R203" s="146">
        <v>1.3559999999999999E-2</v>
      </c>
      <c r="S203" s="146">
        <f t="shared" si="42"/>
        <v>1.3559999999999999E-2</v>
      </c>
      <c r="T203" s="146">
        <v>0</v>
      </c>
      <c r="U203" s="147">
        <f t="shared" si="43"/>
        <v>0</v>
      </c>
      <c r="AS203" s="148" t="s">
        <v>175</v>
      </c>
      <c r="AU203" s="148" t="s">
        <v>172</v>
      </c>
      <c r="AV203" s="148" t="s">
        <v>84</v>
      </c>
      <c r="AZ203" s="13" t="s">
        <v>134</v>
      </c>
      <c r="BF203" s="149">
        <f t="shared" si="44"/>
        <v>0</v>
      </c>
      <c r="BG203" s="149">
        <f t="shared" si="45"/>
        <v>0</v>
      </c>
      <c r="BH203" s="149">
        <f t="shared" si="46"/>
        <v>0</v>
      </c>
      <c r="BI203" s="149">
        <f t="shared" si="47"/>
        <v>0</v>
      </c>
      <c r="BJ203" s="149">
        <f t="shared" si="48"/>
        <v>0</v>
      </c>
      <c r="BK203" s="13" t="s">
        <v>84</v>
      </c>
      <c r="BL203" s="149">
        <f t="shared" si="49"/>
        <v>0</v>
      </c>
      <c r="BM203" s="13" t="s">
        <v>169</v>
      </c>
      <c r="BN203" s="148" t="s">
        <v>390</v>
      </c>
    </row>
    <row r="204" spans="2:66" s="1" customFormat="1" ht="24.15" customHeight="1">
      <c r="B204" s="135"/>
      <c r="C204" s="136" t="s">
        <v>391</v>
      </c>
      <c r="D204" s="136" t="s">
        <v>136</v>
      </c>
      <c r="E204" s="137" t="s">
        <v>392</v>
      </c>
      <c r="F204" s="138" t="s">
        <v>393</v>
      </c>
      <c r="G204" s="138"/>
      <c r="H204" s="139" t="s">
        <v>378</v>
      </c>
      <c r="I204" s="140">
        <v>1</v>
      </c>
      <c r="J204" s="141"/>
      <c r="K204" s="142">
        <f t="shared" si="40"/>
        <v>0</v>
      </c>
      <c r="L204" s="143"/>
      <c r="M204" s="28"/>
      <c r="N204" s="144" t="s">
        <v>1</v>
      </c>
      <c r="O204" s="145" t="s">
        <v>41</v>
      </c>
      <c r="Q204" s="146">
        <f t="shared" si="41"/>
        <v>0</v>
      </c>
      <c r="R204" s="146">
        <v>8.0000000000000007E-5</v>
      </c>
      <c r="S204" s="146">
        <f t="shared" si="42"/>
        <v>8.0000000000000007E-5</v>
      </c>
      <c r="T204" s="146">
        <v>0</v>
      </c>
      <c r="U204" s="147">
        <f t="shared" si="43"/>
        <v>0</v>
      </c>
      <c r="AS204" s="148" t="s">
        <v>169</v>
      </c>
      <c r="AU204" s="148" t="s">
        <v>136</v>
      </c>
      <c r="AV204" s="148" t="s">
        <v>84</v>
      </c>
      <c r="AZ204" s="13" t="s">
        <v>134</v>
      </c>
      <c r="BF204" s="149">
        <f t="shared" si="44"/>
        <v>0</v>
      </c>
      <c r="BG204" s="149">
        <f t="shared" si="45"/>
        <v>0</v>
      </c>
      <c r="BH204" s="149">
        <f t="shared" si="46"/>
        <v>0</v>
      </c>
      <c r="BI204" s="149">
        <f t="shared" si="47"/>
        <v>0</v>
      </c>
      <c r="BJ204" s="149">
        <f t="shared" si="48"/>
        <v>0</v>
      </c>
      <c r="BK204" s="13" t="s">
        <v>84</v>
      </c>
      <c r="BL204" s="149">
        <f t="shared" si="49"/>
        <v>0</v>
      </c>
      <c r="BM204" s="13" t="s">
        <v>169</v>
      </c>
      <c r="BN204" s="148" t="s">
        <v>394</v>
      </c>
    </row>
    <row r="205" spans="2:66" s="1" customFormat="1" ht="24.15" customHeight="1">
      <c r="B205" s="135"/>
      <c r="C205" s="150" t="s">
        <v>395</v>
      </c>
      <c r="D205" s="150" t="s">
        <v>172</v>
      </c>
      <c r="E205" s="151" t="s">
        <v>396</v>
      </c>
      <c r="F205" s="152" t="s">
        <v>397</v>
      </c>
      <c r="G205" s="152"/>
      <c r="H205" s="153" t="s">
        <v>378</v>
      </c>
      <c r="I205" s="154">
        <v>1</v>
      </c>
      <c r="J205" s="155"/>
      <c r="K205" s="156">
        <f t="shared" si="40"/>
        <v>0</v>
      </c>
      <c r="L205" s="157"/>
      <c r="M205" s="158"/>
      <c r="N205" s="159" t="s">
        <v>1</v>
      </c>
      <c r="O205" s="160" t="s">
        <v>41</v>
      </c>
      <c r="Q205" s="146">
        <f t="shared" si="41"/>
        <v>0</v>
      </c>
      <c r="R205" s="146">
        <v>5.9139999999999998E-2</v>
      </c>
      <c r="S205" s="146">
        <f t="shared" si="42"/>
        <v>5.9139999999999998E-2</v>
      </c>
      <c r="T205" s="146">
        <v>0</v>
      </c>
      <c r="U205" s="147">
        <f t="shared" si="43"/>
        <v>0</v>
      </c>
      <c r="AS205" s="148" t="s">
        <v>175</v>
      </c>
      <c r="AU205" s="148" t="s">
        <v>172</v>
      </c>
      <c r="AV205" s="148" t="s">
        <v>84</v>
      </c>
      <c r="AZ205" s="13" t="s">
        <v>134</v>
      </c>
      <c r="BF205" s="149">
        <f t="shared" si="44"/>
        <v>0</v>
      </c>
      <c r="BG205" s="149">
        <f t="shared" si="45"/>
        <v>0</v>
      </c>
      <c r="BH205" s="149">
        <f t="shared" si="46"/>
        <v>0</v>
      </c>
      <c r="BI205" s="149">
        <f t="shared" si="47"/>
        <v>0</v>
      </c>
      <c r="BJ205" s="149">
        <f t="shared" si="48"/>
        <v>0</v>
      </c>
      <c r="BK205" s="13" t="s">
        <v>84</v>
      </c>
      <c r="BL205" s="149">
        <f t="shared" si="49"/>
        <v>0</v>
      </c>
      <c r="BM205" s="13" t="s">
        <v>169</v>
      </c>
      <c r="BN205" s="148" t="s">
        <v>398</v>
      </c>
    </row>
    <row r="206" spans="2:66" s="1" customFormat="1" ht="37.85" customHeight="1">
      <c r="B206" s="135"/>
      <c r="C206" s="150" t="s">
        <v>399</v>
      </c>
      <c r="D206" s="150" t="s">
        <v>172</v>
      </c>
      <c r="E206" s="151" t="s">
        <v>400</v>
      </c>
      <c r="F206" s="152" t="s">
        <v>401</v>
      </c>
      <c r="G206" s="152"/>
      <c r="H206" s="153" t="s">
        <v>378</v>
      </c>
      <c r="I206" s="154">
        <v>1</v>
      </c>
      <c r="J206" s="155"/>
      <c r="K206" s="156">
        <f t="shared" si="40"/>
        <v>0</v>
      </c>
      <c r="L206" s="157"/>
      <c r="M206" s="158"/>
      <c r="N206" s="159" t="s">
        <v>1</v>
      </c>
      <c r="O206" s="160" t="s">
        <v>41</v>
      </c>
      <c r="Q206" s="146">
        <f t="shared" si="41"/>
        <v>0</v>
      </c>
      <c r="R206" s="146">
        <v>5.8100000000000001E-3</v>
      </c>
      <c r="S206" s="146">
        <f t="shared" si="42"/>
        <v>5.8100000000000001E-3</v>
      </c>
      <c r="T206" s="146">
        <v>0</v>
      </c>
      <c r="U206" s="147">
        <f t="shared" si="43"/>
        <v>0</v>
      </c>
      <c r="AS206" s="148" t="s">
        <v>175</v>
      </c>
      <c r="AU206" s="148" t="s">
        <v>172</v>
      </c>
      <c r="AV206" s="148" t="s">
        <v>84</v>
      </c>
      <c r="AZ206" s="13" t="s">
        <v>134</v>
      </c>
      <c r="BF206" s="149">
        <f t="shared" si="44"/>
        <v>0</v>
      </c>
      <c r="BG206" s="149">
        <f t="shared" si="45"/>
        <v>0</v>
      </c>
      <c r="BH206" s="149">
        <f t="shared" si="46"/>
        <v>0</v>
      </c>
      <c r="BI206" s="149">
        <f t="shared" si="47"/>
        <v>0</v>
      </c>
      <c r="BJ206" s="149">
        <f t="shared" si="48"/>
        <v>0</v>
      </c>
      <c r="BK206" s="13" t="s">
        <v>84</v>
      </c>
      <c r="BL206" s="149">
        <f t="shared" si="49"/>
        <v>0</v>
      </c>
      <c r="BM206" s="13" t="s">
        <v>169</v>
      </c>
      <c r="BN206" s="148" t="s">
        <v>402</v>
      </c>
    </row>
    <row r="207" spans="2:66" s="11" customFormat="1" ht="22.85" customHeight="1">
      <c r="B207" s="123"/>
      <c r="D207" s="124" t="s">
        <v>74</v>
      </c>
      <c r="E207" s="133" t="s">
        <v>403</v>
      </c>
      <c r="F207" s="133" t="s">
        <v>404</v>
      </c>
      <c r="G207" s="133"/>
      <c r="J207" s="126"/>
      <c r="K207" s="134">
        <f>BL207</f>
        <v>0</v>
      </c>
      <c r="M207" s="123"/>
      <c r="N207" s="128"/>
      <c r="Q207" s="129">
        <f>SUM(Q208:Q209)</f>
        <v>0</v>
      </c>
      <c r="S207" s="129">
        <f>SUM(S208:S209)</f>
        <v>0.25004999999999999</v>
      </c>
      <c r="U207" s="130">
        <f>SUM(U208:U209)</f>
        <v>0</v>
      </c>
      <c r="AS207" s="124" t="s">
        <v>84</v>
      </c>
      <c r="AU207" s="131" t="s">
        <v>74</v>
      </c>
      <c r="AV207" s="131" t="s">
        <v>80</v>
      </c>
      <c r="AZ207" s="124" t="s">
        <v>134</v>
      </c>
      <c r="BL207" s="132">
        <f>SUM(BL208:BL209)</f>
        <v>0</v>
      </c>
    </row>
    <row r="208" spans="2:66" s="1" customFormat="1" ht="33" customHeight="1">
      <c r="B208" s="135"/>
      <c r="C208" s="136" t="s">
        <v>405</v>
      </c>
      <c r="D208" s="136" t="s">
        <v>136</v>
      </c>
      <c r="E208" s="137" t="s">
        <v>406</v>
      </c>
      <c r="F208" s="138" t="s">
        <v>407</v>
      </c>
      <c r="G208" s="138"/>
      <c r="H208" s="139" t="s">
        <v>378</v>
      </c>
      <c r="I208" s="140">
        <v>1</v>
      </c>
      <c r="J208" s="141"/>
      <c r="K208" s="142">
        <f>ROUND(J208*I208,2)</f>
        <v>0</v>
      </c>
      <c r="L208" s="143"/>
      <c r="M208" s="28"/>
      <c r="N208" s="144" t="s">
        <v>1</v>
      </c>
      <c r="O208" s="145" t="s">
        <v>41</v>
      </c>
      <c r="Q208" s="146">
        <f>P208*I208</f>
        <v>0</v>
      </c>
      <c r="R208" s="146">
        <v>0.25004999999999999</v>
      </c>
      <c r="S208" s="146">
        <f>R208*I208</f>
        <v>0.25004999999999999</v>
      </c>
      <c r="T208" s="146">
        <v>0</v>
      </c>
      <c r="U208" s="147">
        <f>T208*I208</f>
        <v>0</v>
      </c>
      <c r="AS208" s="148" t="s">
        <v>169</v>
      </c>
      <c r="AU208" s="148" t="s">
        <v>136</v>
      </c>
      <c r="AV208" s="148" t="s">
        <v>84</v>
      </c>
      <c r="AZ208" s="13" t="s">
        <v>134</v>
      </c>
      <c r="BF208" s="149">
        <f>IF(O208="základná",K208,0)</f>
        <v>0</v>
      </c>
      <c r="BG208" s="149">
        <f>IF(O208="znížená",K208,0)</f>
        <v>0</v>
      </c>
      <c r="BH208" s="149">
        <f>IF(O208="zákl. prenesená",K208,0)</f>
        <v>0</v>
      </c>
      <c r="BI208" s="149">
        <f>IF(O208="zníž. prenesená",K208,0)</f>
        <v>0</v>
      </c>
      <c r="BJ208" s="149">
        <f>IF(O208="nulová",K208,0)</f>
        <v>0</v>
      </c>
      <c r="BK208" s="13" t="s">
        <v>84</v>
      </c>
      <c r="BL208" s="149">
        <f>ROUND(J208*I208,2)</f>
        <v>0</v>
      </c>
      <c r="BM208" s="13" t="s">
        <v>169</v>
      </c>
      <c r="BN208" s="148" t="s">
        <v>408</v>
      </c>
    </row>
    <row r="209" spans="2:66" s="1" customFormat="1" ht="24.15" customHeight="1">
      <c r="B209" s="135"/>
      <c r="C209" s="136" t="s">
        <v>409</v>
      </c>
      <c r="D209" s="136" t="s">
        <v>136</v>
      </c>
      <c r="E209" s="137" t="s">
        <v>410</v>
      </c>
      <c r="F209" s="138" t="s">
        <v>411</v>
      </c>
      <c r="G209" s="138"/>
      <c r="H209" s="139" t="s">
        <v>161</v>
      </c>
      <c r="I209" s="140">
        <v>0.25</v>
      </c>
      <c r="J209" s="141"/>
      <c r="K209" s="142">
        <f>ROUND(J209*I209,2)</f>
        <v>0</v>
      </c>
      <c r="L209" s="143"/>
      <c r="M209" s="28"/>
      <c r="N209" s="144" t="s">
        <v>1</v>
      </c>
      <c r="O209" s="145" t="s">
        <v>41</v>
      </c>
      <c r="Q209" s="146">
        <f>P209*I209</f>
        <v>0</v>
      </c>
      <c r="R209" s="146">
        <v>0</v>
      </c>
      <c r="S209" s="146">
        <f>R209*I209</f>
        <v>0</v>
      </c>
      <c r="T209" s="146">
        <v>0</v>
      </c>
      <c r="U209" s="147">
        <f>T209*I209</f>
        <v>0</v>
      </c>
      <c r="AS209" s="148" t="s">
        <v>169</v>
      </c>
      <c r="AU209" s="148" t="s">
        <v>136</v>
      </c>
      <c r="AV209" s="148" t="s">
        <v>84</v>
      </c>
      <c r="AZ209" s="13" t="s">
        <v>134</v>
      </c>
      <c r="BF209" s="149">
        <f>IF(O209="základná",K209,0)</f>
        <v>0</v>
      </c>
      <c r="BG209" s="149">
        <f>IF(O209="znížená",K209,0)</f>
        <v>0</v>
      </c>
      <c r="BH209" s="149">
        <f>IF(O209="zákl. prenesená",K209,0)</f>
        <v>0</v>
      </c>
      <c r="BI209" s="149">
        <f>IF(O209="zníž. prenesená",K209,0)</f>
        <v>0</v>
      </c>
      <c r="BJ209" s="149">
        <f>IF(O209="nulová",K209,0)</f>
        <v>0</v>
      </c>
      <c r="BK209" s="13" t="s">
        <v>84</v>
      </c>
      <c r="BL209" s="149">
        <f>ROUND(J209*I209,2)</f>
        <v>0</v>
      </c>
      <c r="BM209" s="13" t="s">
        <v>169</v>
      </c>
      <c r="BN209" s="148" t="s">
        <v>412</v>
      </c>
    </row>
    <row r="210" spans="2:66" s="11" customFormat="1" ht="22.85" customHeight="1">
      <c r="B210" s="123"/>
      <c r="D210" s="124" t="s">
        <v>74</v>
      </c>
      <c r="E210" s="133" t="s">
        <v>413</v>
      </c>
      <c r="F210" s="133" t="s">
        <v>414</v>
      </c>
      <c r="G210" s="133"/>
      <c r="J210" s="126"/>
      <c r="K210" s="134">
        <f>BL210</f>
        <v>0</v>
      </c>
      <c r="M210" s="123"/>
      <c r="N210" s="128"/>
      <c r="Q210" s="129">
        <f>SUM(Q211:Q212)</f>
        <v>0</v>
      </c>
      <c r="S210" s="129">
        <f>SUM(S211:S212)</f>
        <v>2.2787599999999998E-2</v>
      </c>
      <c r="U210" s="130">
        <f>SUM(U211:U212)</f>
        <v>0</v>
      </c>
      <c r="AS210" s="124" t="s">
        <v>84</v>
      </c>
      <c r="AU210" s="131" t="s">
        <v>74</v>
      </c>
      <c r="AV210" s="131" t="s">
        <v>80</v>
      </c>
      <c r="AZ210" s="124" t="s">
        <v>134</v>
      </c>
      <c r="BL210" s="132">
        <f>SUM(BL211:BL212)</f>
        <v>0</v>
      </c>
    </row>
    <row r="211" spans="2:66" s="1" customFormat="1" ht="24.15" customHeight="1">
      <c r="B211" s="135"/>
      <c r="C211" s="136" t="s">
        <v>415</v>
      </c>
      <c r="D211" s="136" t="s">
        <v>136</v>
      </c>
      <c r="E211" s="137" t="s">
        <v>416</v>
      </c>
      <c r="F211" s="138" t="s">
        <v>417</v>
      </c>
      <c r="G211" s="138"/>
      <c r="H211" s="139" t="s">
        <v>146</v>
      </c>
      <c r="I211" s="140">
        <v>85.88</v>
      </c>
      <c r="J211" s="141"/>
      <c r="K211" s="142">
        <f>ROUND(J211*I211,2)</f>
        <v>0</v>
      </c>
      <c r="L211" s="143"/>
      <c r="M211" s="28"/>
      <c r="N211" s="144" t="s">
        <v>1</v>
      </c>
      <c r="O211" s="145" t="s">
        <v>41</v>
      </c>
      <c r="Q211" s="146">
        <f>P211*I211</f>
        <v>0</v>
      </c>
      <c r="R211" s="146">
        <v>1.1E-4</v>
      </c>
      <c r="S211" s="146">
        <f>R211*I211</f>
        <v>9.4468E-3</v>
      </c>
      <c r="T211" s="146">
        <v>0</v>
      </c>
      <c r="U211" s="147">
        <f>T211*I211</f>
        <v>0</v>
      </c>
      <c r="AS211" s="148" t="s">
        <v>169</v>
      </c>
      <c r="AU211" s="148" t="s">
        <v>136</v>
      </c>
      <c r="AV211" s="148" t="s">
        <v>84</v>
      </c>
      <c r="AZ211" s="13" t="s">
        <v>134</v>
      </c>
      <c r="BF211" s="149">
        <f>IF(O211="základná",K211,0)</f>
        <v>0</v>
      </c>
      <c r="BG211" s="149">
        <f>IF(O211="znížená",K211,0)</f>
        <v>0</v>
      </c>
      <c r="BH211" s="149">
        <f>IF(O211="zákl. prenesená",K211,0)</f>
        <v>0</v>
      </c>
      <c r="BI211" s="149">
        <f>IF(O211="zníž. prenesená",K211,0)</f>
        <v>0</v>
      </c>
      <c r="BJ211" s="149">
        <f>IF(O211="nulová",K211,0)</f>
        <v>0</v>
      </c>
      <c r="BK211" s="13" t="s">
        <v>84</v>
      </c>
      <c r="BL211" s="149">
        <f>ROUND(J211*I211,2)</f>
        <v>0</v>
      </c>
      <c r="BM211" s="13" t="s">
        <v>169</v>
      </c>
      <c r="BN211" s="148" t="s">
        <v>418</v>
      </c>
    </row>
    <row r="212" spans="2:66" s="1" customFormat="1" ht="33" customHeight="1">
      <c r="B212" s="135"/>
      <c r="C212" s="136" t="s">
        <v>419</v>
      </c>
      <c r="D212" s="136" t="s">
        <v>136</v>
      </c>
      <c r="E212" s="137" t="s">
        <v>420</v>
      </c>
      <c r="F212" s="138" t="s">
        <v>421</v>
      </c>
      <c r="G212" s="138"/>
      <c r="H212" s="139" t="s">
        <v>146</v>
      </c>
      <c r="I212" s="140">
        <v>60.64</v>
      </c>
      <c r="J212" s="141"/>
      <c r="K212" s="142">
        <f>ROUND(J212*I212,2)</f>
        <v>0</v>
      </c>
      <c r="L212" s="143"/>
      <c r="M212" s="28"/>
      <c r="N212" s="161" t="s">
        <v>1</v>
      </c>
      <c r="O212" s="162" t="s">
        <v>41</v>
      </c>
      <c r="P212" s="163"/>
      <c r="Q212" s="164">
        <f>P212*I212</f>
        <v>0</v>
      </c>
      <c r="R212" s="164">
        <v>2.2000000000000001E-4</v>
      </c>
      <c r="S212" s="164">
        <f>R212*I212</f>
        <v>1.33408E-2</v>
      </c>
      <c r="T212" s="164">
        <v>0</v>
      </c>
      <c r="U212" s="165">
        <f>T212*I212</f>
        <v>0</v>
      </c>
      <c r="AS212" s="148" t="s">
        <v>169</v>
      </c>
      <c r="AU212" s="148" t="s">
        <v>136</v>
      </c>
      <c r="AV212" s="148" t="s">
        <v>84</v>
      </c>
      <c r="AZ212" s="13" t="s">
        <v>134</v>
      </c>
      <c r="BF212" s="149">
        <f>IF(O212="základná",K212,0)</f>
        <v>0</v>
      </c>
      <c r="BG212" s="149">
        <f>IF(O212="znížená",K212,0)</f>
        <v>0</v>
      </c>
      <c r="BH212" s="149">
        <f>IF(O212="zákl. prenesená",K212,0)</f>
        <v>0</v>
      </c>
      <c r="BI212" s="149">
        <f>IF(O212="zníž. prenesená",K212,0)</f>
        <v>0</v>
      </c>
      <c r="BJ212" s="149">
        <f>IF(O212="nulová",K212,0)</f>
        <v>0</v>
      </c>
      <c r="BK212" s="13" t="s">
        <v>84</v>
      </c>
      <c r="BL212" s="149">
        <f>ROUND(J212*I212,2)</f>
        <v>0</v>
      </c>
      <c r="BM212" s="13" t="s">
        <v>169</v>
      </c>
      <c r="BN212" s="148" t="s">
        <v>422</v>
      </c>
    </row>
    <row r="213" spans="2:66" s="1" customFormat="1" ht="7" customHeight="1">
      <c r="B213" s="43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28"/>
    </row>
  </sheetData>
  <autoFilter ref="C128:L212" xr:uid="{00000000-0009-0000-0000-000004000000}"/>
  <mergeCells count="9">
    <mergeCell ref="E87:I87"/>
    <mergeCell ref="E119:I119"/>
    <mergeCell ref="E121:I121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N216"/>
  <sheetViews>
    <sheetView showGridLines="0" workbookViewId="0">
      <selection activeCell="Y135" sqref="Y135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47" ht="37" customHeight="1">
      <c r="M2" s="207" t="s">
        <v>5</v>
      </c>
      <c r="N2" s="189"/>
      <c r="O2" s="189"/>
      <c r="P2" s="189"/>
      <c r="Q2" s="189"/>
      <c r="R2" s="189"/>
      <c r="S2" s="189"/>
      <c r="T2" s="189"/>
      <c r="U2" s="189"/>
      <c r="V2" s="189"/>
      <c r="W2" s="189"/>
      <c r="AU2" s="13" t="s">
        <v>95</v>
      </c>
    </row>
    <row r="3" spans="2:47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75</v>
      </c>
    </row>
    <row r="4" spans="2:47" ht="25" customHeight="1">
      <c r="B4" s="16"/>
      <c r="D4" s="17" t="s">
        <v>99</v>
      </c>
      <c r="M4" s="16"/>
      <c r="N4" s="87" t="s">
        <v>9</v>
      </c>
      <c r="AU4" s="13" t="s">
        <v>3</v>
      </c>
    </row>
    <row r="5" spans="2:47" ht="7" customHeight="1">
      <c r="B5" s="16"/>
      <c r="M5" s="16"/>
    </row>
    <row r="6" spans="2:47" ht="12" customHeight="1">
      <c r="B6" s="16"/>
      <c r="D6" s="23" t="s">
        <v>15</v>
      </c>
      <c r="M6" s="16"/>
    </row>
    <row r="7" spans="2:47" ht="16.5" customHeight="1">
      <c r="B7" s="16"/>
      <c r="E7" s="208" t="str">
        <f>'Rekapitulácia stavby'!K6</f>
        <v>Podpora poľnohospodárskeho podniku Bio farma - PAUČO</v>
      </c>
      <c r="F7" s="209"/>
      <c r="G7" s="209"/>
      <c r="H7" s="209"/>
      <c r="I7" s="209"/>
      <c r="M7" s="16"/>
    </row>
    <row r="8" spans="2:47" s="1" customFormat="1" ht="12" customHeight="1">
      <c r="B8" s="28"/>
      <c r="D8" s="23" t="s">
        <v>100</v>
      </c>
      <c r="M8" s="28"/>
    </row>
    <row r="9" spans="2:47" s="1" customFormat="1" ht="16.5" customHeight="1">
      <c r="B9" s="28"/>
      <c r="E9" s="166" t="s">
        <v>426</v>
      </c>
      <c r="F9" s="210"/>
      <c r="G9" s="210"/>
      <c r="H9" s="210"/>
      <c r="I9" s="210"/>
      <c r="M9" s="28"/>
    </row>
    <row r="10" spans="2:47" s="1" customFormat="1">
      <c r="B10" s="28"/>
      <c r="M10" s="28"/>
    </row>
    <row r="11" spans="2:47" s="1" customFormat="1" ht="12" customHeight="1">
      <c r="B11" s="28"/>
      <c r="D11" s="23" t="s">
        <v>17</v>
      </c>
      <c r="F11" s="21" t="s">
        <v>1</v>
      </c>
      <c r="G11" s="21"/>
      <c r="J11" s="23" t="s">
        <v>18</v>
      </c>
      <c r="K11" s="21" t="s">
        <v>1</v>
      </c>
      <c r="M11" s="28"/>
    </row>
    <row r="12" spans="2:47" s="1" customFormat="1" ht="12" customHeight="1">
      <c r="B12" s="28"/>
      <c r="D12" s="23" t="s">
        <v>19</v>
      </c>
      <c r="F12" s="21" t="s">
        <v>20</v>
      </c>
      <c r="G12" s="21"/>
      <c r="J12" s="23" t="s">
        <v>21</v>
      </c>
      <c r="K12" s="51" t="str">
        <f>'Rekapitulácia stavby'!AN8</f>
        <v>28. 2. 2025</v>
      </c>
      <c r="M12" s="28"/>
    </row>
    <row r="13" spans="2:47" s="1" customFormat="1" ht="10.85" customHeight="1">
      <c r="B13" s="28"/>
      <c r="M13" s="28"/>
    </row>
    <row r="14" spans="2:47" s="1" customFormat="1" ht="12" customHeight="1">
      <c r="B14" s="28"/>
      <c r="D14" s="23" t="s">
        <v>23</v>
      </c>
      <c r="J14" s="23" t="s">
        <v>24</v>
      </c>
      <c r="K14" s="21" t="s">
        <v>1</v>
      </c>
      <c r="M14" s="28"/>
    </row>
    <row r="15" spans="2:47" s="1" customFormat="1" ht="18" customHeight="1">
      <c r="B15" s="28"/>
      <c r="E15" s="21" t="s">
        <v>25</v>
      </c>
      <c r="J15" s="23" t="s">
        <v>26</v>
      </c>
      <c r="K15" s="21" t="s">
        <v>1</v>
      </c>
      <c r="M15" s="28"/>
    </row>
    <row r="16" spans="2:47" s="1" customFormat="1" ht="7" customHeight="1">
      <c r="B16" s="28"/>
      <c r="M16" s="28"/>
    </row>
    <row r="17" spans="2:13" s="1" customFormat="1" ht="12" customHeight="1">
      <c r="B17" s="28"/>
      <c r="D17" s="23" t="s">
        <v>27</v>
      </c>
      <c r="J17" s="23" t="s">
        <v>24</v>
      </c>
      <c r="K17" s="24" t="str">
        <f>'Rekapitulácia stavby'!AN13</f>
        <v>Vyplň údaj</v>
      </c>
      <c r="M17" s="28"/>
    </row>
    <row r="18" spans="2:13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188"/>
      <c r="J18" s="23" t="s">
        <v>26</v>
      </c>
      <c r="K18" s="24" t="str">
        <f>'Rekapitulácia stavby'!AN14</f>
        <v>Vyplň údaj</v>
      </c>
      <c r="M18" s="28"/>
    </row>
    <row r="19" spans="2:13" s="1" customFormat="1" ht="7" customHeight="1">
      <c r="B19" s="28"/>
      <c r="M19" s="28"/>
    </row>
    <row r="20" spans="2:13" s="1" customFormat="1" ht="12" customHeight="1">
      <c r="B20" s="28"/>
      <c r="D20" s="23" t="s">
        <v>29</v>
      </c>
      <c r="J20" s="23" t="s">
        <v>24</v>
      </c>
      <c r="K20" s="21" t="s">
        <v>1</v>
      </c>
      <c r="M20" s="28"/>
    </row>
    <row r="21" spans="2:13" s="1" customFormat="1" ht="18" customHeight="1">
      <c r="B21" s="28"/>
      <c r="E21" s="21" t="s">
        <v>30</v>
      </c>
      <c r="J21" s="23" t="s">
        <v>26</v>
      </c>
      <c r="K21" s="21" t="s">
        <v>1</v>
      </c>
      <c r="M21" s="28"/>
    </row>
    <row r="22" spans="2:13" s="1" customFormat="1" ht="7" customHeight="1">
      <c r="B22" s="28"/>
      <c r="M22" s="28"/>
    </row>
    <row r="23" spans="2:13" s="1" customFormat="1" ht="12" customHeight="1">
      <c r="B23" s="28"/>
      <c r="D23" s="23" t="s">
        <v>32</v>
      </c>
      <c r="J23" s="23" t="s">
        <v>24</v>
      </c>
      <c r="K23" s="21" t="s">
        <v>1</v>
      </c>
      <c r="M23" s="28"/>
    </row>
    <row r="24" spans="2:13" s="1" customFormat="1" ht="18" customHeight="1">
      <c r="B24" s="28"/>
      <c r="E24" s="21" t="s">
        <v>33</v>
      </c>
      <c r="J24" s="23" t="s">
        <v>26</v>
      </c>
      <c r="K24" s="21" t="s">
        <v>1</v>
      </c>
      <c r="M24" s="28"/>
    </row>
    <row r="25" spans="2:13" s="1" customFormat="1" ht="7" customHeight="1">
      <c r="B25" s="28"/>
      <c r="M25" s="28"/>
    </row>
    <row r="26" spans="2:13" s="1" customFormat="1" ht="12" customHeight="1">
      <c r="B26" s="28"/>
      <c r="D26" s="23" t="s">
        <v>34</v>
      </c>
      <c r="M26" s="28"/>
    </row>
    <row r="27" spans="2:13" s="7" customFormat="1" ht="16.5" customHeight="1">
      <c r="B27" s="88"/>
      <c r="E27" s="193" t="s">
        <v>1</v>
      </c>
      <c r="F27" s="193"/>
      <c r="G27" s="193"/>
      <c r="H27" s="193"/>
      <c r="I27" s="193"/>
      <c r="M27" s="88"/>
    </row>
    <row r="28" spans="2:13" s="1" customFormat="1" ht="7" customHeight="1">
      <c r="B28" s="28"/>
      <c r="M28" s="28"/>
    </row>
    <row r="29" spans="2:13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52"/>
      <c r="M29" s="28"/>
    </row>
    <row r="30" spans="2:13" s="1" customFormat="1" ht="25.4" customHeight="1">
      <c r="B30" s="28"/>
      <c r="D30" s="89" t="s">
        <v>35</v>
      </c>
      <c r="K30" s="65">
        <f>ROUND(K129, 2)</f>
        <v>0</v>
      </c>
      <c r="M30" s="28"/>
    </row>
    <row r="31" spans="2:13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52"/>
      <c r="M31" s="28"/>
    </row>
    <row r="32" spans="2:13" s="1" customFormat="1" ht="14.4" customHeight="1">
      <c r="B32" s="28"/>
      <c r="F32" s="31" t="s">
        <v>37</v>
      </c>
      <c r="G32" s="31"/>
      <c r="J32" s="31" t="s">
        <v>36</v>
      </c>
      <c r="K32" s="31" t="s">
        <v>38</v>
      </c>
      <c r="M32" s="28"/>
    </row>
    <row r="33" spans="2:13" s="1" customFormat="1" ht="14.4" customHeight="1">
      <c r="B33" s="28"/>
      <c r="D33" s="54" t="s">
        <v>39</v>
      </c>
      <c r="E33" s="33" t="s">
        <v>40</v>
      </c>
      <c r="F33" s="90">
        <f>ROUND((SUM(BF129:BF215)),  2)</f>
        <v>0</v>
      </c>
      <c r="G33" s="90"/>
      <c r="H33" s="91"/>
      <c r="I33" s="91"/>
      <c r="J33" s="92">
        <v>0.23</v>
      </c>
      <c r="K33" s="90">
        <f>ROUND(((SUM(BF129:BF215))*J33),  2)</f>
        <v>0</v>
      </c>
      <c r="M33" s="28"/>
    </row>
    <row r="34" spans="2:13" s="1" customFormat="1" ht="14.4" customHeight="1">
      <c r="B34" s="28"/>
      <c r="E34" s="33" t="s">
        <v>41</v>
      </c>
      <c r="F34" s="90">
        <f>ROUND((SUM(BG129:BG215)),  2)</f>
        <v>0</v>
      </c>
      <c r="G34" s="90"/>
      <c r="H34" s="91"/>
      <c r="I34" s="91"/>
      <c r="J34" s="92">
        <v>0.23</v>
      </c>
      <c r="K34" s="90">
        <f>ROUND(((SUM(BG129:BG215))*J34),  2)</f>
        <v>0</v>
      </c>
      <c r="M34" s="28"/>
    </row>
    <row r="35" spans="2:13" s="1" customFormat="1" ht="14.4" hidden="1" customHeight="1">
      <c r="B35" s="28"/>
      <c r="E35" s="23" t="s">
        <v>42</v>
      </c>
      <c r="F35" s="93">
        <f>ROUND((SUM(BH129:BH215)),  2)</f>
        <v>0</v>
      </c>
      <c r="G35" s="93"/>
      <c r="J35" s="94">
        <v>0.23</v>
      </c>
      <c r="K35" s="93">
        <f>0</f>
        <v>0</v>
      </c>
      <c r="M35" s="28"/>
    </row>
    <row r="36" spans="2:13" s="1" customFormat="1" ht="14.4" hidden="1" customHeight="1">
      <c r="B36" s="28"/>
      <c r="E36" s="23" t="s">
        <v>43</v>
      </c>
      <c r="F36" s="93">
        <f>ROUND((SUM(BI129:BI215)),  2)</f>
        <v>0</v>
      </c>
      <c r="G36" s="93"/>
      <c r="J36" s="94">
        <v>0.23</v>
      </c>
      <c r="K36" s="93">
        <f>0</f>
        <v>0</v>
      </c>
      <c r="M36" s="28"/>
    </row>
    <row r="37" spans="2:13" s="1" customFormat="1" ht="14.4" hidden="1" customHeight="1">
      <c r="B37" s="28"/>
      <c r="E37" s="33" t="s">
        <v>44</v>
      </c>
      <c r="F37" s="90">
        <f>ROUND((SUM(BJ129:BJ215)),  2)</f>
        <v>0</v>
      </c>
      <c r="G37" s="90"/>
      <c r="H37" s="91"/>
      <c r="I37" s="91"/>
      <c r="J37" s="92">
        <v>0</v>
      </c>
      <c r="K37" s="90">
        <f>0</f>
        <v>0</v>
      </c>
      <c r="M37" s="28"/>
    </row>
    <row r="38" spans="2:13" s="1" customFormat="1" ht="7" customHeight="1">
      <c r="B38" s="28"/>
      <c r="M38" s="28"/>
    </row>
    <row r="39" spans="2:13" s="1" customFormat="1" ht="25.4" customHeight="1">
      <c r="B39" s="28"/>
      <c r="C39" s="95"/>
      <c r="D39" s="96" t="s">
        <v>45</v>
      </c>
      <c r="E39" s="56"/>
      <c r="F39" s="56"/>
      <c r="G39" s="56"/>
      <c r="H39" s="97" t="s">
        <v>46</v>
      </c>
      <c r="I39" s="98" t="s">
        <v>47</v>
      </c>
      <c r="J39" s="56"/>
      <c r="K39" s="99">
        <f>SUM(K30:K37)</f>
        <v>0</v>
      </c>
      <c r="L39" s="100"/>
      <c r="M39" s="28"/>
    </row>
    <row r="40" spans="2:13" s="1" customFormat="1" ht="14.4" customHeight="1">
      <c r="B40" s="28"/>
      <c r="M40" s="28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8"/>
      <c r="D50" s="40" t="s">
        <v>48</v>
      </c>
      <c r="E50" s="41"/>
      <c r="F50" s="41"/>
      <c r="G50" s="41"/>
      <c r="H50" s="40" t="s">
        <v>49</v>
      </c>
      <c r="I50" s="41"/>
      <c r="J50" s="41"/>
      <c r="K50" s="41"/>
      <c r="L50" s="41"/>
      <c r="M50" s="28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45">
      <c r="B61" s="28"/>
      <c r="D61" s="42" t="s">
        <v>50</v>
      </c>
      <c r="E61" s="30"/>
      <c r="F61" s="101" t="s">
        <v>51</v>
      </c>
      <c r="G61" s="101"/>
      <c r="H61" s="42" t="s">
        <v>50</v>
      </c>
      <c r="I61" s="30"/>
      <c r="J61" s="30"/>
      <c r="K61" s="102" t="s">
        <v>51</v>
      </c>
      <c r="L61" s="30"/>
      <c r="M61" s="28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45">
      <c r="B65" s="28"/>
      <c r="D65" s="40" t="s">
        <v>52</v>
      </c>
      <c r="E65" s="41"/>
      <c r="F65" s="41"/>
      <c r="G65" s="41"/>
      <c r="H65" s="40" t="s">
        <v>53</v>
      </c>
      <c r="I65" s="41"/>
      <c r="J65" s="41"/>
      <c r="K65" s="41"/>
      <c r="L65" s="41"/>
      <c r="M65" s="28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45">
      <c r="B76" s="28"/>
      <c r="D76" s="42" t="s">
        <v>50</v>
      </c>
      <c r="E76" s="30"/>
      <c r="F76" s="101" t="s">
        <v>51</v>
      </c>
      <c r="G76" s="101"/>
      <c r="H76" s="42" t="s">
        <v>50</v>
      </c>
      <c r="I76" s="30"/>
      <c r="J76" s="30"/>
      <c r="K76" s="102" t="s">
        <v>51</v>
      </c>
      <c r="L76" s="30"/>
      <c r="M76" s="28"/>
    </row>
    <row r="77" spans="2:13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8"/>
    </row>
    <row r="81" spans="2:48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8"/>
    </row>
    <row r="82" spans="2:48" s="1" customFormat="1" ht="25" customHeight="1">
      <c r="B82" s="28"/>
      <c r="C82" s="17" t="s">
        <v>102</v>
      </c>
      <c r="M82" s="28"/>
    </row>
    <row r="83" spans="2:48" s="1" customFormat="1" ht="7" customHeight="1">
      <c r="B83" s="28"/>
      <c r="M83" s="28"/>
    </row>
    <row r="84" spans="2:48" s="1" customFormat="1" ht="12" customHeight="1">
      <c r="B84" s="28"/>
      <c r="C84" s="23" t="s">
        <v>15</v>
      </c>
      <c r="M84" s="28"/>
    </row>
    <row r="85" spans="2:48" s="1" customFormat="1" ht="16.5" customHeight="1">
      <c r="B85" s="28"/>
      <c r="E85" s="208" t="str">
        <f>E7</f>
        <v>Podpora poľnohospodárskeho podniku Bio farma - PAUČO</v>
      </c>
      <c r="F85" s="209"/>
      <c r="G85" s="209"/>
      <c r="H85" s="209"/>
      <c r="I85" s="209"/>
      <c r="M85" s="28"/>
    </row>
    <row r="86" spans="2:48" s="1" customFormat="1" ht="12" customHeight="1">
      <c r="B86" s="28"/>
      <c r="C86" s="23" t="s">
        <v>100</v>
      </c>
      <c r="M86" s="28"/>
    </row>
    <row r="87" spans="2:48" s="1" customFormat="1" ht="16.5" customHeight="1">
      <c r="B87" s="28"/>
      <c r="E87" s="166" t="str">
        <f>E9</f>
        <v>5-6 - SO05-6</v>
      </c>
      <c r="F87" s="210"/>
      <c r="G87" s="210"/>
      <c r="H87" s="210"/>
      <c r="I87" s="210"/>
      <c r="M87" s="28"/>
    </row>
    <row r="88" spans="2:48" s="1" customFormat="1" ht="7" customHeight="1">
      <c r="B88" s="28"/>
      <c r="M88" s="28"/>
    </row>
    <row r="89" spans="2:48" s="1" customFormat="1" ht="12" customHeight="1">
      <c r="B89" s="28"/>
      <c r="C89" s="23" t="s">
        <v>19</v>
      </c>
      <c r="F89" s="21" t="str">
        <f>F12</f>
        <v>k.ú. Korytárky</v>
      </c>
      <c r="G89" s="21"/>
      <c r="J89" s="23" t="s">
        <v>21</v>
      </c>
      <c r="K89" s="51" t="str">
        <f>IF(K12="","",K12)</f>
        <v>28. 2. 2025</v>
      </c>
      <c r="M89" s="28"/>
    </row>
    <row r="90" spans="2:48" s="1" customFormat="1" ht="7" customHeight="1">
      <c r="B90" s="28"/>
      <c r="M90" s="28"/>
    </row>
    <row r="91" spans="2:48" s="1" customFormat="1" ht="40.1" customHeight="1">
      <c r="B91" s="28"/>
      <c r="C91" s="23" t="s">
        <v>23</v>
      </c>
      <c r="F91" s="21" t="str">
        <f>E15</f>
        <v>Ján Paučo, Námestie Cyrila a Metoda 9023/5, 960 01</v>
      </c>
      <c r="G91" s="21"/>
      <c r="J91" s="23" t="s">
        <v>29</v>
      </c>
      <c r="K91" s="26" t="str">
        <f>E21</f>
        <v>PPARCH s.r.o. Ľudovíta Štúra 46 , 960 01 Zvolen</v>
      </c>
      <c r="M91" s="28"/>
    </row>
    <row r="92" spans="2:48" s="1" customFormat="1" ht="15.15" customHeight="1">
      <c r="B92" s="28"/>
      <c r="C92" s="23" t="s">
        <v>27</v>
      </c>
      <c r="F92" s="21" t="str">
        <f>IF(E18="","",E18)</f>
        <v>Vyplň údaj</v>
      </c>
      <c r="G92" s="21"/>
      <c r="J92" s="23" t="s">
        <v>32</v>
      </c>
      <c r="K92" s="26" t="str">
        <f>E24</f>
        <v xml:space="preserve">Keteb s.r.o. </v>
      </c>
      <c r="M92" s="28"/>
    </row>
    <row r="93" spans="2:48" s="1" customFormat="1" ht="10.3" customHeight="1">
      <c r="B93" s="28"/>
      <c r="M93" s="28"/>
    </row>
    <row r="94" spans="2:48" s="1" customFormat="1" ht="29.25" customHeight="1">
      <c r="B94" s="28"/>
      <c r="C94" s="103" t="s">
        <v>103</v>
      </c>
      <c r="D94" s="95"/>
      <c r="E94" s="95"/>
      <c r="F94" s="95"/>
      <c r="G94" s="95"/>
      <c r="H94" s="95"/>
      <c r="I94" s="95"/>
      <c r="J94" s="95"/>
      <c r="K94" s="104" t="s">
        <v>104</v>
      </c>
      <c r="L94" s="95"/>
      <c r="M94" s="28"/>
    </row>
    <row r="95" spans="2:48" s="1" customFormat="1" ht="10.3" customHeight="1">
      <c r="B95" s="28"/>
      <c r="M95" s="28"/>
    </row>
    <row r="96" spans="2:48" s="1" customFormat="1" ht="22.85" customHeight="1">
      <c r="B96" s="28"/>
      <c r="C96" s="105" t="s">
        <v>105</v>
      </c>
      <c r="K96" s="65">
        <f>K129</f>
        <v>0</v>
      </c>
      <c r="M96" s="28"/>
      <c r="AV96" s="13" t="s">
        <v>106</v>
      </c>
    </row>
    <row r="97" spans="2:13" s="8" customFormat="1" ht="25" customHeight="1">
      <c r="B97" s="106"/>
      <c r="D97" s="107" t="s">
        <v>107</v>
      </c>
      <c r="E97" s="108"/>
      <c r="F97" s="108"/>
      <c r="G97" s="108"/>
      <c r="H97" s="108"/>
      <c r="I97" s="108"/>
      <c r="J97" s="108"/>
      <c r="K97" s="109">
        <f>K130</f>
        <v>0</v>
      </c>
      <c r="M97" s="106"/>
    </row>
    <row r="98" spans="2:13" s="9" customFormat="1" ht="19.95" customHeight="1">
      <c r="B98" s="110"/>
      <c r="D98" s="111" t="s">
        <v>108</v>
      </c>
      <c r="E98" s="112"/>
      <c r="F98" s="112"/>
      <c r="G98" s="112"/>
      <c r="H98" s="112"/>
      <c r="I98" s="112"/>
      <c r="J98" s="112"/>
      <c r="K98" s="113">
        <f>K131</f>
        <v>0</v>
      </c>
      <c r="M98" s="110"/>
    </row>
    <row r="99" spans="2:13" s="9" customFormat="1" ht="19.95" customHeight="1">
      <c r="B99" s="110"/>
      <c r="D99" s="111" t="s">
        <v>109</v>
      </c>
      <c r="E99" s="112"/>
      <c r="F99" s="112"/>
      <c r="G99" s="112"/>
      <c r="H99" s="112"/>
      <c r="I99" s="112"/>
      <c r="J99" s="112"/>
      <c r="K99" s="113">
        <f>K135</f>
        <v>0</v>
      </c>
      <c r="M99" s="110"/>
    </row>
    <row r="100" spans="2:13" s="9" customFormat="1" ht="19.95" customHeight="1">
      <c r="B100" s="110"/>
      <c r="D100" s="111" t="s">
        <v>110</v>
      </c>
      <c r="E100" s="112"/>
      <c r="F100" s="112"/>
      <c r="G100" s="112"/>
      <c r="H100" s="112"/>
      <c r="I100" s="112"/>
      <c r="J100" s="112"/>
      <c r="K100" s="113">
        <f>K138</f>
        <v>0</v>
      </c>
      <c r="M100" s="110"/>
    </row>
    <row r="101" spans="2:13" s="8" customFormat="1" ht="25" customHeight="1">
      <c r="B101" s="106"/>
      <c r="D101" s="107" t="s">
        <v>111</v>
      </c>
      <c r="E101" s="108"/>
      <c r="F101" s="108"/>
      <c r="G101" s="108"/>
      <c r="H101" s="108"/>
      <c r="I101" s="108"/>
      <c r="J101" s="108"/>
      <c r="K101" s="109">
        <f>K140</f>
        <v>0</v>
      </c>
      <c r="M101" s="106"/>
    </row>
    <row r="102" spans="2:13" s="9" customFormat="1" ht="19.95" customHeight="1">
      <c r="B102" s="110"/>
      <c r="D102" s="111" t="s">
        <v>112</v>
      </c>
      <c r="E102" s="112"/>
      <c r="F102" s="112"/>
      <c r="G102" s="112"/>
      <c r="H102" s="112"/>
      <c r="I102" s="112"/>
      <c r="J102" s="112"/>
      <c r="K102" s="113">
        <f>K141</f>
        <v>0</v>
      </c>
      <c r="M102" s="110"/>
    </row>
    <row r="103" spans="2:13" s="9" customFormat="1" ht="19.95" customHeight="1">
      <c r="B103" s="110"/>
      <c r="D103" s="111" t="s">
        <v>113</v>
      </c>
      <c r="E103" s="112"/>
      <c r="F103" s="112"/>
      <c r="G103" s="112"/>
      <c r="H103" s="112"/>
      <c r="I103" s="112"/>
      <c r="J103" s="112"/>
      <c r="K103" s="113">
        <f>K149</f>
        <v>0</v>
      </c>
      <c r="M103" s="110"/>
    </row>
    <row r="104" spans="2:13" s="9" customFormat="1" ht="19.95" customHeight="1">
      <c r="B104" s="110"/>
      <c r="D104" s="111" t="s">
        <v>114</v>
      </c>
      <c r="E104" s="112"/>
      <c r="F104" s="112"/>
      <c r="G104" s="112"/>
      <c r="H104" s="112"/>
      <c r="I104" s="112"/>
      <c r="J104" s="112"/>
      <c r="K104" s="113">
        <f>K160</f>
        <v>0</v>
      </c>
      <c r="M104" s="110"/>
    </row>
    <row r="105" spans="2:13" s="9" customFormat="1" ht="19.95" customHeight="1">
      <c r="B105" s="110"/>
      <c r="D105" s="111" t="s">
        <v>115</v>
      </c>
      <c r="E105" s="112"/>
      <c r="F105" s="112"/>
      <c r="G105" s="112"/>
      <c r="H105" s="112"/>
      <c r="I105" s="112"/>
      <c r="J105" s="112"/>
      <c r="K105" s="113">
        <f>K183</f>
        <v>0</v>
      </c>
      <c r="M105" s="110"/>
    </row>
    <row r="106" spans="2:13" s="9" customFormat="1" ht="19.95" customHeight="1">
      <c r="B106" s="110"/>
      <c r="D106" s="111" t="s">
        <v>116</v>
      </c>
      <c r="E106" s="112"/>
      <c r="F106" s="112"/>
      <c r="G106" s="112"/>
      <c r="H106" s="112"/>
      <c r="I106" s="112"/>
      <c r="J106" s="112"/>
      <c r="K106" s="113">
        <f>K186</f>
        <v>0</v>
      </c>
      <c r="M106" s="110"/>
    </row>
    <row r="107" spans="2:13" s="9" customFormat="1" ht="19.95" customHeight="1">
      <c r="B107" s="110"/>
      <c r="D107" s="111" t="s">
        <v>117</v>
      </c>
      <c r="E107" s="112"/>
      <c r="F107" s="112"/>
      <c r="G107" s="112"/>
      <c r="H107" s="112"/>
      <c r="I107" s="112"/>
      <c r="J107" s="112"/>
      <c r="K107" s="113">
        <f>K197</f>
        <v>0</v>
      </c>
      <c r="M107" s="110"/>
    </row>
    <row r="108" spans="2:13" s="9" customFormat="1" ht="19.95" customHeight="1">
      <c r="B108" s="110"/>
      <c r="D108" s="111" t="s">
        <v>118</v>
      </c>
      <c r="E108" s="112"/>
      <c r="F108" s="112"/>
      <c r="G108" s="112"/>
      <c r="H108" s="112"/>
      <c r="I108" s="112"/>
      <c r="J108" s="112"/>
      <c r="K108" s="113">
        <f>K210</f>
        <v>0</v>
      </c>
      <c r="M108" s="110"/>
    </row>
    <row r="109" spans="2:13" s="9" customFormat="1" ht="19.95" customHeight="1">
      <c r="B109" s="110"/>
      <c r="D109" s="111" t="s">
        <v>119</v>
      </c>
      <c r="E109" s="112"/>
      <c r="F109" s="112"/>
      <c r="G109" s="112"/>
      <c r="H109" s="112"/>
      <c r="I109" s="112"/>
      <c r="J109" s="112"/>
      <c r="K109" s="113">
        <f>K213</f>
        <v>0</v>
      </c>
      <c r="M109" s="110"/>
    </row>
    <row r="110" spans="2:13" s="1" customFormat="1" ht="21.75" customHeight="1">
      <c r="B110" s="28"/>
      <c r="M110" s="28"/>
    </row>
    <row r="111" spans="2:13" s="1" customFormat="1" ht="7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28"/>
    </row>
    <row r="115" spans="2:21" s="1" customFormat="1" ht="7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28"/>
    </row>
    <row r="116" spans="2:21" s="1" customFormat="1" ht="25" customHeight="1">
      <c r="B116" s="28"/>
      <c r="C116" s="17" t="s">
        <v>120</v>
      </c>
      <c r="M116" s="28"/>
    </row>
    <row r="117" spans="2:21" s="1" customFormat="1" ht="7" customHeight="1">
      <c r="B117" s="28"/>
      <c r="M117" s="28"/>
    </row>
    <row r="118" spans="2:21" s="1" customFormat="1" ht="12" customHeight="1">
      <c r="B118" s="28"/>
      <c r="C118" s="23" t="s">
        <v>15</v>
      </c>
      <c r="M118" s="28"/>
    </row>
    <row r="119" spans="2:21" s="1" customFormat="1" ht="16.5" customHeight="1">
      <c r="B119" s="28"/>
      <c r="E119" s="208" t="str">
        <f>E7</f>
        <v>Podpora poľnohospodárskeho podniku Bio farma - PAUČO</v>
      </c>
      <c r="F119" s="209"/>
      <c r="G119" s="209"/>
      <c r="H119" s="209"/>
      <c r="I119" s="209"/>
      <c r="M119" s="28"/>
    </row>
    <row r="120" spans="2:21" s="1" customFormat="1" ht="12" customHeight="1">
      <c r="B120" s="28"/>
      <c r="C120" s="23" t="s">
        <v>100</v>
      </c>
      <c r="M120" s="28"/>
    </row>
    <row r="121" spans="2:21" s="1" customFormat="1" ht="16.5" customHeight="1">
      <c r="B121" s="28"/>
      <c r="E121" s="166" t="str">
        <f>E9</f>
        <v>5-6 - SO05-6</v>
      </c>
      <c r="F121" s="210"/>
      <c r="G121" s="210"/>
      <c r="H121" s="210"/>
      <c r="I121" s="210"/>
      <c r="M121" s="28"/>
    </row>
    <row r="122" spans="2:21" s="1" customFormat="1" ht="7" customHeight="1">
      <c r="B122" s="28"/>
      <c r="M122" s="28"/>
    </row>
    <row r="123" spans="2:21" s="1" customFormat="1" ht="12" customHeight="1">
      <c r="B123" s="28"/>
      <c r="C123" s="23" t="s">
        <v>19</v>
      </c>
      <c r="F123" s="21" t="str">
        <f>F12</f>
        <v>k.ú. Korytárky</v>
      </c>
      <c r="G123" s="21"/>
      <c r="J123" s="23" t="s">
        <v>21</v>
      </c>
      <c r="K123" s="51" t="str">
        <f>IF(K12="","",K12)</f>
        <v>28. 2. 2025</v>
      </c>
      <c r="M123" s="28"/>
    </row>
    <row r="124" spans="2:21" s="1" customFormat="1" ht="7" customHeight="1">
      <c r="B124" s="28"/>
      <c r="M124" s="28"/>
    </row>
    <row r="125" spans="2:21" s="1" customFormat="1" ht="40.1" customHeight="1">
      <c r="B125" s="28"/>
      <c r="C125" s="23" t="s">
        <v>23</v>
      </c>
      <c r="F125" s="21" t="str">
        <f>E15</f>
        <v>Ján Paučo, Námestie Cyrila a Metoda 9023/5, 960 01</v>
      </c>
      <c r="G125" s="21"/>
      <c r="J125" s="23" t="s">
        <v>29</v>
      </c>
      <c r="K125" s="26" t="str">
        <f>E21</f>
        <v>PPARCH s.r.o. Ľudovíta Štúra 46 , 960 01 Zvolen</v>
      </c>
      <c r="M125" s="28"/>
    </row>
    <row r="126" spans="2:21" s="1" customFormat="1" ht="15.15" customHeight="1">
      <c r="B126" s="28"/>
      <c r="C126" s="23" t="s">
        <v>27</v>
      </c>
      <c r="F126" s="21" t="str">
        <f>IF(E18="","",E18)</f>
        <v>Vyplň údaj</v>
      </c>
      <c r="G126" s="21"/>
      <c r="J126" s="23" t="s">
        <v>32</v>
      </c>
      <c r="K126" s="26" t="str">
        <f>E24</f>
        <v xml:space="preserve">Keteb s.r.o. </v>
      </c>
      <c r="M126" s="28"/>
    </row>
    <row r="127" spans="2:21" s="1" customFormat="1" ht="10.3" customHeight="1">
      <c r="B127" s="28"/>
      <c r="M127" s="28"/>
    </row>
    <row r="128" spans="2:21" s="10" customFormat="1" ht="29.25" customHeight="1">
      <c r="B128" s="114"/>
      <c r="C128" s="115" t="s">
        <v>121</v>
      </c>
      <c r="D128" s="116" t="s">
        <v>60</v>
      </c>
      <c r="E128" s="116" t="s">
        <v>56</v>
      </c>
      <c r="F128" s="116" t="s">
        <v>487</v>
      </c>
      <c r="G128" s="116" t="s">
        <v>488</v>
      </c>
      <c r="H128" s="116" t="s">
        <v>122</v>
      </c>
      <c r="I128" s="116" t="s">
        <v>123</v>
      </c>
      <c r="J128" s="116" t="s">
        <v>124</v>
      </c>
      <c r="K128" s="117" t="s">
        <v>104</v>
      </c>
      <c r="L128" s="118" t="s">
        <v>125</v>
      </c>
      <c r="M128" s="114"/>
      <c r="N128" s="58" t="s">
        <v>1</v>
      </c>
      <c r="O128" s="59" t="s">
        <v>39</v>
      </c>
      <c r="P128" s="59" t="s">
        <v>126</v>
      </c>
      <c r="Q128" s="59" t="s">
        <v>127</v>
      </c>
      <c r="R128" s="59" t="s">
        <v>128</v>
      </c>
      <c r="S128" s="59" t="s">
        <v>129</v>
      </c>
      <c r="T128" s="59" t="s">
        <v>130</v>
      </c>
      <c r="U128" s="60" t="s">
        <v>131</v>
      </c>
    </row>
    <row r="129" spans="2:66" s="1" customFormat="1" ht="22.85" customHeight="1">
      <c r="B129" s="28"/>
      <c r="C129" s="63" t="s">
        <v>105</v>
      </c>
      <c r="K129" s="119">
        <f>BL129</f>
        <v>0</v>
      </c>
      <c r="M129" s="28"/>
      <c r="N129" s="61"/>
      <c r="O129" s="52"/>
      <c r="P129" s="52"/>
      <c r="Q129" s="120">
        <f>Q130+Q140</f>
        <v>0</v>
      </c>
      <c r="R129" s="52"/>
      <c r="S129" s="120">
        <f>S130+S140</f>
        <v>29.586207829999996</v>
      </c>
      <c r="T129" s="52"/>
      <c r="U129" s="121">
        <f>U130+U140</f>
        <v>0</v>
      </c>
      <c r="AU129" s="13" t="s">
        <v>74</v>
      </c>
      <c r="AV129" s="13" t="s">
        <v>106</v>
      </c>
      <c r="BL129" s="122">
        <f>BL130+BL140</f>
        <v>0</v>
      </c>
    </row>
    <row r="130" spans="2:66" s="11" customFormat="1" ht="25.95" customHeight="1">
      <c r="B130" s="123"/>
      <c r="D130" s="124" t="s">
        <v>74</v>
      </c>
      <c r="E130" s="125" t="s">
        <v>132</v>
      </c>
      <c r="F130" s="125" t="s">
        <v>133</v>
      </c>
      <c r="G130" s="125"/>
      <c r="J130" s="126"/>
      <c r="K130" s="127">
        <f>BL130</f>
        <v>0</v>
      </c>
      <c r="M130" s="123"/>
      <c r="N130" s="128"/>
      <c r="Q130" s="129">
        <f>Q131+Q135+Q138</f>
        <v>0</v>
      </c>
      <c r="S130" s="129">
        <f>S131+S135+S138</f>
        <v>18.030569999999997</v>
      </c>
      <c r="U130" s="130">
        <f>U131+U135+U138</f>
        <v>0</v>
      </c>
      <c r="AS130" s="124" t="s">
        <v>80</v>
      </c>
      <c r="AU130" s="131" t="s">
        <v>74</v>
      </c>
      <c r="AV130" s="131" t="s">
        <v>75</v>
      </c>
      <c r="AZ130" s="124" t="s">
        <v>134</v>
      </c>
      <c r="BL130" s="132">
        <f>BL131+BL135+BL138</f>
        <v>0</v>
      </c>
    </row>
    <row r="131" spans="2:66" s="11" customFormat="1" ht="22.85" customHeight="1">
      <c r="B131" s="123"/>
      <c r="D131" s="124" t="s">
        <v>74</v>
      </c>
      <c r="E131" s="133" t="s">
        <v>80</v>
      </c>
      <c r="F131" s="133" t="s">
        <v>135</v>
      </c>
      <c r="G131" s="133"/>
      <c r="J131" s="126"/>
      <c r="K131" s="134">
        <f>BL131</f>
        <v>0</v>
      </c>
      <c r="M131" s="123"/>
      <c r="N131" s="128"/>
      <c r="Q131" s="129">
        <f>SUM(Q132:Q134)</f>
        <v>0</v>
      </c>
      <c r="S131" s="129">
        <f>SUM(S132:S134)</f>
        <v>0</v>
      </c>
      <c r="U131" s="130">
        <f>SUM(U132:U134)</f>
        <v>0</v>
      </c>
      <c r="AS131" s="124" t="s">
        <v>80</v>
      </c>
      <c r="AU131" s="131" t="s">
        <v>74</v>
      </c>
      <c r="AV131" s="131" t="s">
        <v>80</v>
      </c>
      <c r="AZ131" s="124" t="s">
        <v>134</v>
      </c>
      <c r="BL131" s="132">
        <f>SUM(BL132:BL134)</f>
        <v>0</v>
      </c>
    </row>
    <row r="132" spans="2:66" s="1" customFormat="1" ht="21.75" customHeight="1">
      <c r="B132" s="135"/>
      <c r="C132" s="136" t="s">
        <v>80</v>
      </c>
      <c r="D132" s="136" t="s">
        <v>136</v>
      </c>
      <c r="E132" s="137" t="s">
        <v>137</v>
      </c>
      <c r="F132" s="138" t="s">
        <v>138</v>
      </c>
      <c r="G132" s="138"/>
      <c r="H132" s="139" t="s">
        <v>139</v>
      </c>
      <c r="I132" s="140">
        <v>13.5</v>
      </c>
      <c r="J132" s="141"/>
      <c r="K132" s="142">
        <f>ROUND(J132*I132,2)</f>
        <v>0</v>
      </c>
      <c r="L132" s="143"/>
      <c r="M132" s="28"/>
      <c r="N132" s="144" t="s">
        <v>1</v>
      </c>
      <c r="O132" s="145" t="s">
        <v>41</v>
      </c>
      <c r="Q132" s="146">
        <f>P132*I132</f>
        <v>0</v>
      </c>
      <c r="R132" s="146">
        <v>0</v>
      </c>
      <c r="S132" s="146">
        <f>R132*I132</f>
        <v>0</v>
      </c>
      <c r="T132" s="146">
        <v>0</v>
      </c>
      <c r="U132" s="147">
        <f>T132*I132</f>
        <v>0</v>
      </c>
      <c r="AS132" s="148" t="s">
        <v>90</v>
      </c>
      <c r="AU132" s="148" t="s">
        <v>136</v>
      </c>
      <c r="AV132" s="148" t="s">
        <v>84</v>
      </c>
      <c r="AZ132" s="13" t="s">
        <v>134</v>
      </c>
      <c r="BF132" s="149">
        <f>IF(O132="základná",K132,0)</f>
        <v>0</v>
      </c>
      <c r="BG132" s="149">
        <f>IF(O132="znížená",K132,0)</f>
        <v>0</v>
      </c>
      <c r="BH132" s="149">
        <f>IF(O132="zákl. prenesená",K132,0)</f>
        <v>0</v>
      </c>
      <c r="BI132" s="149">
        <f>IF(O132="zníž. prenesená",K132,0)</f>
        <v>0</v>
      </c>
      <c r="BJ132" s="149">
        <f>IF(O132="nulová",K132,0)</f>
        <v>0</v>
      </c>
      <c r="BK132" s="13" t="s">
        <v>84</v>
      </c>
      <c r="BL132" s="149">
        <f>ROUND(J132*I132,2)</f>
        <v>0</v>
      </c>
      <c r="BM132" s="13" t="s">
        <v>90</v>
      </c>
      <c r="BN132" s="148" t="s">
        <v>140</v>
      </c>
    </row>
    <row r="133" spans="2:66" s="1" customFormat="1" ht="24.15" customHeight="1">
      <c r="B133" s="135"/>
      <c r="C133" s="136" t="s">
        <v>84</v>
      </c>
      <c r="D133" s="136" t="s">
        <v>136</v>
      </c>
      <c r="E133" s="137" t="s">
        <v>141</v>
      </c>
      <c r="F133" s="138" t="s">
        <v>142</v>
      </c>
      <c r="G133" s="138"/>
      <c r="H133" s="139" t="s">
        <v>139</v>
      </c>
      <c r="I133" s="140">
        <v>13.5</v>
      </c>
      <c r="J133" s="141"/>
      <c r="K133" s="142">
        <f>ROUND(J133*I133,2)</f>
        <v>0</v>
      </c>
      <c r="L133" s="143"/>
      <c r="M133" s="28"/>
      <c r="N133" s="144" t="s">
        <v>1</v>
      </c>
      <c r="O133" s="145" t="s">
        <v>41</v>
      </c>
      <c r="Q133" s="146">
        <f>P133*I133</f>
        <v>0</v>
      </c>
      <c r="R133" s="146">
        <v>0</v>
      </c>
      <c r="S133" s="146">
        <f>R133*I133</f>
        <v>0</v>
      </c>
      <c r="T133" s="146">
        <v>0</v>
      </c>
      <c r="U133" s="147">
        <f>T133*I133</f>
        <v>0</v>
      </c>
      <c r="AS133" s="148" t="s">
        <v>90</v>
      </c>
      <c r="AU133" s="148" t="s">
        <v>136</v>
      </c>
      <c r="AV133" s="148" t="s">
        <v>84</v>
      </c>
      <c r="AZ133" s="13" t="s">
        <v>134</v>
      </c>
      <c r="BF133" s="149">
        <f>IF(O133="základná",K133,0)</f>
        <v>0</v>
      </c>
      <c r="BG133" s="149">
        <f>IF(O133="znížená",K133,0)</f>
        <v>0</v>
      </c>
      <c r="BH133" s="149">
        <f>IF(O133="zákl. prenesená",K133,0)</f>
        <v>0</v>
      </c>
      <c r="BI133" s="149">
        <f>IF(O133="zníž. prenesená",K133,0)</f>
        <v>0</v>
      </c>
      <c r="BJ133" s="149">
        <f>IF(O133="nulová",K133,0)</f>
        <v>0</v>
      </c>
      <c r="BK133" s="13" t="s">
        <v>84</v>
      </c>
      <c r="BL133" s="149">
        <f>ROUND(J133*I133,2)</f>
        <v>0</v>
      </c>
      <c r="BM133" s="13" t="s">
        <v>90</v>
      </c>
      <c r="BN133" s="148" t="s">
        <v>143</v>
      </c>
    </row>
    <row r="134" spans="2:66" s="1" customFormat="1" ht="33" customHeight="1">
      <c r="B134" s="135"/>
      <c r="C134" s="136" t="s">
        <v>87</v>
      </c>
      <c r="D134" s="136" t="s">
        <v>136</v>
      </c>
      <c r="E134" s="137" t="s">
        <v>144</v>
      </c>
      <c r="F134" s="138" t="s">
        <v>145</v>
      </c>
      <c r="G134" s="138"/>
      <c r="H134" s="139" t="s">
        <v>146</v>
      </c>
      <c r="I134" s="140">
        <v>13.5</v>
      </c>
      <c r="J134" s="141"/>
      <c r="K134" s="142">
        <f>ROUND(J134*I134,2)</f>
        <v>0</v>
      </c>
      <c r="L134" s="143"/>
      <c r="M134" s="28"/>
      <c r="N134" s="144" t="s">
        <v>1</v>
      </c>
      <c r="O134" s="145" t="s">
        <v>41</v>
      </c>
      <c r="Q134" s="146">
        <f>P134*I134</f>
        <v>0</v>
      </c>
      <c r="R134" s="146">
        <v>0</v>
      </c>
      <c r="S134" s="146">
        <f>R134*I134</f>
        <v>0</v>
      </c>
      <c r="T134" s="146">
        <v>0</v>
      </c>
      <c r="U134" s="147">
        <f>T134*I134</f>
        <v>0</v>
      </c>
      <c r="AS134" s="148" t="s">
        <v>90</v>
      </c>
      <c r="AU134" s="148" t="s">
        <v>136</v>
      </c>
      <c r="AV134" s="148" t="s">
        <v>84</v>
      </c>
      <c r="AZ134" s="13" t="s">
        <v>134</v>
      </c>
      <c r="BF134" s="149">
        <f>IF(O134="základná",K134,0)</f>
        <v>0</v>
      </c>
      <c r="BG134" s="149">
        <f>IF(O134="znížená",K134,0)</f>
        <v>0</v>
      </c>
      <c r="BH134" s="149">
        <f>IF(O134="zákl. prenesená",K134,0)</f>
        <v>0</v>
      </c>
      <c r="BI134" s="149">
        <f>IF(O134="zníž. prenesená",K134,0)</f>
        <v>0</v>
      </c>
      <c r="BJ134" s="149">
        <f>IF(O134="nulová",K134,0)</f>
        <v>0</v>
      </c>
      <c r="BK134" s="13" t="s">
        <v>84</v>
      </c>
      <c r="BL134" s="149">
        <f>ROUND(J134*I134,2)</f>
        <v>0</v>
      </c>
      <c r="BM134" s="13" t="s">
        <v>90</v>
      </c>
      <c r="BN134" s="148" t="s">
        <v>147</v>
      </c>
    </row>
    <row r="135" spans="2:66" s="11" customFormat="1" ht="22.85" customHeight="1">
      <c r="B135" s="123"/>
      <c r="D135" s="124" t="s">
        <v>74</v>
      </c>
      <c r="E135" s="133" t="s">
        <v>84</v>
      </c>
      <c r="F135" s="133" t="s">
        <v>148</v>
      </c>
      <c r="G135" s="133"/>
      <c r="J135" s="126"/>
      <c r="K135" s="134">
        <f>BL135</f>
        <v>0</v>
      </c>
      <c r="M135" s="123"/>
      <c r="N135" s="128"/>
      <c r="Q135" s="129">
        <f>SUM(Q136:Q137)</f>
        <v>0</v>
      </c>
      <c r="S135" s="129">
        <f>SUM(S136:S137)</f>
        <v>18.030569999999997</v>
      </c>
      <c r="U135" s="130">
        <f>SUM(U136:U137)</f>
        <v>0</v>
      </c>
      <c r="AS135" s="124" t="s">
        <v>80</v>
      </c>
      <c r="AU135" s="131" t="s">
        <v>74</v>
      </c>
      <c r="AV135" s="131" t="s">
        <v>80</v>
      </c>
      <c r="AZ135" s="124" t="s">
        <v>134</v>
      </c>
      <c r="BL135" s="132">
        <f>SUM(BL136:BL137)</f>
        <v>0</v>
      </c>
    </row>
    <row r="136" spans="2:66" s="1" customFormat="1" ht="37.85" customHeight="1">
      <c r="B136" s="135"/>
      <c r="C136" s="136" t="s">
        <v>90</v>
      </c>
      <c r="D136" s="136" t="s">
        <v>136</v>
      </c>
      <c r="E136" s="137" t="s">
        <v>149</v>
      </c>
      <c r="F136" s="138" t="s">
        <v>150</v>
      </c>
      <c r="G136" s="138"/>
      <c r="H136" s="139" t="s">
        <v>139</v>
      </c>
      <c r="I136" s="140">
        <v>2.2000000000000002</v>
      </c>
      <c r="J136" s="141"/>
      <c r="K136" s="142">
        <f>ROUND(J136*I136,2)</f>
        <v>0</v>
      </c>
      <c r="L136" s="143"/>
      <c r="M136" s="28"/>
      <c r="N136" s="144" t="s">
        <v>1</v>
      </c>
      <c r="O136" s="145" t="s">
        <v>41</v>
      </c>
      <c r="Q136" s="146">
        <f>P136*I136</f>
        <v>0</v>
      </c>
      <c r="R136" s="146">
        <v>2.1544500000000002</v>
      </c>
      <c r="S136" s="146">
        <f>R136*I136</f>
        <v>4.7397900000000011</v>
      </c>
      <c r="T136" s="146">
        <v>0</v>
      </c>
      <c r="U136" s="147">
        <f>T136*I136</f>
        <v>0</v>
      </c>
      <c r="AS136" s="148" t="s">
        <v>90</v>
      </c>
      <c r="AU136" s="148" t="s">
        <v>136</v>
      </c>
      <c r="AV136" s="148" t="s">
        <v>84</v>
      </c>
      <c r="AZ136" s="13" t="s">
        <v>134</v>
      </c>
      <c r="BF136" s="149">
        <f>IF(O136="základná",K136,0)</f>
        <v>0</v>
      </c>
      <c r="BG136" s="149">
        <f>IF(O136="znížená",K136,0)</f>
        <v>0</v>
      </c>
      <c r="BH136" s="149">
        <f>IF(O136="zákl. prenesená",K136,0)</f>
        <v>0</v>
      </c>
      <c r="BI136" s="149">
        <f>IF(O136="zníž. prenesená",K136,0)</f>
        <v>0</v>
      </c>
      <c r="BJ136" s="149">
        <f>IF(O136="nulová",K136,0)</f>
        <v>0</v>
      </c>
      <c r="BK136" s="13" t="s">
        <v>84</v>
      </c>
      <c r="BL136" s="149">
        <f>ROUND(J136*I136,2)</f>
        <v>0</v>
      </c>
      <c r="BM136" s="13" t="s">
        <v>90</v>
      </c>
      <c r="BN136" s="148" t="s">
        <v>151</v>
      </c>
    </row>
    <row r="137" spans="2:66" s="1" customFormat="1" ht="16.5" customHeight="1">
      <c r="B137" s="135"/>
      <c r="C137" s="136" t="s">
        <v>152</v>
      </c>
      <c r="D137" s="136" t="s">
        <v>136</v>
      </c>
      <c r="E137" s="137" t="s">
        <v>153</v>
      </c>
      <c r="F137" s="138" t="s">
        <v>154</v>
      </c>
      <c r="G137" s="138"/>
      <c r="H137" s="139" t="s">
        <v>139</v>
      </c>
      <c r="I137" s="140">
        <v>6</v>
      </c>
      <c r="J137" s="141"/>
      <c r="K137" s="142">
        <f>ROUND(J137*I137,2)</f>
        <v>0</v>
      </c>
      <c r="L137" s="143"/>
      <c r="M137" s="28"/>
      <c r="N137" s="144" t="s">
        <v>1</v>
      </c>
      <c r="O137" s="145" t="s">
        <v>41</v>
      </c>
      <c r="Q137" s="146">
        <f>P137*I137</f>
        <v>0</v>
      </c>
      <c r="R137" s="146">
        <v>2.2151299999999998</v>
      </c>
      <c r="S137" s="146">
        <f>R137*I137</f>
        <v>13.290779999999998</v>
      </c>
      <c r="T137" s="146">
        <v>0</v>
      </c>
      <c r="U137" s="147">
        <f>T137*I137</f>
        <v>0</v>
      </c>
      <c r="AS137" s="148" t="s">
        <v>90</v>
      </c>
      <c r="AU137" s="148" t="s">
        <v>136</v>
      </c>
      <c r="AV137" s="148" t="s">
        <v>84</v>
      </c>
      <c r="AZ137" s="13" t="s">
        <v>134</v>
      </c>
      <c r="BF137" s="149">
        <f>IF(O137="základná",K137,0)</f>
        <v>0</v>
      </c>
      <c r="BG137" s="149">
        <f>IF(O137="znížená",K137,0)</f>
        <v>0</v>
      </c>
      <c r="BH137" s="149">
        <f>IF(O137="zákl. prenesená",K137,0)</f>
        <v>0</v>
      </c>
      <c r="BI137" s="149">
        <f>IF(O137="zníž. prenesená",K137,0)</f>
        <v>0</v>
      </c>
      <c r="BJ137" s="149">
        <f>IF(O137="nulová",K137,0)</f>
        <v>0</v>
      </c>
      <c r="BK137" s="13" t="s">
        <v>84</v>
      </c>
      <c r="BL137" s="149">
        <f>ROUND(J137*I137,2)</f>
        <v>0</v>
      </c>
      <c r="BM137" s="13" t="s">
        <v>90</v>
      </c>
      <c r="BN137" s="148" t="s">
        <v>155</v>
      </c>
    </row>
    <row r="138" spans="2:66" s="11" customFormat="1" ht="22.85" customHeight="1">
      <c r="B138" s="123"/>
      <c r="D138" s="124" t="s">
        <v>74</v>
      </c>
      <c r="E138" s="133" t="s">
        <v>156</v>
      </c>
      <c r="F138" s="133" t="s">
        <v>157</v>
      </c>
      <c r="G138" s="133"/>
      <c r="J138" s="126"/>
      <c r="K138" s="134">
        <f>BL138</f>
        <v>0</v>
      </c>
      <c r="M138" s="123"/>
      <c r="N138" s="128"/>
      <c r="Q138" s="129">
        <f>Q139</f>
        <v>0</v>
      </c>
      <c r="S138" s="129">
        <f>S139</f>
        <v>0</v>
      </c>
      <c r="U138" s="130">
        <f>U139</f>
        <v>0</v>
      </c>
      <c r="AS138" s="124" t="s">
        <v>80</v>
      </c>
      <c r="AU138" s="131" t="s">
        <v>74</v>
      </c>
      <c r="AV138" s="131" t="s">
        <v>80</v>
      </c>
      <c r="AZ138" s="124" t="s">
        <v>134</v>
      </c>
      <c r="BL138" s="132">
        <f>BL139</f>
        <v>0</v>
      </c>
    </row>
    <row r="139" spans="2:66" s="1" customFormat="1" ht="24.15" customHeight="1">
      <c r="B139" s="135"/>
      <c r="C139" s="136" t="s">
        <v>158</v>
      </c>
      <c r="D139" s="136" t="s">
        <v>136</v>
      </c>
      <c r="E139" s="137" t="s">
        <v>159</v>
      </c>
      <c r="F139" s="138" t="s">
        <v>160</v>
      </c>
      <c r="G139" s="138"/>
      <c r="H139" s="139" t="s">
        <v>161</v>
      </c>
      <c r="I139" s="140">
        <v>18.030999999999999</v>
      </c>
      <c r="J139" s="141"/>
      <c r="K139" s="142">
        <f>ROUND(J139*I139,2)</f>
        <v>0</v>
      </c>
      <c r="L139" s="143"/>
      <c r="M139" s="28"/>
      <c r="N139" s="144" t="s">
        <v>1</v>
      </c>
      <c r="O139" s="145" t="s">
        <v>41</v>
      </c>
      <c r="Q139" s="146">
        <f>P139*I139</f>
        <v>0</v>
      </c>
      <c r="R139" s="146">
        <v>0</v>
      </c>
      <c r="S139" s="146">
        <f>R139*I139</f>
        <v>0</v>
      </c>
      <c r="T139" s="146">
        <v>0</v>
      </c>
      <c r="U139" s="147">
        <f>T139*I139</f>
        <v>0</v>
      </c>
      <c r="AS139" s="148" t="s">
        <v>90</v>
      </c>
      <c r="AU139" s="148" t="s">
        <v>136</v>
      </c>
      <c r="AV139" s="148" t="s">
        <v>84</v>
      </c>
      <c r="AZ139" s="13" t="s">
        <v>134</v>
      </c>
      <c r="BF139" s="149">
        <f>IF(O139="základná",K139,0)</f>
        <v>0</v>
      </c>
      <c r="BG139" s="149">
        <f>IF(O139="znížená",K139,0)</f>
        <v>0</v>
      </c>
      <c r="BH139" s="149">
        <f>IF(O139="zákl. prenesená",K139,0)</f>
        <v>0</v>
      </c>
      <c r="BI139" s="149">
        <f>IF(O139="zníž. prenesená",K139,0)</f>
        <v>0</v>
      </c>
      <c r="BJ139" s="149">
        <f>IF(O139="nulová",K139,0)</f>
        <v>0</v>
      </c>
      <c r="BK139" s="13" t="s">
        <v>84</v>
      </c>
      <c r="BL139" s="149">
        <f>ROUND(J139*I139,2)</f>
        <v>0</v>
      </c>
      <c r="BM139" s="13" t="s">
        <v>90</v>
      </c>
      <c r="BN139" s="148" t="s">
        <v>162</v>
      </c>
    </row>
    <row r="140" spans="2:66" s="11" customFormat="1" ht="25.95" customHeight="1">
      <c r="B140" s="123"/>
      <c r="D140" s="124" t="s">
        <v>74</v>
      </c>
      <c r="E140" s="125" t="s">
        <v>163</v>
      </c>
      <c r="F140" s="125" t="s">
        <v>164</v>
      </c>
      <c r="G140" s="125"/>
      <c r="J140" s="126"/>
      <c r="K140" s="127">
        <f>BL140</f>
        <v>0</v>
      </c>
      <c r="M140" s="123"/>
      <c r="N140" s="128"/>
      <c r="Q140" s="129">
        <f>Q141+Q149+Q160+Q183+Q186+Q197+Q210+Q213</f>
        <v>0</v>
      </c>
      <c r="S140" s="129">
        <f>S141+S149+S160+S183+S186+S197+S210+S213</f>
        <v>11.555637829999998</v>
      </c>
      <c r="U140" s="130">
        <f>U141+U149+U160+U183+U186+U197+U210+U213</f>
        <v>0</v>
      </c>
      <c r="AS140" s="124" t="s">
        <v>84</v>
      </c>
      <c r="AU140" s="131" t="s">
        <v>74</v>
      </c>
      <c r="AV140" s="131" t="s">
        <v>75</v>
      </c>
      <c r="AZ140" s="124" t="s">
        <v>134</v>
      </c>
      <c r="BL140" s="132">
        <f>BL141+BL149+BL160+BL183+BL186+BL197+BL210+BL213</f>
        <v>0</v>
      </c>
    </row>
    <row r="141" spans="2:66" s="11" customFormat="1" ht="22.85" customHeight="1">
      <c r="B141" s="123"/>
      <c r="D141" s="124" t="s">
        <v>74</v>
      </c>
      <c r="E141" s="133" t="s">
        <v>165</v>
      </c>
      <c r="F141" s="133" t="s">
        <v>166</v>
      </c>
      <c r="G141" s="133"/>
      <c r="J141" s="126"/>
      <c r="K141" s="134">
        <f>BL141</f>
        <v>0</v>
      </c>
      <c r="M141" s="123"/>
      <c r="N141" s="128"/>
      <c r="Q141" s="129">
        <f>SUM(Q142:Q148)</f>
        <v>0</v>
      </c>
      <c r="S141" s="129">
        <f>SUM(S142:S148)</f>
        <v>5.1718750000000001E-2</v>
      </c>
      <c r="U141" s="130">
        <f>SUM(U142:U148)</f>
        <v>0</v>
      </c>
      <c r="AS141" s="124" t="s">
        <v>84</v>
      </c>
      <c r="AU141" s="131" t="s">
        <v>74</v>
      </c>
      <c r="AV141" s="131" t="s">
        <v>80</v>
      </c>
      <c r="AZ141" s="124" t="s">
        <v>134</v>
      </c>
      <c r="BL141" s="132">
        <f>SUM(BL142:BL148)</f>
        <v>0</v>
      </c>
    </row>
    <row r="142" spans="2:66" s="1" customFormat="1" ht="24.15" customHeight="1">
      <c r="B142" s="135"/>
      <c r="C142" s="136" t="s">
        <v>96</v>
      </c>
      <c r="D142" s="136" t="s">
        <v>136</v>
      </c>
      <c r="E142" s="137" t="s">
        <v>167</v>
      </c>
      <c r="F142" s="138" t="s">
        <v>168</v>
      </c>
      <c r="G142" s="138"/>
      <c r="H142" s="139" t="s">
        <v>146</v>
      </c>
      <c r="I142" s="140">
        <v>10</v>
      </c>
      <c r="J142" s="141"/>
      <c r="K142" s="142">
        <f t="shared" ref="K142:K148" si="0">ROUND(J142*I142,2)</f>
        <v>0</v>
      </c>
      <c r="L142" s="143"/>
      <c r="M142" s="28"/>
      <c r="N142" s="144" t="s">
        <v>1</v>
      </c>
      <c r="O142" s="145" t="s">
        <v>41</v>
      </c>
      <c r="Q142" s="146">
        <f t="shared" ref="Q142:Q148" si="1">P142*I142</f>
        <v>0</v>
      </c>
      <c r="R142" s="146">
        <v>0</v>
      </c>
      <c r="S142" s="146">
        <f t="shared" ref="S142:S148" si="2">R142*I142</f>
        <v>0</v>
      </c>
      <c r="T142" s="146">
        <v>0</v>
      </c>
      <c r="U142" s="147">
        <f t="shared" ref="U142:U148" si="3">T142*I142</f>
        <v>0</v>
      </c>
      <c r="AS142" s="148" t="s">
        <v>169</v>
      </c>
      <c r="AU142" s="148" t="s">
        <v>136</v>
      </c>
      <c r="AV142" s="148" t="s">
        <v>84</v>
      </c>
      <c r="AZ142" s="13" t="s">
        <v>134</v>
      </c>
      <c r="BF142" s="149">
        <f t="shared" ref="BF142:BF148" si="4">IF(O142="základná",K142,0)</f>
        <v>0</v>
      </c>
      <c r="BG142" s="149">
        <f t="shared" ref="BG142:BG148" si="5">IF(O142="znížená",K142,0)</f>
        <v>0</v>
      </c>
      <c r="BH142" s="149">
        <f t="shared" ref="BH142:BH148" si="6">IF(O142="zákl. prenesená",K142,0)</f>
        <v>0</v>
      </c>
      <c r="BI142" s="149">
        <f t="shared" ref="BI142:BI148" si="7">IF(O142="zníž. prenesená",K142,0)</f>
        <v>0</v>
      </c>
      <c r="BJ142" s="149">
        <f t="shared" ref="BJ142:BJ148" si="8">IF(O142="nulová",K142,0)</f>
        <v>0</v>
      </c>
      <c r="BK142" s="13" t="s">
        <v>84</v>
      </c>
      <c r="BL142" s="149">
        <f t="shared" ref="BL142:BL148" si="9">ROUND(J142*I142,2)</f>
        <v>0</v>
      </c>
      <c r="BM142" s="13" t="s">
        <v>169</v>
      </c>
      <c r="BN142" s="148" t="s">
        <v>170</v>
      </c>
    </row>
    <row r="143" spans="2:66" s="1" customFormat="1" ht="16.5" customHeight="1">
      <c r="B143" s="135"/>
      <c r="C143" s="150" t="s">
        <v>171</v>
      </c>
      <c r="D143" s="150" t="s">
        <v>172</v>
      </c>
      <c r="E143" s="151" t="s">
        <v>173</v>
      </c>
      <c r="F143" s="152" t="s">
        <v>174</v>
      </c>
      <c r="G143" s="152"/>
      <c r="H143" s="153" t="s">
        <v>161</v>
      </c>
      <c r="I143" s="154">
        <v>8.0000000000000002E-3</v>
      </c>
      <c r="J143" s="155"/>
      <c r="K143" s="156">
        <f t="shared" si="0"/>
        <v>0</v>
      </c>
      <c r="L143" s="157"/>
      <c r="M143" s="158"/>
      <c r="N143" s="159" t="s">
        <v>1</v>
      </c>
      <c r="O143" s="160" t="s">
        <v>41</v>
      </c>
      <c r="Q143" s="146">
        <f t="shared" si="1"/>
        <v>0</v>
      </c>
      <c r="R143" s="146">
        <v>1</v>
      </c>
      <c r="S143" s="146">
        <f t="shared" si="2"/>
        <v>8.0000000000000002E-3</v>
      </c>
      <c r="T143" s="146">
        <v>0</v>
      </c>
      <c r="U143" s="147">
        <f t="shared" si="3"/>
        <v>0</v>
      </c>
      <c r="AS143" s="148" t="s">
        <v>175</v>
      </c>
      <c r="AU143" s="148" t="s">
        <v>172</v>
      </c>
      <c r="AV143" s="148" t="s">
        <v>84</v>
      </c>
      <c r="AZ143" s="13" t="s">
        <v>134</v>
      </c>
      <c r="BF143" s="149">
        <f t="shared" si="4"/>
        <v>0</v>
      </c>
      <c r="BG143" s="149">
        <f t="shared" si="5"/>
        <v>0</v>
      </c>
      <c r="BH143" s="149">
        <f t="shared" si="6"/>
        <v>0</v>
      </c>
      <c r="BI143" s="149">
        <f t="shared" si="7"/>
        <v>0</v>
      </c>
      <c r="BJ143" s="149">
        <f t="shared" si="8"/>
        <v>0</v>
      </c>
      <c r="BK143" s="13" t="s">
        <v>84</v>
      </c>
      <c r="BL143" s="149">
        <f t="shared" si="9"/>
        <v>0</v>
      </c>
      <c r="BM143" s="13" t="s">
        <v>169</v>
      </c>
      <c r="BN143" s="148" t="s">
        <v>176</v>
      </c>
    </row>
    <row r="144" spans="2:66" s="1" customFormat="1" ht="24.15" customHeight="1">
      <c r="B144" s="135"/>
      <c r="C144" s="136" t="s">
        <v>177</v>
      </c>
      <c r="D144" s="136" t="s">
        <v>136</v>
      </c>
      <c r="E144" s="137" t="s">
        <v>178</v>
      </c>
      <c r="F144" s="138" t="s">
        <v>179</v>
      </c>
      <c r="G144" s="138"/>
      <c r="H144" s="139" t="s">
        <v>146</v>
      </c>
      <c r="I144" s="140">
        <v>46</v>
      </c>
      <c r="J144" s="141"/>
      <c r="K144" s="142">
        <f t="shared" si="0"/>
        <v>0</v>
      </c>
      <c r="L144" s="143"/>
      <c r="M144" s="28"/>
      <c r="N144" s="144" t="s">
        <v>1</v>
      </c>
      <c r="O144" s="145" t="s">
        <v>41</v>
      </c>
      <c r="Q144" s="146">
        <f t="shared" si="1"/>
        <v>0</v>
      </c>
      <c r="R144" s="146">
        <v>0</v>
      </c>
      <c r="S144" s="146">
        <f t="shared" si="2"/>
        <v>0</v>
      </c>
      <c r="T144" s="146">
        <v>0</v>
      </c>
      <c r="U144" s="147">
        <f t="shared" si="3"/>
        <v>0</v>
      </c>
      <c r="AS144" s="148" t="s">
        <v>169</v>
      </c>
      <c r="AU144" s="148" t="s">
        <v>136</v>
      </c>
      <c r="AV144" s="148" t="s">
        <v>84</v>
      </c>
      <c r="AZ144" s="13" t="s">
        <v>134</v>
      </c>
      <c r="BF144" s="149">
        <f t="shared" si="4"/>
        <v>0</v>
      </c>
      <c r="BG144" s="149">
        <f t="shared" si="5"/>
        <v>0</v>
      </c>
      <c r="BH144" s="149">
        <f t="shared" si="6"/>
        <v>0</v>
      </c>
      <c r="BI144" s="149">
        <f t="shared" si="7"/>
        <v>0</v>
      </c>
      <c r="BJ144" s="149">
        <f t="shared" si="8"/>
        <v>0</v>
      </c>
      <c r="BK144" s="13" t="s">
        <v>84</v>
      </c>
      <c r="BL144" s="149">
        <f t="shared" si="9"/>
        <v>0</v>
      </c>
      <c r="BM144" s="13" t="s">
        <v>169</v>
      </c>
      <c r="BN144" s="148" t="s">
        <v>180</v>
      </c>
    </row>
    <row r="145" spans="2:66" s="1" customFormat="1" ht="16.5" customHeight="1">
      <c r="B145" s="135"/>
      <c r="C145" s="150" t="s">
        <v>181</v>
      </c>
      <c r="D145" s="150" t="s">
        <v>172</v>
      </c>
      <c r="E145" s="151" t="s">
        <v>173</v>
      </c>
      <c r="F145" s="152" t="s">
        <v>174</v>
      </c>
      <c r="G145" s="152"/>
      <c r="H145" s="153" t="s">
        <v>161</v>
      </c>
      <c r="I145" s="154">
        <v>3.9E-2</v>
      </c>
      <c r="J145" s="155"/>
      <c r="K145" s="156">
        <f t="shared" si="0"/>
        <v>0</v>
      </c>
      <c r="L145" s="157"/>
      <c r="M145" s="158"/>
      <c r="N145" s="159" t="s">
        <v>1</v>
      </c>
      <c r="O145" s="160" t="s">
        <v>41</v>
      </c>
      <c r="Q145" s="146">
        <f t="shared" si="1"/>
        <v>0</v>
      </c>
      <c r="R145" s="146">
        <v>1</v>
      </c>
      <c r="S145" s="146">
        <f t="shared" si="2"/>
        <v>3.9E-2</v>
      </c>
      <c r="T145" s="146">
        <v>0</v>
      </c>
      <c r="U145" s="147">
        <f t="shared" si="3"/>
        <v>0</v>
      </c>
      <c r="AS145" s="148" t="s">
        <v>175</v>
      </c>
      <c r="AU145" s="148" t="s">
        <v>172</v>
      </c>
      <c r="AV145" s="148" t="s">
        <v>84</v>
      </c>
      <c r="AZ145" s="13" t="s">
        <v>134</v>
      </c>
      <c r="BF145" s="149">
        <f t="shared" si="4"/>
        <v>0</v>
      </c>
      <c r="BG145" s="149">
        <f t="shared" si="5"/>
        <v>0</v>
      </c>
      <c r="BH145" s="149">
        <f t="shared" si="6"/>
        <v>0</v>
      </c>
      <c r="BI145" s="149">
        <f t="shared" si="7"/>
        <v>0</v>
      </c>
      <c r="BJ145" s="149">
        <f t="shared" si="8"/>
        <v>0</v>
      </c>
      <c r="BK145" s="13" t="s">
        <v>84</v>
      </c>
      <c r="BL145" s="149">
        <f t="shared" si="9"/>
        <v>0</v>
      </c>
      <c r="BM145" s="13" t="s">
        <v>169</v>
      </c>
      <c r="BN145" s="148" t="s">
        <v>182</v>
      </c>
    </row>
    <row r="146" spans="2:66" s="1" customFormat="1" ht="37.85" customHeight="1">
      <c r="B146" s="135"/>
      <c r="C146" s="136" t="s">
        <v>183</v>
      </c>
      <c r="D146" s="136" t="s">
        <v>136</v>
      </c>
      <c r="E146" s="137" t="s">
        <v>184</v>
      </c>
      <c r="F146" s="138" t="s">
        <v>185</v>
      </c>
      <c r="G146" s="138"/>
      <c r="H146" s="139" t="s">
        <v>146</v>
      </c>
      <c r="I146" s="140">
        <v>2.0249999999999999</v>
      </c>
      <c r="J146" s="141"/>
      <c r="K146" s="142">
        <f t="shared" si="0"/>
        <v>0</v>
      </c>
      <c r="L146" s="143"/>
      <c r="M146" s="28"/>
      <c r="N146" s="144" t="s">
        <v>1</v>
      </c>
      <c r="O146" s="145" t="s">
        <v>41</v>
      </c>
      <c r="Q146" s="146">
        <f t="shared" si="1"/>
        <v>0</v>
      </c>
      <c r="R146" s="146">
        <v>3.0000000000000001E-5</v>
      </c>
      <c r="S146" s="146">
        <f t="shared" si="2"/>
        <v>6.0749999999999999E-5</v>
      </c>
      <c r="T146" s="146">
        <v>0</v>
      </c>
      <c r="U146" s="147">
        <f t="shared" si="3"/>
        <v>0</v>
      </c>
      <c r="AS146" s="148" t="s">
        <v>169</v>
      </c>
      <c r="AU146" s="148" t="s">
        <v>136</v>
      </c>
      <c r="AV146" s="148" t="s">
        <v>84</v>
      </c>
      <c r="AZ146" s="13" t="s">
        <v>134</v>
      </c>
      <c r="BF146" s="149">
        <f t="shared" si="4"/>
        <v>0</v>
      </c>
      <c r="BG146" s="149">
        <f t="shared" si="5"/>
        <v>0</v>
      </c>
      <c r="BH146" s="149">
        <f t="shared" si="6"/>
        <v>0</v>
      </c>
      <c r="BI146" s="149">
        <f t="shared" si="7"/>
        <v>0</v>
      </c>
      <c r="BJ146" s="149">
        <f t="shared" si="8"/>
        <v>0</v>
      </c>
      <c r="BK146" s="13" t="s">
        <v>84</v>
      </c>
      <c r="BL146" s="149">
        <f t="shared" si="9"/>
        <v>0</v>
      </c>
      <c r="BM146" s="13" t="s">
        <v>169</v>
      </c>
      <c r="BN146" s="148" t="s">
        <v>186</v>
      </c>
    </row>
    <row r="147" spans="2:66" s="1" customFormat="1" ht="37.85" customHeight="1">
      <c r="B147" s="135"/>
      <c r="C147" s="150" t="s">
        <v>187</v>
      </c>
      <c r="D147" s="150" t="s">
        <v>172</v>
      </c>
      <c r="E147" s="151" t="s">
        <v>188</v>
      </c>
      <c r="F147" s="152" t="s">
        <v>189</v>
      </c>
      <c r="G147" s="152"/>
      <c r="H147" s="153" t="s">
        <v>146</v>
      </c>
      <c r="I147" s="154">
        <v>2.3290000000000002</v>
      </c>
      <c r="J147" s="155"/>
      <c r="K147" s="156">
        <f t="shared" si="0"/>
        <v>0</v>
      </c>
      <c r="L147" s="157"/>
      <c r="M147" s="158"/>
      <c r="N147" s="159" t="s">
        <v>1</v>
      </c>
      <c r="O147" s="160" t="s">
        <v>41</v>
      </c>
      <c r="Q147" s="146">
        <f t="shared" si="1"/>
        <v>0</v>
      </c>
      <c r="R147" s="146">
        <v>2E-3</v>
      </c>
      <c r="S147" s="146">
        <f t="shared" si="2"/>
        <v>4.6580000000000007E-3</v>
      </c>
      <c r="T147" s="146">
        <v>0</v>
      </c>
      <c r="U147" s="147">
        <f t="shared" si="3"/>
        <v>0</v>
      </c>
      <c r="AS147" s="148" t="s">
        <v>175</v>
      </c>
      <c r="AU147" s="148" t="s">
        <v>172</v>
      </c>
      <c r="AV147" s="148" t="s">
        <v>84</v>
      </c>
      <c r="AZ147" s="13" t="s">
        <v>134</v>
      </c>
      <c r="BF147" s="149">
        <f t="shared" si="4"/>
        <v>0</v>
      </c>
      <c r="BG147" s="149">
        <f t="shared" si="5"/>
        <v>0</v>
      </c>
      <c r="BH147" s="149">
        <f t="shared" si="6"/>
        <v>0</v>
      </c>
      <c r="BI147" s="149">
        <f t="shared" si="7"/>
        <v>0</v>
      </c>
      <c r="BJ147" s="149">
        <f t="shared" si="8"/>
        <v>0</v>
      </c>
      <c r="BK147" s="13" t="s">
        <v>84</v>
      </c>
      <c r="BL147" s="149">
        <f t="shared" si="9"/>
        <v>0</v>
      </c>
      <c r="BM147" s="13" t="s">
        <v>169</v>
      </c>
      <c r="BN147" s="148" t="s">
        <v>190</v>
      </c>
    </row>
    <row r="148" spans="2:66" s="1" customFormat="1" ht="24.15" customHeight="1">
      <c r="B148" s="135"/>
      <c r="C148" s="136" t="s">
        <v>191</v>
      </c>
      <c r="D148" s="136" t="s">
        <v>136</v>
      </c>
      <c r="E148" s="137" t="s">
        <v>192</v>
      </c>
      <c r="F148" s="138" t="s">
        <v>193</v>
      </c>
      <c r="G148" s="138"/>
      <c r="H148" s="139" t="s">
        <v>161</v>
      </c>
      <c r="I148" s="140">
        <v>5.1999999999999998E-2</v>
      </c>
      <c r="J148" s="141"/>
      <c r="K148" s="142">
        <f t="shared" si="0"/>
        <v>0</v>
      </c>
      <c r="L148" s="143"/>
      <c r="M148" s="28"/>
      <c r="N148" s="144" t="s">
        <v>1</v>
      </c>
      <c r="O148" s="145" t="s">
        <v>41</v>
      </c>
      <c r="Q148" s="146">
        <f t="shared" si="1"/>
        <v>0</v>
      </c>
      <c r="R148" s="146">
        <v>0</v>
      </c>
      <c r="S148" s="146">
        <f t="shared" si="2"/>
        <v>0</v>
      </c>
      <c r="T148" s="146">
        <v>0</v>
      </c>
      <c r="U148" s="147">
        <f t="shared" si="3"/>
        <v>0</v>
      </c>
      <c r="AS148" s="148" t="s">
        <v>169</v>
      </c>
      <c r="AU148" s="148" t="s">
        <v>136</v>
      </c>
      <c r="AV148" s="148" t="s">
        <v>84</v>
      </c>
      <c r="AZ148" s="13" t="s">
        <v>134</v>
      </c>
      <c r="BF148" s="149">
        <f t="shared" si="4"/>
        <v>0</v>
      </c>
      <c r="BG148" s="149">
        <f t="shared" si="5"/>
        <v>0</v>
      </c>
      <c r="BH148" s="149">
        <f t="shared" si="6"/>
        <v>0</v>
      </c>
      <c r="BI148" s="149">
        <f t="shared" si="7"/>
        <v>0</v>
      </c>
      <c r="BJ148" s="149">
        <f t="shared" si="8"/>
        <v>0</v>
      </c>
      <c r="BK148" s="13" t="s">
        <v>84</v>
      </c>
      <c r="BL148" s="149">
        <f t="shared" si="9"/>
        <v>0</v>
      </c>
      <c r="BM148" s="13" t="s">
        <v>169</v>
      </c>
      <c r="BN148" s="148" t="s">
        <v>194</v>
      </c>
    </row>
    <row r="149" spans="2:66" s="11" customFormat="1" ht="22.85" customHeight="1">
      <c r="B149" s="123"/>
      <c r="D149" s="124" t="s">
        <v>74</v>
      </c>
      <c r="E149" s="133" t="s">
        <v>195</v>
      </c>
      <c r="F149" s="133" t="s">
        <v>196</v>
      </c>
      <c r="G149" s="133"/>
      <c r="J149" s="126"/>
      <c r="K149" s="134">
        <f>BL149</f>
        <v>0</v>
      </c>
      <c r="M149" s="123"/>
      <c r="N149" s="128"/>
      <c r="Q149" s="129">
        <f>SUM(Q150:Q159)</f>
        <v>0</v>
      </c>
      <c r="S149" s="129">
        <f>SUM(S150:S159)</f>
        <v>0.38436693</v>
      </c>
      <c r="U149" s="130">
        <f>SUM(U150:U159)</f>
        <v>0</v>
      </c>
      <c r="AS149" s="124" t="s">
        <v>84</v>
      </c>
      <c r="AU149" s="131" t="s">
        <v>74</v>
      </c>
      <c r="AV149" s="131" t="s">
        <v>80</v>
      </c>
      <c r="AZ149" s="124" t="s">
        <v>134</v>
      </c>
      <c r="BL149" s="132">
        <f>SUM(BL150:BL159)</f>
        <v>0</v>
      </c>
    </row>
    <row r="150" spans="2:66" s="1" customFormat="1" ht="24.15" customHeight="1">
      <c r="B150" s="135"/>
      <c r="C150" s="136" t="s">
        <v>197</v>
      </c>
      <c r="D150" s="136" t="s">
        <v>136</v>
      </c>
      <c r="E150" s="137" t="s">
        <v>198</v>
      </c>
      <c r="F150" s="138" t="s">
        <v>199</v>
      </c>
      <c r="G150" s="138"/>
      <c r="H150" s="139" t="s">
        <v>146</v>
      </c>
      <c r="I150" s="140">
        <v>48</v>
      </c>
      <c r="J150" s="141"/>
      <c r="K150" s="142">
        <f t="shared" ref="K150:K159" si="10">ROUND(J150*I150,2)</f>
        <v>0</v>
      </c>
      <c r="L150" s="143"/>
      <c r="M150" s="28"/>
      <c r="N150" s="144" t="s">
        <v>1</v>
      </c>
      <c r="O150" s="145" t="s">
        <v>41</v>
      </c>
      <c r="Q150" s="146">
        <f t="shared" ref="Q150:Q159" si="11">P150*I150</f>
        <v>0</v>
      </c>
      <c r="R150" s="146">
        <v>0</v>
      </c>
      <c r="S150" s="146">
        <f t="shared" ref="S150:S159" si="12">R150*I150</f>
        <v>0</v>
      </c>
      <c r="T150" s="146">
        <v>0</v>
      </c>
      <c r="U150" s="147">
        <f t="shared" ref="U150:U159" si="13">T150*I150</f>
        <v>0</v>
      </c>
      <c r="AS150" s="148" t="s">
        <v>169</v>
      </c>
      <c r="AU150" s="148" t="s">
        <v>136</v>
      </c>
      <c r="AV150" s="148" t="s">
        <v>84</v>
      </c>
      <c r="AZ150" s="13" t="s">
        <v>134</v>
      </c>
      <c r="BF150" s="149">
        <f t="shared" ref="BF150:BF159" si="14">IF(O150="základná",K150,0)</f>
        <v>0</v>
      </c>
      <c r="BG150" s="149">
        <f t="shared" ref="BG150:BG159" si="15">IF(O150="znížená",K150,0)</f>
        <v>0</v>
      </c>
      <c r="BH150" s="149">
        <f t="shared" ref="BH150:BH159" si="16">IF(O150="zákl. prenesená",K150,0)</f>
        <v>0</v>
      </c>
      <c r="BI150" s="149">
        <f t="shared" ref="BI150:BI159" si="17">IF(O150="zníž. prenesená",K150,0)</f>
        <v>0</v>
      </c>
      <c r="BJ150" s="149">
        <f t="shared" ref="BJ150:BJ159" si="18">IF(O150="nulová",K150,0)</f>
        <v>0</v>
      </c>
      <c r="BK150" s="13" t="s">
        <v>84</v>
      </c>
      <c r="BL150" s="149">
        <f t="shared" ref="BL150:BL159" si="19">ROUND(J150*I150,2)</f>
        <v>0</v>
      </c>
      <c r="BM150" s="13" t="s">
        <v>169</v>
      </c>
      <c r="BN150" s="148" t="s">
        <v>200</v>
      </c>
    </row>
    <row r="151" spans="2:66" s="1" customFormat="1" ht="16.5" customHeight="1">
      <c r="B151" s="135"/>
      <c r="C151" s="150" t="s">
        <v>201</v>
      </c>
      <c r="D151" s="150" t="s">
        <v>172</v>
      </c>
      <c r="E151" s="151" t="s">
        <v>202</v>
      </c>
      <c r="F151" s="152" t="s">
        <v>203</v>
      </c>
      <c r="G151" s="152"/>
      <c r="H151" s="153" t="s">
        <v>146</v>
      </c>
      <c r="I151" s="154">
        <v>50.4</v>
      </c>
      <c r="J151" s="155"/>
      <c r="K151" s="156">
        <f t="shared" si="10"/>
        <v>0</v>
      </c>
      <c r="L151" s="157"/>
      <c r="M151" s="158"/>
      <c r="N151" s="159" t="s">
        <v>1</v>
      </c>
      <c r="O151" s="160" t="s">
        <v>41</v>
      </c>
      <c r="Q151" s="146">
        <f t="shared" si="11"/>
        <v>0</v>
      </c>
      <c r="R151" s="146">
        <v>0</v>
      </c>
      <c r="S151" s="146">
        <f t="shared" si="12"/>
        <v>0</v>
      </c>
      <c r="T151" s="146">
        <v>0</v>
      </c>
      <c r="U151" s="147">
        <f t="shared" si="13"/>
        <v>0</v>
      </c>
      <c r="AS151" s="148" t="s">
        <v>175</v>
      </c>
      <c r="AU151" s="148" t="s">
        <v>172</v>
      </c>
      <c r="AV151" s="148" t="s">
        <v>84</v>
      </c>
      <c r="AZ151" s="13" t="s">
        <v>134</v>
      </c>
      <c r="BF151" s="149">
        <f t="shared" si="14"/>
        <v>0</v>
      </c>
      <c r="BG151" s="149">
        <f t="shared" si="15"/>
        <v>0</v>
      </c>
      <c r="BH151" s="149">
        <f t="shared" si="16"/>
        <v>0</v>
      </c>
      <c r="BI151" s="149">
        <f t="shared" si="17"/>
        <v>0</v>
      </c>
      <c r="BJ151" s="149">
        <f t="shared" si="18"/>
        <v>0</v>
      </c>
      <c r="BK151" s="13" t="s">
        <v>84</v>
      </c>
      <c r="BL151" s="149">
        <f t="shared" si="19"/>
        <v>0</v>
      </c>
      <c r="BM151" s="13" t="s">
        <v>169</v>
      </c>
      <c r="BN151" s="148" t="s">
        <v>204</v>
      </c>
    </row>
    <row r="152" spans="2:66" s="1" customFormat="1" ht="24.15" customHeight="1">
      <c r="B152" s="135"/>
      <c r="C152" s="136" t="s">
        <v>169</v>
      </c>
      <c r="D152" s="136" t="s">
        <v>136</v>
      </c>
      <c r="E152" s="137" t="s">
        <v>205</v>
      </c>
      <c r="F152" s="138" t="s">
        <v>206</v>
      </c>
      <c r="G152" s="138"/>
      <c r="H152" s="139" t="s">
        <v>146</v>
      </c>
      <c r="I152" s="140">
        <v>55.2</v>
      </c>
      <c r="J152" s="141"/>
      <c r="K152" s="142">
        <f t="shared" si="10"/>
        <v>0</v>
      </c>
      <c r="L152" s="143"/>
      <c r="M152" s="28"/>
      <c r="N152" s="144" t="s">
        <v>1</v>
      </c>
      <c r="O152" s="145" t="s">
        <v>41</v>
      </c>
      <c r="Q152" s="146">
        <f t="shared" si="11"/>
        <v>0</v>
      </c>
      <c r="R152" s="146">
        <v>0</v>
      </c>
      <c r="S152" s="146">
        <f t="shared" si="12"/>
        <v>0</v>
      </c>
      <c r="T152" s="146">
        <v>0</v>
      </c>
      <c r="U152" s="147">
        <f t="shared" si="13"/>
        <v>0</v>
      </c>
      <c r="AS152" s="148" t="s">
        <v>169</v>
      </c>
      <c r="AU152" s="148" t="s">
        <v>136</v>
      </c>
      <c r="AV152" s="148" t="s">
        <v>84</v>
      </c>
      <c r="AZ152" s="13" t="s">
        <v>134</v>
      </c>
      <c r="BF152" s="149">
        <f t="shared" si="14"/>
        <v>0</v>
      </c>
      <c r="BG152" s="149">
        <f t="shared" si="15"/>
        <v>0</v>
      </c>
      <c r="BH152" s="149">
        <f t="shared" si="16"/>
        <v>0</v>
      </c>
      <c r="BI152" s="149">
        <f t="shared" si="17"/>
        <v>0</v>
      </c>
      <c r="BJ152" s="149">
        <f t="shared" si="18"/>
        <v>0</v>
      </c>
      <c r="BK152" s="13" t="s">
        <v>84</v>
      </c>
      <c r="BL152" s="149">
        <f t="shared" si="19"/>
        <v>0</v>
      </c>
      <c r="BM152" s="13" t="s">
        <v>169</v>
      </c>
      <c r="BN152" s="148" t="s">
        <v>207</v>
      </c>
    </row>
    <row r="153" spans="2:66" s="1" customFormat="1" ht="24.15" customHeight="1">
      <c r="B153" s="135"/>
      <c r="C153" s="136" t="s">
        <v>208</v>
      </c>
      <c r="D153" s="136" t="s">
        <v>136</v>
      </c>
      <c r="E153" s="137" t="s">
        <v>209</v>
      </c>
      <c r="F153" s="138" t="s">
        <v>210</v>
      </c>
      <c r="G153" s="138"/>
      <c r="H153" s="139" t="s">
        <v>146</v>
      </c>
      <c r="I153" s="140">
        <v>73.650000000000006</v>
      </c>
      <c r="J153" s="141"/>
      <c r="K153" s="142">
        <f t="shared" si="10"/>
        <v>0</v>
      </c>
      <c r="L153" s="143"/>
      <c r="M153" s="28"/>
      <c r="N153" s="144" t="s">
        <v>1</v>
      </c>
      <c r="O153" s="145" t="s">
        <v>41</v>
      </c>
      <c r="Q153" s="146">
        <f t="shared" si="11"/>
        <v>0</v>
      </c>
      <c r="R153" s="146">
        <v>0</v>
      </c>
      <c r="S153" s="146">
        <f t="shared" si="12"/>
        <v>0</v>
      </c>
      <c r="T153" s="146">
        <v>0</v>
      </c>
      <c r="U153" s="147">
        <f t="shared" si="13"/>
        <v>0</v>
      </c>
      <c r="AS153" s="148" t="s">
        <v>169</v>
      </c>
      <c r="AU153" s="148" t="s">
        <v>136</v>
      </c>
      <c r="AV153" s="148" t="s">
        <v>84</v>
      </c>
      <c r="AZ153" s="13" t="s">
        <v>134</v>
      </c>
      <c r="BF153" s="149">
        <f t="shared" si="14"/>
        <v>0</v>
      </c>
      <c r="BG153" s="149">
        <f t="shared" si="15"/>
        <v>0</v>
      </c>
      <c r="BH153" s="149">
        <f t="shared" si="16"/>
        <v>0</v>
      </c>
      <c r="BI153" s="149">
        <f t="shared" si="17"/>
        <v>0</v>
      </c>
      <c r="BJ153" s="149">
        <f t="shared" si="18"/>
        <v>0</v>
      </c>
      <c r="BK153" s="13" t="s">
        <v>84</v>
      </c>
      <c r="BL153" s="149">
        <f t="shared" si="19"/>
        <v>0</v>
      </c>
      <c r="BM153" s="13" t="s">
        <v>169</v>
      </c>
      <c r="BN153" s="148" t="s">
        <v>211</v>
      </c>
    </row>
    <row r="154" spans="2:66" s="1" customFormat="1" ht="21.75" customHeight="1">
      <c r="B154" s="135"/>
      <c r="C154" s="150" t="s">
        <v>212</v>
      </c>
      <c r="D154" s="150" t="s">
        <v>172</v>
      </c>
      <c r="E154" s="151" t="s">
        <v>213</v>
      </c>
      <c r="F154" s="152" t="s">
        <v>214</v>
      </c>
      <c r="G154" s="152"/>
      <c r="H154" s="153" t="s">
        <v>146</v>
      </c>
      <c r="I154" s="154">
        <v>75.123000000000005</v>
      </c>
      <c r="J154" s="155"/>
      <c r="K154" s="156">
        <f t="shared" si="10"/>
        <v>0</v>
      </c>
      <c r="L154" s="157"/>
      <c r="M154" s="158"/>
      <c r="N154" s="159" t="s">
        <v>1</v>
      </c>
      <c r="O154" s="160" t="s">
        <v>41</v>
      </c>
      <c r="Q154" s="146">
        <f t="shared" si="11"/>
        <v>0</v>
      </c>
      <c r="R154" s="146">
        <v>1.6000000000000001E-3</v>
      </c>
      <c r="S154" s="146">
        <f t="shared" si="12"/>
        <v>0.12019680000000001</v>
      </c>
      <c r="T154" s="146">
        <v>0</v>
      </c>
      <c r="U154" s="147">
        <f t="shared" si="13"/>
        <v>0</v>
      </c>
      <c r="AS154" s="148" t="s">
        <v>175</v>
      </c>
      <c r="AU154" s="148" t="s">
        <v>172</v>
      </c>
      <c r="AV154" s="148" t="s">
        <v>84</v>
      </c>
      <c r="AZ154" s="13" t="s">
        <v>134</v>
      </c>
      <c r="BF154" s="149">
        <f t="shared" si="14"/>
        <v>0</v>
      </c>
      <c r="BG154" s="149">
        <f t="shared" si="15"/>
        <v>0</v>
      </c>
      <c r="BH154" s="149">
        <f t="shared" si="16"/>
        <v>0</v>
      </c>
      <c r="BI154" s="149">
        <f t="shared" si="17"/>
        <v>0</v>
      </c>
      <c r="BJ154" s="149">
        <f t="shared" si="18"/>
        <v>0</v>
      </c>
      <c r="BK154" s="13" t="s">
        <v>84</v>
      </c>
      <c r="BL154" s="149">
        <f t="shared" si="19"/>
        <v>0</v>
      </c>
      <c r="BM154" s="13" t="s">
        <v>169</v>
      </c>
      <c r="BN154" s="148" t="s">
        <v>215</v>
      </c>
    </row>
    <row r="155" spans="2:66" s="1" customFormat="1" ht="37.85" customHeight="1">
      <c r="B155" s="135"/>
      <c r="C155" s="136" t="s">
        <v>216</v>
      </c>
      <c r="D155" s="136" t="s">
        <v>136</v>
      </c>
      <c r="E155" s="137" t="s">
        <v>217</v>
      </c>
      <c r="F155" s="138" t="s">
        <v>218</v>
      </c>
      <c r="G155" s="138"/>
      <c r="H155" s="139" t="s">
        <v>146</v>
      </c>
      <c r="I155" s="140">
        <v>67.28</v>
      </c>
      <c r="J155" s="141"/>
      <c r="K155" s="142">
        <f t="shared" si="10"/>
        <v>0</v>
      </c>
      <c r="L155" s="143"/>
      <c r="M155" s="28"/>
      <c r="N155" s="144" t="s">
        <v>1</v>
      </c>
      <c r="O155" s="145" t="s">
        <v>41</v>
      </c>
      <c r="Q155" s="146">
        <f t="shared" si="11"/>
        <v>0</v>
      </c>
      <c r="R155" s="146">
        <v>8.3000000000000001E-4</v>
      </c>
      <c r="S155" s="146">
        <f t="shared" si="12"/>
        <v>5.58424E-2</v>
      </c>
      <c r="T155" s="146">
        <v>0</v>
      </c>
      <c r="U155" s="147">
        <f t="shared" si="13"/>
        <v>0</v>
      </c>
      <c r="AS155" s="148" t="s">
        <v>169</v>
      </c>
      <c r="AU155" s="148" t="s">
        <v>136</v>
      </c>
      <c r="AV155" s="148" t="s">
        <v>84</v>
      </c>
      <c r="AZ155" s="13" t="s">
        <v>134</v>
      </c>
      <c r="BF155" s="149">
        <f t="shared" si="14"/>
        <v>0</v>
      </c>
      <c r="BG155" s="149">
        <f t="shared" si="15"/>
        <v>0</v>
      </c>
      <c r="BH155" s="149">
        <f t="shared" si="16"/>
        <v>0</v>
      </c>
      <c r="BI155" s="149">
        <f t="shared" si="17"/>
        <v>0</v>
      </c>
      <c r="BJ155" s="149">
        <f t="shared" si="18"/>
        <v>0</v>
      </c>
      <c r="BK155" s="13" t="s">
        <v>84</v>
      </c>
      <c r="BL155" s="149">
        <f t="shared" si="19"/>
        <v>0</v>
      </c>
      <c r="BM155" s="13" t="s">
        <v>169</v>
      </c>
      <c r="BN155" s="148" t="s">
        <v>219</v>
      </c>
    </row>
    <row r="156" spans="2:66" s="1" customFormat="1" ht="21.75" customHeight="1">
      <c r="B156" s="135"/>
      <c r="C156" s="150" t="s">
        <v>220</v>
      </c>
      <c r="D156" s="150" t="s">
        <v>172</v>
      </c>
      <c r="E156" s="151" t="s">
        <v>221</v>
      </c>
      <c r="F156" s="152" t="s">
        <v>222</v>
      </c>
      <c r="G156" s="152"/>
      <c r="H156" s="153" t="s">
        <v>146</v>
      </c>
      <c r="I156" s="154">
        <v>68.626000000000005</v>
      </c>
      <c r="J156" s="155"/>
      <c r="K156" s="156">
        <f t="shared" si="10"/>
        <v>0</v>
      </c>
      <c r="L156" s="157"/>
      <c r="M156" s="158"/>
      <c r="N156" s="159" t="s">
        <v>1</v>
      </c>
      <c r="O156" s="160" t="s">
        <v>41</v>
      </c>
      <c r="Q156" s="146">
        <f t="shared" si="11"/>
        <v>0</v>
      </c>
      <c r="R156" s="146">
        <v>2.3999999999999998E-3</v>
      </c>
      <c r="S156" s="146">
        <f t="shared" si="12"/>
        <v>0.1647024</v>
      </c>
      <c r="T156" s="146">
        <v>0</v>
      </c>
      <c r="U156" s="147">
        <f t="shared" si="13"/>
        <v>0</v>
      </c>
      <c r="AS156" s="148" t="s">
        <v>175</v>
      </c>
      <c r="AU156" s="148" t="s">
        <v>172</v>
      </c>
      <c r="AV156" s="148" t="s">
        <v>84</v>
      </c>
      <c r="AZ156" s="13" t="s">
        <v>134</v>
      </c>
      <c r="BF156" s="149">
        <f t="shared" si="14"/>
        <v>0</v>
      </c>
      <c r="BG156" s="149">
        <f t="shared" si="15"/>
        <v>0</v>
      </c>
      <c r="BH156" s="149">
        <f t="shared" si="16"/>
        <v>0</v>
      </c>
      <c r="BI156" s="149">
        <f t="shared" si="17"/>
        <v>0</v>
      </c>
      <c r="BJ156" s="149">
        <f t="shared" si="18"/>
        <v>0</v>
      </c>
      <c r="BK156" s="13" t="s">
        <v>84</v>
      </c>
      <c r="BL156" s="149">
        <f t="shared" si="19"/>
        <v>0</v>
      </c>
      <c r="BM156" s="13" t="s">
        <v>169</v>
      </c>
      <c r="BN156" s="148" t="s">
        <v>223</v>
      </c>
    </row>
    <row r="157" spans="2:66" s="1" customFormat="1" ht="16.5" customHeight="1">
      <c r="B157" s="135"/>
      <c r="C157" s="136" t="s">
        <v>224</v>
      </c>
      <c r="D157" s="136" t="s">
        <v>136</v>
      </c>
      <c r="E157" s="137" t="s">
        <v>225</v>
      </c>
      <c r="F157" s="138" t="s">
        <v>226</v>
      </c>
      <c r="G157" s="138"/>
      <c r="H157" s="139" t="s">
        <v>146</v>
      </c>
      <c r="I157" s="140">
        <v>199.65799999999999</v>
      </c>
      <c r="J157" s="141"/>
      <c r="K157" s="142">
        <f t="shared" si="10"/>
        <v>0</v>
      </c>
      <c r="L157" s="143"/>
      <c r="M157" s="28"/>
      <c r="N157" s="144" t="s">
        <v>1</v>
      </c>
      <c r="O157" s="145" t="s">
        <v>41</v>
      </c>
      <c r="Q157" s="146">
        <f t="shared" si="11"/>
        <v>0</v>
      </c>
      <c r="R157" s="146">
        <v>0</v>
      </c>
      <c r="S157" s="146">
        <f t="shared" si="12"/>
        <v>0</v>
      </c>
      <c r="T157" s="146">
        <v>0</v>
      </c>
      <c r="U157" s="147">
        <f t="shared" si="13"/>
        <v>0</v>
      </c>
      <c r="AS157" s="148" t="s">
        <v>169</v>
      </c>
      <c r="AU157" s="148" t="s">
        <v>136</v>
      </c>
      <c r="AV157" s="148" t="s">
        <v>84</v>
      </c>
      <c r="AZ157" s="13" t="s">
        <v>134</v>
      </c>
      <c r="BF157" s="149">
        <f t="shared" si="14"/>
        <v>0</v>
      </c>
      <c r="BG157" s="149">
        <f t="shared" si="15"/>
        <v>0</v>
      </c>
      <c r="BH157" s="149">
        <f t="shared" si="16"/>
        <v>0</v>
      </c>
      <c r="BI157" s="149">
        <f t="shared" si="17"/>
        <v>0</v>
      </c>
      <c r="BJ157" s="149">
        <f t="shared" si="18"/>
        <v>0</v>
      </c>
      <c r="BK157" s="13" t="s">
        <v>84</v>
      </c>
      <c r="BL157" s="149">
        <f t="shared" si="19"/>
        <v>0</v>
      </c>
      <c r="BM157" s="13" t="s">
        <v>169</v>
      </c>
      <c r="BN157" s="148" t="s">
        <v>227</v>
      </c>
    </row>
    <row r="158" spans="2:66" s="1" customFormat="1" ht="24.15" customHeight="1">
      <c r="B158" s="135"/>
      <c r="C158" s="150" t="s">
        <v>228</v>
      </c>
      <c r="D158" s="150" t="s">
        <v>172</v>
      </c>
      <c r="E158" s="151" t="s">
        <v>229</v>
      </c>
      <c r="F158" s="152" t="s">
        <v>230</v>
      </c>
      <c r="G158" s="152"/>
      <c r="H158" s="153" t="s">
        <v>146</v>
      </c>
      <c r="I158" s="154">
        <v>229.607</v>
      </c>
      <c r="J158" s="155"/>
      <c r="K158" s="156">
        <f t="shared" si="10"/>
        <v>0</v>
      </c>
      <c r="L158" s="157"/>
      <c r="M158" s="158"/>
      <c r="N158" s="159" t="s">
        <v>1</v>
      </c>
      <c r="O158" s="160" t="s">
        <v>41</v>
      </c>
      <c r="Q158" s="146">
        <f t="shared" si="11"/>
        <v>0</v>
      </c>
      <c r="R158" s="146">
        <v>1.9000000000000001E-4</v>
      </c>
      <c r="S158" s="146">
        <f t="shared" si="12"/>
        <v>4.3625330000000004E-2</v>
      </c>
      <c r="T158" s="146">
        <v>0</v>
      </c>
      <c r="U158" s="147">
        <f t="shared" si="13"/>
        <v>0</v>
      </c>
      <c r="AS158" s="148" t="s">
        <v>175</v>
      </c>
      <c r="AU158" s="148" t="s">
        <v>172</v>
      </c>
      <c r="AV158" s="148" t="s">
        <v>84</v>
      </c>
      <c r="AZ158" s="13" t="s">
        <v>134</v>
      </c>
      <c r="BF158" s="149">
        <f t="shared" si="14"/>
        <v>0</v>
      </c>
      <c r="BG158" s="149">
        <f t="shared" si="15"/>
        <v>0</v>
      </c>
      <c r="BH158" s="149">
        <f t="shared" si="16"/>
        <v>0</v>
      </c>
      <c r="BI158" s="149">
        <f t="shared" si="17"/>
        <v>0</v>
      </c>
      <c r="BJ158" s="149">
        <f t="shared" si="18"/>
        <v>0</v>
      </c>
      <c r="BK158" s="13" t="s">
        <v>84</v>
      </c>
      <c r="BL158" s="149">
        <f t="shared" si="19"/>
        <v>0</v>
      </c>
      <c r="BM158" s="13" t="s">
        <v>169</v>
      </c>
      <c r="BN158" s="148" t="s">
        <v>231</v>
      </c>
    </row>
    <row r="159" spans="2:66" s="1" customFormat="1" ht="24.15" customHeight="1">
      <c r="B159" s="135"/>
      <c r="C159" s="136" t="s">
        <v>7</v>
      </c>
      <c r="D159" s="136" t="s">
        <v>136</v>
      </c>
      <c r="E159" s="137" t="s">
        <v>232</v>
      </c>
      <c r="F159" s="138" t="s">
        <v>233</v>
      </c>
      <c r="G159" s="138"/>
      <c r="H159" s="139" t="s">
        <v>161</v>
      </c>
      <c r="I159" s="140">
        <v>0.38400000000000001</v>
      </c>
      <c r="J159" s="141"/>
      <c r="K159" s="142">
        <f t="shared" si="10"/>
        <v>0</v>
      </c>
      <c r="L159" s="143"/>
      <c r="M159" s="28"/>
      <c r="N159" s="144" t="s">
        <v>1</v>
      </c>
      <c r="O159" s="145" t="s">
        <v>41</v>
      </c>
      <c r="Q159" s="146">
        <f t="shared" si="11"/>
        <v>0</v>
      </c>
      <c r="R159" s="146">
        <v>0</v>
      </c>
      <c r="S159" s="146">
        <f t="shared" si="12"/>
        <v>0</v>
      </c>
      <c r="T159" s="146">
        <v>0</v>
      </c>
      <c r="U159" s="147">
        <f t="shared" si="13"/>
        <v>0</v>
      </c>
      <c r="AS159" s="148" t="s">
        <v>169</v>
      </c>
      <c r="AU159" s="148" t="s">
        <v>136</v>
      </c>
      <c r="AV159" s="148" t="s">
        <v>84</v>
      </c>
      <c r="AZ159" s="13" t="s">
        <v>134</v>
      </c>
      <c r="BF159" s="149">
        <f t="shared" si="14"/>
        <v>0</v>
      </c>
      <c r="BG159" s="149">
        <f t="shared" si="15"/>
        <v>0</v>
      </c>
      <c r="BH159" s="149">
        <f t="shared" si="16"/>
        <v>0</v>
      </c>
      <c r="BI159" s="149">
        <f t="shared" si="17"/>
        <v>0</v>
      </c>
      <c r="BJ159" s="149">
        <f t="shared" si="18"/>
        <v>0</v>
      </c>
      <c r="BK159" s="13" t="s">
        <v>84</v>
      </c>
      <c r="BL159" s="149">
        <f t="shared" si="19"/>
        <v>0</v>
      </c>
      <c r="BM159" s="13" t="s">
        <v>169</v>
      </c>
      <c r="BN159" s="148" t="s">
        <v>234</v>
      </c>
    </row>
    <row r="160" spans="2:66" s="11" customFormat="1" ht="22.85" customHeight="1">
      <c r="B160" s="123"/>
      <c r="D160" s="124" t="s">
        <v>74</v>
      </c>
      <c r="E160" s="133" t="s">
        <v>235</v>
      </c>
      <c r="F160" s="133" t="s">
        <v>236</v>
      </c>
      <c r="G160" s="133"/>
      <c r="J160" s="126"/>
      <c r="K160" s="134">
        <f>BL160</f>
        <v>0</v>
      </c>
      <c r="M160" s="123"/>
      <c r="N160" s="128"/>
      <c r="Q160" s="129">
        <f>SUM(Q161:Q182)</f>
        <v>0</v>
      </c>
      <c r="S160" s="129">
        <f>SUM(S161:S182)</f>
        <v>9.1291318999999991</v>
      </c>
      <c r="U160" s="130">
        <f>SUM(U161:U182)</f>
        <v>0</v>
      </c>
      <c r="AS160" s="124" t="s">
        <v>84</v>
      </c>
      <c r="AU160" s="131" t="s">
        <v>74</v>
      </c>
      <c r="AV160" s="131" t="s">
        <v>80</v>
      </c>
      <c r="AZ160" s="124" t="s">
        <v>134</v>
      </c>
      <c r="BL160" s="132">
        <f>SUM(BL161:BL182)</f>
        <v>0</v>
      </c>
    </row>
    <row r="161" spans="2:66" s="1" customFormat="1" ht="24.15" customHeight="1">
      <c r="B161" s="135"/>
      <c r="C161" s="136" t="s">
        <v>237</v>
      </c>
      <c r="D161" s="136" t="s">
        <v>136</v>
      </c>
      <c r="E161" s="137" t="s">
        <v>238</v>
      </c>
      <c r="F161" s="138" t="s">
        <v>239</v>
      </c>
      <c r="G161" s="138"/>
      <c r="H161" s="139" t="s">
        <v>240</v>
      </c>
      <c r="I161" s="140">
        <v>1260</v>
      </c>
      <c r="J161" s="141"/>
      <c r="K161" s="142">
        <f t="shared" ref="K161:K182" si="20">ROUND(J161*I161,2)</f>
        <v>0</v>
      </c>
      <c r="L161" s="143"/>
      <c r="M161" s="28"/>
      <c r="N161" s="144" t="s">
        <v>1</v>
      </c>
      <c r="O161" s="145" t="s">
        <v>41</v>
      </c>
      <c r="Q161" s="146">
        <f t="shared" ref="Q161:Q182" si="21">P161*I161</f>
        <v>0</v>
      </c>
      <c r="R161" s="146">
        <v>0</v>
      </c>
      <c r="S161" s="146">
        <f t="shared" ref="S161:S182" si="22">R161*I161</f>
        <v>0</v>
      </c>
      <c r="T161" s="146">
        <v>0</v>
      </c>
      <c r="U161" s="147">
        <f t="shared" ref="U161:U182" si="23">T161*I161</f>
        <v>0</v>
      </c>
      <c r="AS161" s="148" t="s">
        <v>169</v>
      </c>
      <c r="AU161" s="148" t="s">
        <v>136</v>
      </c>
      <c r="AV161" s="148" t="s">
        <v>84</v>
      </c>
      <c r="AZ161" s="13" t="s">
        <v>134</v>
      </c>
      <c r="BF161" s="149">
        <f t="shared" ref="BF161:BF182" si="24">IF(O161="základná",K161,0)</f>
        <v>0</v>
      </c>
      <c r="BG161" s="149">
        <f t="shared" ref="BG161:BG182" si="25">IF(O161="znížená",K161,0)</f>
        <v>0</v>
      </c>
      <c r="BH161" s="149">
        <f t="shared" ref="BH161:BH182" si="26">IF(O161="zákl. prenesená",K161,0)</f>
        <v>0</v>
      </c>
      <c r="BI161" s="149">
        <f t="shared" ref="BI161:BI182" si="27">IF(O161="zníž. prenesená",K161,0)</f>
        <v>0</v>
      </c>
      <c r="BJ161" s="149">
        <f t="shared" ref="BJ161:BJ182" si="28">IF(O161="nulová",K161,0)</f>
        <v>0</v>
      </c>
      <c r="BK161" s="13" t="s">
        <v>84</v>
      </c>
      <c r="BL161" s="149">
        <f t="shared" ref="BL161:BL182" si="29">ROUND(J161*I161,2)</f>
        <v>0</v>
      </c>
      <c r="BM161" s="13" t="s">
        <v>169</v>
      </c>
      <c r="BN161" s="148" t="s">
        <v>241</v>
      </c>
    </row>
    <row r="162" spans="2:66" s="1" customFormat="1" ht="24.15" customHeight="1">
      <c r="B162" s="135"/>
      <c r="C162" s="150" t="s">
        <v>242</v>
      </c>
      <c r="D162" s="150" t="s">
        <v>172</v>
      </c>
      <c r="E162" s="151" t="s">
        <v>243</v>
      </c>
      <c r="F162" s="152" t="s">
        <v>244</v>
      </c>
      <c r="G162" s="152"/>
      <c r="H162" s="153" t="s">
        <v>139</v>
      </c>
      <c r="I162" s="154">
        <v>2.52</v>
      </c>
      <c r="J162" s="155"/>
      <c r="K162" s="156">
        <f t="shared" si="20"/>
        <v>0</v>
      </c>
      <c r="L162" s="157"/>
      <c r="M162" s="158"/>
      <c r="N162" s="159" t="s">
        <v>1</v>
      </c>
      <c r="O162" s="160" t="s">
        <v>41</v>
      </c>
      <c r="Q162" s="146">
        <f t="shared" si="21"/>
        <v>0</v>
      </c>
      <c r="R162" s="146">
        <v>0.55000000000000004</v>
      </c>
      <c r="S162" s="146">
        <f t="shared" si="22"/>
        <v>1.3860000000000001</v>
      </c>
      <c r="T162" s="146">
        <v>0</v>
      </c>
      <c r="U162" s="147">
        <f t="shared" si="23"/>
        <v>0</v>
      </c>
      <c r="AS162" s="148" t="s">
        <v>175</v>
      </c>
      <c r="AU162" s="148" t="s">
        <v>172</v>
      </c>
      <c r="AV162" s="148" t="s">
        <v>84</v>
      </c>
      <c r="AZ162" s="13" t="s">
        <v>134</v>
      </c>
      <c r="BF162" s="149">
        <f t="shared" si="24"/>
        <v>0</v>
      </c>
      <c r="BG162" s="149">
        <f t="shared" si="25"/>
        <v>0</v>
      </c>
      <c r="BH162" s="149">
        <f t="shared" si="26"/>
        <v>0</v>
      </c>
      <c r="BI162" s="149">
        <f t="shared" si="27"/>
        <v>0</v>
      </c>
      <c r="BJ162" s="149">
        <f t="shared" si="28"/>
        <v>0</v>
      </c>
      <c r="BK162" s="13" t="s">
        <v>84</v>
      </c>
      <c r="BL162" s="149">
        <f t="shared" si="29"/>
        <v>0</v>
      </c>
      <c r="BM162" s="13" t="s">
        <v>169</v>
      </c>
      <c r="BN162" s="148" t="s">
        <v>245</v>
      </c>
    </row>
    <row r="163" spans="2:66" s="1" customFormat="1" ht="16.5" customHeight="1">
      <c r="B163" s="135"/>
      <c r="C163" s="136" t="s">
        <v>246</v>
      </c>
      <c r="D163" s="136" t="s">
        <v>136</v>
      </c>
      <c r="E163" s="137" t="s">
        <v>247</v>
      </c>
      <c r="F163" s="138" t="s">
        <v>248</v>
      </c>
      <c r="G163" s="138"/>
      <c r="H163" s="139" t="s">
        <v>240</v>
      </c>
      <c r="I163" s="140">
        <v>126</v>
      </c>
      <c r="J163" s="141"/>
      <c r="K163" s="142">
        <f t="shared" si="20"/>
        <v>0</v>
      </c>
      <c r="L163" s="143"/>
      <c r="M163" s="28"/>
      <c r="N163" s="144" t="s">
        <v>1</v>
      </c>
      <c r="O163" s="145" t="s">
        <v>41</v>
      </c>
      <c r="Q163" s="146">
        <f t="shared" si="21"/>
        <v>0</v>
      </c>
      <c r="R163" s="146">
        <v>0</v>
      </c>
      <c r="S163" s="146">
        <f t="shared" si="22"/>
        <v>0</v>
      </c>
      <c r="T163" s="146">
        <v>0</v>
      </c>
      <c r="U163" s="147">
        <f t="shared" si="23"/>
        <v>0</v>
      </c>
      <c r="AS163" s="148" t="s">
        <v>169</v>
      </c>
      <c r="AU163" s="148" t="s">
        <v>136</v>
      </c>
      <c r="AV163" s="148" t="s">
        <v>84</v>
      </c>
      <c r="AZ163" s="13" t="s">
        <v>134</v>
      </c>
      <c r="BF163" s="149">
        <f t="shared" si="24"/>
        <v>0</v>
      </c>
      <c r="BG163" s="149">
        <f t="shared" si="25"/>
        <v>0</v>
      </c>
      <c r="BH163" s="149">
        <f t="shared" si="26"/>
        <v>0</v>
      </c>
      <c r="BI163" s="149">
        <f t="shared" si="27"/>
        <v>0</v>
      </c>
      <c r="BJ163" s="149">
        <f t="shared" si="28"/>
        <v>0</v>
      </c>
      <c r="BK163" s="13" t="s">
        <v>84</v>
      </c>
      <c r="BL163" s="149">
        <f t="shared" si="29"/>
        <v>0</v>
      </c>
      <c r="BM163" s="13" t="s">
        <v>169</v>
      </c>
      <c r="BN163" s="148" t="s">
        <v>249</v>
      </c>
    </row>
    <row r="164" spans="2:66" s="1" customFormat="1" ht="24.15" customHeight="1">
      <c r="B164" s="135"/>
      <c r="C164" s="150" t="s">
        <v>250</v>
      </c>
      <c r="D164" s="150" t="s">
        <v>172</v>
      </c>
      <c r="E164" s="151" t="s">
        <v>243</v>
      </c>
      <c r="F164" s="152" t="s">
        <v>244</v>
      </c>
      <c r="G164" s="152"/>
      <c r="H164" s="153" t="s">
        <v>139</v>
      </c>
      <c r="I164" s="154">
        <v>0.252</v>
      </c>
      <c r="J164" s="155"/>
      <c r="K164" s="156">
        <f t="shared" si="20"/>
        <v>0</v>
      </c>
      <c r="L164" s="157"/>
      <c r="M164" s="158"/>
      <c r="N164" s="159" t="s">
        <v>1</v>
      </c>
      <c r="O164" s="160" t="s">
        <v>41</v>
      </c>
      <c r="Q164" s="146">
        <f t="shared" si="21"/>
        <v>0</v>
      </c>
      <c r="R164" s="146">
        <v>0.55000000000000004</v>
      </c>
      <c r="S164" s="146">
        <f t="shared" si="22"/>
        <v>0.1386</v>
      </c>
      <c r="T164" s="146">
        <v>0</v>
      </c>
      <c r="U164" s="147">
        <f t="shared" si="23"/>
        <v>0</v>
      </c>
      <c r="AS164" s="148" t="s">
        <v>175</v>
      </c>
      <c r="AU164" s="148" t="s">
        <v>172</v>
      </c>
      <c r="AV164" s="148" t="s">
        <v>84</v>
      </c>
      <c r="AZ164" s="13" t="s">
        <v>134</v>
      </c>
      <c r="BF164" s="149">
        <f t="shared" si="24"/>
        <v>0</v>
      </c>
      <c r="BG164" s="149">
        <f t="shared" si="25"/>
        <v>0</v>
      </c>
      <c r="BH164" s="149">
        <f t="shared" si="26"/>
        <v>0</v>
      </c>
      <c r="BI164" s="149">
        <f t="shared" si="27"/>
        <v>0</v>
      </c>
      <c r="BJ164" s="149">
        <f t="shared" si="28"/>
        <v>0</v>
      </c>
      <c r="BK164" s="13" t="s">
        <v>84</v>
      </c>
      <c r="BL164" s="149">
        <f t="shared" si="29"/>
        <v>0</v>
      </c>
      <c r="BM164" s="13" t="s">
        <v>169</v>
      </c>
      <c r="BN164" s="148" t="s">
        <v>251</v>
      </c>
    </row>
    <row r="165" spans="2:66" s="1" customFormat="1" ht="24.15" customHeight="1">
      <c r="B165" s="135"/>
      <c r="C165" s="136" t="s">
        <v>252</v>
      </c>
      <c r="D165" s="136" t="s">
        <v>136</v>
      </c>
      <c r="E165" s="137" t="s">
        <v>253</v>
      </c>
      <c r="F165" s="138" t="s">
        <v>254</v>
      </c>
      <c r="G165" s="138"/>
      <c r="H165" s="139" t="s">
        <v>146</v>
      </c>
      <c r="I165" s="140">
        <v>58</v>
      </c>
      <c r="J165" s="141"/>
      <c r="K165" s="142">
        <f t="shared" si="20"/>
        <v>0</v>
      </c>
      <c r="L165" s="143"/>
      <c r="M165" s="28"/>
      <c r="N165" s="144" t="s">
        <v>1</v>
      </c>
      <c r="O165" s="145" t="s">
        <v>41</v>
      </c>
      <c r="Q165" s="146">
        <f t="shared" si="21"/>
        <v>0</v>
      </c>
      <c r="R165" s="146">
        <v>0</v>
      </c>
      <c r="S165" s="146">
        <f t="shared" si="22"/>
        <v>0</v>
      </c>
      <c r="T165" s="146">
        <v>0</v>
      </c>
      <c r="U165" s="147">
        <f t="shared" si="23"/>
        <v>0</v>
      </c>
      <c r="AS165" s="148" t="s">
        <v>169</v>
      </c>
      <c r="AU165" s="148" t="s">
        <v>136</v>
      </c>
      <c r="AV165" s="148" t="s">
        <v>84</v>
      </c>
      <c r="AZ165" s="13" t="s">
        <v>134</v>
      </c>
      <c r="BF165" s="149">
        <f t="shared" si="24"/>
        <v>0</v>
      </c>
      <c r="BG165" s="149">
        <f t="shared" si="25"/>
        <v>0</v>
      </c>
      <c r="BH165" s="149">
        <f t="shared" si="26"/>
        <v>0</v>
      </c>
      <c r="BI165" s="149">
        <f t="shared" si="27"/>
        <v>0</v>
      </c>
      <c r="BJ165" s="149">
        <f t="shared" si="28"/>
        <v>0</v>
      </c>
      <c r="BK165" s="13" t="s">
        <v>84</v>
      </c>
      <c r="BL165" s="149">
        <f t="shared" si="29"/>
        <v>0</v>
      </c>
      <c r="BM165" s="13" t="s">
        <v>169</v>
      </c>
      <c r="BN165" s="148" t="s">
        <v>255</v>
      </c>
    </row>
    <row r="166" spans="2:66" s="1" customFormat="1" ht="37.85" customHeight="1">
      <c r="B166" s="135"/>
      <c r="C166" s="150" t="s">
        <v>256</v>
      </c>
      <c r="D166" s="150" t="s">
        <v>172</v>
      </c>
      <c r="E166" s="151" t="s">
        <v>257</v>
      </c>
      <c r="F166" s="152" t="s">
        <v>258</v>
      </c>
      <c r="G166" s="152"/>
      <c r="H166" s="153" t="s">
        <v>146</v>
      </c>
      <c r="I166" s="154">
        <v>60.32</v>
      </c>
      <c r="J166" s="155"/>
      <c r="K166" s="156">
        <f t="shared" si="20"/>
        <v>0</v>
      </c>
      <c r="L166" s="157"/>
      <c r="M166" s="158"/>
      <c r="N166" s="159" t="s">
        <v>1</v>
      </c>
      <c r="O166" s="160" t="s">
        <v>41</v>
      </c>
      <c r="Q166" s="146">
        <f t="shared" si="21"/>
        <v>0</v>
      </c>
      <c r="R166" s="146">
        <v>8.3599999999999994E-3</v>
      </c>
      <c r="S166" s="146">
        <f t="shared" si="22"/>
        <v>0.50427519999999992</v>
      </c>
      <c r="T166" s="146">
        <v>0</v>
      </c>
      <c r="U166" s="147">
        <f t="shared" si="23"/>
        <v>0</v>
      </c>
      <c r="AS166" s="148" t="s">
        <v>175</v>
      </c>
      <c r="AU166" s="148" t="s">
        <v>172</v>
      </c>
      <c r="AV166" s="148" t="s">
        <v>84</v>
      </c>
      <c r="AZ166" s="13" t="s">
        <v>134</v>
      </c>
      <c r="BF166" s="149">
        <f t="shared" si="24"/>
        <v>0</v>
      </c>
      <c r="BG166" s="149">
        <f t="shared" si="25"/>
        <v>0</v>
      </c>
      <c r="BH166" s="149">
        <f t="shared" si="26"/>
        <v>0</v>
      </c>
      <c r="BI166" s="149">
        <f t="shared" si="27"/>
        <v>0</v>
      </c>
      <c r="BJ166" s="149">
        <f t="shared" si="28"/>
        <v>0</v>
      </c>
      <c r="BK166" s="13" t="s">
        <v>84</v>
      </c>
      <c r="BL166" s="149">
        <f t="shared" si="29"/>
        <v>0</v>
      </c>
      <c r="BM166" s="13" t="s">
        <v>169</v>
      </c>
      <c r="BN166" s="148" t="s">
        <v>259</v>
      </c>
    </row>
    <row r="167" spans="2:66" s="1" customFormat="1" ht="24.15" customHeight="1">
      <c r="B167" s="135"/>
      <c r="C167" s="136" t="s">
        <v>260</v>
      </c>
      <c r="D167" s="136" t="s">
        <v>136</v>
      </c>
      <c r="E167" s="137" t="s">
        <v>261</v>
      </c>
      <c r="F167" s="138" t="s">
        <v>262</v>
      </c>
      <c r="G167" s="138"/>
      <c r="H167" s="139" t="s">
        <v>146</v>
      </c>
      <c r="I167" s="140">
        <v>69.08</v>
      </c>
      <c r="J167" s="141"/>
      <c r="K167" s="142">
        <f t="shared" si="20"/>
        <v>0</v>
      </c>
      <c r="L167" s="143"/>
      <c r="M167" s="28"/>
      <c r="N167" s="144" t="s">
        <v>1</v>
      </c>
      <c r="O167" s="145" t="s">
        <v>41</v>
      </c>
      <c r="Q167" s="146">
        <f t="shared" si="21"/>
        <v>0</v>
      </c>
      <c r="R167" s="146">
        <v>0</v>
      </c>
      <c r="S167" s="146">
        <f t="shared" si="22"/>
        <v>0</v>
      </c>
      <c r="T167" s="146">
        <v>0</v>
      </c>
      <c r="U167" s="147">
        <f t="shared" si="23"/>
        <v>0</v>
      </c>
      <c r="AS167" s="148" t="s">
        <v>169</v>
      </c>
      <c r="AU167" s="148" t="s">
        <v>136</v>
      </c>
      <c r="AV167" s="148" t="s">
        <v>84</v>
      </c>
      <c r="AZ167" s="13" t="s">
        <v>134</v>
      </c>
      <c r="BF167" s="149">
        <f t="shared" si="24"/>
        <v>0</v>
      </c>
      <c r="BG167" s="149">
        <f t="shared" si="25"/>
        <v>0</v>
      </c>
      <c r="BH167" s="149">
        <f t="shared" si="26"/>
        <v>0</v>
      </c>
      <c r="BI167" s="149">
        <f t="shared" si="27"/>
        <v>0</v>
      </c>
      <c r="BJ167" s="149">
        <f t="shared" si="28"/>
        <v>0</v>
      </c>
      <c r="BK167" s="13" t="s">
        <v>84</v>
      </c>
      <c r="BL167" s="149">
        <f t="shared" si="29"/>
        <v>0</v>
      </c>
      <c r="BM167" s="13" t="s">
        <v>169</v>
      </c>
      <c r="BN167" s="148" t="s">
        <v>263</v>
      </c>
    </row>
    <row r="168" spans="2:66" s="1" customFormat="1" ht="37.85" customHeight="1">
      <c r="B168" s="135"/>
      <c r="C168" s="150" t="s">
        <v>264</v>
      </c>
      <c r="D168" s="150" t="s">
        <v>172</v>
      </c>
      <c r="E168" s="151" t="s">
        <v>257</v>
      </c>
      <c r="F168" s="152" t="s">
        <v>258</v>
      </c>
      <c r="G168" s="152"/>
      <c r="H168" s="153" t="s">
        <v>146</v>
      </c>
      <c r="I168" s="154">
        <v>73.5</v>
      </c>
      <c r="J168" s="155"/>
      <c r="K168" s="156">
        <f t="shared" si="20"/>
        <v>0</v>
      </c>
      <c r="L168" s="157"/>
      <c r="M168" s="158"/>
      <c r="N168" s="159" t="s">
        <v>1</v>
      </c>
      <c r="O168" s="160" t="s">
        <v>41</v>
      </c>
      <c r="Q168" s="146">
        <f t="shared" si="21"/>
        <v>0</v>
      </c>
      <c r="R168" s="146">
        <v>8.3599999999999994E-3</v>
      </c>
      <c r="S168" s="146">
        <f t="shared" si="22"/>
        <v>0.61446000000000001</v>
      </c>
      <c r="T168" s="146">
        <v>0</v>
      </c>
      <c r="U168" s="147">
        <f t="shared" si="23"/>
        <v>0</v>
      </c>
      <c r="AS168" s="148" t="s">
        <v>175</v>
      </c>
      <c r="AU168" s="148" t="s">
        <v>172</v>
      </c>
      <c r="AV168" s="148" t="s">
        <v>84</v>
      </c>
      <c r="AZ168" s="13" t="s">
        <v>134</v>
      </c>
      <c r="BF168" s="149">
        <f t="shared" si="24"/>
        <v>0</v>
      </c>
      <c r="BG168" s="149">
        <f t="shared" si="25"/>
        <v>0</v>
      </c>
      <c r="BH168" s="149">
        <f t="shared" si="26"/>
        <v>0</v>
      </c>
      <c r="BI168" s="149">
        <f t="shared" si="27"/>
        <v>0</v>
      </c>
      <c r="BJ168" s="149">
        <f t="shared" si="28"/>
        <v>0</v>
      </c>
      <c r="BK168" s="13" t="s">
        <v>84</v>
      </c>
      <c r="BL168" s="149">
        <f t="shared" si="29"/>
        <v>0</v>
      </c>
      <c r="BM168" s="13" t="s">
        <v>169</v>
      </c>
      <c r="BN168" s="148" t="s">
        <v>265</v>
      </c>
    </row>
    <row r="169" spans="2:66" s="1" customFormat="1" ht="24.15" customHeight="1">
      <c r="B169" s="135"/>
      <c r="C169" s="136" t="s">
        <v>175</v>
      </c>
      <c r="D169" s="136" t="s">
        <v>136</v>
      </c>
      <c r="E169" s="137" t="s">
        <v>266</v>
      </c>
      <c r="F169" s="138" t="s">
        <v>267</v>
      </c>
      <c r="G169" s="138"/>
      <c r="H169" s="139" t="s">
        <v>146</v>
      </c>
      <c r="I169" s="140">
        <v>73.72</v>
      </c>
      <c r="J169" s="141"/>
      <c r="K169" s="142">
        <f t="shared" si="20"/>
        <v>0</v>
      </c>
      <c r="L169" s="143"/>
      <c r="M169" s="28"/>
      <c r="N169" s="144" t="s">
        <v>1</v>
      </c>
      <c r="O169" s="145" t="s">
        <v>41</v>
      </c>
      <c r="Q169" s="146">
        <f t="shared" si="21"/>
        <v>0</v>
      </c>
      <c r="R169" s="146">
        <v>0</v>
      </c>
      <c r="S169" s="146">
        <f t="shared" si="22"/>
        <v>0</v>
      </c>
      <c r="T169" s="146">
        <v>0</v>
      </c>
      <c r="U169" s="147">
        <f t="shared" si="23"/>
        <v>0</v>
      </c>
      <c r="AS169" s="148" t="s">
        <v>169</v>
      </c>
      <c r="AU169" s="148" t="s">
        <v>136</v>
      </c>
      <c r="AV169" s="148" t="s">
        <v>84</v>
      </c>
      <c r="AZ169" s="13" t="s">
        <v>134</v>
      </c>
      <c r="BF169" s="149">
        <f t="shared" si="24"/>
        <v>0</v>
      </c>
      <c r="BG169" s="149">
        <f t="shared" si="25"/>
        <v>0</v>
      </c>
      <c r="BH169" s="149">
        <f t="shared" si="26"/>
        <v>0</v>
      </c>
      <c r="BI169" s="149">
        <f t="shared" si="27"/>
        <v>0</v>
      </c>
      <c r="BJ169" s="149">
        <f t="shared" si="28"/>
        <v>0</v>
      </c>
      <c r="BK169" s="13" t="s">
        <v>84</v>
      </c>
      <c r="BL169" s="149">
        <f t="shared" si="29"/>
        <v>0</v>
      </c>
      <c r="BM169" s="13" t="s">
        <v>169</v>
      </c>
      <c r="BN169" s="148" t="s">
        <v>268</v>
      </c>
    </row>
    <row r="170" spans="2:66" s="1" customFormat="1" ht="37.85" customHeight="1">
      <c r="B170" s="135"/>
      <c r="C170" s="150" t="s">
        <v>269</v>
      </c>
      <c r="D170" s="150" t="s">
        <v>172</v>
      </c>
      <c r="E170" s="151" t="s">
        <v>257</v>
      </c>
      <c r="F170" s="152" t="s">
        <v>258</v>
      </c>
      <c r="G170" s="152"/>
      <c r="H170" s="153" t="s">
        <v>146</v>
      </c>
      <c r="I170" s="154">
        <v>76.668999999999997</v>
      </c>
      <c r="J170" s="155"/>
      <c r="K170" s="156">
        <f t="shared" si="20"/>
        <v>0</v>
      </c>
      <c r="L170" s="157"/>
      <c r="M170" s="158"/>
      <c r="N170" s="159" t="s">
        <v>1</v>
      </c>
      <c r="O170" s="160" t="s">
        <v>41</v>
      </c>
      <c r="Q170" s="146">
        <f t="shared" si="21"/>
        <v>0</v>
      </c>
      <c r="R170" s="146">
        <v>8.3599999999999994E-3</v>
      </c>
      <c r="S170" s="146">
        <f t="shared" si="22"/>
        <v>0.64095283999999997</v>
      </c>
      <c r="T170" s="146">
        <v>0</v>
      </c>
      <c r="U170" s="147">
        <f t="shared" si="23"/>
        <v>0</v>
      </c>
      <c r="AS170" s="148" t="s">
        <v>175</v>
      </c>
      <c r="AU170" s="148" t="s">
        <v>172</v>
      </c>
      <c r="AV170" s="148" t="s">
        <v>84</v>
      </c>
      <c r="AZ170" s="13" t="s">
        <v>134</v>
      </c>
      <c r="BF170" s="149">
        <f t="shared" si="24"/>
        <v>0</v>
      </c>
      <c r="BG170" s="149">
        <f t="shared" si="25"/>
        <v>0</v>
      </c>
      <c r="BH170" s="149">
        <f t="shared" si="26"/>
        <v>0</v>
      </c>
      <c r="BI170" s="149">
        <f t="shared" si="27"/>
        <v>0</v>
      </c>
      <c r="BJ170" s="149">
        <f t="shared" si="28"/>
        <v>0</v>
      </c>
      <c r="BK170" s="13" t="s">
        <v>84</v>
      </c>
      <c r="BL170" s="149">
        <f t="shared" si="29"/>
        <v>0</v>
      </c>
      <c r="BM170" s="13" t="s">
        <v>169</v>
      </c>
      <c r="BN170" s="148" t="s">
        <v>270</v>
      </c>
    </row>
    <row r="171" spans="2:66" s="1" customFormat="1" ht="33" customHeight="1">
      <c r="B171" s="135"/>
      <c r="C171" s="136" t="s">
        <v>271</v>
      </c>
      <c r="D171" s="136" t="s">
        <v>136</v>
      </c>
      <c r="E171" s="137" t="s">
        <v>272</v>
      </c>
      <c r="F171" s="138" t="s">
        <v>273</v>
      </c>
      <c r="G171" s="138"/>
      <c r="H171" s="139" t="s">
        <v>146</v>
      </c>
      <c r="I171" s="140">
        <v>10.634</v>
      </c>
      <c r="J171" s="141"/>
      <c r="K171" s="142">
        <f t="shared" si="20"/>
        <v>0</v>
      </c>
      <c r="L171" s="143"/>
      <c r="M171" s="28"/>
      <c r="N171" s="144" t="s">
        <v>1</v>
      </c>
      <c r="O171" s="145" t="s">
        <v>41</v>
      </c>
      <c r="Q171" s="146">
        <f t="shared" si="21"/>
        <v>0</v>
      </c>
      <c r="R171" s="146">
        <v>2.4000000000000001E-4</v>
      </c>
      <c r="S171" s="146">
        <f t="shared" si="22"/>
        <v>2.5521599999999999E-3</v>
      </c>
      <c r="T171" s="146">
        <v>0</v>
      </c>
      <c r="U171" s="147">
        <f t="shared" si="23"/>
        <v>0</v>
      </c>
      <c r="AS171" s="148" t="s">
        <v>169</v>
      </c>
      <c r="AU171" s="148" t="s">
        <v>136</v>
      </c>
      <c r="AV171" s="148" t="s">
        <v>84</v>
      </c>
      <c r="AZ171" s="13" t="s">
        <v>134</v>
      </c>
      <c r="BF171" s="149">
        <f t="shared" si="24"/>
        <v>0</v>
      </c>
      <c r="BG171" s="149">
        <f t="shared" si="25"/>
        <v>0</v>
      </c>
      <c r="BH171" s="149">
        <f t="shared" si="26"/>
        <v>0</v>
      </c>
      <c r="BI171" s="149">
        <f t="shared" si="27"/>
        <v>0</v>
      </c>
      <c r="BJ171" s="149">
        <f t="shared" si="28"/>
        <v>0</v>
      </c>
      <c r="BK171" s="13" t="s">
        <v>84</v>
      </c>
      <c r="BL171" s="149">
        <f t="shared" si="29"/>
        <v>0</v>
      </c>
      <c r="BM171" s="13" t="s">
        <v>169</v>
      </c>
      <c r="BN171" s="148" t="s">
        <v>274</v>
      </c>
    </row>
    <row r="172" spans="2:66" s="1" customFormat="1" ht="24.15" customHeight="1">
      <c r="B172" s="135"/>
      <c r="C172" s="136" t="s">
        <v>275</v>
      </c>
      <c r="D172" s="136" t="s">
        <v>136</v>
      </c>
      <c r="E172" s="137" t="s">
        <v>276</v>
      </c>
      <c r="F172" s="138" t="s">
        <v>277</v>
      </c>
      <c r="G172" s="138"/>
      <c r="H172" s="139" t="s">
        <v>146</v>
      </c>
      <c r="I172" s="140">
        <v>42.48</v>
      </c>
      <c r="J172" s="141"/>
      <c r="K172" s="142">
        <f t="shared" si="20"/>
        <v>0</v>
      </c>
      <c r="L172" s="143"/>
      <c r="M172" s="28"/>
      <c r="N172" s="144" t="s">
        <v>1</v>
      </c>
      <c r="O172" s="145" t="s">
        <v>41</v>
      </c>
      <c r="Q172" s="146">
        <f t="shared" si="21"/>
        <v>0</v>
      </c>
      <c r="R172" s="146">
        <v>0</v>
      </c>
      <c r="S172" s="146">
        <f t="shared" si="22"/>
        <v>0</v>
      </c>
      <c r="T172" s="146">
        <v>0</v>
      </c>
      <c r="U172" s="147">
        <f t="shared" si="23"/>
        <v>0</v>
      </c>
      <c r="AS172" s="148" t="s">
        <v>169</v>
      </c>
      <c r="AU172" s="148" t="s">
        <v>136</v>
      </c>
      <c r="AV172" s="148" t="s">
        <v>84</v>
      </c>
      <c r="AZ172" s="13" t="s">
        <v>134</v>
      </c>
      <c r="BF172" s="149">
        <f t="shared" si="24"/>
        <v>0</v>
      </c>
      <c r="BG172" s="149">
        <f t="shared" si="25"/>
        <v>0</v>
      </c>
      <c r="BH172" s="149">
        <f t="shared" si="26"/>
        <v>0</v>
      </c>
      <c r="BI172" s="149">
        <f t="shared" si="27"/>
        <v>0</v>
      </c>
      <c r="BJ172" s="149">
        <f t="shared" si="28"/>
        <v>0</v>
      </c>
      <c r="BK172" s="13" t="s">
        <v>84</v>
      </c>
      <c r="BL172" s="149">
        <f t="shared" si="29"/>
        <v>0</v>
      </c>
      <c r="BM172" s="13" t="s">
        <v>169</v>
      </c>
      <c r="BN172" s="148" t="s">
        <v>278</v>
      </c>
    </row>
    <row r="173" spans="2:66" s="1" customFormat="1" ht="24.15" customHeight="1">
      <c r="B173" s="135"/>
      <c r="C173" s="150" t="s">
        <v>279</v>
      </c>
      <c r="D173" s="150" t="s">
        <v>172</v>
      </c>
      <c r="E173" s="151" t="s">
        <v>280</v>
      </c>
      <c r="F173" s="152" t="s">
        <v>281</v>
      </c>
      <c r="G173" s="152"/>
      <c r="H173" s="153" t="s">
        <v>139</v>
      </c>
      <c r="I173" s="154">
        <v>1.147</v>
      </c>
      <c r="J173" s="155"/>
      <c r="K173" s="156">
        <f t="shared" si="20"/>
        <v>0</v>
      </c>
      <c r="L173" s="157"/>
      <c r="M173" s="158"/>
      <c r="N173" s="159" t="s">
        <v>1</v>
      </c>
      <c r="O173" s="160" t="s">
        <v>41</v>
      </c>
      <c r="Q173" s="146">
        <f t="shared" si="21"/>
        <v>0</v>
      </c>
      <c r="R173" s="146">
        <v>0.55000000000000004</v>
      </c>
      <c r="S173" s="146">
        <f t="shared" si="22"/>
        <v>0.63085000000000002</v>
      </c>
      <c r="T173" s="146">
        <v>0</v>
      </c>
      <c r="U173" s="147">
        <f t="shared" si="23"/>
        <v>0</v>
      </c>
      <c r="AS173" s="148" t="s">
        <v>175</v>
      </c>
      <c r="AU173" s="148" t="s">
        <v>172</v>
      </c>
      <c r="AV173" s="148" t="s">
        <v>84</v>
      </c>
      <c r="AZ173" s="13" t="s">
        <v>134</v>
      </c>
      <c r="BF173" s="149">
        <f t="shared" si="24"/>
        <v>0</v>
      </c>
      <c r="BG173" s="149">
        <f t="shared" si="25"/>
        <v>0</v>
      </c>
      <c r="BH173" s="149">
        <f t="shared" si="26"/>
        <v>0</v>
      </c>
      <c r="BI173" s="149">
        <f t="shared" si="27"/>
        <v>0</v>
      </c>
      <c r="BJ173" s="149">
        <f t="shared" si="28"/>
        <v>0</v>
      </c>
      <c r="BK173" s="13" t="s">
        <v>84</v>
      </c>
      <c r="BL173" s="149">
        <f t="shared" si="29"/>
        <v>0</v>
      </c>
      <c r="BM173" s="13" t="s">
        <v>169</v>
      </c>
      <c r="BN173" s="148" t="s">
        <v>282</v>
      </c>
    </row>
    <row r="174" spans="2:66" s="1" customFormat="1" ht="33" customHeight="1">
      <c r="B174" s="135"/>
      <c r="C174" s="136" t="s">
        <v>283</v>
      </c>
      <c r="D174" s="136" t="s">
        <v>136</v>
      </c>
      <c r="E174" s="137" t="s">
        <v>284</v>
      </c>
      <c r="F174" s="138" t="s">
        <v>285</v>
      </c>
      <c r="G174" s="138"/>
      <c r="H174" s="139" t="s">
        <v>240</v>
      </c>
      <c r="I174" s="140">
        <v>1.69</v>
      </c>
      <c r="J174" s="141"/>
      <c r="K174" s="142">
        <f t="shared" si="20"/>
        <v>0</v>
      </c>
      <c r="L174" s="143"/>
      <c r="M174" s="28"/>
      <c r="N174" s="144" t="s">
        <v>1</v>
      </c>
      <c r="O174" s="145" t="s">
        <v>41</v>
      </c>
      <c r="Q174" s="146">
        <f t="shared" si="21"/>
        <v>0</v>
      </c>
      <c r="R174" s="146">
        <v>2.1000000000000001E-4</v>
      </c>
      <c r="S174" s="146">
        <f t="shared" si="22"/>
        <v>3.5490000000000001E-4</v>
      </c>
      <c r="T174" s="146">
        <v>0</v>
      </c>
      <c r="U174" s="147">
        <f t="shared" si="23"/>
        <v>0</v>
      </c>
      <c r="AS174" s="148" t="s">
        <v>169</v>
      </c>
      <c r="AU174" s="148" t="s">
        <v>136</v>
      </c>
      <c r="AV174" s="148" t="s">
        <v>84</v>
      </c>
      <c r="AZ174" s="13" t="s">
        <v>134</v>
      </c>
      <c r="BF174" s="149">
        <f t="shared" si="24"/>
        <v>0</v>
      </c>
      <c r="BG174" s="149">
        <f t="shared" si="25"/>
        <v>0</v>
      </c>
      <c r="BH174" s="149">
        <f t="shared" si="26"/>
        <v>0</v>
      </c>
      <c r="BI174" s="149">
        <f t="shared" si="27"/>
        <v>0</v>
      </c>
      <c r="BJ174" s="149">
        <f t="shared" si="28"/>
        <v>0</v>
      </c>
      <c r="BK174" s="13" t="s">
        <v>84</v>
      </c>
      <c r="BL174" s="149">
        <f t="shared" si="29"/>
        <v>0</v>
      </c>
      <c r="BM174" s="13" t="s">
        <v>169</v>
      </c>
      <c r="BN174" s="148" t="s">
        <v>286</v>
      </c>
    </row>
    <row r="175" spans="2:66" s="1" customFormat="1" ht="24.15" customHeight="1">
      <c r="B175" s="135"/>
      <c r="C175" s="150" t="s">
        <v>287</v>
      </c>
      <c r="D175" s="150" t="s">
        <v>172</v>
      </c>
      <c r="E175" s="151" t="s">
        <v>288</v>
      </c>
      <c r="F175" s="152" t="s">
        <v>289</v>
      </c>
      <c r="G175" s="152"/>
      <c r="H175" s="153" t="s">
        <v>139</v>
      </c>
      <c r="I175" s="154">
        <v>1.825</v>
      </c>
      <c r="J175" s="155"/>
      <c r="K175" s="156">
        <f t="shared" si="20"/>
        <v>0</v>
      </c>
      <c r="L175" s="157"/>
      <c r="M175" s="158"/>
      <c r="N175" s="159" t="s">
        <v>1</v>
      </c>
      <c r="O175" s="160" t="s">
        <v>41</v>
      </c>
      <c r="Q175" s="146">
        <f t="shared" si="21"/>
        <v>0</v>
      </c>
      <c r="R175" s="146">
        <v>0.55000000000000004</v>
      </c>
      <c r="S175" s="146">
        <f t="shared" si="22"/>
        <v>1.0037500000000001</v>
      </c>
      <c r="T175" s="146">
        <v>0</v>
      </c>
      <c r="U175" s="147">
        <f t="shared" si="23"/>
        <v>0</v>
      </c>
      <c r="AS175" s="148" t="s">
        <v>175</v>
      </c>
      <c r="AU175" s="148" t="s">
        <v>172</v>
      </c>
      <c r="AV175" s="148" t="s">
        <v>84</v>
      </c>
      <c r="AZ175" s="13" t="s">
        <v>134</v>
      </c>
      <c r="BF175" s="149">
        <f t="shared" si="24"/>
        <v>0</v>
      </c>
      <c r="BG175" s="149">
        <f t="shared" si="25"/>
        <v>0</v>
      </c>
      <c r="BH175" s="149">
        <f t="shared" si="26"/>
        <v>0</v>
      </c>
      <c r="BI175" s="149">
        <f t="shared" si="27"/>
        <v>0</v>
      </c>
      <c r="BJ175" s="149">
        <f t="shared" si="28"/>
        <v>0</v>
      </c>
      <c r="BK175" s="13" t="s">
        <v>84</v>
      </c>
      <c r="BL175" s="149">
        <f t="shared" si="29"/>
        <v>0</v>
      </c>
      <c r="BM175" s="13" t="s">
        <v>169</v>
      </c>
      <c r="BN175" s="148" t="s">
        <v>290</v>
      </c>
    </row>
    <row r="176" spans="2:66" s="1" customFormat="1" ht="33" customHeight="1">
      <c r="B176" s="135"/>
      <c r="C176" s="136" t="s">
        <v>291</v>
      </c>
      <c r="D176" s="136" t="s">
        <v>136</v>
      </c>
      <c r="E176" s="137" t="s">
        <v>292</v>
      </c>
      <c r="F176" s="138" t="s">
        <v>293</v>
      </c>
      <c r="G176" s="138"/>
      <c r="H176" s="139" t="s">
        <v>240</v>
      </c>
      <c r="I176" s="140">
        <v>2.85</v>
      </c>
      <c r="J176" s="141"/>
      <c r="K176" s="142">
        <f t="shared" si="20"/>
        <v>0</v>
      </c>
      <c r="L176" s="143"/>
      <c r="M176" s="28"/>
      <c r="N176" s="144" t="s">
        <v>1</v>
      </c>
      <c r="O176" s="145" t="s">
        <v>41</v>
      </c>
      <c r="Q176" s="146">
        <f t="shared" si="21"/>
        <v>0</v>
      </c>
      <c r="R176" s="146">
        <v>2.1000000000000001E-4</v>
      </c>
      <c r="S176" s="146">
        <f t="shared" si="22"/>
        <v>5.9850000000000007E-4</v>
      </c>
      <c r="T176" s="146">
        <v>0</v>
      </c>
      <c r="U176" s="147">
        <f t="shared" si="23"/>
        <v>0</v>
      </c>
      <c r="AS176" s="148" t="s">
        <v>169</v>
      </c>
      <c r="AU176" s="148" t="s">
        <v>136</v>
      </c>
      <c r="AV176" s="148" t="s">
        <v>84</v>
      </c>
      <c r="AZ176" s="13" t="s">
        <v>134</v>
      </c>
      <c r="BF176" s="149">
        <f t="shared" si="24"/>
        <v>0</v>
      </c>
      <c r="BG176" s="149">
        <f t="shared" si="25"/>
        <v>0</v>
      </c>
      <c r="BH176" s="149">
        <f t="shared" si="26"/>
        <v>0</v>
      </c>
      <c r="BI176" s="149">
        <f t="shared" si="27"/>
        <v>0</v>
      </c>
      <c r="BJ176" s="149">
        <f t="shared" si="28"/>
        <v>0</v>
      </c>
      <c r="BK176" s="13" t="s">
        <v>84</v>
      </c>
      <c r="BL176" s="149">
        <f t="shared" si="29"/>
        <v>0</v>
      </c>
      <c r="BM176" s="13" t="s">
        <v>169</v>
      </c>
      <c r="BN176" s="148" t="s">
        <v>294</v>
      </c>
    </row>
    <row r="177" spans="2:66" s="1" customFormat="1" ht="24.15" customHeight="1">
      <c r="B177" s="135"/>
      <c r="C177" s="150" t="s">
        <v>295</v>
      </c>
      <c r="D177" s="150" t="s">
        <v>172</v>
      </c>
      <c r="E177" s="151" t="s">
        <v>288</v>
      </c>
      <c r="F177" s="152" t="s">
        <v>289</v>
      </c>
      <c r="G177" s="152"/>
      <c r="H177" s="153" t="s">
        <v>139</v>
      </c>
      <c r="I177" s="154">
        <v>3.0779999999999998</v>
      </c>
      <c r="J177" s="155"/>
      <c r="K177" s="156">
        <f t="shared" si="20"/>
        <v>0</v>
      </c>
      <c r="L177" s="157"/>
      <c r="M177" s="158"/>
      <c r="N177" s="159" t="s">
        <v>1</v>
      </c>
      <c r="O177" s="160" t="s">
        <v>41</v>
      </c>
      <c r="Q177" s="146">
        <f t="shared" si="21"/>
        <v>0</v>
      </c>
      <c r="R177" s="146">
        <v>0.55000000000000004</v>
      </c>
      <c r="S177" s="146">
        <f t="shared" si="22"/>
        <v>1.6929000000000001</v>
      </c>
      <c r="T177" s="146">
        <v>0</v>
      </c>
      <c r="U177" s="147">
        <f t="shared" si="23"/>
        <v>0</v>
      </c>
      <c r="AS177" s="148" t="s">
        <v>175</v>
      </c>
      <c r="AU177" s="148" t="s">
        <v>172</v>
      </c>
      <c r="AV177" s="148" t="s">
        <v>84</v>
      </c>
      <c r="AZ177" s="13" t="s">
        <v>134</v>
      </c>
      <c r="BF177" s="149">
        <f t="shared" si="24"/>
        <v>0</v>
      </c>
      <c r="BG177" s="149">
        <f t="shared" si="25"/>
        <v>0</v>
      </c>
      <c r="BH177" s="149">
        <f t="shared" si="26"/>
        <v>0</v>
      </c>
      <c r="BI177" s="149">
        <f t="shared" si="27"/>
        <v>0</v>
      </c>
      <c r="BJ177" s="149">
        <f t="shared" si="28"/>
        <v>0</v>
      </c>
      <c r="BK177" s="13" t="s">
        <v>84</v>
      </c>
      <c r="BL177" s="149">
        <f t="shared" si="29"/>
        <v>0</v>
      </c>
      <c r="BM177" s="13" t="s">
        <v>169</v>
      </c>
      <c r="BN177" s="148" t="s">
        <v>296</v>
      </c>
    </row>
    <row r="178" spans="2:66" s="1" customFormat="1" ht="37.85" customHeight="1">
      <c r="B178" s="135"/>
      <c r="C178" s="136" t="s">
        <v>297</v>
      </c>
      <c r="D178" s="136" t="s">
        <v>136</v>
      </c>
      <c r="E178" s="137" t="s">
        <v>298</v>
      </c>
      <c r="F178" s="138" t="s">
        <v>299</v>
      </c>
      <c r="G178" s="138"/>
      <c r="H178" s="139" t="s">
        <v>240</v>
      </c>
      <c r="I178" s="140">
        <v>3.51</v>
      </c>
      <c r="J178" s="141"/>
      <c r="K178" s="142">
        <f t="shared" si="20"/>
        <v>0</v>
      </c>
      <c r="L178" s="143"/>
      <c r="M178" s="28"/>
      <c r="N178" s="144" t="s">
        <v>1</v>
      </c>
      <c r="O178" s="145" t="s">
        <v>41</v>
      </c>
      <c r="Q178" s="146">
        <f t="shared" si="21"/>
        <v>0</v>
      </c>
      <c r="R178" s="146">
        <v>2.1000000000000001E-4</v>
      </c>
      <c r="S178" s="146">
        <f t="shared" si="22"/>
        <v>7.3709999999999997E-4</v>
      </c>
      <c r="T178" s="146">
        <v>0</v>
      </c>
      <c r="U178" s="147">
        <f t="shared" si="23"/>
        <v>0</v>
      </c>
      <c r="AS178" s="148" t="s">
        <v>169</v>
      </c>
      <c r="AU178" s="148" t="s">
        <v>136</v>
      </c>
      <c r="AV178" s="148" t="s">
        <v>84</v>
      </c>
      <c r="AZ178" s="13" t="s">
        <v>134</v>
      </c>
      <c r="BF178" s="149">
        <f t="shared" si="24"/>
        <v>0</v>
      </c>
      <c r="BG178" s="149">
        <f t="shared" si="25"/>
        <v>0</v>
      </c>
      <c r="BH178" s="149">
        <f t="shared" si="26"/>
        <v>0</v>
      </c>
      <c r="BI178" s="149">
        <f t="shared" si="27"/>
        <v>0</v>
      </c>
      <c r="BJ178" s="149">
        <f t="shared" si="28"/>
        <v>0</v>
      </c>
      <c r="BK178" s="13" t="s">
        <v>84</v>
      </c>
      <c r="BL178" s="149">
        <f t="shared" si="29"/>
        <v>0</v>
      </c>
      <c r="BM178" s="13" t="s">
        <v>169</v>
      </c>
      <c r="BN178" s="148" t="s">
        <v>300</v>
      </c>
    </row>
    <row r="179" spans="2:66" s="1" customFormat="1" ht="24.15" customHeight="1">
      <c r="B179" s="135"/>
      <c r="C179" s="150" t="s">
        <v>301</v>
      </c>
      <c r="D179" s="150" t="s">
        <v>172</v>
      </c>
      <c r="E179" s="151" t="s">
        <v>288</v>
      </c>
      <c r="F179" s="152" t="s">
        <v>289</v>
      </c>
      <c r="G179" s="152"/>
      <c r="H179" s="153" t="s">
        <v>139</v>
      </c>
      <c r="I179" s="154">
        <v>3.7909999999999999</v>
      </c>
      <c r="J179" s="155"/>
      <c r="K179" s="156">
        <f t="shared" si="20"/>
        <v>0</v>
      </c>
      <c r="L179" s="157"/>
      <c r="M179" s="158"/>
      <c r="N179" s="159" t="s">
        <v>1</v>
      </c>
      <c r="O179" s="160" t="s">
        <v>41</v>
      </c>
      <c r="Q179" s="146">
        <f t="shared" si="21"/>
        <v>0</v>
      </c>
      <c r="R179" s="146">
        <v>0.55000000000000004</v>
      </c>
      <c r="S179" s="146">
        <f t="shared" si="22"/>
        <v>2.0850500000000003</v>
      </c>
      <c r="T179" s="146">
        <v>0</v>
      </c>
      <c r="U179" s="147">
        <f t="shared" si="23"/>
        <v>0</v>
      </c>
      <c r="AS179" s="148" t="s">
        <v>175</v>
      </c>
      <c r="AU179" s="148" t="s">
        <v>172</v>
      </c>
      <c r="AV179" s="148" t="s">
        <v>84</v>
      </c>
      <c r="AZ179" s="13" t="s">
        <v>134</v>
      </c>
      <c r="BF179" s="149">
        <f t="shared" si="24"/>
        <v>0</v>
      </c>
      <c r="BG179" s="149">
        <f t="shared" si="25"/>
        <v>0</v>
      </c>
      <c r="BH179" s="149">
        <f t="shared" si="26"/>
        <v>0</v>
      </c>
      <c r="BI179" s="149">
        <f t="shared" si="27"/>
        <v>0</v>
      </c>
      <c r="BJ179" s="149">
        <f t="shared" si="28"/>
        <v>0</v>
      </c>
      <c r="BK179" s="13" t="s">
        <v>84</v>
      </c>
      <c r="BL179" s="149">
        <f t="shared" si="29"/>
        <v>0</v>
      </c>
      <c r="BM179" s="13" t="s">
        <v>169</v>
      </c>
      <c r="BN179" s="148" t="s">
        <v>302</v>
      </c>
    </row>
    <row r="180" spans="2:66" s="1" customFormat="1" ht="37.85" customHeight="1">
      <c r="B180" s="135"/>
      <c r="C180" s="136" t="s">
        <v>303</v>
      </c>
      <c r="D180" s="136" t="s">
        <v>136</v>
      </c>
      <c r="E180" s="137" t="s">
        <v>304</v>
      </c>
      <c r="F180" s="138" t="s">
        <v>305</v>
      </c>
      <c r="G180" s="138"/>
      <c r="H180" s="139" t="s">
        <v>240</v>
      </c>
      <c r="I180" s="140">
        <v>0.72</v>
      </c>
      <c r="J180" s="141"/>
      <c r="K180" s="142">
        <f t="shared" si="20"/>
        <v>0</v>
      </c>
      <c r="L180" s="143"/>
      <c r="M180" s="28"/>
      <c r="N180" s="144" t="s">
        <v>1</v>
      </c>
      <c r="O180" s="145" t="s">
        <v>41</v>
      </c>
      <c r="Q180" s="146">
        <f t="shared" si="21"/>
        <v>0</v>
      </c>
      <c r="R180" s="146">
        <v>2.1000000000000001E-4</v>
      </c>
      <c r="S180" s="146">
        <f t="shared" si="22"/>
        <v>1.5119999999999999E-4</v>
      </c>
      <c r="T180" s="146">
        <v>0</v>
      </c>
      <c r="U180" s="147">
        <f t="shared" si="23"/>
        <v>0</v>
      </c>
      <c r="AS180" s="148" t="s">
        <v>169</v>
      </c>
      <c r="AU180" s="148" t="s">
        <v>136</v>
      </c>
      <c r="AV180" s="148" t="s">
        <v>84</v>
      </c>
      <c r="AZ180" s="13" t="s">
        <v>134</v>
      </c>
      <c r="BF180" s="149">
        <f t="shared" si="24"/>
        <v>0</v>
      </c>
      <c r="BG180" s="149">
        <f t="shared" si="25"/>
        <v>0</v>
      </c>
      <c r="BH180" s="149">
        <f t="shared" si="26"/>
        <v>0</v>
      </c>
      <c r="BI180" s="149">
        <f t="shared" si="27"/>
        <v>0</v>
      </c>
      <c r="BJ180" s="149">
        <f t="shared" si="28"/>
        <v>0</v>
      </c>
      <c r="BK180" s="13" t="s">
        <v>84</v>
      </c>
      <c r="BL180" s="149">
        <f t="shared" si="29"/>
        <v>0</v>
      </c>
      <c r="BM180" s="13" t="s">
        <v>169</v>
      </c>
      <c r="BN180" s="148" t="s">
        <v>306</v>
      </c>
    </row>
    <row r="181" spans="2:66" s="1" customFormat="1" ht="24.15" customHeight="1">
      <c r="B181" s="135"/>
      <c r="C181" s="150" t="s">
        <v>307</v>
      </c>
      <c r="D181" s="150" t="s">
        <v>172</v>
      </c>
      <c r="E181" s="151" t="s">
        <v>288</v>
      </c>
      <c r="F181" s="152" t="s">
        <v>289</v>
      </c>
      <c r="G181" s="152"/>
      <c r="H181" s="153" t="s">
        <v>139</v>
      </c>
      <c r="I181" s="154">
        <v>0.77800000000000002</v>
      </c>
      <c r="J181" s="155"/>
      <c r="K181" s="156">
        <f t="shared" si="20"/>
        <v>0</v>
      </c>
      <c r="L181" s="157"/>
      <c r="M181" s="158"/>
      <c r="N181" s="159" t="s">
        <v>1</v>
      </c>
      <c r="O181" s="160" t="s">
        <v>41</v>
      </c>
      <c r="Q181" s="146">
        <f t="shared" si="21"/>
        <v>0</v>
      </c>
      <c r="R181" s="146">
        <v>0.55000000000000004</v>
      </c>
      <c r="S181" s="146">
        <f t="shared" si="22"/>
        <v>0.42790000000000006</v>
      </c>
      <c r="T181" s="146">
        <v>0</v>
      </c>
      <c r="U181" s="147">
        <f t="shared" si="23"/>
        <v>0</v>
      </c>
      <c r="AS181" s="148" t="s">
        <v>175</v>
      </c>
      <c r="AU181" s="148" t="s">
        <v>172</v>
      </c>
      <c r="AV181" s="148" t="s">
        <v>84</v>
      </c>
      <c r="AZ181" s="13" t="s">
        <v>134</v>
      </c>
      <c r="BF181" s="149">
        <f t="shared" si="24"/>
        <v>0</v>
      </c>
      <c r="BG181" s="149">
        <f t="shared" si="25"/>
        <v>0</v>
      </c>
      <c r="BH181" s="149">
        <f t="shared" si="26"/>
        <v>0</v>
      </c>
      <c r="BI181" s="149">
        <f t="shared" si="27"/>
        <v>0</v>
      </c>
      <c r="BJ181" s="149">
        <f t="shared" si="28"/>
        <v>0</v>
      </c>
      <c r="BK181" s="13" t="s">
        <v>84</v>
      </c>
      <c r="BL181" s="149">
        <f t="shared" si="29"/>
        <v>0</v>
      </c>
      <c r="BM181" s="13" t="s">
        <v>169</v>
      </c>
      <c r="BN181" s="148" t="s">
        <v>308</v>
      </c>
    </row>
    <row r="182" spans="2:66" s="1" customFormat="1" ht="24.15" customHeight="1">
      <c r="B182" s="135"/>
      <c r="C182" s="136" t="s">
        <v>309</v>
      </c>
      <c r="D182" s="136" t="s">
        <v>136</v>
      </c>
      <c r="E182" s="137" t="s">
        <v>310</v>
      </c>
      <c r="F182" s="138" t="s">
        <v>311</v>
      </c>
      <c r="G182" s="138"/>
      <c r="H182" s="139" t="s">
        <v>161</v>
      </c>
      <c r="I182" s="140">
        <v>9.1289999999999996</v>
      </c>
      <c r="J182" s="141"/>
      <c r="K182" s="142">
        <f t="shared" si="20"/>
        <v>0</v>
      </c>
      <c r="L182" s="143"/>
      <c r="M182" s="28"/>
      <c r="N182" s="144" t="s">
        <v>1</v>
      </c>
      <c r="O182" s="145" t="s">
        <v>41</v>
      </c>
      <c r="Q182" s="146">
        <f t="shared" si="21"/>
        <v>0</v>
      </c>
      <c r="R182" s="146">
        <v>0</v>
      </c>
      <c r="S182" s="146">
        <f t="shared" si="22"/>
        <v>0</v>
      </c>
      <c r="T182" s="146">
        <v>0</v>
      </c>
      <c r="U182" s="147">
        <f t="shared" si="23"/>
        <v>0</v>
      </c>
      <c r="AS182" s="148" t="s">
        <v>169</v>
      </c>
      <c r="AU182" s="148" t="s">
        <v>136</v>
      </c>
      <c r="AV182" s="148" t="s">
        <v>84</v>
      </c>
      <c r="AZ182" s="13" t="s">
        <v>134</v>
      </c>
      <c r="BF182" s="149">
        <f t="shared" si="24"/>
        <v>0</v>
      </c>
      <c r="BG182" s="149">
        <f t="shared" si="25"/>
        <v>0</v>
      </c>
      <c r="BH182" s="149">
        <f t="shared" si="26"/>
        <v>0</v>
      </c>
      <c r="BI182" s="149">
        <f t="shared" si="27"/>
        <v>0</v>
      </c>
      <c r="BJ182" s="149">
        <f t="shared" si="28"/>
        <v>0</v>
      </c>
      <c r="BK182" s="13" t="s">
        <v>84</v>
      </c>
      <c r="BL182" s="149">
        <f t="shared" si="29"/>
        <v>0</v>
      </c>
      <c r="BM182" s="13" t="s">
        <v>169</v>
      </c>
      <c r="BN182" s="148" t="s">
        <v>312</v>
      </c>
    </row>
    <row r="183" spans="2:66" s="11" customFormat="1" ht="22.85" customHeight="1">
      <c r="B183" s="123"/>
      <c r="D183" s="124" t="s">
        <v>74</v>
      </c>
      <c r="E183" s="133" t="s">
        <v>313</v>
      </c>
      <c r="F183" s="133" t="s">
        <v>314</v>
      </c>
      <c r="G183" s="133"/>
      <c r="J183" s="126"/>
      <c r="K183" s="134">
        <f>BL183</f>
        <v>0</v>
      </c>
      <c r="M183" s="123"/>
      <c r="N183" s="128"/>
      <c r="Q183" s="129">
        <f>SUM(Q184:Q185)</f>
        <v>0</v>
      </c>
      <c r="S183" s="129">
        <f>SUM(S184:S185)</f>
        <v>0.13439999999999999</v>
      </c>
      <c r="U183" s="130">
        <f>SUM(U184:U185)</f>
        <v>0</v>
      </c>
      <c r="AS183" s="124" t="s">
        <v>84</v>
      </c>
      <c r="AU183" s="131" t="s">
        <v>74</v>
      </c>
      <c r="AV183" s="131" t="s">
        <v>80</v>
      </c>
      <c r="AZ183" s="124" t="s">
        <v>134</v>
      </c>
      <c r="BL183" s="132">
        <f>SUM(BL184:BL185)</f>
        <v>0</v>
      </c>
    </row>
    <row r="184" spans="2:66" s="1" customFormat="1" ht="33" customHeight="1">
      <c r="B184" s="135"/>
      <c r="C184" s="136" t="s">
        <v>315</v>
      </c>
      <c r="D184" s="136" t="s">
        <v>136</v>
      </c>
      <c r="E184" s="137" t="s">
        <v>316</v>
      </c>
      <c r="F184" s="138" t="s">
        <v>317</v>
      </c>
      <c r="G184" s="138"/>
      <c r="H184" s="139" t="s">
        <v>240</v>
      </c>
      <c r="I184" s="140">
        <v>9.6</v>
      </c>
      <c r="J184" s="141"/>
      <c r="K184" s="142">
        <f>ROUND(J184*I184,2)</f>
        <v>0</v>
      </c>
      <c r="L184" s="143"/>
      <c r="M184" s="28"/>
      <c r="N184" s="144" t="s">
        <v>1</v>
      </c>
      <c r="O184" s="145" t="s">
        <v>41</v>
      </c>
      <c r="Q184" s="146">
        <f>P184*I184</f>
        <v>0</v>
      </c>
      <c r="R184" s="146">
        <v>1.4E-2</v>
      </c>
      <c r="S184" s="146">
        <f>R184*I184</f>
        <v>0.13439999999999999</v>
      </c>
      <c r="T184" s="146">
        <v>0</v>
      </c>
      <c r="U184" s="147">
        <f>T184*I184</f>
        <v>0</v>
      </c>
      <c r="AS184" s="148" t="s">
        <v>169</v>
      </c>
      <c r="AU184" s="148" t="s">
        <v>136</v>
      </c>
      <c r="AV184" s="148" t="s">
        <v>84</v>
      </c>
      <c r="AZ184" s="13" t="s">
        <v>134</v>
      </c>
      <c r="BF184" s="149">
        <f>IF(O184="základná",K184,0)</f>
        <v>0</v>
      </c>
      <c r="BG184" s="149">
        <f>IF(O184="znížená",K184,0)</f>
        <v>0</v>
      </c>
      <c r="BH184" s="149">
        <f>IF(O184="zákl. prenesená",K184,0)</f>
        <v>0</v>
      </c>
      <c r="BI184" s="149">
        <f>IF(O184="zníž. prenesená",K184,0)</f>
        <v>0</v>
      </c>
      <c r="BJ184" s="149">
        <f>IF(O184="nulová",K184,0)</f>
        <v>0</v>
      </c>
      <c r="BK184" s="13" t="s">
        <v>84</v>
      </c>
      <c r="BL184" s="149">
        <f>ROUND(J184*I184,2)</f>
        <v>0</v>
      </c>
      <c r="BM184" s="13" t="s">
        <v>169</v>
      </c>
      <c r="BN184" s="148" t="s">
        <v>318</v>
      </c>
    </row>
    <row r="185" spans="2:66" s="1" customFormat="1" ht="21.75" customHeight="1">
      <c r="B185" s="135"/>
      <c r="C185" s="136" t="s">
        <v>319</v>
      </c>
      <c r="D185" s="136" t="s">
        <v>136</v>
      </c>
      <c r="E185" s="137" t="s">
        <v>320</v>
      </c>
      <c r="F185" s="138" t="s">
        <v>321</v>
      </c>
      <c r="G185" s="138"/>
      <c r="H185" s="139" t="s">
        <v>161</v>
      </c>
      <c r="I185" s="140">
        <v>0.13400000000000001</v>
      </c>
      <c r="J185" s="141"/>
      <c r="K185" s="142">
        <f>ROUND(J185*I185,2)</f>
        <v>0</v>
      </c>
      <c r="L185" s="143"/>
      <c r="M185" s="28"/>
      <c r="N185" s="144" t="s">
        <v>1</v>
      </c>
      <c r="O185" s="145" t="s">
        <v>41</v>
      </c>
      <c r="Q185" s="146">
        <f>P185*I185</f>
        <v>0</v>
      </c>
      <c r="R185" s="146">
        <v>0</v>
      </c>
      <c r="S185" s="146">
        <f>R185*I185</f>
        <v>0</v>
      </c>
      <c r="T185" s="146">
        <v>0</v>
      </c>
      <c r="U185" s="147">
        <f>T185*I185</f>
        <v>0</v>
      </c>
      <c r="AS185" s="148" t="s">
        <v>169</v>
      </c>
      <c r="AU185" s="148" t="s">
        <v>136</v>
      </c>
      <c r="AV185" s="148" t="s">
        <v>84</v>
      </c>
      <c r="AZ185" s="13" t="s">
        <v>134</v>
      </c>
      <c r="BF185" s="149">
        <f>IF(O185="základná",K185,0)</f>
        <v>0</v>
      </c>
      <c r="BG185" s="149">
        <f>IF(O185="znížená",K185,0)</f>
        <v>0</v>
      </c>
      <c r="BH185" s="149">
        <f>IF(O185="zákl. prenesená",K185,0)</f>
        <v>0</v>
      </c>
      <c r="BI185" s="149">
        <f>IF(O185="zníž. prenesená",K185,0)</f>
        <v>0</v>
      </c>
      <c r="BJ185" s="149">
        <f>IF(O185="nulová",K185,0)</f>
        <v>0</v>
      </c>
      <c r="BK185" s="13" t="s">
        <v>84</v>
      </c>
      <c r="BL185" s="149">
        <f>ROUND(J185*I185,2)</f>
        <v>0</v>
      </c>
      <c r="BM185" s="13" t="s">
        <v>169</v>
      </c>
      <c r="BN185" s="148" t="s">
        <v>322</v>
      </c>
    </row>
    <row r="186" spans="2:66" s="11" customFormat="1" ht="22.85" customHeight="1">
      <c r="B186" s="123"/>
      <c r="D186" s="124" t="s">
        <v>74</v>
      </c>
      <c r="E186" s="133" t="s">
        <v>323</v>
      </c>
      <c r="F186" s="133" t="s">
        <v>324</v>
      </c>
      <c r="G186" s="133"/>
      <c r="J186" s="126"/>
      <c r="K186" s="134">
        <f>BL186</f>
        <v>0</v>
      </c>
      <c r="M186" s="123"/>
      <c r="N186" s="128"/>
      <c r="Q186" s="129">
        <f>SUM(Q187:Q196)</f>
        <v>0</v>
      </c>
      <c r="S186" s="129">
        <f>SUM(S187:S196)</f>
        <v>0.99814705000000004</v>
      </c>
      <c r="U186" s="130">
        <f>SUM(U187:U196)</f>
        <v>0</v>
      </c>
      <c r="AS186" s="124" t="s">
        <v>84</v>
      </c>
      <c r="AU186" s="131" t="s">
        <v>74</v>
      </c>
      <c r="AV186" s="131" t="s">
        <v>80</v>
      </c>
      <c r="AZ186" s="124" t="s">
        <v>134</v>
      </c>
      <c r="BL186" s="132">
        <f>SUM(BL187:BL196)</f>
        <v>0</v>
      </c>
    </row>
    <row r="187" spans="2:66" s="1" customFormat="1" ht="24.15" customHeight="1">
      <c r="B187" s="135"/>
      <c r="C187" s="136" t="s">
        <v>325</v>
      </c>
      <c r="D187" s="136" t="s">
        <v>136</v>
      </c>
      <c r="E187" s="137" t="s">
        <v>326</v>
      </c>
      <c r="F187" s="138" t="s">
        <v>327</v>
      </c>
      <c r="G187" s="138"/>
      <c r="H187" s="139" t="s">
        <v>146</v>
      </c>
      <c r="I187" s="140">
        <v>108.533</v>
      </c>
      <c r="J187" s="141"/>
      <c r="K187" s="142">
        <f t="shared" ref="K187:K196" si="30">ROUND(J187*I187,2)</f>
        <v>0</v>
      </c>
      <c r="L187" s="143"/>
      <c r="M187" s="28"/>
      <c r="N187" s="144" t="s">
        <v>1</v>
      </c>
      <c r="O187" s="145" t="s">
        <v>41</v>
      </c>
      <c r="Q187" s="146">
        <f t="shared" ref="Q187:Q196" si="31">P187*I187</f>
        <v>0</v>
      </c>
      <c r="R187" s="146">
        <v>5.3299999999999997E-3</v>
      </c>
      <c r="S187" s="146">
        <f t="shared" ref="S187:S196" si="32">R187*I187</f>
        <v>0.57848089000000003</v>
      </c>
      <c r="T187" s="146">
        <v>0</v>
      </c>
      <c r="U187" s="147">
        <f t="shared" ref="U187:U196" si="33">T187*I187</f>
        <v>0</v>
      </c>
      <c r="AS187" s="148" t="s">
        <v>169</v>
      </c>
      <c r="AU187" s="148" t="s">
        <v>136</v>
      </c>
      <c r="AV187" s="148" t="s">
        <v>84</v>
      </c>
      <c r="AZ187" s="13" t="s">
        <v>134</v>
      </c>
      <c r="BF187" s="149">
        <f t="shared" ref="BF187:BF196" si="34">IF(O187="základná",K187,0)</f>
        <v>0</v>
      </c>
      <c r="BG187" s="149">
        <f t="shared" ref="BG187:BG196" si="35">IF(O187="znížená",K187,0)</f>
        <v>0</v>
      </c>
      <c r="BH187" s="149">
        <f t="shared" ref="BH187:BH196" si="36">IF(O187="zákl. prenesená",K187,0)</f>
        <v>0</v>
      </c>
      <c r="BI187" s="149">
        <f t="shared" ref="BI187:BI196" si="37">IF(O187="zníž. prenesená",K187,0)</f>
        <v>0</v>
      </c>
      <c r="BJ187" s="149">
        <f t="shared" ref="BJ187:BJ196" si="38">IF(O187="nulová",K187,0)</f>
        <v>0</v>
      </c>
      <c r="BK187" s="13" t="s">
        <v>84</v>
      </c>
      <c r="BL187" s="149">
        <f t="shared" ref="BL187:BL196" si="39">ROUND(J187*I187,2)</f>
        <v>0</v>
      </c>
      <c r="BM187" s="13" t="s">
        <v>169</v>
      </c>
      <c r="BN187" s="148" t="s">
        <v>328</v>
      </c>
    </row>
    <row r="188" spans="2:66" s="1" customFormat="1" ht="24.15" customHeight="1">
      <c r="B188" s="135"/>
      <c r="C188" s="136" t="s">
        <v>329</v>
      </c>
      <c r="D188" s="136" t="s">
        <v>136</v>
      </c>
      <c r="E188" s="137" t="s">
        <v>330</v>
      </c>
      <c r="F188" s="138" t="s">
        <v>331</v>
      </c>
      <c r="G188" s="138"/>
      <c r="H188" s="139" t="s">
        <v>146</v>
      </c>
      <c r="I188" s="140">
        <v>135.16200000000001</v>
      </c>
      <c r="J188" s="141"/>
      <c r="K188" s="142">
        <f t="shared" si="30"/>
        <v>0</v>
      </c>
      <c r="L188" s="143"/>
      <c r="M188" s="28"/>
      <c r="N188" s="144" t="s">
        <v>1</v>
      </c>
      <c r="O188" s="145" t="s">
        <v>41</v>
      </c>
      <c r="Q188" s="146">
        <f t="shared" si="31"/>
        <v>0</v>
      </c>
      <c r="R188" s="146">
        <v>2.3000000000000001E-4</v>
      </c>
      <c r="S188" s="146">
        <f t="shared" si="32"/>
        <v>3.1087260000000002E-2</v>
      </c>
      <c r="T188" s="146">
        <v>0</v>
      </c>
      <c r="U188" s="147">
        <f t="shared" si="33"/>
        <v>0</v>
      </c>
      <c r="AS188" s="148" t="s">
        <v>169</v>
      </c>
      <c r="AU188" s="148" t="s">
        <v>136</v>
      </c>
      <c r="AV188" s="148" t="s">
        <v>84</v>
      </c>
      <c r="AZ188" s="13" t="s">
        <v>134</v>
      </c>
      <c r="BF188" s="149">
        <f t="shared" si="34"/>
        <v>0</v>
      </c>
      <c r="BG188" s="149">
        <f t="shared" si="35"/>
        <v>0</v>
      </c>
      <c r="BH188" s="149">
        <f t="shared" si="36"/>
        <v>0</v>
      </c>
      <c r="BI188" s="149">
        <f t="shared" si="37"/>
        <v>0</v>
      </c>
      <c r="BJ188" s="149">
        <f t="shared" si="38"/>
        <v>0</v>
      </c>
      <c r="BK188" s="13" t="s">
        <v>84</v>
      </c>
      <c r="BL188" s="149">
        <f t="shared" si="39"/>
        <v>0</v>
      </c>
      <c r="BM188" s="13" t="s">
        <v>169</v>
      </c>
      <c r="BN188" s="148" t="s">
        <v>332</v>
      </c>
    </row>
    <row r="189" spans="2:66" s="1" customFormat="1" ht="37.85" customHeight="1">
      <c r="B189" s="135"/>
      <c r="C189" s="136" t="s">
        <v>333</v>
      </c>
      <c r="D189" s="136" t="s">
        <v>136</v>
      </c>
      <c r="E189" s="137" t="s">
        <v>334</v>
      </c>
      <c r="F189" s="138" t="s">
        <v>335</v>
      </c>
      <c r="G189" s="138"/>
      <c r="H189" s="139" t="s">
        <v>240</v>
      </c>
      <c r="I189" s="140">
        <v>36</v>
      </c>
      <c r="J189" s="141"/>
      <c r="K189" s="142">
        <f t="shared" si="30"/>
        <v>0</v>
      </c>
      <c r="L189" s="143"/>
      <c r="M189" s="28"/>
      <c r="N189" s="144" t="s">
        <v>1</v>
      </c>
      <c r="O189" s="145" t="s">
        <v>41</v>
      </c>
      <c r="Q189" s="146">
        <f t="shared" si="31"/>
        <v>0</v>
      </c>
      <c r="R189" s="146">
        <v>4.1599999999999996E-3</v>
      </c>
      <c r="S189" s="146">
        <f t="shared" si="32"/>
        <v>0.14975999999999998</v>
      </c>
      <c r="T189" s="146">
        <v>0</v>
      </c>
      <c r="U189" s="147">
        <f t="shared" si="33"/>
        <v>0</v>
      </c>
      <c r="AS189" s="148" t="s">
        <v>169</v>
      </c>
      <c r="AU189" s="148" t="s">
        <v>136</v>
      </c>
      <c r="AV189" s="148" t="s">
        <v>84</v>
      </c>
      <c r="AZ189" s="13" t="s">
        <v>134</v>
      </c>
      <c r="BF189" s="149">
        <f t="shared" si="34"/>
        <v>0</v>
      </c>
      <c r="BG189" s="149">
        <f t="shared" si="35"/>
        <v>0</v>
      </c>
      <c r="BH189" s="149">
        <f t="shared" si="36"/>
        <v>0</v>
      </c>
      <c r="BI189" s="149">
        <f t="shared" si="37"/>
        <v>0</v>
      </c>
      <c r="BJ189" s="149">
        <f t="shared" si="38"/>
        <v>0</v>
      </c>
      <c r="BK189" s="13" t="s">
        <v>84</v>
      </c>
      <c r="BL189" s="149">
        <f t="shared" si="39"/>
        <v>0</v>
      </c>
      <c r="BM189" s="13" t="s">
        <v>169</v>
      </c>
      <c r="BN189" s="148" t="s">
        <v>336</v>
      </c>
    </row>
    <row r="190" spans="2:66" s="1" customFormat="1" ht="21.75" customHeight="1">
      <c r="B190" s="135"/>
      <c r="C190" s="136" t="s">
        <v>337</v>
      </c>
      <c r="D190" s="136" t="s">
        <v>136</v>
      </c>
      <c r="E190" s="137" t="s">
        <v>338</v>
      </c>
      <c r="F190" s="138" t="s">
        <v>339</v>
      </c>
      <c r="G190" s="138"/>
      <c r="H190" s="139" t="s">
        <v>240</v>
      </c>
      <c r="I190" s="140">
        <v>14.515000000000001</v>
      </c>
      <c r="J190" s="141"/>
      <c r="K190" s="142">
        <f t="shared" si="30"/>
        <v>0</v>
      </c>
      <c r="L190" s="143"/>
      <c r="M190" s="28"/>
      <c r="N190" s="144" t="s">
        <v>1</v>
      </c>
      <c r="O190" s="145" t="s">
        <v>41</v>
      </c>
      <c r="Q190" s="146">
        <f t="shared" si="31"/>
        <v>0</v>
      </c>
      <c r="R190" s="146">
        <v>2.9399999999999999E-3</v>
      </c>
      <c r="S190" s="146">
        <f t="shared" si="32"/>
        <v>4.26741E-2</v>
      </c>
      <c r="T190" s="146">
        <v>0</v>
      </c>
      <c r="U190" s="147">
        <f t="shared" si="33"/>
        <v>0</v>
      </c>
      <c r="AS190" s="148" t="s">
        <v>169</v>
      </c>
      <c r="AU190" s="148" t="s">
        <v>136</v>
      </c>
      <c r="AV190" s="148" t="s">
        <v>84</v>
      </c>
      <c r="AZ190" s="13" t="s">
        <v>134</v>
      </c>
      <c r="BF190" s="149">
        <f t="shared" si="34"/>
        <v>0</v>
      </c>
      <c r="BG190" s="149">
        <f t="shared" si="35"/>
        <v>0</v>
      </c>
      <c r="BH190" s="149">
        <f t="shared" si="36"/>
        <v>0</v>
      </c>
      <c r="BI190" s="149">
        <f t="shared" si="37"/>
        <v>0</v>
      </c>
      <c r="BJ190" s="149">
        <f t="shared" si="38"/>
        <v>0</v>
      </c>
      <c r="BK190" s="13" t="s">
        <v>84</v>
      </c>
      <c r="BL190" s="149">
        <f t="shared" si="39"/>
        <v>0</v>
      </c>
      <c r="BM190" s="13" t="s">
        <v>169</v>
      </c>
      <c r="BN190" s="148" t="s">
        <v>340</v>
      </c>
    </row>
    <row r="191" spans="2:66" s="1" customFormat="1" ht="24.15" customHeight="1">
      <c r="B191" s="135"/>
      <c r="C191" s="136" t="s">
        <v>341</v>
      </c>
      <c r="D191" s="136" t="s">
        <v>136</v>
      </c>
      <c r="E191" s="137" t="s">
        <v>342</v>
      </c>
      <c r="F191" s="138" t="s">
        <v>343</v>
      </c>
      <c r="G191" s="138"/>
      <c r="H191" s="139" t="s">
        <v>240</v>
      </c>
      <c r="I191" s="140">
        <v>48</v>
      </c>
      <c r="J191" s="141"/>
      <c r="K191" s="142">
        <f t="shared" si="30"/>
        <v>0</v>
      </c>
      <c r="L191" s="143"/>
      <c r="M191" s="28"/>
      <c r="N191" s="144" t="s">
        <v>1</v>
      </c>
      <c r="O191" s="145" t="s">
        <v>41</v>
      </c>
      <c r="Q191" s="146">
        <f t="shared" si="31"/>
        <v>0</v>
      </c>
      <c r="R191" s="146">
        <v>5.2999999999999998E-4</v>
      </c>
      <c r="S191" s="146">
        <f t="shared" si="32"/>
        <v>2.5439999999999997E-2</v>
      </c>
      <c r="T191" s="146">
        <v>0</v>
      </c>
      <c r="U191" s="147">
        <f t="shared" si="33"/>
        <v>0</v>
      </c>
      <c r="AS191" s="148" t="s">
        <v>169</v>
      </c>
      <c r="AU191" s="148" t="s">
        <v>136</v>
      </c>
      <c r="AV191" s="148" t="s">
        <v>84</v>
      </c>
      <c r="AZ191" s="13" t="s">
        <v>134</v>
      </c>
      <c r="BF191" s="149">
        <f t="shared" si="34"/>
        <v>0</v>
      </c>
      <c r="BG191" s="149">
        <f t="shared" si="35"/>
        <v>0</v>
      </c>
      <c r="BH191" s="149">
        <f t="shared" si="36"/>
        <v>0</v>
      </c>
      <c r="BI191" s="149">
        <f t="shared" si="37"/>
        <v>0</v>
      </c>
      <c r="BJ191" s="149">
        <f t="shared" si="38"/>
        <v>0</v>
      </c>
      <c r="BK191" s="13" t="s">
        <v>84</v>
      </c>
      <c r="BL191" s="149">
        <f t="shared" si="39"/>
        <v>0</v>
      </c>
      <c r="BM191" s="13" t="s">
        <v>169</v>
      </c>
      <c r="BN191" s="148" t="s">
        <v>344</v>
      </c>
    </row>
    <row r="192" spans="2:66" s="1" customFormat="1" ht="24.15" customHeight="1">
      <c r="B192" s="135"/>
      <c r="C192" s="136" t="s">
        <v>345</v>
      </c>
      <c r="D192" s="136" t="s">
        <v>136</v>
      </c>
      <c r="E192" s="137" t="s">
        <v>346</v>
      </c>
      <c r="F192" s="138" t="s">
        <v>347</v>
      </c>
      <c r="G192" s="138"/>
      <c r="H192" s="139" t="s">
        <v>240</v>
      </c>
      <c r="I192" s="140">
        <v>38.200000000000003</v>
      </c>
      <c r="J192" s="141"/>
      <c r="K192" s="142">
        <f t="shared" si="30"/>
        <v>0</v>
      </c>
      <c r="L192" s="143"/>
      <c r="M192" s="28"/>
      <c r="N192" s="144" t="s">
        <v>1</v>
      </c>
      <c r="O192" s="145" t="s">
        <v>41</v>
      </c>
      <c r="Q192" s="146">
        <f t="shared" si="31"/>
        <v>0</v>
      </c>
      <c r="R192" s="146">
        <v>2.15E-3</v>
      </c>
      <c r="S192" s="146">
        <f t="shared" si="32"/>
        <v>8.2130000000000009E-2</v>
      </c>
      <c r="T192" s="146">
        <v>0</v>
      </c>
      <c r="U192" s="147">
        <f t="shared" si="33"/>
        <v>0</v>
      </c>
      <c r="AS192" s="148" t="s">
        <v>169</v>
      </c>
      <c r="AU192" s="148" t="s">
        <v>136</v>
      </c>
      <c r="AV192" s="148" t="s">
        <v>84</v>
      </c>
      <c r="AZ192" s="13" t="s">
        <v>134</v>
      </c>
      <c r="BF192" s="149">
        <f t="shared" si="34"/>
        <v>0</v>
      </c>
      <c r="BG192" s="149">
        <f t="shared" si="35"/>
        <v>0</v>
      </c>
      <c r="BH192" s="149">
        <f t="shared" si="36"/>
        <v>0</v>
      </c>
      <c r="BI192" s="149">
        <f t="shared" si="37"/>
        <v>0</v>
      </c>
      <c r="BJ192" s="149">
        <f t="shared" si="38"/>
        <v>0</v>
      </c>
      <c r="BK192" s="13" t="s">
        <v>84</v>
      </c>
      <c r="BL192" s="149">
        <f t="shared" si="39"/>
        <v>0</v>
      </c>
      <c r="BM192" s="13" t="s">
        <v>169</v>
      </c>
      <c r="BN192" s="148" t="s">
        <v>348</v>
      </c>
    </row>
    <row r="193" spans="2:66" s="1" customFormat="1" ht="24.15" customHeight="1">
      <c r="B193" s="135"/>
      <c r="C193" s="136" t="s">
        <v>349</v>
      </c>
      <c r="D193" s="136" t="s">
        <v>136</v>
      </c>
      <c r="E193" s="137" t="s">
        <v>350</v>
      </c>
      <c r="F193" s="138" t="s">
        <v>351</v>
      </c>
      <c r="G193" s="138"/>
      <c r="H193" s="139" t="s">
        <v>240</v>
      </c>
      <c r="I193" s="140">
        <v>10.16</v>
      </c>
      <c r="J193" s="141"/>
      <c r="K193" s="142">
        <f t="shared" si="30"/>
        <v>0</v>
      </c>
      <c r="L193" s="143"/>
      <c r="M193" s="28"/>
      <c r="N193" s="144" t="s">
        <v>1</v>
      </c>
      <c r="O193" s="145" t="s">
        <v>41</v>
      </c>
      <c r="Q193" s="146">
        <f t="shared" si="31"/>
        <v>0</v>
      </c>
      <c r="R193" s="146">
        <v>2.8400000000000001E-3</v>
      </c>
      <c r="S193" s="146">
        <f t="shared" si="32"/>
        <v>2.8854400000000002E-2</v>
      </c>
      <c r="T193" s="146">
        <v>0</v>
      </c>
      <c r="U193" s="147">
        <f t="shared" si="33"/>
        <v>0</v>
      </c>
      <c r="AS193" s="148" t="s">
        <v>169</v>
      </c>
      <c r="AU193" s="148" t="s">
        <v>136</v>
      </c>
      <c r="AV193" s="148" t="s">
        <v>84</v>
      </c>
      <c r="AZ193" s="13" t="s">
        <v>134</v>
      </c>
      <c r="BF193" s="149">
        <f t="shared" si="34"/>
        <v>0</v>
      </c>
      <c r="BG193" s="149">
        <f t="shared" si="35"/>
        <v>0</v>
      </c>
      <c r="BH193" s="149">
        <f t="shared" si="36"/>
        <v>0</v>
      </c>
      <c r="BI193" s="149">
        <f t="shared" si="37"/>
        <v>0</v>
      </c>
      <c r="BJ193" s="149">
        <f t="shared" si="38"/>
        <v>0</v>
      </c>
      <c r="BK193" s="13" t="s">
        <v>84</v>
      </c>
      <c r="BL193" s="149">
        <f t="shared" si="39"/>
        <v>0</v>
      </c>
      <c r="BM193" s="13" t="s">
        <v>169</v>
      </c>
      <c r="BN193" s="148" t="s">
        <v>352</v>
      </c>
    </row>
    <row r="194" spans="2:66" s="1" customFormat="1" ht="24.15" customHeight="1">
      <c r="B194" s="135"/>
      <c r="C194" s="136" t="s">
        <v>353</v>
      </c>
      <c r="D194" s="136" t="s">
        <v>136</v>
      </c>
      <c r="E194" s="137" t="s">
        <v>354</v>
      </c>
      <c r="F194" s="138" t="s">
        <v>355</v>
      </c>
      <c r="G194" s="138"/>
      <c r="H194" s="139" t="s">
        <v>240</v>
      </c>
      <c r="I194" s="140">
        <v>16.8</v>
      </c>
      <c r="J194" s="141"/>
      <c r="K194" s="142">
        <f t="shared" si="30"/>
        <v>0</v>
      </c>
      <c r="L194" s="143"/>
      <c r="M194" s="28"/>
      <c r="N194" s="144" t="s">
        <v>1</v>
      </c>
      <c r="O194" s="145" t="s">
        <v>41</v>
      </c>
      <c r="Q194" s="146">
        <f t="shared" si="31"/>
        <v>0</v>
      </c>
      <c r="R194" s="146">
        <v>2.8500000000000001E-3</v>
      </c>
      <c r="S194" s="146">
        <f t="shared" si="32"/>
        <v>4.7880000000000006E-2</v>
      </c>
      <c r="T194" s="146">
        <v>0</v>
      </c>
      <c r="U194" s="147">
        <f t="shared" si="33"/>
        <v>0</v>
      </c>
      <c r="AS194" s="148" t="s">
        <v>169</v>
      </c>
      <c r="AU194" s="148" t="s">
        <v>136</v>
      </c>
      <c r="AV194" s="148" t="s">
        <v>84</v>
      </c>
      <c r="AZ194" s="13" t="s">
        <v>134</v>
      </c>
      <c r="BF194" s="149">
        <f t="shared" si="34"/>
        <v>0</v>
      </c>
      <c r="BG194" s="149">
        <f t="shared" si="35"/>
        <v>0</v>
      </c>
      <c r="BH194" s="149">
        <f t="shared" si="36"/>
        <v>0</v>
      </c>
      <c r="BI194" s="149">
        <f t="shared" si="37"/>
        <v>0</v>
      </c>
      <c r="BJ194" s="149">
        <f t="shared" si="38"/>
        <v>0</v>
      </c>
      <c r="BK194" s="13" t="s">
        <v>84</v>
      </c>
      <c r="BL194" s="149">
        <f t="shared" si="39"/>
        <v>0</v>
      </c>
      <c r="BM194" s="13" t="s">
        <v>169</v>
      </c>
      <c r="BN194" s="148" t="s">
        <v>356</v>
      </c>
    </row>
    <row r="195" spans="2:66" s="1" customFormat="1" ht="24.15" customHeight="1">
      <c r="B195" s="135"/>
      <c r="C195" s="136" t="s">
        <v>357</v>
      </c>
      <c r="D195" s="136" t="s">
        <v>136</v>
      </c>
      <c r="E195" s="137" t="s">
        <v>358</v>
      </c>
      <c r="F195" s="138" t="s">
        <v>359</v>
      </c>
      <c r="G195" s="138"/>
      <c r="H195" s="139" t="s">
        <v>240</v>
      </c>
      <c r="I195" s="140">
        <v>5.72</v>
      </c>
      <c r="J195" s="141"/>
      <c r="K195" s="142">
        <f t="shared" si="30"/>
        <v>0</v>
      </c>
      <c r="L195" s="143"/>
      <c r="M195" s="28"/>
      <c r="N195" s="144" t="s">
        <v>1</v>
      </c>
      <c r="O195" s="145" t="s">
        <v>41</v>
      </c>
      <c r="Q195" s="146">
        <f t="shared" si="31"/>
        <v>0</v>
      </c>
      <c r="R195" s="146">
        <v>2.0699999999999998E-3</v>
      </c>
      <c r="S195" s="146">
        <f t="shared" si="32"/>
        <v>1.1840399999999997E-2</v>
      </c>
      <c r="T195" s="146">
        <v>0</v>
      </c>
      <c r="U195" s="147">
        <f t="shared" si="33"/>
        <v>0</v>
      </c>
      <c r="AS195" s="148" t="s">
        <v>169</v>
      </c>
      <c r="AU195" s="148" t="s">
        <v>136</v>
      </c>
      <c r="AV195" s="148" t="s">
        <v>84</v>
      </c>
      <c r="AZ195" s="13" t="s">
        <v>134</v>
      </c>
      <c r="BF195" s="149">
        <f t="shared" si="34"/>
        <v>0</v>
      </c>
      <c r="BG195" s="149">
        <f t="shared" si="35"/>
        <v>0</v>
      </c>
      <c r="BH195" s="149">
        <f t="shared" si="36"/>
        <v>0</v>
      </c>
      <c r="BI195" s="149">
        <f t="shared" si="37"/>
        <v>0</v>
      </c>
      <c r="BJ195" s="149">
        <f t="shared" si="38"/>
        <v>0</v>
      </c>
      <c r="BK195" s="13" t="s">
        <v>84</v>
      </c>
      <c r="BL195" s="149">
        <f t="shared" si="39"/>
        <v>0</v>
      </c>
      <c r="BM195" s="13" t="s">
        <v>169</v>
      </c>
      <c r="BN195" s="148" t="s">
        <v>360</v>
      </c>
    </row>
    <row r="196" spans="2:66" s="1" customFormat="1" ht="24.15" customHeight="1">
      <c r="B196" s="135"/>
      <c r="C196" s="136" t="s">
        <v>361</v>
      </c>
      <c r="D196" s="136" t="s">
        <v>136</v>
      </c>
      <c r="E196" s="137" t="s">
        <v>362</v>
      </c>
      <c r="F196" s="138" t="s">
        <v>363</v>
      </c>
      <c r="G196" s="138"/>
      <c r="H196" s="139" t="s">
        <v>161</v>
      </c>
      <c r="I196" s="140">
        <v>0.998</v>
      </c>
      <c r="J196" s="141"/>
      <c r="K196" s="142">
        <f t="shared" si="30"/>
        <v>0</v>
      </c>
      <c r="L196" s="143"/>
      <c r="M196" s="28"/>
      <c r="N196" s="144" t="s">
        <v>1</v>
      </c>
      <c r="O196" s="145" t="s">
        <v>41</v>
      </c>
      <c r="Q196" s="146">
        <f t="shared" si="31"/>
        <v>0</v>
      </c>
      <c r="R196" s="146">
        <v>0</v>
      </c>
      <c r="S196" s="146">
        <f t="shared" si="32"/>
        <v>0</v>
      </c>
      <c r="T196" s="146">
        <v>0</v>
      </c>
      <c r="U196" s="147">
        <f t="shared" si="33"/>
        <v>0</v>
      </c>
      <c r="AS196" s="148" t="s">
        <v>169</v>
      </c>
      <c r="AU196" s="148" t="s">
        <v>136</v>
      </c>
      <c r="AV196" s="148" t="s">
        <v>84</v>
      </c>
      <c r="AZ196" s="13" t="s">
        <v>134</v>
      </c>
      <c r="BF196" s="149">
        <f t="shared" si="34"/>
        <v>0</v>
      </c>
      <c r="BG196" s="149">
        <f t="shared" si="35"/>
        <v>0</v>
      </c>
      <c r="BH196" s="149">
        <f t="shared" si="36"/>
        <v>0</v>
      </c>
      <c r="BI196" s="149">
        <f t="shared" si="37"/>
        <v>0</v>
      </c>
      <c r="BJ196" s="149">
        <f t="shared" si="38"/>
        <v>0</v>
      </c>
      <c r="BK196" s="13" t="s">
        <v>84</v>
      </c>
      <c r="BL196" s="149">
        <f t="shared" si="39"/>
        <v>0</v>
      </c>
      <c r="BM196" s="13" t="s">
        <v>169</v>
      </c>
      <c r="BN196" s="148" t="s">
        <v>364</v>
      </c>
    </row>
    <row r="197" spans="2:66" s="11" customFormat="1" ht="22.85" customHeight="1">
      <c r="B197" s="123"/>
      <c r="D197" s="124" t="s">
        <v>74</v>
      </c>
      <c r="E197" s="133" t="s">
        <v>365</v>
      </c>
      <c r="F197" s="133" t="s">
        <v>366</v>
      </c>
      <c r="G197" s="133"/>
      <c r="J197" s="126"/>
      <c r="K197" s="134">
        <f>BL197</f>
        <v>0</v>
      </c>
      <c r="M197" s="123"/>
      <c r="N197" s="128"/>
      <c r="Q197" s="129">
        <f>SUM(Q198:Q209)</f>
        <v>0</v>
      </c>
      <c r="S197" s="129">
        <f>SUM(S198:S209)</f>
        <v>0.31219800000000003</v>
      </c>
      <c r="U197" s="130">
        <f>SUM(U198:U209)</f>
        <v>0</v>
      </c>
      <c r="AS197" s="124" t="s">
        <v>84</v>
      </c>
      <c r="AU197" s="131" t="s">
        <v>74</v>
      </c>
      <c r="AV197" s="131" t="s">
        <v>80</v>
      </c>
      <c r="AZ197" s="124" t="s">
        <v>134</v>
      </c>
      <c r="BL197" s="132">
        <f>SUM(BL198:BL209)</f>
        <v>0</v>
      </c>
    </row>
    <row r="198" spans="2:66" s="1" customFormat="1" ht="33" customHeight="1">
      <c r="B198" s="135"/>
      <c r="C198" s="136" t="s">
        <v>367</v>
      </c>
      <c r="D198" s="136" t="s">
        <v>136</v>
      </c>
      <c r="E198" s="137" t="s">
        <v>368</v>
      </c>
      <c r="F198" s="138" t="s">
        <v>369</v>
      </c>
      <c r="G198" s="138"/>
      <c r="H198" s="139" t="s">
        <v>240</v>
      </c>
      <c r="I198" s="140">
        <v>38.4</v>
      </c>
      <c r="J198" s="141"/>
      <c r="K198" s="142">
        <f t="shared" ref="K198:K209" si="40">ROUND(J198*I198,2)</f>
        <v>0</v>
      </c>
      <c r="L198" s="143"/>
      <c r="M198" s="28"/>
      <c r="N198" s="144" t="s">
        <v>1</v>
      </c>
      <c r="O198" s="145" t="s">
        <v>41</v>
      </c>
      <c r="Q198" s="146">
        <f t="shared" ref="Q198:Q209" si="41">P198*I198</f>
        <v>0</v>
      </c>
      <c r="R198" s="146">
        <v>2.1000000000000001E-4</v>
      </c>
      <c r="S198" s="146">
        <f t="shared" ref="S198:S209" si="42">R198*I198</f>
        <v>8.064E-3</v>
      </c>
      <c r="T198" s="146">
        <v>0</v>
      </c>
      <c r="U198" s="147">
        <f t="shared" ref="U198:U209" si="43">T198*I198</f>
        <v>0</v>
      </c>
      <c r="AS198" s="148" t="s">
        <v>169</v>
      </c>
      <c r="AU198" s="148" t="s">
        <v>136</v>
      </c>
      <c r="AV198" s="148" t="s">
        <v>84</v>
      </c>
      <c r="AZ198" s="13" t="s">
        <v>134</v>
      </c>
      <c r="BF198" s="149">
        <f t="shared" ref="BF198:BF209" si="44">IF(O198="základná",K198,0)</f>
        <v>0</v>
      </c>
      <c r="BG198" s="149">
        <f t="shared" ref="BG198:BG209" si="45">IF(O198="znížená",K198,0)</f>
        <v>0</v>
      </c>
      <c r="BH198" s="149">
        <f t="shared" ref="BH198:BH209" si="46">IF(O198="zákl. prenesená",K198,0)</f>
        <v>0</v>
      </c>
      <c r="BI198" s="149">
        <f t="shared" ref="BI198:BI209" si="47">IF(O198="zníž. prenesená",K198,0)</f>
        <v>0</v>
      </c>
      <c r="BJ198" s="149">
        <f t="shared" ref="BJ198:BJ209" si="48">IF(O198="nulová",K198,0)</f>
        <v>0</v>
      </c>
      <c r="BK198" s="13" t="s">
        <v>84</v>
      </c>
      <c r="BL198" s="149">
        <f t="shared" ref="BL198:BL209" si="49">ROUND(J198*I198,2)</f>
        <v>0</v>
      </c>
      <c r="BM198" s="13" t="s">
        <v>169</v>
      </c>
      <c r="BN198" s="148" t="s">
        <v>370</v>
      </c>
    </row>
    <row r="199" spans="2:66" s="1" customFormat="1" ht="49.1" customHeight="1">
      <c r="B199" s="135"/>
      <c r="C199" s="150" t="s">
        <v>371</v>
      </c>
      <c r="D199" s="150" t="s">
        <v>172</v>
      </c>
      <c r="E199" s="151" t="s">
        <v>372</v>
      </c>
      <c r="F199" s="152" t="s">
        <v>373</v>
      </c>
      <c r="G199" s="152"/>
      <c r="H199" s="153" t="s">
        <v>240</v>
      </c>
      <c r="I199" s="154">
        <v>80.64</v>
      </c>
      <c r="J199" s="155"/>
      <c r="K199" s="156">
        <f t="shared" si="40"/>
        <v>0</v>
      </c>
      <c r="L199" s="157"/>
      <c r="M199" s="158"/>
      <c r="N199" s="159" t="s">
        <v>1</v>
      </c>
      <c r="O199" s="160" t="s">
        <v>41</v>
      </c>
      <c r="Q199" s="146">
        <f t="shared" si="41"/>
        <v>0</v>
      </c>
      <c r="R199" s="146">
        <v>1E-4</v>
      </c>
      <c r="S199" s="146">
        <f t="shared" si="42"/>
        <v>8.064E-3</v>
      </c>
      <c r="T199" s="146">
        <v>0</v>
      </c>
      <c r="U199" s="147">
        <f t="shared" si="43"/>
        <v>0</v>
      </c>
      <c r="AS199" s="148" t="s">
        <v>175</v>
      </c>
      <c r="AU199" s="148" t="s">
        <v>172</v>
      </c>
      <c r="AV199" s="148" t="s">
        <v>84</v>
      </c>
      <c r="AZ199" s="13" t="s">
        <v>134</v>
      </c>
      <c r="BF199" s="149">
        <f t="shared" si="44"/>
        <v>0</v>
      </c>
      <c r="BG199" s="149">
        <f t="shared" si="45"/>
        <v>0</v>
      </c>
      <c r="BH199" s="149">
        <f t="shared" si="46"/>
        <v>0</v>
      </c>
      <c r="BI199" s="149">
        <f t="shared" si="47"/>
        <v>0</v>
      </c>
      <c r="BJ199" s="149">
        <f t="shared" si="48"/>
        <v>0</v>
      </c>
      <c r="BK199" s="13" t="s">
        <v>84</v>
      </c>
      <c r="BL199" s="149">
        <f t="shared" si="49"/>
        <v>0</v>
      </c>
      <c r="BM199" s="13" t="s">
        <v>169</v>
      </c>
      <c r="BN199" s="148" t="s">
        <v>374</v>
      </c>
    </row>
    <row r="200" spans="2:66" s="1" customFormat="1" ht="16.5" customHeight="1">
      <c r="B200" s="135"/>
      <c r="C200" s="150" t="s">
        <v>375</v>
      </c>
      <c r="D200" s="150" t="s">
        <v>172</v>
      </c>
      <c r="E200" s="151" t="s">
        <v>376</v>
      </c>
      <c r="F200" s="152" t="s">
        <v>377</v>
      </c>
      <c r="G200" s="152"/>
      <c r="H200" s="153" t="s">
        <v>378</v>
      </c>
      <c r="I200" s="154">
        <v>8</v>
      </c>
      <c r="J200" s="155"/>
      <c r="K200" s="156">
        <f t="shared" si="40"/>
        <v>0</v>
      </c>
      <c r="L200" s="157"/>
      <c r="M200" s="158"/>
      <c r="N200" s="159" t="s">
        <v>1</v>
      </c>
      <c r="O200" s="160" t="s">
        <v>41</v>
      </c>
      <c r="Q200" s="146">
        <f t="shared" si="41"/>
        <v>0</v>
      </c>
      <c r="R200" s="146">
        <v>1.3559999999999999E-2</v>
      </c>
      <c r="S200" s="146">
        <f t="shared" si="42"/>
        <v>0.10847999999999999</v>
      </c>
      <c r="T200" s="146">
        <v>0</v>
      </c>
      <c r="U200" s="147">
        <f t="shared" si="43"/>
        <v>0</v>
      </c>
      <c r="AS200" s="148" t="s">
        <v>175</v>
      </c>
      <c r="AU200" s="148" t="s">
        <v>172</v>
      </c>
      <c r="AV200" s="148" t="s">
        <v>84</v>
      </c>
      <c r="AZ200" s="13" t="s">
        <v>134</v>
      </c>
      <c r="BF200" s="149">
        <f t="shared" si="44"/>
        <v>0</v>
      </c>
      <c r="BG200" s="149">
        <f t="shared" si="45"/>
        <v>0</v>
      </c>
      <c r="BH200" s="149">
        <f t="shared" si="46"/>
        <v>0</v>
      </c>
      <c r="BI200" s="149">
        <f t="shared" si="47"/>
        <v>0</v>
      </c>
      <c r="BJ200" s="149">
        <f t="shared" si="48"/>
        <v>0</v>
      </c>
      <c r="BK200" s="13" t="s">
        <v>84</v>
      </c>
      <c r="BL200" s="149">
        <f t="shared" si="49"/>
        <v>0</v>
      </c>
      <c r="BM200" s="13" t="s">
        <v>169</v>
      </c>
      <c r="BN200" s="148" t="s">
        <v>379</v>
      </c>
    </row>
    <row r="201" spans="2:66" s="1" customFormat="1" ht="33" customHeight="1">
      <c r="B201" s="135"/>
      <c r="C201" s="136" t="s">
        <v>380</v>
      </c>
      <c r="D201" s="136" t="s">
        <v>136</v>
      </c>
      <c r="E201" s="137" t="s">
        <v>381</v>
      </c>
      <c r="F201" s="138" t="s">
        <v>382</v>
      </c>
      <c r="G201" s="138"/>
      <c r="H201" s="139" t="s">
        <v>240</v>
      </c>
      <c r="I201" s="140">
        <v>14</v>
      </c>
      <c r="J201" s="141"/>
      <c r="K201" s="142">
        <f t="shared" si="40"/>
        <v>0</v>
      </c>
      <c r="L201" s="143"/>
      <c r="M201" s="28"/>
      <c r="N201" s="144" t="s">
        <v>1</v>
      </c>
      <c r="O201" s="145" t="s">
        <v>41</v>
      </c>
      <c r="Q201" s="146">
        <f t="shared" si="41"/>
        <v>0</v>
      </c>
      <c r="R201" s="146">
        <v>2.1000000000000001E-4</v>
      </c>
      <c r="S201" s="146">
        <f t="shared" si="42"/>
        <v>2.9399999999999999E-3</v>
      </c>
      <c r="T201" s="146">
        <v>0</v>
      </c>
      <c r="U201" s="147">
        <f t="shared" si="43"/>
        <v>0</v>
      </c>
      <c r="AS201" s="148" t="s">
        <v>169</v>
      </c>
      <c r="AU201" s="148" t="s">
        <v>136</v>
      </c>
      <c r="AV201" s="148" t="s">
        <v>84</v>
      </c>
      <c r="AZ201" s="13" t="s">
        <v>134</v>
      </c>
      <c r="BF201" s="149">
        <f t="shared" si="44"/>
        <v>0</v>
      </c>
      <c r="BG201" s="149">
        <f t="shared" si="45"/>
        <v>0</v>
      </c>
      <c r="BH201" s="149">
        <f t="shared" si="46"/>
        <v>0</v>
      </c>
      <c r="BI201" s="149">
        <f t="shared" si="47"/>
        <v>0</v>
      </c>
      <c r="BJ201" s="149">
        <f t="shared" si="48"/>
        <v>0</v>
      </c>
      <c r="BK201" s="13" t="s">
        <v>84</v>
      </c>
      <c r="BL201" s="149">
        <f t="shared" si="49"/>
        <v>0</v>
      </c>
      <c r="BM201" s="13" t="s">
        <v>169</v>
      </c>
      <c r="BN201" s="148" t="s">
        <v>383</v>
      </c>
    </row>
    <row r="202" spans="2:66" s="1" customFormat="1" ht="49.1" customHeight="1">
      <c r="B202" s="135"/>
      <c r="C202" s="150" t="s">
        <v>384</v>
      </c>
      <c r="D202" s="150" t="s">
        <v>172</v>
      </c>
      <c r="E202" s="151" t="s">
        <v>385</v>
      </c>
      <c r="F202" s="152" t="s">
        <v>373</v>
      </c>
      <c r="G202" s="152"/>
      <c r="H202" s="153" t="s">
        <v>240</v>
      </c>
      <c r="I202" s="154">
        <v>14.7</v>
      </c>
      <c r="J202" s="155"/>
      <c r="K202" s="156">
        <f t="shared" si="40"/>
        <v>0</v>
      </c>
      <c r="L202" s="157"/>
      <c r="M202" s="158"/>
      <c r="N202" s="159" t="s">
        <v>1</v>
      </c>
      <c r="O202" s="160" t="s">
        <v>41</v>
      </c>
      <c r="Q202" s="146">
        <f t="shared" si="41"/>
        <v>0</v>
      </c>
      <c r="R202" s="146">
        <v>1E-4</v>
      </c>
      <c r="S202" s="146">
        <f t="shared" si="42"/>
        <v>1.47E-3</v>
      </c>
      <c r="T202" s="146">
        <v>0</v>
      </c>
      <c r="U202" s="147">
        <f t="shared" si="43"/>
        <v>0</v>
      </c>
      <c r="AS202" s="148" t="s">
        <v>175</v>
      </c>
      <c r="AU202" s="148" t="s">
        <v>172</v>
      </c>
      <c r="AV202" s="148" t="s">
        <v>84</v>
      </c>
      <c r="AZ202" s="13" t="s">
        <v>134</v>
      </c>
      <c r="BF202" s="149">
        <f t="shared" si="44"/>
        <v>0</v>
      </c>
      <c r="BG202" s="149">
        <f t="shared" si="45"/>
        <v>0</v>
      </c>
      <c r="BH202" s="149">
        <f t="shared" si="46"/>
        <v>0</v>
      </c>
      <c r="BI202" s="149">
        <f t="shared" si="47"/>
        <v>0</v>
      </c>
      <c r="BJ202" s="149">
        <f t="shared" si="48"/>
        <v>0</v>
      </c>
      <c r="BK202" s="13" t="s">
        <v>84</v>
      </c>
      <c r="BL202" s="149">
        <f t="shared" si="49"/>
        <v>0</v>
      </c>
      <c r="BM202" s="13" t="s">
        <v>169</v>
      </c>
      <c r="BN202" s="148" t="s">
        <v>386</v>
      </c>
    </row>
    <row r="203" spans="2:66" s="1" customFormat="1" ht="24.15" customHeight="1">
      <c r="B203" s="135"/>
      <c r="C203" s="150" t="s">
        <v>387</v>
      </c>
      <c r="D203" s="150" t="s">
        <v>172</v>
      </c>
      <c r="E203" s="151" t="s">
        <v>388</v>
      </c>
      <c r="F203" s="152" t="s">
        <v>389</v>
      </c>
      <c r="G203" s="152"/>
      <c r="H203" s="153" t="s">
        <v>378</v>
      </c>
      <c r="I203" s="154">
        <v>2</v>
      </c>
      <c r="J203" s="155"/>
      <c r="K203" s="156">
        <f t="shared" si="40"/>
        <v>0</v>
      </c>
      <c r="L203" s="157"/>
      <c r="M203" s="158"/>
      <c r="N203" s="159" t="s">
        <v>1</v>
      </c>
      <c r="O203" s="160" t="s">
        <v>41</v>
      </c>
      <c r="Q203" s="146">
        <f t="shared" si="41"/>
        <v>0</v>
      </c>
      <c r="R203" s="146">
        <v>1.3559999999999999E-2</v>
      </c>
      <c r="S203" s="146">
        <f t="shared" si="42"/>
        <v>2.7119999999999998E-2</v>
      </c>
      <c r="T203" s="146">
        <v>0</v>
      </c>
      <c r="U203" s="147">
        <f t="shared" si="43"/>
        <v>0</v>
      </c>
      <c r="AS203" s="148" t="s">
        <v>175</v>
      </c>
      <c r="AU203" s="148" t="s">
        <v>172</v>
      </c>
      <c r="AV203" s="148" t="s">
        <v>84</v>
      </c>
      <c r="AZ203" s="13" t="s">
        <v>134</v>
      </c>
      <c r="BF203" s="149">
        <f t="shared" si="44"/>
        <v>0</v>
      </c>
      <c r="BG203" s="149">
        <f t="shared" si="45"/>
        <v>0</v>
      </c>
      <c r="BH203" s="149">
        <f t="shared" si="46"/>
        <v>0</v>
      </c>
      <c r="BI203" s="149">
        <f t="shared" si="47"/>
        <v>0</v>
      </c>
      <c r="BJ203" s="149">
        <f t="shared" si="48"/>
        <v>0</v>
      </c>
      <c r="BK203" s="13" t="s">
        <v>84</v>
      </c>
      <c r="BL203" s="149">
        <f t="shared" si="49"/>
        <v>0</v>
      </c>
      <c r="BM203" s="13" t="s">
        <v>169</v>
      </c>
      <c r="BN203" s="148" t="s">
        <v>390</v>
      </c>
    </row>
    <row r="204" spans="2:66" s="1" customFormat="1" ht="37.85" customHeight="1">
      <c r="B204" s="135"/>
      <c r="C204" s="136" t="s">
        <v>391</v>
      </c>
      <c r="D204" s="136" t="s">
        <v>136</v>
      </c>
      <c r="E204" s="137" t="s">
        <v>427</v>
      </c>
      <c r="F204" s="138" t="s">
        <v>428</v>
      </c>
      <c r="G204" s="138"/>
      <c r="H204" s="139" t="s">
        <v>378</v>
      </c>
      <c r="I204" s="140">
        <v>1</v>
      </c>
      <c r="J204" s="141"/>
      <c r="K204" s="142">
        <f t="shared" si="40"/>
        <v>0</v>
      </c>
      <c r="L204" s="143"/>
      <c r="M204" s="28"/>
      <c r="N204" s="144" t="s">
        <v>1</v>
      </c>
      <c r="O204" s="145" t="s">
        <v>41</v>
      </c>
      <c r="Q204" s="146">
        <f t="shared" si="41"/>
        <v>0</v>
      </c>
      <c r="R204" s="146">
        <v>0</v>
      </c>
      <c r="S204" s="146">
        <f t="shared" si="42"/>
        <v>0</v>
      </c>
      <c r="T204" s="146">
        <v>0</v>
      </c>
      <c r="U204" s="147">
        <f t="shared" si="43"/>
        <v>0</v>
      </c>
      <c r="AS204" s="148" t="s">
        <v>169</v>
      </c>
      <c r="AU204" s="148" t="s">
        <v>136</v>
      </c>
      <c r="AV204" s="148" t="s">
        <v>84</v>
      </c>
      <c r="AZ204" s="13" t="s">
        <v>134</v>
      </c>
      <c r="BF204" s="149">
        <f t="shared" si="44"/>
        <v>0</v>
      </c>
      <c r="BG204" s="149">
        <f t="shared" si="45"/>
        <v>0</v>
      </c>
      <c r="BH204" s="149">
        <f t="shared" si="46"/>
        <v>0</v>
      </c>
      <c r="BI204" s="149">
        <f t="shared" si="47"/>
        <v>0</v>
      </c>
      <c r="BJ204" s="149">
        <f t="shared" si="48"/>
        <v>0</v>
      </c>
      <c r="BK204" s="13" t="s">
        <v>84</v>
      </c>
      <c r="BL204" s="149">
        <f t="shared" si="49"/>
        <v>0</v>
      </c>
      <c r="BM204" s="13" t="s">
        <v>169</v>
      </c>
      <c r="BN204" s="148" t="s">
        <v>429</v>
      </c>
    </row>
    <row r="205" spans="2:66" s="1" customFormat="1" ht="24.15" customHeight="1">
      <c r="B205" s="135"/>
      <c r="C205" s="150" t="s">
        <v>395</v>
      </c>
      <c r="D205" s="150" t="s">
        <v>172</v>
      </c>
      <c r="E205" s="151" t="s">
        <v>430</v>
      </c>
      <c r="F205" s="152" t="s">
        <v>431</v>
      </c>
      <c r="G205" s="152"/>
      <c r="H205" s="153" t="s">
        <v>378</v>
      </c>
      <c r="I205" s="154">
        <v>1</v>
      </c>
      <c r="J205" s="155"/>
      <c r="K205" s="156">
        <f t="shared" si="40"/>
        <v>0</v>
      </c>
      <c r="L205" s="157"/>
      <c r="M205" s="158"/>
      <c r="N205" s="159" t="s">
        <v>1</v>
      </c>
      <c r="O205" s="160" t="s">
        <v>41</v>
      </c>
      <c r="Q205" s="146">
        <f t="shared" si="41"/>
        <v>0</v>
      </c>
      <c r="R205" s="146">
        <v>1E-3</v>
      </c>
      <c r="S205" s="146">
        <f t="shared" si="42"/>
        <v>1E-3</v>
      </c>
      <c r="T205" s="146">
        <v>0</v>
      </c>
      <c r="U205" s="147">
        <f t="shared" si="43"/>
        <v>0</v>
      </c>
      <c r="AS205" s="148" t="s">
        <v>175</v>
      </c>
      <c r="AU205" s="148" t="s">
        <v>172</v>
      </c>
      <c r="AV205" s="148" t="s">
        <v>84</v>
      </c>
      <c r="AZ205" s="13" t="s">
        <v>134</v>
      </c>
      <c r="BF205" s="149">
        <f t="shared" si="44"/>
        <v>0</v>
      </c>
      <c r="BG205" s="149">
        <f t="shared" si="45"/>
        <v>0</v>
      </c>
      <c r="BH205" s="149">
        <f t="shared" si="46"/>
        <v>0</v>
      </c>
      <c r="BI205" s="149">
        <f t="shared" si="47"/>
        <v>0</v>
      </c>
      <c r="BJ205" s="149">
        <f t="shared" si="48"/>
        <v>0</v>
      </c>
      <c r="BK205" s="13" t="s">
        <v>84</v>
      </c>
      <c r="BL205" s="149">
        <f t="shared" si="49"/>
        <v>0</v>
      </c>
      <c r="BM205" s="13" t="s">
        <v>169</v>
      </c>
      <c r="BN205" s="148" t="s">
        <v>432</v>
      </c>
    </row>
    <row r="206" spans="2:66" s="1" customFormat="1" ht="24.15" customHeight="1">
      <c r="B206" s="135"/>
      <c r="C206" s="150" t="s">
        <v>399</v>
      </c>
      <c r="D206" s="150" t="s">
        <v>172</v>
      </c>
      <c r="E206" s="151" t="s">
        <v>433</v>
      </c>
      <c r="F206" s="152" t="s">
        <v>434</v>
      </c>
      <c r="G206" s="152"/>
      <c r="H206" s="153" t="s">
        <v>378</v>
      </c>
      <c r="I206" s="154">
        <v>1</v>
      </c>
      <c r="J206" s="155"/>
      <c r="K206" s="156">
        <f t="shared" si="40"/>
        <v>0</v>
      </c>
      <c r="L206" s="157"/>
      <c r="M206" s="158"/>
      <c r="N206" s="159" t="s">
        <v>1</v>
      </c>
      <c r="O206" s="160" t="s">
        <v>41</v>
      </c>
      <c r="Q206" s="146">
        <f t="shared" si="41"/>
        <v>0</v>
      </c>
      <c r="R206" s="146">
        <v>2.5000000000000001E-2</v>
      </c>
      <c r="S206" s="146">
        <f t="shared" si="42"/>
        <v>2.5000000000000001E-2</v>
      </c>
      <c r="T206" s="146">
        <v>0</v>
      </c>
      <c r="U206" s="147">
        <f t="shared" si="43"/>
        <v>0</v>
      </c>
      <c r="AS206" s="148" t="s">
        <v>175</v>
      </c>
      <c r="AU206" s="148" t="s">
        <v>172</v>
      </c>
      <c r="AV206" s="148" t="s">
        <v>84</v>
      </c>
      <c r="AZ206" s="13" t="s">
        <v>134</v>
      </c>
      <c r="BF206" s="149">
        <f t="shared" si="44"/>
        <v>0</v>
      </c>
      <c r="BG206" s="149">
        <f t="shared" si="45"/>
        <v>0</v>
      </c>
      <c r="BH206" s="149">
        <f t="shared" si="46"/>
        <v>0</v>
      </c>
      <c r="BI206" s="149">
        <f t="shared" si="47"/>
        <v>0</v>
      </c>
      <c r="BJ206" s="149">
        <f t="shared" si="48"/>
        <v>0</v>
      </c>
      <c r="BK206" s="13" t="s">
        <v>84</v>
      </c>
      <c r="BL206" s="149">
        <f t="shared" si="49"/>
        <v>0</v>
      </c>
      <c r="BM206" s="13" t="s">
        <v>169</v>
      </c>
      <c r="BN206" s="148" t="s">
        <v>435</v>
      </c>
    </row>
    <row r="207" spans="2:66" s="1" customFormat="1" ht="24.15" customHeight="1">
      <c r="B207" s="135"/>
      <c r="C207" s="136" t="s">
        <v>405</v>
      </c>
      <c r="D207" s="136" t="s">
        <v>136</v>
      </c>
      <c r="E207" s="137" t="s">
        <v>392</v>
      </c>
      <c r="F207" s="138" t="s">
        <v>393</v>
      </c>
      <c r="G207" s="138"/>
      <c r="H207" s="139" t="s">
        <v>378</v>
      </c>
      <c r="I207" s="140">
        <v>2</v>
      </c>
      <c r="J207" s="141"/>
      <c r="K207" s="142">
        <f t="shared" si="40"/>
        <v>0</v>
      </c>
      <c r="L207" s="143"/>
      <c r="M207" s="28"/>
      <c r="N207" s="144" t="s">
        <v>1</v>
      </c>
      <c r="O207" s="145" t="s">
        <v>41</v>
      </c>
      <c r="Q207" s="146">
        <f t="shared" si="41"/>
        <v>0</v>
      </c>
      <c r="R207" s="146">
        <v>8.0000000000000007E-5</v>
      </c>
      <c r="S207" s="146">
        <f t="shared" si="42"/>
        <v>1.6000000000000001E-4</v>
      </c>
      <c r="T207" s="146">
        <v>0</v>
      </c>
      <c r="U207" s="147">
        <f t="shared" si="43"/>
        <v>0</v>
      </c>
      <c r="AS207" s="148" t="s">
        <v>169</v>
      </c>
      <c r="AU207" s="148" t="s">
        <v>136</v>
      </c>
      <c r="AV207" s="148" t="s">
        <v>84</v>
      </c>
      <c r="AZ207" s="13" t="s">
        <v>134</v>
      </c>
      <c r="BF207" s="149">
        <f t="shared" si="44"/>
        <v>0</v>
      </c>
      <c r="BG207" s="149">
        <f t="shared" si="45"/>
        <v>0</v>
      </c>
      <c r="BH207" s="149">
        <f t="shared" si="46"/>
        <v>0</v>
      </c>
      <c r="BI207" s="149">
        <f t="shared" si="47"/>
        <v>0</v>
      </c>
      <c r="BJ207" s="149">
        <f t="shared" si="48"/>
        <v>0</v>
      </c>
      <c r="BK207" s="13" t="s">
        <v>84</v>
      </c>
      <c r="BL207" s="149">
        <f t="shared" si="49"/>
        <v>0</v>
      </c>
      <c r="BM207" s="13" t="s">
        <v>169</v>
      </c>
      <c r="BN207" s="148" t="s">
        <v>394</v>
      </c>
    </row>
    <row r="208" spans="2:66" s="1" customFormat="1" ht="24.15" customHeight="1">
      <c r="B208" s="135"/>
      <c r="C208" s="150" t="s">
        <v>409</v>
      </c>
      <c r="D208" s="150" t="s">
        <v>172</v>
      </c>
      <c r="E208" s="151" t="s">
        <v>396</v>
      </c>
      <c r="F208" s="152" t="s">
        <v>397</v>
      </c>
      <c r="G208" s="152"/>
      <c r="H208" s="153" t="s">
        <v>378</v>
      </c>
      <c r="I208" s="154">
        <v>2</v>
      </c>
      <c r="J208" s="155"/>
      <c r="K208" s="156">
        <f t="shared" si="40"/>
        <v>0</v>
      </c>
      <c r="L208" s="157"/>
      <c r="M208" s="158"/>
      <c r="N208" s="159" t="s">
        <v>1</v>
      </c>
      <c r="O208" s="160" t="s">
        <v>41</v>
      </c>
      <c r="Q208" s="146">
        <f t="shared" si="41"/>
        <v>0</v>
      </c>
      <c r="R208" s="146">
        <v>5.9139999999999998E-2</v>
      </c>
      <c r="S208" s="146">
        <f t="shared" si="42"/>
        <v>0.11828</v>
      </c>
      <c r="T208" s="146">
        <v>0</v>
      </c>
      <c r="U208" s="147">
        <f t="shared" si="43"/>
        <v>0</v>
      </c>
      <c r="AS208" s="148" t="s">
        <v>175</v>
      </c>
      <c r="AU208" s="148" t="s">
        <v>172</v>
      </c>
      <c r="AV208" s="148" t="s">
        <v>84</v>
      </c>
      <c r="AZ208" s="13" t="s">
        <v>134</v>
      </c>
      <c r="BF208" s="149">
        <f t="shared" si="44"/>
        <v>0</v>
      </c>
      <c r="BG208" s="149">
        <f t="shared" si="45"/>
        <v>0</v>
      </c>
      <c r="BH208" s="149">
        <f t="shared" si="46"/>
        <v>0</v>
      </c>
      <c r="BI208" s="149">
        <f t="shared" si="47"/>
        <v>0</v>
      </c>
      <c r="BJ208" s="149">
        <f t="shared" si="48"/>
        <v>0</v>
      </c>
      <c r="BK208" s="13" t="s">
        <v>84</v>
      </c>
      <c r="BL208" s="149">
        <f t="shared" si="49"/>
        <v>0</v>
      </c>
      <c r="BM208" s="13" t="s">
        <v>169</v>
      </c>
      <c r="BN208" s="148" t="s">
        <v>398</v>
      </c>
    </row>
    <row r="209" spans="2:66" s="1" customFormat="1" ht="37.85" customHeight="1">
      <c r="B209" s="135"/>
      <c r="C209" s="150" t="s">
        <v>415</v>
      </c>
      <c r="D209" s="150" t="s">
        <v>172</v>
      </c>
      <c r="E209" s="151" t="s">
        <v>400</v>
      </c>
      <c r="F209" s="152" t="s">
        <v>401</v>
      </c>
      <c r="G209" s="152"/>
      <c r="H209" s="153" t="s">
        <v>378</v>
      </c>
      <c r="I209" s="154">
        <v>2</v>
      </c>
      <c r="J209" s="155"/>
      <c r="K209" s="156">
        <f t="shared" si="40"/>
        <v>0</v>
      </c>
      <c r="L209" s="157"/>
      <c r="M209" s="158"/>
      <c r="N209" s="159" t="s">
        <v>1</v>
      </c>
      <c r="O209" s="160" t="s">
        <v>41</v>
      </c>
      <c r="Q209" s="146">
        <f t="shared" si="41"/>
        <v>0</v>
      </c>
      <c r="R209" s="146">
        <v>5.8100000000000001E-3</v>
      </c>
      <c r="S209" s="146">
        <f t="shared" si="42"/>
        <v>1.162E-2</v>
      </c>
      <c r="T209" s="146">
        <v>0</v>
      </c>
      <c r="U209" s="147">
        <f t="shared" si="43"/>
        <v>0</v>
      </c>
      <c r="AS209" s="148" t="s">
        <v>175</v>
      </c>
      <c r="AU209" s="148" t="s">
        <v>172</v>
      </c>
      <c r="AV209" s="148" t="s">
        <v>84</v>
      </c>
      <c r="AZ209" s="13" t="s">
        <v>134</v>
      </c>
      <c r="BF209" s="149">
        <f t="shared" si="44"/>
        <v>0</v>
      </c>
      <c r="BG209" s="149">
        <f t="shared" si="45"/>
        <v>0</v>
      </c>
      <c r="BH209" s="149">
        <f t="shared" si="46"/>
        <v>0</v>
      </c>
      <c r="BI209" s="149">
        <f t="shared" si="47"/>
        <v>0</v>
      </c>
      <c r="BJ209" s="149">
        <f t="shared" si="48"/>
        <v>0</v>
      </c>
      <c r="BK209" s="13" t="s">
        <v>84</v>
      </c>
      <c r="BL209" s="149">
        <f t="shared" si="49"/>
        <v>0</v>
      </c>
      <c r="BM209" s="13" t="s">
        <v>169</v>
      </c>
      <c r="BN209" s="148" t="s">
        <v>402</v>
      </c>
    </row>
    <row r="210" spans="2:66" s="11" customFormat="1" ht="22.85" customHeight="1">
      <c r="B210" s="123"/>
      <c r="D210" s="124" t="s">
        <v>74</v>
      </c>
      <c r="E210" s="133" t="s">
        <v>403</v>
      </c>
      <c r="F210" s="133" t="s">
        <v>404</v>
      </c>
      <c r="G210" s="133"/>
      <c r="J210" s="126"/>
      <c r="K210" s="134">
        <f>BL210</f>
        <v>0</v>
      </c>
      <c r="M210" s="123"/>
      <c r="N210" s="128"/>
      <c r="Q210" s="129">
        <f>SUM(Q211:Q212)</f>
        <v>0</v>
      </c>
      <c r="S210" s="129">
        <f>SUM(S211:S212)</f>
        <v>0.50009999999999999</v>
      </c>
      <c r="U210" s="130">
        <f>SUM(U211:U212)</f>
        <v>0</v>
      </c>
      <c r="AS210" s="124" t="s">
        <v>84</v>
      </c>
      <c r="AU210" s="131" t="s">
        <v>74</v>
      </c>
      <c r="AV210" s="131" t="s">
        <v>80</v>
      </c>
      <c r="AZ210" s="124" t="s">
        <v>134</v>
      </c>
      <c r="BL210" s="132">
        <f>SUM(BL211:BL212)</f>
        <v>0</v>
      </c>
    </row>
    <row r="211" spans="2:66" s="1" customFormat="1" ht="33" customHeight="1">
      <c r="B211" s="135"/>
      <c r="C211" s="136" t="s">
        <v>419</v>
      </c>
      <c r="D211" s="136" t="s">
        <v>136</v>
      </c>
      <c r="E211" s="137" t="s">
        <v>406</v>
      </c>
      <c r="F211" s="138" t="s">
        <v>407</v>
      </c>
      <c r="G211" s="138"/>
      <c r="H211" s="139" t="s">
        <v>378</v>
      </c>
      <c r="I211" s="140">
        <v>2</v>
      </c>
      <c r="J211" s="141"/>
      <c r="K211" s="142">
        <f>ROUND(J211*I211,2)</f>
        <v>0</v>
      </c>
      <c r="L211" s="143"/>
      <c r="M211" s="28"/>
      <c r="N211" s="144" t="s">
        <v>1</v>
      </c>
      <c r="O211" s="145" t="s">
        <v>41</v>
      </c>
      <c r="Q211" s="146">
        <f>P211*I211</f>
        <v>0</v>
      </c>
      <c r="R211" s="146">
        <v>0.25004999999999999</v>
      </c>
      <c r="S211" s="146">
        <f>R211*I211</f>
        <v>0.50009999999999999</v>
      </c>
      <c r="T211" s="146">
        <v>0</v>
      </c>
      <c r="U211" s="147">
        <f>T211*I211</f>
        <v>0</v>
      </c>
      <c r="AS211" s="148" t="s">
        <v>169</v>
      </c>
      <c r="AU211" s="148" t="s">
        <v>136</v>
      </c>
      <c r="AV211" s="148" t="s">
        <v>84</v>
      </c>
      <c r="AZ211" s="13" t="s">
        <v>134</v>
      </c>
      <c r="BF211" s="149">
        <f>IF(O211="základná",K211,0)</f>
        <v>0</v>
      </c>
      <c r="BG211" s="149">
        <f>IF(O211="znížená",K211,0)</f>
        <v>0</v>
      </c>
      <c r="BH211" s="149">
        <f>IF(O211="zákl. prenesená",K211,0)</f>
        <v>0</v>
      </c>
      <c r="BI211" s="149">
        <f>IF(O211="zníž. prenesená",K211,0)</f>
        <v>0</v>
      </c>
      <c r="BJ211" s="149">
        <f>IF(O211="nulová",K211,0)</f>
        <v>0</v>
      </c>
      <c r="BK211" s="13" t="s">
        <v>84</v>
      </c>
      <c r="BL211" s="149">
        <f>ROUND(J211*I211,2)</f>
        <v>0</v>
      </c>
      <c r="BM211" s="13" t="s">
        <v>169</v>
      </c>
      <c r="BN211" s="148" t="s">
        <v>408</v>
      </c>
    </row>
    <row r="212" spans="2:66" s="1" customFormat="1" ht="24.15" customHeight="1">
      <c r="B212" s="135"/>
      <c r="C212" s="136" t="s">
        <v>436</v>
      </c>
      <c r="D212" s="136" t="s">
        <v>136</v>
      </c>
      <c r="E212" s="137" t="s">
        <v>410</v>
      </c>
      <c r="F212" s="138" t="s">
        <v>411</v>
      </c>
      <c r="G212" s="138"/>
      <c r="H212" s="139" t="s">
        <v>161</v>
      </c>
      <c r="I212" s="140">
        <v>1.5</v>
      </c>
      <c r="J212" s="141"/>
      <c r="K212" s="142">
        <f>ROUND(J212*I212,2)</f>
        <v>0</v>
      </c>
      <c r="L212" s="143"/>
      <c r="M212" s="28"/>
      <c r="N212" s="144" t="s">
        <v>1</v>
      </c>
      <c r="O212" s="145" t="s">
        <v>41</v>
      </c>
      <c r="Q212" s="146">
        <f>P212*I212</f>
        <v>0</v>
      </c>
      <c r="R212" s="146">
        <v>0</v>
      </c>
      <c r="S212" s="146">
        <f>R212*I212</f>
        <v>0</v>
      </c>
      <c r="T212" s="146">
        <v>0</v>
      </c>
      <c r="U212" s="147">
        <f>T212*I212</f>
        <v>0</v>
      </c>
      <c r="AS212" s="148" t="s">
        <v>169</v>
      </c>
      <c r="AU212" s="148" t="s">
        <v>136</v>
      </c>
      <c r="AV212" s="148" t="s">
        <v>84</v>
      </c>
      <c r="AZ212" s="13" t="s">
        <v>134</v>
      </c>
      <c r="BF212" s="149">
        <f>IF(O212="základná",K212,0)</f>
        <v>0</v>
      </c>
      <c r="BG212" s="149">
        <f>IF(O212="znížená",K212,0)</f>
        <v>0</v>
      </c>
      <c r="BH212" s="149">
        <f>IF(O212="zákl. prenesená",K212,0)</f>
        <v>0</v>
      </c>
      <c r="BI212" s="149">
        <f>IF(O212="zníž. prenesená",K212,0)</f>
        <v>0</v>
      </c>
      <c r="BJ212" s="149">
        <f>IF(O212="nulová",K212,0)</f>
        <v>0</v>
      </c>
      <c r="BK212" s="13" t="s">
        <v>84</v>
      </c>
      <c r="BL212" s="149">
        <f>ROUND(J212*I212,2)</f>
        <v>0</v>
      </c>
      <c r="BM212" s="13" t="s">
        <v>169</v>
      </c>
      <c r="BN212" s="148" t="s">
        <v>412</v>
      </c>
    </row>
    <row r="213" spans="2:66" s="11" customFormat="1" ht="22.85" customHeight="1">
      <c r="B213" s="123"/>
      <c r="D213" s="124" t="s">
        <v>74</v>
      </c>
      <c r="E213" s="133" t="s">
        <v>413</v>
      </c>
      <c r="F213" s="133" t="s">
        <v>414</v>
      </c>
      <c r="G213" s="133"/>
      <c r="J213" s="126"/>
      <c r="K213" s="134">
        <f>BL213</f>
        <v>0</v>
      </c>
      <c r="M213" s="123"/>
      <c r="N213" s="128"/>
      <c r="Q213" s="129">
        <f>SUM(Q214:Q215)</f>
        <v>0</v>
      </c>
      <c r="S213" s="129">
        <f>SUM(S214:S215)</f>
        <v>4.5575199999999996E-2</v>
      </c>
      <c r="U213" s="130">
        <f>SUM(U214:U215)</f>
        <v>0</v>
      </c>
      <c r="AS213" s="124" t="s">
        <v>84</v>
      </c>
      <c r="AU213" s="131" t="s">
        <v>74</v>
      </c>
      <c r="AV213" s="131" t="s">
        <v>80</v>
      </c>
      <c r="AZ213" s="124" t="s">
        <v>134</v>
      </c>
      <c r="BL213" s="132">
        <f>SUM(BL214:BL215)</f>
        <v>0</v>
      </c>
    </row>
    <row r="214" spans="2:66" s="1" customFormat="1" ht="24.15" customHeight="1">
      <c r="B214" s="135"/>
      <c r="C214" s="136" t="s">
        <v>437</v>
      </c>
      <c r="D214" s="136" t="s">
        <v>136</v>
      </c>
      <c r="E214" s="137" t="s">
        <v>416</v>
      </c>
      <c r="F214" s="138" t="s">
        <v>417</v>
      </c>
      <c r="G214" s="138"/>
      <c r="H214" s="139" t="s">
        <v>146</v>
      </c>
      <c r="I214" s="140">
        <v>171.76</v>
      </c>
      <c r="J214" s="141"/>
      <c r="K214" s="142">
        <f>ROUND(J214*I214,2)</f>
        <v>0</v>
      </c>
      <c r="L214" s="143"/>
      <c r="M214" s="28"/>
      <c r="N214" s="144" t="s">
        <v>1</v>
      </c>
      <c r="O214" s="145" t="s">
        <v>41</v>
      </c>
      <c r="Q214" s="146">
        <f>P214*I214</f>
        <v>0</v>
      </c>
      <c r="R214" s="146">
        <v>1.1E-4</v>
      </c>
      <c r="S214" s="146">
        <f>R214*I214</f>
        <v>1.88936E-2</v>
      </c>
      <c r="T214" s="146">
        <v>0</v>
      </c>
      <c r="U214" s="147">
        <f>T214*I214</f>
        <v>0</v>
      </c>
      <c r="AS214" s="148" t="s">
        <v>169</v>
      </c>
      <c r="AU214" s="148" t="s">
        <v>136</v>
      </c>
      <c r="AV214" s="148" t="s">
        <v>84</v>
      </c>
      <c r="AZ214" s="13" t="s">
        <v>134</v>
      </c>
      <c r="BF214" s="149">
        <f>IF(O214="základná",K214,0)</f>
        <v>0</v>
      </c>
      <c r="BG214" s="149">
        <f>IF(O214="znížená",K214,0)</f>
        <v>0</v>
      </c>
      <c r="BH214" s="149">
        <f>IF(O214="zákl. prenesená",K214,0)</f>
        <v>0</v>
      </c>
      <c r="BI214" s="149">
        <f>IF(O214="zníž. prenesená",K214,0)</f>
        <v>0</v>
      </c>
      <c r="BJ214" s="149">
        <f>IF(O214="nulová",K214,0)</f>
        <v>0</v>
      </c>
      <c r="BK214" s="13" t="s">
        <v>84</v>
      </c>
      <c r="BL214" s="149">
        <f>ROUND(J214*I214,2)</f>
        <v>0</v>
      </c>
      <c r="BM214" s="13" t="s">
        <v>169</v>
      </c>
      <c r="BN214" s="148" t="s">
        <v>418</v>
      </c>
    </row>
    <row r="215" spans="2:66" s="1" customFormat="1" ht="33" customHeight="1">
      <c r="B215" s="135"/>
      <c r="C215" s="136" t="s">
        <v>438</v>
      </c>
      <c r="D215" s="136" t="s">
        <v>136</v>
      </c>
      <c r="E215" s="137" t="s">
        <v>420</v>
      </c>
      <c r="F215" s="138" t="s">
        <v>421</v>
      </c>
      <c r="G215" s="138"/>
      <c r="H215" s="139" t="s">
        <v>146</v>
      </c>
      <c r="I215" s="140">
        <v>121.28</v>
      </c>
      <c r="J215" s="141"/>
      <c r="K215" s="142">
        <f>ROUND(J215*I215,2)</f>
        <v>0</v>
      </c>
      <c r="L215" s="143"/>
      <c r="M215" s="28"/>
      <c r="N215" s="161" t="s">
        <v>1</v>
      </c>
      <c r="O215" s="162" t="s">
        <v>41</v>
      </c>
      <c r="P215" s="163"/>
      <c r="Q215" s="164">
        <f>P215*I215</f>
        <v>0</v>
      </c>
      <c r="R215" s="164">
        <v>2.2000000000000001E-4</v>
      </c>
      <c r="S215" s="164">
        <f>R215*I215</f>
        <v>2.66816E-2</v>
      </c>
      <c r="T215" s="164">
        <v>0</v>
      </c>
      <c r="U215" s="165">
        <f>T215*I215</f>
        <v>0</v>
      </c>
      <c r="AS215" s="148" t="s">
        <v>169</v>
      </c>
      <c r="AU215" s="148" t="s">
        <v>136</v>
      </c>
      <c r="AV215" s="148" t="s">
        <v>84</v>
      </c>
      <c r="AZ215" s="13" t="s">
        <v>134</v>
      </c>
      <c r="BF215" s="149">
        <f>IF(O215="základná",K215,0)</f>
        <v>0</v>
      </c>
      <c r="BG215" s="149">
        <f>IF(O215="znížená",K215,0)</f>
        <v>0</v>
      </c>
      <c r="BH215" s="149">
        <f>IF(O215="zákl. prenesená",K215,0)</f>
        <v>0</v>
      </c>
      <c r="BI215" s="149">
        <f>IF(O215="zníž. prenesená",K215,0)</f>
        <v>0</v>
      </c>
      <c r="BJ215" s="149">
        <f>IF(O215="nulová",K215,0)</f>
        <v>0</v>
      </c>
      <c r="BK215" s="13" t="s">
        <v>84</v>
      </c>
      <c r="BL215" s="149">
        <f>ROUND(J215*I215,2)</f>
        <v>0</v>
      </c>
      <c r="BM215" s="13" t="s">
        <v>169</v>
      </c>
      <c r="BN215" s="148" t="s">
        <v>422</v>
      </c>
    </row>
    <row r="216" spans="2:66" s="1" customFormat="1" ht="7" customHeight="1">
      <c r="B216" s="43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28"/>
    </row>
  </sheetData>
  <autoFilter ref="C128:L215" xr:uid="{00000000-0009-0000-0000-000005000000}"/>
  <mergeCells count="9">
    <mergeCell ref="E87:I87"/>
    <mergeCell ref="E119:I119"/>
    <mergeCell ref="E121:I121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N148"/>
  <sheetViews>
    <sheetView showGridLines="0" workbookViewId="0">
      <selection activeCell="M126" sqref="M126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47" ht="37" customHeight="1">
      <c r="M2" s="207" t="s">
        <v>5</v>
      </c>
      <c r="N2" s="189"/>
      <c r="O2" s="189"/>
      <c r="P2" s="189"/>
      <c r="Q2" s="189"/>
      <c r="R2" s="189"/>
      <c r="S2" s="189"/>
      <c r="T2" s="189"/>
      <c r="U2" s="189"/>
      <c r="V2" s="189"/>
      <c r="W2" s="189"/>
      <c r="AU2" s="13" t="s">
        <v>98</v>
      </c>
    </row>
    <row r="3" spans="2:47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U3" s="13" t="s">
        <v>75</v>
      </c>
    </row>
    <row r="4" spans="2:47" ht="25" customHeight="1">
      <c r="B4" s="16"/>
      <c r="D4" s="17" t="s">
        <v>99</v>
      </c>
      <c r="M4" s="16"/>
      <c r="N4" s="87" t="s">
        <v>9</v>
      </c>
      <c r="AU4" s="13" t="s">
        <v>3</v>
      </c>
    </row>
    <row r="5" spans="2:47" ht="7" customHeight="1">
      <c r="B5" s="16"/>
      <c r="M5" s="16"/>
    </row>
    <row r="6" spans="2:47" ht="12" customHeight="1">
      <c r="B6" s="16"/>
      <c r="D6" s="23" t="s">
        <v>15</v>
      </c>
      <c r="M6" s="16"/>
    </row>
    <row r="7" spans="2:47" ht="16.5" customHeight="1">
      <c r="B7" s="16"/>
      <c r="E7" s="208" t="str">
        <f>'Rekapitulácia stavby'!K6</f>
        <v>Podpora poľnohospodárskeho podniku Bio farma - PAUČO</v>
      </c>
      <c r="F7" s="209"/>
      <c r="G7" s="209"/>
      <c r="H7" s="209"/>
      <c r="I7" s="209"/>
      <c r="M7" s="16"/>
    </row>
    <row r="8" spans="2:47" s="1" customFormat="1" ht="12" customHeight="1">
      <c r="B8" s="28"/>
      <c r="D8" s="23" t="s">
        <v>100</v>
      </c>
      <c r="M8" s="28"/>
    </row>
    <row r="9" spans="2:47" s="1" customFormat="1" ht="16.5" customHeight="1">
      <c r="B9" s="28"/>
      <c r="E9" s="166" t="s">
        <v>439</v>
      </c>
      <c r="F9" s="210"/>
      <c r="G9" s="210"/>
      <c r="H9" s="210"/>
      <c r="I9" s="210"/>
      <c r="M9" s="28"/>
    </row>
    <row r="10" spans="2:47" s="1" customFormat="1">
      <c r="B10" s="28"/>
      <c r="M10" s="28"/>
    </row>
    <row r="11" spans="2:47" s="1" customFormat="1" ht="12" customHeight="1">
      <c r="B11" s="28"/>
      <c r="D11" s="23" t="s">
        <v>17</v>
      </c>
      <c r="F11" s="21" t="s">
        <v>1</v>
      </c>
      <c r="G11" s="21"/>
      <c r="J11" s="23" t="s">
        <v>18</v>
      </c>
      <c r="K11" s="21" t="s">
        <v>1</v>
      </c>
      <c r="M11" s="28"/>
    </row>
    <row r="12" spans="2:47" s="1" customFormat="1" ht="12" customHeight="1">
      <c r="B12" s="28"/>
      <c r="D12" s="23" t="s">
        <v>19</v>
      </c>
      <c r="F12" s="21" t="s">
        <v>20</v>
      </c>
      <c r="G12" s="21"/>
      <c r="J12" s="23" t="s">
        <v>21</v>
      </c>
      <c r="K12" s="51" t="str">
        <f>'Rekapitulácia stavby'!AN8</f>
        <v>28. 2. 2025</v>
      </c>
      <c r="M12" s="28"/>
    </row>
    <row r="13" spans="2:47" s="1" customFormat="1" ht="10.85" customHeight="1">
      <c r="B13" s="28"/>
      <c r="M13" s="28"/>
    </row>
    <row r="14" spans="2:47" s="1" customFormat="1" ht="12" customHeight="1">
      <c r="B14" s="28"/>
      <c r="D14" s="23" t="s">
        <v>23</v>
      </c>
      <c r="J14" s="23" t="s">
        <v>24</v>
      </c>
      <c r="K14" s="21" t="s">
        <v>1</v>
      </c>
      <c r="M14" s="28"/>
    </row>
    <row r="15" spans="2:47" s="1" customFormat="1" ht="18" customHeight="1">
      <c r="B15" s="28"/>
      <c r="E15" s="21" t="s">
        <v>25</v>
      </c>
      <c r="J15" s="23" t="s">
        <v>26</v>
      </c>
      <c r="K15" s="21" t="s">
        <v>1</v>
      </c>
      <c r="M15" s="28"/>
    </row>
    <row r="16" spans="2:47" s="1" customFormat="1" ht="7" customHeight="1">
      <c r="B16" s="28"/>
      <c r="M16" s="28"/>
    </row>
    <row r="17" spans="2:13" s="1" customFormat="1" ht="12" customHeight="1">
      <c r="B17" s="28"/>
      <c r="D17" s="23" t="s">
        <v>27</v>
      </c>
      <c r="J17" s="23" t="s">
        <v>24</v>
      </c>
      <c r="K17" s="24" t="str">
        <f>'Rekapitulácia stavby'!AN13</f>
        <v>Vyplň údaj</v>
      </c>
      <c r="M17" s="28"/>
    </row>
    <row r="18" spans="2:13" s="1" customFormat="1" ht="18" customHeight="1">
      <c r="B18" s="28"/>
      <c r="E18" s="211" t="str">
        <f>'Rekapitulácia stavby'!E14</f>
        <v>Vyplň údaj</v>
      </c>
      <c r="F18" s="188"/>
      <c r="G18" s="188"/>
      <c r="H18" s="188"/>
      <c r="I18" s="188"/>
      <c r="J18" s="23" t="s">
        <v>26</v>
      </c>
      <c r="K18" s="24" t="str">
        <f>'Rekapitulácia stavby'!AN14</f>
        <v>Vyplň údaj</v>
      </c>
      <c r="M18" s="28"/>
    </row>
    <row r="19" spans="2:13" s="1" customFormat="1" ht="7" customHeight="1">
      <c r="B19" s="28"/>
      <c r="M19" s="28"/>
    </row>
    <row r="20" spans="2:13" s="1" customFormat="1" ht="12" customHeight="1">
      <c r="B20" s="28"/>
      <c r="D20" s="23" t="s">
        <v>29</v>
      </c>
      <c r="J20" s="23" t="s">
        <v>24</v>
      </c>
      <c r="K20" s="21" t="s">
        <v>1</v>
      </c>
      <c r="M20" s="28"/>
    </row>
    <row r="21" spans="2:13" s="1" customFormat="1" ht="18" customHeight="1">
      <c r="B21" s="28"/>
      <c r="E21" s="21" t="s">
        <v>30</v>
      </c>
      <c r="J21" s="23" t="s">
        <v>26</v>
      </c>
      <c r="K21" s="21" t="s">
        <v>1</v>
      </c>
      <c r="M21" s="28"/>
    </row>
    <row r="22" spans="2:13" s="1" customFormat="1" ht="7" customHeight="1">
      <c r="B22" s="28"/>
      <c r="M22" s="28"/>
    </row>
    <row r="23" spans="2:13" s="1" customFormat="1" ht="12" customHeight="1">
      <c r="B23" s="28"/>
      <c r="D23" s="23" t="s">
        <v>32</v>
      </c>
      <c r="J23" s="23" t="s">
        <v>24</v>
      </c>
      <c r="K23" s="21" t="s">
        <v>1</v>
      </c>
      <c r="M23" s="28"/>
    </row>
    <row r="24" spans="2:13" s="1" customFormat="1" ht="18" customHeight="1">
      <c r="B24" s="28"/>
      <c r="E24" s="21" t="s">
        <v>33</v>
      </c>
      <c r="J24" s="23" t="s">
        <v>26</v>
      </c>
      <c r="K24" s="21" t="s">
        <v>1</v>
      </c>
      <c r="M24" s="28"/>
    </row>
    <row r="25" spans="2:13" s="1" customFormat="1" ht="7" customHeight="1">
      <c r="B25" s="28"/>
      <c r="M25" s="28"/>
    </row>
    <row r="26" spans="2:13" s="1" customFormat="1" ht="12" customHeight="1">
      <c r="B26" s="28"/>
      <c r="D26" s="23" t="s">
        <v>34</v>
      </c>
      <c r="M26" s="28"/>
    </row>
    <row r="27" spans="2:13" s="7" customFormat="1" ht="16.5" customHeight="1">
      <c r="B27" s="88"/>
      <c r="E27" s="193" t="s">
        <v>1</v>
      </c>
      <c r="F27" s="193"/>
      <c r="G27" s="193"/>
      <c r="H27" s="193"/>
      <c r="I27" s="193"/>
      <c r="M27" s="88"/>
    </row>
    <row r="28" spans="2:13" s="1" customFormat="1" ht="7" customHeight="1">
      <c r="B28" s="28"/>
      <c r="M28" s="28"/>
    </row>
    <row r="29" spans="2:13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52"/>
      <c r="M29" s="28"/>
    </row>
    <row r="30" spans="2:13" s="1" customFormat="1" ht="25.4" customHeight="1">
      <c r="B30" s="28"/>
      <c r="D30" s="89" t="s">
        <v>35</v>
      </c>
      <c r="K30" s="65">
        <f>ROUND(K124, 2)</f>
        <v>0</v>
      </c>
      <c r="M30" s="28"/>
    </row>
    <row r="31" spans="2:13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52"/>
      <c r="M31" s="28"/>
    </row>
    <row r="32" spans="2:13" s="1" customFormat="1" ht="14.4" customHeight="1">
      <c r="B32" s="28"/>
      <c r="F32" s="31" t="s">
        <v>37</v>
      </c>
      <c r="G32" s="31"/>
      <c r="J32" s="31" t="s">
        <v>36</v>
      </c>
      <c r="K32" s="31" t="s">
        <v>38</v>
      </c>
      <c r="M32" s="28"/>
    </row>
    <row r="33" spans="2:13" s="1" customFormat="1" ht="14.4" customHeight="1">
      <c r="B33" s="28"/>
      <c r="D33" s="54" t="s">
        <v>39</v>
      </c>
      <c r="E33" s="33" t="s">
        <v>40</v>
      </c>
      <c r="F33" s="90">
        <f>ROUND((SUM(BF124:BF147)),  2)</f>
        <v>0</v>
      </c>
      <c r="G33" s="90"/>
      <c r="H33" s="91"/>
      <c r="I33" s="91"/>
      <c r="J33" s="92">
        <v>0.23</v>
      </c>
      <c r="K33" s="90">
        <f>ROUND(((SUM(BF124:BF147))*J33),  2)</f>
        <v>0</v>
      </c>
      <c r="M33" s="28"/>
    </row>
    <row r="34" spans="2:13" s="1" customFormat="1" ht="14.4" customHeight="1">
      <c r="B34" s="28"/>
      <c r="E34" s="33" t="s">
        <v>41</v>
      </c>
      <c r="F34" s="90">
        <f>ROUND((SUM(BG124:BG147)),  2)</f>
        <v>0</v>
      </c>
      <c r="G34" s="90"/>
      <c r="H34" s="91"/>
      <c r="I34" s="91"/>
      <c r="J34" s="92">
        <v>0.23</v>
      </c>
      <c r="K34" s="90">
        <f>ROUND(((SUM(BG124:BG147))*J34),  2)</f>
        <v>0</v>
      </c>
      <c r="M34" s="28"/>
    </row>
    <row r="35" spans="2:13" s="1" customFormat="1" ht="14.4" hidden="1" customHeight="1">
      <c r="B35" s="28"/>
      <c r="E35" s="23" t="s">
        <v>42</v>
      </c>
      <c r="F35" s="93">
        <f>ROUND((SUM(BH124:BH147)),  2)</f>
        <v>0</v>
      </c>
      <c r="G35" s="93"/>
      <c r="J35" s="94">
        <v>0.23</v>
      </c>
      <c r="K35" s="93">
        <f>0</f>
        <v>0</v>
      </c>
      <c r="M35" s="28"/>
    </row>
    <row r="36" spans="2:13" s="1" customFormat="1" ht="14.4" hidden="1" customHeight="1">
      <c r="B36" s="28"/>
      <c r="E36" s="23" t="s">
        <v>43</v>
      </c>
      <c r="F36" s="93">
        <f>ROUND((SUM(BI124:BI147)),  2)</f>
        <v>0</v>
      </c>
      <c r="G36" s="93"/>
      <c r="J36" s="94">
        <v>0.23</v>
      </c>
      <c r="K36" s="93">
        <f>0</f>
        <v>0</v>
      </c>
      <c r="M36" s="28"/>
    </row>
    <row r="37" spans="2:13" s="1" customFormat="1" ht="14.4" hidden="1" customHeight="1">
      <c r="B37" s="28"/>
      <c r="E37" s="33" t="s">
        <v>44</v>
      </c>
      <c r="F37" s="90">
        <f>ROUND((SUM(BJ124:BJ147)),  2)</f>
        <v>0</v>
      </c>
      <c r="G37" s="90"/>
      <c r="H37" s="91"/>
      <c r="I37" s="91"/>
      <c r="J37" s="92">
        <v>0</v>
      </c>
      <c r="K37" s="90">
        <f>0</f>
        <v>0</v>
      </c>
      <c r="M37" s="28"/>
    </row>
    <row r="38" spans="2:13" s="1" customFormat="1" ht="7" customHeight="1">
      <c r="B38" s="28"/>
      <c r="M38" s="28"/>
    </row>
    <row r="39" spans="2:13" s="1" customFormat="1" ht="25.4" customHeight="1">
      <c r="B39" s="28"/>
      <c r="C39" s="95"/>
      <c r="D39" s="96" t="s">
        <v>45</v>
      </c>
      <c r="E39" s="56"/>
      <c r="F39" s="56"/>
      <c r="G39" s="56"/>
      <c r="H39" s="97" t="s">
        <v>46</v>
      </c>
      <c r="I39" s="98" t="s">
        <v>47</v>
      </c>
      <c r="J39" s="56"/>
      <c r="K39" s="99">
        <f>SUM(K30:K37)</f>
        <v>0</v>
      </c>
      <c r="L39" s="100"/>
      <c r="M39" s="28"/>
    </row>
    <row r="40" spans="2:13" s="1" customFormat="1" ht="14.4" customHeight="1">
      <c r="B40" s="28"/>
      <c r="M40" s="28"/>
    </row>
    <row r="41" spans="2:13" ht="14.4" customHeight="1">
      <c r="B41" s="16"/>
      <c r="M41" s="16"/>
    </row>
    <row r="42" spans="2:13" ht="14.4" customHeight="1">
      <c r="B42" s="16"/>
      <c r="M42" s="16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8"/>
      <c r="D50" s="40" t="s">
        <v>48</v>
      </c>
      <c r="E50" s="41"/>
      <c r="F50" s="41"/>
      <c r="G50" s="41"/>
      <c r="H50" s="40" t="s">
        <v>49</v>
      </c>
      <c r="I50" s="41"/>
      <c r="J50" s="41"/>
      <c r="K50" s="41"/>
      <c r="L50" s="41"/>
      <c r="M50" s="28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45">
      <c r="B61" s="28"/>
      <c r="D61" s="42" t="s">
        <v>50</v>
      </c>
      <c r="E61" s="30"/>
      <c r="F61" s="101" t="s">
        <v>51</v>
      </c>
      <c r="G61" s="101"/>
      <c r="H61" s="42" t="s">
        <v>50</v>
      </c>
      <c r="I61" s="30"/>
      <c r="J61" s="30"/>
      <c r="K61" s="102" t="s">
        <v>51</v>
      </c>
      <c r="L61" s="30"/>
      <c r="M61" s="28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45">
      <c r="B65" s="28"/>
      <c r="D65" s="40" t="s">
        <v>52</v>
      </c>
      <c r="E65" s="41"/>
      <c r="F65" s="41"/>
      <c r="G65" s="41"/>
      <c r="H65" s="40" t="s">
        <v>53</v>
      </c>
      <c r="I65" s="41"/>
      <c r="J65" s="41"/>
      <c r="K65" s="41"/>
      <c r="L65" s="41"/>
      <c r="M65" s="28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45">
      <c r="B76" s="28"/>
      <c r="D76" s="42" t="s">
        <v>50</v>
      </c>
      <c r="E76" s="30"/>
      <c r="F76" s="101" t="s">
        <v>51</v>
      </c>
      <c r="G76" s="101"/>
      <c r="H76" s="42" t="s">
        <v>50</v>
      </c>
      <c r="I76" s="30"/>
      <c r="J76" s="30"/>
      <c r="K76" s="102" t="s">
        <v>51</v>
      </c>
      <c r="L76" s="30"/>
      <c r="M76" s="28"/>
    </row>
    <row r="77" spans="2:13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8"/>
    </row>
    <row r="81" spans="2:48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8"/>
    </row>
    <row r="82" spans="2:48" s="1" customFormat="1" ht="25" customHeight="1">
      <c r="B82" s="28"/>
      <c r="C82" s="17" t="s">
        <v>102</v>
      </c>
      <c r="M82" s="28"/>
    </row>
    <row r="83" spans="2:48" s="1" customFormat="1" ht="7" customHeight="1">
      <c r="B83" s="28"/>
      <c r="M83" s="28"/>
    </row>
    <row r="84" spans="2:48" s="1" customFormat="1" ht="12" customHeight="1">
      <c r="B84" s="28"/>
      <c r="C84" s="23" t="s">
        <v>15</v>
      </c>
      <c r="M84" s="28"/>
    </row>
    <row r="85" spans="2:48" s="1" customFormat="1" ht="16.5" customHeight="1">
      <c r="B85" s="28"/>
      <c r="E85" s="208" t="str">
        <f>E7</f>
        <v>Podpora poľnohospodárskeho podniku Bio farma - PAUČO</v>
      </c>
      <c r="F85" s="209"/>
      <c r="G85" s="209"/>
      <c r="H85" s="209"/>
      <c r="I85" s="209"/>
      <c r="M85" s="28"/>
    </row>
    <row r="86" spans="2:48" s="1" customFormat="1" ht="12" customHeight="1">
      <c r="B86" s="28"/>
      <c r="C86" s="23" t="s">
        <v>100</v>
      </c>
      <c r="M86" s="28"/>
    </row>
    <row r="87" spans="2:48" s="1" customFormat="1" ht="16.5" customHeight="1">
      <c r="B87" s="28"/>
      <c r="E87" s="166" t="str">
        <f>E9</f>
        <v>7 - SO07</v>
      </c>
      <c r="F87" s="210"/>
      <c r="G87" s="210"/>
      <c r="H87" s="210"/>
      <c r="I87" s="210"/>
      <c r="M87" s="28"/>
    </row>
    <row r="88" spans="2:48" s="1" customFormat="1" ht="7" customHeight="1">
      <c r="B88" s="28"/>
      <c r="M88" s="28"/>
    </row>
    <row r="89" spans="2:48" s="1" customFormat="1" ht="12" customHeight="1">
      <c r="B89" s="28"/>
      <c r="C89" s="23" t="s">
        <v>19</v>
      </c>
      <c r="F89" s="21" t="str">
        <f>F12</f>
        <v>k.ú. Korytárky</v>
      </c>
      <c r="G89" s="21"/>
      <c r="J89" s="23" t="s">
        <v>21</v>
      </c>
      <c r="K89" s="51" t="str">
        <f>IF(K12="","",K12)</f>
        <v>28. 2. 2025</v>
      </c>
      <c r="M89" s="28"/>
    </row>
    <row r="90" spans="2:48" s="1" customFormat="1" ht="7" customHeight="1">
      <c r="B90" s="28"/>
      <c r="M90" s="28"/>
    </row>
    <row r="91" spans="2:48" s="1" customFormat="1" ht="40.1" customHeight="1">
      <c r="B91" s="28"/>
      <c r="C91" s="23" t="s">
        <v>23</v>
      </c>
      <c r="F91" s="21" t="str">
        <f>E15</f>
        <v>Ján Paučo, Námestie Cyrila a Metoda 9023/5, 960 01</v>
      </c>
      <c r="G91" s="21"/>
      <c r="J91" s="23" t="s">
        <v>29</v>
      </c>
      <c r="K91" s="26" t="str">
        <f>E21</f>
        <v>PPARCH s.r.o. Ľudovíta Štúra 46 , 960 01 Zvolen</v>
      </c>
      <c r="M91" s="28"/>
    </row>
    <row r="92" spans="2:48" s="1" customFormat="1" ht="15.15" customHeight="1">
      <c r="B92" s="28"/>
      <c r="C92" s="23" t="s">
        <v>27</v>
      </c>
      <c r="F92" s="21" t="str">
        <f>IF(E18="","",E18)</f>
        <v>Vyplň údaj</v>
      </c>
      <c r="G92" s="21"/>
      <c r="J92" s="23" t="s">
        <v>32</v>
      </c>
      <c r="K92" s="26" t="str">
        <f>E24</f>
        <v xml:space="preserve">Keteb s.r.o. </v>
      </c>
      <c r="M92" s="28"/>
    </row>
    <row r="93" spans="2:48" s="1" customFormat="1" ht="10.3" customHeight="1">
      <c r="B93" s="28"/>
      <c r="M93" s="28"/>
    </row>
    <row r="94" spans="2:48" s="1" customFormat="1" ht="29.25" customHeight="1">
      <c r="B94" s="28"/>
      <c r="C94" s="103" t="s">
        <v>103</v>
      </c>
      <c r="D94" s="95"/>
      <c r="E94" s="95"/>
      <c r="F94" s="95"/>
      <c r="G94" s="95"/>
      <c r="H94" s="95"/>
      <c r="I94" s="95"/>
      <c r="J94" s="95"/>
      <c r="K94" s="104" t="s">
        <v>104</v>
      </c>
      <c r="L94" s="95"/>
      <c r="M94" s="28"/>
    </row>
    <row r="95" spans="2:48" s="1" customFormat="1" ht="10.3" customHeight="1">
      <c r="B95" s="28"/>
      <c r="M95" s="28"/>
    </row>
    <row r="96" spans="2:48" s="1" customFormat="1" ht="22.85" customHeight="1">
      <c r="B96" s="28"/>
      <c r="C96" s="105" t="s">
        <v>105</v>
      </c>
      <c r="K96" s="65">
        <f>K124</f>
        <v>0</v>
      </c>
      <c r="M96" s="28"/>
      <c r="AV96" s="13" t="s">
        <v>106</v>
      </c>
    </row>
    <row r="97" spans="2:13" s="8" customFormat="1" ht="25" customHeight="1">
      <c r="B97" s="106"/>
      <c r="D97" s="107" t="s">
        <v>107</v>
      </c>
      <c r="E97" s="108"/>
      <c r="F97" s="108"/>
      <c r="G97" s="108"/>
      <c r="H97" s="108"/>
      <c r="I97" s="108"/>
      <c r="J97" s="108"/>
      <c r="K97" s="109">
        <f>K125</f>
        <v>0</v>
      </c>
      <c r="M97" s="106"/>
    </row>
    <row r="98" spans="2:13" s="9" customFormat="1" ht="19.95" customHeight="1">
      <c r="B98" s="110"/>
      <c r="D98" s="111" t="s">
        <v>108</v>
      </c>
      <c r="E98" s="112"/>
      <c r="F98" s="112"/>
      <c r="G98" s="112"/>
      <c r="H98" s="112"/>
      <c r="I98" s="112"/>
      <c r="J98" s="112"/>
      <c r="K98" s="113">
        <f>K126</f>
        <v>0</v>
      </c>
      <c r="M98" s="110"/>
    </row>
    <row r="99" spans="2:13" s="9" customFormat="1" ht="19.95" customHeight="1">
      <c r="B99" s="110"/>
      <c r="D99" s="111" t="s">
        <v>109</v>
      </c>
      <c r="E99" s="112"/>
      <c r="F99" s="112"/>
      <c r="G99" s="112"/>
      <c r="H99" s="112"/>
      <c r="I99" s="112"/>
      <c r="J99" s="112"/>
      <c r="K99" s="113">
        <f>K130</f>
        <v>0</v>
      </c>
      <c r="M99" s="110"/>
    </row>
    <row r="100" spans="2:13" s="9" customFormat="1" ht="19.95" customHeight="1">
      <c r="B100" s="110"/>
      <c r="D100" s="111" t="s">
        <v>440</v>
      </c>
      <c r="E100" s="112"/>
      <c r="F100" s="112"/>
      <c r="G100" s="112"/>
      <c r="H100" s="112"/>
      <c r="I100" s="112"/>
      <c r="J100" s="112"/>
      <c r="K100" s="113">
        <f>K133</f>
        <v>0</v>
      </c>
      <c r="M100" s="110"/>
    </row>
    <row r="101" spans="2:13" s="9" customFormat="1" ht="19.95" customHeight="1">
      <c r="B101" s="110"/>
      <c r="D101" s="111" t="s">
        <v>441</v>
      </c>
      <c r="E101" s="112"/>
      <c r="F101" s="112"/>
      <c r="G101" s="112"/>
      <c r="H101" s="112"/>
      <c r="I101" s="112"/>
      <c r="J101" s="112"/>
      <c r="K101" s="113">
        <f>K136</f>
        <v>0</v>
      </c>
      <c r="M101" s="110"/>
    </row>
    <row r="102" spans="2:13" s="9" customFormat="1" ht="19.95" customHeight="1">
      <c r="B102" s="110"/>
      <c r="D102" s="111" t="s">
        <v>110</v>
      </c>
      <c r="E102" s="112"/>
      <c r="F102" s="112"/>
      <c r="G102" s="112"/>
      <c r="H102" s="112"/>
      <c r="I102" s="112"/>
      <c r="J102" s="112"/>
      <c r="K102" s="113">
        <f>K141</f>
        <v>0</v>
      </c>
      <c r="M102" s="110"/>
    </row>
    <row r="103" spans="2:13" s="8" customFormat="1" ht="25" customHeight="1">
      <c r="B103" s="106"/>
      <c r="D103" s="107" t="s">
        <v>111</v>
      </c>
      <c r="E103" s="108"/>
      <c r="F103" s="108"/>
      <c r="G103" s="108"/>
      <c r="H103" s="108"/>
      <c r="I103" s="108"/>
      <c r="J103" s="108"/>
      <c r="K103" s="109">
        <f>K143</f>
        <v>0</v>
      </c>
      <c r="M103" s="106"/>
    </row>
    <row r="104" spans="2:13" s="9" customFormat="1" ht="19.95" customHeight="1">
      <c r="B104" s="110"/>
      <c r="D104" s="111" t="s">
        <v>112</v>
      </c>
      <c r="E104" s="112"/>
      <c r="F104" s="112"/>
      <c r="G104" s="112"/>
      <c r="H104" s="112"/>
      <c r="I104" s="112"/>
      <c r="J104" s="112"/>
      <c r="K104" s="113">
        <f>K144</f>
        <v>0</v>
      </c>
      <c r="M104" s="110"/>
    </row>
    <row r="105" spans="2:13" s="1" customFormat="1" ht="21.75" customHeight="1">
      <c r="B105" s="28"/>
      <c r="M105" s="28"/>
    </row>
    <row r="106" spans="2:13" s="1" customFormat="1" ht="7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28"/>
    </row>
    <row r="110" spans="2:13" s="1" customFormat="1" ht="7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28"/>
    </row>
    <row r="111" spans="2:13" s="1" customFormat="1" ht="25" customHeight="1">
      <c r="B111" s="28"/>
      <c r="C111" s="17" t="s">
        <v>120</v>
      </c>
      <c r="M111" s="28"/>
    </row>
    <row r="112" spans="2:13" s="1" customFormat="1" ht="7" customHeight="1">
      <c r="B112" s="28"/>
      <c r="M112" s="28"/>
    </row>
    <row r="113" spans="2:66" s="1" customFormat="1" ht="12" customHeight="1">
      <c r="B113" s="28"/>
      <c r="C113" s="23" t="s">
        <v>15</v>
      </c>
      <c r="M113" s="28"/>
    </row>
    <row r="114" spans="2:66" s="1" customFormat="1" ht="16.5" customHeight="1">
      <c r="B114" s="28"/>
      <c r="E114" s="208" t="str">
        <f>E7</f>
        <v>Podpora poľnohospodárskeho podniku Bio farma - PAUČO</v>
      </c>
      <c r="F114" s="209"/>
      <c r="G114" s="209"/>
      <c r="H114" s="209"/>
      <c r="I114" s="209"/>
      <c r="M114" s="28"/>
    </row>
    <row r="115" spans="2:66" s="1" customFormat="1" ht="12" customHeight="1">
      <c r="B115" s="28"/>
      <c r="C115" s="23" t="s">
        <v>100</v>
      </c>
      <c r="M115" s="28"/>
    </row>
    <row r="116" spans="2:66" s="1" customFormat="1" ht="16.5" customHeight="1">
      <c r="B116" s="28"/>
      <c r="E116" s="166" t="str">
        <f>E9</f>
        <v>7 - SO07</v>
      </c>
      <c r="F116" s="210"/>
      <c r="G116" s="210"/>
      <c r="H116" s="210"/>
      <c r="I116" s="210"/>
      <c r="M116" s="28"/>
    </row>
    <row r="117" spans="2:66" s="1" customFormat="1" ht="7" customHeight="1">
      <c r="B117" s="28"/>
      <c r="M117" s="28"/>
    </row>
    <row r="118" spans="2:66" s="1" customFormat="1" ht="12" customHeight="1">
      <c r="B118" s="28"/>
      <c r="C118" s="23" t="s">
        <v>19</v>
      </c>
      <c r="F118" s="21" t="str">
        <f>F12</f>
        <v>k.ú. Korytárky</v>
      </c>
      <c r="G118" s="21"/>
      <c r="J118" s="23" t="s">
        <v>21</v>
      </c>
      <c r="K118" s="51" t="str">
        <f>IF(K12="","",K12)</f>
        <v>28. 2. 2025</v>
      </c>
      <c r="M118" s="28"/>
    </row>
    <row r="119" spans="2:66" s="1" customFormat="1" ht="7" customHeight="1">
      <c r="B119" s="28"/>
      <c r="M119" s="28"/>
    </row>
    <row r="120" spans="2:66" s="1" customFormat="1" ht="40.1" customHeight="1">
      <c r="B120" s="28"/>
      <c r="C120" s="23" t="s">
        <v>23</v>
      </c>
      <c r="F120" s="21" t="str">
        <f>E15</f>
        <v>Ján Paučo, Námestie Cyrila a Metoda 9023/5, 960 01</v>
      </c>
      <c r="G120" s="21"/>
      <c r="J120" s="23" t="s">
        <v>29</v>
      </c>
      <c r="K120" s="26" t="str">
        <f>E21</f>
        <v>PPARCH s.r.o. Ľudovíta Štúra 46 , 960 01 Zvolen</v>
      </c>
      <c r="M120" s="28"/>
    </row>
    <row r="121" spans="2:66" s="1" customFormat="1" ht="15.15" customHeight="1">
      <c r="B121" s="28"/>
      <c r="C121" s="23" t="s">
        <v>27</v>
      </c>
      <c r="F121" s="21" t="str">
        <f>IF(E18="","",E18)</f>
        <v>Vyplň údaj</v>
      </c>
      <c r="G121" s="21"/>
      <c r="J121" s="23" t="s">
        <v>32</v>
      </c>
      <c r="K121" s="26" t="str">
        <f>E24</f>
        <v xml:space="preserve">Keteb s.r.o. </v>
      </c>
      <c r="M121" s="28"/>
    </row>
    <row r="122" spans="2:66" s="1" customFormat="1" ht="10.3" customHeight="1">
      <c r="B122" s="28"/>
      <c r="M122" s="28"/>
    </row>
    <row r="123" spans="2:66" s="10" customFormat="1" ht="29.25" customHeight="1">
      <c r="B123" s="114"/>
      <c r="C123" s="115" t="s">
        <v>121</v>
      </c>
      <c r="D123" s="116" t="s">
        <v>60</v>
      </c>
      <c r="E123" s="116" t="s">
        <v>56</v>
      </c>
      <c r="F123" s="116" t="s">
        <v>487</v>
      </c>
      <c r="G123" s="116" t="s">
        <v>488</v>
      </c>
      <c r="H123" s="116" t="s">
        <v>122</v>
      </c>
      <c r="I123" s="116" t="s">
        <v>123</v>
      </c>
      <c r="J123" s="116" t="s">
        <v>124</v>
      </c>
      <c r="K123" s="117" t="s">
        <v>104</v>
      </c>
      <c r="L123" s="118" t="s">
        <v>125</v>
      </c>
      <c r="M123" s="114"/>
      <c r="N123" s="58" t="s">
        <v>1</v>
      </c>
      <c r="O123" s="59" t="s">
        <v>39</v>
      </c>
      <c r="P123" s="59" t="s">
        <v>126</v>
      </c>
      <c r="Q123" s="59" t="s">
        <v>127</v>
      </c>
      <c r="R123" s="59" t="s">
        <v>128</v>
      </c>
      <c r="S123" s="59" t="s">
        <v>129</v>
      </c>
      <c r="T123" s="59" t="s">
        <v>130</v>
      </c>
      <c r="U123" s="60" t="s">
        <v>131</v>
      </c>
    </row>
    <row r="124" spans="2:66" s="1" customFormat="1" ht="22.85" customHeight="1">
      <c r="B124" s="28"/>
      <c r="C124" s="63" t="s">
        <v>105</v>
      </c>
      <c r="K124" s="119">
        <f>BL124</f>
        <v>0</v>
      </c>
      <c r="M124" s="28"/>
      <c r="N124" s="61"/>
      <c r="O124" s="52"/>
      <c r="P124" s="52"/>
      <c r="Q124" s="120">
        <f>Q125+Q143</f>
        <v>0</v>
      </c>
      <c r="R124" s="52"/>
      <c r="S124" s="120">
        <f>S125+S143</f>
        <v>288.46513999999996</v>
      </c>
      <c r="T124" s="52"/>
      <c r="U124" s="121">
        <f>U125+U143</f>
        <v>0</v>
      </c>
      <c r="AU124" s="13" t="s">
        <v>74</v>
      </c>
      <c r="AV124" s="13" t="s">
        <v>106</v>
      </c>
      <c r="BL124" s="122">
        <f>BL125+BL143</f>
        <v>0</v>
      </c>
    </row>
    <row r="125" spans="2:66" s="11" customFormat="1" ht="25.95" customHeight="1">
      <c r="B125" s="123"/>
      <c r="D125" s="124" t="s">
        <v>74</v>
      </c>
      <c r="E125" s="125" t="s">
        <v>132</v>
      </c>
      <c r="F125" s="125" t="s">
        <v>133</v>
      </c>
      <c r="G125" s="125"/>
      <c r="J125" s="126"/>
      <c r="K125" s="127">
        <f>BL125</f>
        <v>0</v>
      </c>
      <c r="M125" s="123"/>
      <c r="N125" s="128"/>
      <c r="Q125" s="129">
        <f>Q126+Q130+Q133+Q136+Q141</f>
        <v>0</v>
      </c>
      <c r="S125" s="129">
        <f>S126+S130+S133+S136+S141</f>
        <v>288.31562159999999</v>
      </c>
      <c r="U125" s="130">
        <f>U126+U130+U133+U136+U141</f>
        <v>0</v>
      </c>
      <c r="AS125" s="124" t="s">
        <v>80</v>
      </c>
      <c r="AU125" s="131" t="s">
        <v>74</v>
      </c>
      <c r="AV125" s="131" t="s">
        <v>75</v>
      </c>
      <c r="AZ125" s="124" t="s">
        <v>134</v>
      </c>
      <c r="BL125" s="132">
        <f>BL126+BL130+BL133+BL136+BL141</f>
        <v>0</v>
      </c>
    </row>
    <row r="126" spans="2:66" s="11" customFormat="1" ht="22.85" customHeight="1">
      <c r="B126" s="123"/>
      <c r="D126" s="124" t="s">
        <v>74</v>
      </c>
      <c r="E126" s="133" t="s">
        <v>80</v>
      </c>
      <c r="F126" s="133" t="s">
        <v>135</v>
      </c>
      <c r="G126" s="133"/>
      <c r="J126" s="126"/>
      <c r="K126" s="134">
        <f>BL126</f>
        <v>0</v>
      </c>
      <c r="M126" s="123"/>
      <c r="N126" s="128"/>
      <c r="Q126" s="129">
        <f>SUM(Q127:Q129)</f>
        <v>0</v>
      </c>
      <c r="S126" s="129">
        <f>SUM(S127:S129)</f>
        <v>0</v>
      </c>
      <c r="U126" s="130">
        <f>SUM(U127:U129)</f>
        <v>0</v>
      </c>
      <c r="AS126" s="124" t="s">
        <v>80</v>
      </c>
      <c r="AU126" s="131" t="s">
        <v>74</v>
      </c>
      <c r="AV126" s="131" t="s">
        <v>80</v>
      </c>
      <c r="AZ126" s="124" t="s">
        <v>134</v>
      </c>
      <c r="BL126" s="132">
        <f>SUM(BL127:BL129)</f>
        <v>0</v>
      </c>
    </row>
    <row r="127" spans="2:66" s="1" customFormat="1" ht="33" customHeight="1">
      <c r="B127" s="135"/>
      <c r="C127" s="136" t="s">
        <v>80</v>
      </c>
      <c r="D127" s="136" t="s">
        <v>136</v>
      </c>
      <c r="E127" s="137" t="s">
        <v>442</v>
      </c>
      <c r="F127" s="138" t="s">
        <v>443</v>
      </c>
      <c r="G127" s="138"/>
      <c r="H127" s="139" t="s">
        <v>139</v>
      </c>
      <c r="I127" s="140">
        <v>65.108000000000004</v>
      </c>
      <c r="J127" s="141"/>
      <c r="K127" s="142">
        <f>ROUND(J127*I127,2)</f>
        <v>0</v>
      </c>
      <c r="L127" s="143"/>
      <c r="M127" s="28"/>
      <c r="N127" s="144" t="s">
        <v>1</v>
      </c>
      <c r="O127" s="145" t="s">
        <v>41</v>
      </c>
      <c r="Q127" s="146">
        <f>P127*I127</f>
        <v>0</v>
      </c>
      <c r="R127" s="146">
        <v>0</v>
      </c>
      <c r="S127" s="146">
        <f>R127*I127</f>
        <v>0</v>
      </c>
      <c r="T127" s="146">
        <v>0</v>
      </c>
      <c r="U127" s="147">
        <f>T127*I127</f>
        <v>0</v>
      </c>
      <c r="AS127" s="148" t="s">
        <v>90</v>
      </c>
      <c r="AU127" s="148" t="s">
        <v>136</v>
      </c>
      <c r="AV127" s="148" t="s">
        <v>84</v>
      </c>
      <c r="AZ127" s="13" t="s">
        <v>134</v>
      </c>
      <c r="BF127" s="149">
        <f>IF(O127="základná",K127,0)</f>
        <v>0</v>
      </c>
      <c r="BG127" s="149">
        <f>IF(O127="znížená",K127,0)</f>
        <v>0</v>
      </c>
      <c r="BH127" s="149">
        <f>IF(O127="zákl. prenesená",K127,0)</f>
        <v>0</v>
      </c>
      <c r="BI127" s="149">
        <f>IF(O127="zníž. prenesená",K127,0)</f>
        <v>0</v>
      </c>
      <c r="BJ127" s="149">
        <f>IF(O127="nulová",K127,0)</f>
        <v>0</v>
      </c>
      <c r="BK127" s="13" t="s">
        <v>84</v>
      </c>
      <c r="BL127" s="149">
        <f>ROUND(J127*I127,2)</f>
        <v>0</v>
      </c>
      <c r="BM127" s="13" t="s">
        <v>90</v>
      </c>
      <c r="BN127" s="148" t="s">
        <v>444</v>
      </c>
    </row>
    <row r="128" spans="2:66" s="1" customFormat="1" ht="33" customHeight="1">
      <c r="B128" s="135"/>
      <c r="C128" s="136" t="s">
        <v>84</v>
      </c>
      <c r="D128" s="136" t="s">
        <v>136</v>
      </c>
      <c r="E128" s="137" t="s">
        <v>445</v>
      </c>
      <c r="F128" s="138" t="s">
        <v>446</v>
      </c>
      <c r="G128" s="138"/>
      <c r="H128" s="139" t="s">
        <v>146</v>
      </c>
      <c r="I128" s="140">
        <v>325.54000000000002</v>
      </c>
      <c r="J128" s="141"/>
      <c r="K128" s="142">
        <f>ROUND(J128*I128,2)</f>
        <v>0</v>
      </c>
      <c r="L128" s="143"/>
      <c r="M128" s="28"/>
      <c r="N128" s="144" t="s">
        <v>1</v>
      </c>
      <c r="O128" s="145" t="s">
        <v>41</v>
      </c>
      <c r="Q128" s="146">
        <f>P128*I128</f>
        <v>0</v>
      </c>
      <c r="R128" s="146">
        <v>0</v>
      </c>
      <c r="S128" s="146">
        <f>R128*I128</f>
        <v>0</v>
      </c>
      <c r="T128" s="146">
        <v>0</v>
      </c>
      <c r="U128" s="147">
        <f>T128*I128</f>
        <v>0</v>
      </c>
      <c r="AS128" s="148" t="s">
        <v>90</v>
      </c>
      <c r="AU128" s="148" t="s">
        <v>136</v>
      </c>
      <c r="AV128" s="148" t="s">
        <v>84</v>
      </c>
      <c r="AZ128" s="13" t="s">
        <v>134</v>
      </c>
      <c r="BF128" s="149">
        <f>IF(O128="základná",K128,0)</f>
        <v>0</v>
      </c>
      <c r="BG128" s="149">
        <f>IF(O128="znížená",K128,0)</f>
        <v>0</v>
      </c>
      <c r="BH128" s="149">
        <f>IF(O128="zákl. prenesená",K128,0)</f>
        <v>0</v>
      </c>
      <c r="BI128" s="149">
        <f>IF(O128="zníž. prenesená",K128,0)</f>
        <v>0</v>
      </c>
      <c r="BJ128" s="149">
        <f>IF(O128="nulová",K128,0)</f>
        <v>0</v>
      </c>
      <c r="BK128" s="13" t="s">
        <v>84</v>
      </c>
      <c r="BL128" s="149">
        <f>ROUND(J128*I128,2)</f>
        <v>0</v>
      </c>
      <c r="BM128" s="13" t="s">
        <v>90</v>
      </c>
      <c r="BN128" s="148" t="s">
        <v>447</v>
      </c>
    </row>
    <row r="129" spans="2:66" s="1" customFormat="1" ht="33" customHeight="1">
      <c r="B129" s="135"/>
      <c r="C129" s="136" t="s">
        <v>87</v>
      </c>
      <c r="D129" s="136" t="s">
        <v>136</v>
      </c>
      <c r="E129" s="137" t="s">
        <v>448</v>
      </c>
      <c r="F129" s="138" t="s">
        <v>449</v>
      </c>
      <c r="G129" s="138"/>
      <c r="H129" s="139" t="s">
        <v>146</v>
      </c>
      <c r="I129" s="140">
        <v>325.04000000000002</v>
      </c>
      <c r="J129" s="141"/>
      <c r="K129" s="142">
        <f>ROUND(J129*I129,2)</f>
        <v>0</v>
      </c>
      <c r="L129" s="143"/>
      <c r="M129" s="28"/>
      <c r="N129" s="144" t="s">
        <v>1</v>
      </c>
      <c r="O129" s="145" t="s">
        <v>41</v>
      </c>
      <c r="Q129" s="146">
        <f>P129*I129</f>
        <v>0</v>
      </c>
      <c r="R129" s="146">
        <v>0</v>
      </c>
      <c r="S129" s="146">
        <f>R129*I129</f>
        <v>0</v>
      </c>
      <c r="T129" s="146">
        <v>0</v>
      </c>
      <c r="U129" s="147">
        <f>T129*I129</f>
        <v>0</v>
      </c>
      <c r="AS129" s="148" t="s">
        <v>90</v>
      </c>
      <c r="AU129" s="148" t="s">
        <v>136</v>
      </c>
      <c r="AV129" s="148" t="s">
        <v>84</v>
      </c>
      <c r="AZ129" s="13" t="s">
        <v>134</v>
      </c>
      <c r="BF129" s="149">
        <f>IF(O129="základná",K129,0)</f>
        <v>0</v>
      </c>
      <c r="BG129" s="149">
        <f>IF(O129="znížená",K129,0)</f>
        <v>0</v>
      </c>
      <c r="BH129" s="149">
        <f>IF(O129="zákl. prenesená",K129,0)</f>
        <v>0</v>
      </c>
      <c r="BI129" s="149">
        <f>IF(O129="zníž. prenesená",K129,0)</f>
        <v>0</v>
      </c>
      <c r="BJ129" s="149">
        <f>IF(O129="nulová",K129,0)</f>
        <v>0</v>
      </c>
      <c r="BK129" s="13" t="s">
        <v>84</v>
      </c>
      <c r="BL129" s="149">
        <f>ROUND(J129*I129,2)</f>
        <v>0</v>
      </c>
      <c r="BM129" s="13" t="s">
        <v>90</v>
      </c>
      <c r="BN129" s="148" t="s">
        <v>450</v>
      </c>
    </row>
    <row r="130" spans="2:66" s="11" customFormat="1" ht="22.85" customHeight="1">
      <c r="B130" s="123"/>
      <c r="D130" s="124" t="s">
        <v>74</v>
      </c>
      <c r="E130" s="133" t="s">
        <v>84</v>
      </c>
      <c r="F130" s="133" t="s">
        <v>148</v>
      </c>
      <c r="G130" s="133"/>
      <c r="J130" s="126"/>
      <c r="K130" s="134">
        <f>BL130</f>
        <v>0</v>
      </c>
      <c r="M130" s="123"/>
      <c r="N130" s="128"/>
      <c r="Q130" s="129">
        <f>SUM(Q131:Q132)</f>
        <v>0</v>
      </c>
      <c r="S130" s="129">
        <f>SUM(S131:S132)</f>
        <v>195.12234000000001</v>
      </c>
      <c r="U130" s="130">
        <f>SUM(U131:U132)</f>
        <v>0</v>
      </c>
      <c r="AS130" s="124" t="s">
        <v>80</v>
      </c>
      <c r="AU130" s="131" t="s">
        <v>74</v>
      </c>
      <c r="AV130" s="131" t="s">
        <v>80</v>
      </c>
      <c r="AZ130" s="124" t="s">
        <v>134</v>
      </c>
      <c r="BL130" s="132">
        <f>SUM(BL131:BL132)</f>
        <v>0</v>
      </c>
    </row>
    <row r="131" spans="2:66" s="1" customFormat="1" ht="24.15" customHeight="1">
      <c r="B131" s="135"/>
      <c r="C131" s="136" t="s">
        <v>90</v>
      </c>
      <c r="D131" s="136" t="s">
        <v>136</v>
      </c>
      <c r="E131" s="137" t="s">
        <v>451</v>
      </c>
      <c r="F131" s="138" t="s">
        <v>452</v>
      </c>
      <c r="G131" s="138"/>
      <c r="H131" s="139" t="s">
        <v>139</v>
      </c>
      <c r="I131" s="140">
        <v>81.260000000000005</v>
      </c>
      <c r="J131" s="141"/>
      <c r="K131" s="142">
        <f>ROUND(J131*I131,2)</f>
        <v>0</v>
      </c>
      <c r="L131" s="143"/>
      <c r="M131" s="28"/>
      <c r="N131" s="144" t="s">
        <v>1</v>
      </c>
      <c r="O131" s="145" t="s">
        <v>41</v>
      </c>
      <c r="Q131" s="146">
        <f>P131*I131</f>
        <v>0</v>
      </c>
      <c r="R131" s="146">
        <v>2.0699999999999998</v>
      </c>
      <c r="S131" s="146">
        <f>R131*I131</f>
        <v>168.20820000000001</v>
      </c>
      <c r="T131" s="146">
        <v>0</v>
      </c>
      <c r="U131" s="147">
        <f>T131*I131</f>
        <v>0</v>
      </c>
      <c r="AS131" s="148" t="s">
        <v>90</v>
      </c>
      <c r="AU131" s="148" t="s">
        <v>136</v>
      </c>
      <c r="AV131" s="148" t="s">
        <v>84</v>
      </c>
      <c r="AZ131" s="13" t="s">
        <v>134</v>
      </c>
      <c r="BF131" s="149">
        <f>IF(O131="základná",K131,0)</f>
        <v>0</v>
      </c>
      <c r="BG131" s="149">
        <f>IF(O131="znížená",K131,0)</f>
        <v>0</v>
      </c>
      <c r="BH131" s="149">
        <f>IF(O131="zákl. prenesená",K131,0)</f>
        <v>0</v>
      </c>
      <c r="BI131" s="149">
        <f>IF(O131="zníž. prenesená",K131,0)</f>
        <v>0</v>
      </c>
      <c r="BJ131" s="149">
        <f>IF(O131="nulová",K131,0)</f>
        <v>0</v>
      </c>
      <c r="BK131" s="13" t="s">
        <v>84</v>
      </c>
      <c r="BL131" s="149">
        <f>ROUND(J131*I131,2)</f>
        <v>0</v>
      </c>
      <c r="BM131" s="13" t="s">
        <v>90</v>
      </c>
      <c r="BN131" s="148" t="s">
        <v>453</v>
      </c>
    </row>
    <row r="132" spans="2:66" s="1" customFormat="1" ht="24.15" customHeight="1">
      <c r="B132" s="135"/>
      <c r="C132" s="136" t="s">
        <v>152</v>
      </c>
      <c r="D132" s="136" t="s">
        <v>136</v>
      </c>
      <c r="E132" s="137" t="s">
        <v>454</v>
      </c>
      <c r="F132" s="138" t="s">
        <v>455</v>
      </c>
      <c r="G132" s="138"/>
      <c r="H132" s="139" t="s">
        <v>139</v>
      </c>
      <c r="I132" s="140">
        <v>13.002000000000001</v>
      </c>
      <c r="J132" s="141"/>
      <c r="K132" s="142">
        <f>ROUND(J132*I132,2)</f>
        <v>0</v>
      </c>
      <c r="L132" s="143"/>
      <c r="M132" s="28"/>
      <c r="N132" s="144" t="s">
        <v>1</v>
      </c>
      <c r="O132" s="145" t="s">
        <v>41</v>
      </c>
      <c r="Q132" s="146">
        <f>P132*I132</f>
        <v>0</v>
      </c>
      <c r="R132" s="146">
        <v>2.0699999999999998</v>
      </c>
      <c r="S132" s="146">
        <f>R132*I132</f>
        <v>26.91414</v>
      </c>
      <c r="T132" s="146">
        <v>0</v>
      </c>
      <c r="U132" s="147">
        <f>T132*I132</f>
        <v>0</v>
      </c>
      <c r="AS132" s="148" t="s">
        <v>90</v>
      </c>
      <c r="AU132" s="148" t="s">
        <v>136</v>
      </c>
      <c r="AV132" s="148" t="s">
        <v>84</v>
      </c>
      <c r="AZ132" s="13" t="s">
        <v>134</v>
      </c>
      <c r="BF132" s="149">
        <f>IF(O132="základná",K132,0)</f>
        <v>0</v>
      </c>
      <c r="BG132" s="149">
        <f>IF(O132="znížená",K132,0)</f>
        <v>0</v>
      </c>
      <c r="BH132" s="149">
        <f>IF(O132="zákl. prenesená",K132,0)</f>
        <v>0</v>
      </c>
      <c r="BI132" s="149">
        <f>IF(O132="zníž. prenesená",K132,0)</f>
        <v>0</v>
      </c>
      <c r="BJ132" s="149">
        <f>IF(O132="nulová",K132,0)</f>
        <v>0</v>
      </c>
      <c r="BK132" s="13" t="s">
        <v>84</v>
      </c>
      <c r="BL132" s="149">
        <f>ROUND(J132*I132,2)</f>
        <v>0</v>
      </c>
      <c r="BM132" s="13" t="s">
        <v>90</v>
      </c>
      <c r="BN132" s="148" t="s">
        <v>456</v>
      </c>
    </row>
    <row r="133" spans="2:66" s="11" customFormat="1" ht="22.85" customHeight="1">
      <c r="B133" s="123"/>
      <c r="D133" s="124" t="s">
        <v>74</v>
      </c>
      <c r="E133" s="133" t="s">
        <v>152</v>
      </c>
      <c r="F133" s="133" t="s">
        <v>457</v>
      </c>
      <c r="G133" s="133"/>
      <c r="J133" s="126"/>
      <c r="K133" s="134">
        <f>BL133</f>
        <v>0</v>
      </c>
      <c r="M133" s="123"/>
      <c r="N133" s="128"/>
      <c r="Q133" s="129">
        <f>SUM(Q134:Q135)</f>
        <v>0</v>
      </c>
      <c r="S133" s="129">
        <f>SUM(S134:S135)</f>
        <v>72.743899999999996</v>
      </c>
      <c r="U133" s="130">
        <f>SUM(U134:U135)</f>
        <v>0</v>
      </c>
      <c r="AS133" s="124" t="s">
        <v>80</v>
      </c>
      <c r="AU133" s="131" t="s">
        <v>74</v>
      </c>
      <c r="AV133" s="131" t="s">
        <v>80</v>
      </c>
      <c r="AZ133" s="124" t="s">
        <v>134</v>
      </c>
      <c r="BL133" s="132">
        <f>SUM(BL134:BL135)</f>
        <v>0</v>
      </c>
    </row>
    <row r="134" spans="2:66" s="1" customFormat="1" ht="33" customHeight="1">
      <c r="B134" s="135"/>
      <c r="C134" s="136" t="s">
        <v>158</v>
      </c>
      <c r="D134" s="136" t="s">
        <v>136</v>
      </c>
      <c r="E134" s="137" t="s">
        <v>458</v>
      </c>
      <c r="F134" s="138" t="s">
        <v>459</v>
      </c>
      <c r="G134" s="138"/>
      <c r="H134" s="139" t="s">
        <v>146</v>
      </c>
      <c r="I134" s="140">
        <v>325.04000000000002</v>
      </c>
      <c r="J134" s="141"/>
      <c r="K134" s="142">
        <f>ROUND(J134*I134,2)</f>
        <v>0</v>
      </c>
      <c r="L134" s="143"/>
      <c r="M134" s="28"/>
      <c r="N134" s="144" t="s">
        <v>1</v>
      </c>
      <c r="O134" s="145" t="s">
        <v>41</v>
      </c>
      <c r="Q134" s="146">
        <f>P134*I134</f>
        <v>0</v>
      </c>
      <c r="R134" s="146">
        <v>9.2499999999999999E-2</v>
      </c>
      <c r="S134" s="146">
        <f>R134*I134</f>
        <v>30.066200000000002</v>
      </c>
      <c r="T134" s="146">
        <v>0</v>
      </c>
      <c r="U134" s="147">
        <f>T134*I134</f>
        <v>0</v>
      </c>
      <c r="AS134" s="148" t="s">
        <v>90</v>
      </c>
      <c r="AU134" s="148" t="s">
        <v>136</v>
      </c>
      <c r="AV134" s="148" t="s">
        <v>84</v>
      </c>
      <c r="AZ134" s="13" t="s">
        <v>134</v>
      </c>
      <c r="BF134" s="149">
        <f>IF(O134="základná",K134,0)</f>
        <v>0</v>
      </c>
      <c r="BG134" s="149">
        <f>IF(O134="znížená",K134,0)</f>
        <v>0</v>
      </c>
      <c r="BH134" s="149">
        <f>IF(O134="zákl. prenesená",K134,0)</f>
        <v>0</v>
      </c>
      <c r="BI134" s="149">
        <f>IF(O134="zníž. prenesená",K134,0)</f>
        <v>0</v>
      </c>
      <c r="BJ134" s="149">
        <f>IF(O134="nulová",K134,0)</f>
        <v>0</v>
      </c>
      <c r="BK134" s="13" t="s">
        <v>84</v>
      </c>
      <c r="BL134" s="149">
        <f>ROUND(J134*I134,2)</f>
        <v>0</v>
      </c>
      <c r="BM134" s="13" t="s">
        <v>90</v>
      </c>
      <c r="BN134" s="148" t="s">
        <v>460</v>
      </c>
    </row>
    <row r="135" spans="2:66" s="1" customFormat="1" ht="24.15" customHeight="1">
      <c r="B135" s="135"/>
      <c r="C135" s="150" t="s">
        <v>96</v>
      </c>
      <c r="D135" s="150" t="s">
        <v>172</v>
      </c>
      <c r="E135" s="151" t="s">
        <v>461</v>
      </c>
      <c r="F135" s="152" t="s">
        <v>462</v>
      </c>
      <c r="G135" s="152"/>
      <c r="H135" s="153" t="s">
        <v>146</v>
      </c>
      <c r="I135" s="154">
        <v>328.29</v>
      </c>
      <c r="J135" s="155"/>
      <c r="K135" s="156">
        <f>ROUND(J135*I135,2)</f>
        <v>0</v>
      </c>
      <c r="L135" s="157"/>
      <c r="M135" s="158"/>
      <c r="N135" s="159" t="s">
        <v>1</v>
      </c>
      <c r="O135" s="160" t="s">
        <v>41</v>
      </c>
      <c r="Q135" s="146">
        <f>P135*I135</f>
        <v>0</v>
      </c>
      <c r="R135" s="146">
        <v>0.13</v>
      </c>
      <c r="S135" s="146">
        <f>R135*I135</f>
        <v>42.677700000000002</v>
      </c>
      <c r="T135" s="146">
        <v>0</v>
      </c>
      <c r="U135" s="147">
        <f>T135*I135</f>
        <v>0</v>
      </c>
      <c r="AS135" s="148" t="s">
        <v>171</v>
      </c>
      <c r="AU135" s="148" t="s">
        <v>172</v>
      </c>
      <c r="AV135" s="148" t="s">
        <v>84</v>
      </c>
      <c r="AZ135" s="13" t="s">
        <v>134</v>
      </c>
      <c r="BF135" s="149">
        <f>IF(O135="základná",K135,0)</f>
        <v>0</v>
      </c>
      <c r="BG135" s="149">
        <f>IF(O135="znížená",K135,0)</f>
        <v>0</v>
      </c>
      <c r="BH135" s="149">
        <f>IF(O135="zákl. prenesená",K135,0)</f>
        <v>0</v>
      </c>
      <c r="BI135" s="149">
        <f>IF(O135="zníž. prenesená",K135,0)</f>
        <v>0</v>
      </c>
      <c r="BJ135" s="149">
        <f>IF(O135="nulová",K135,0)</f>
        <v>0</v>
      </c>
      <c r="BK135" s="13" t="s">
        <v>84</v>
      </c>
      <c r="BL135" s="149">
        <f>ROUND(J135*I135,2)</f>
        <v>0</v>
      </c>
      <c r="BM135" s="13" t="s">
        <v>90</v>
      </c>
      <c r="BN135" s="148" t="s">
        <v>463</v>
      </c>
    </row>
    <row r="136" spans="2:66" s="11" customFormat="1" ht="22.85" customHeight="1">
      <c r="B136" s="123"/>
      <c r="D136" s="124" t="s">
        <v>74</v>
      </c>
      <c r="E136" s="133" t="s">
        <v>177</v>
      </c>
      <c r="F136" s="133" t="s">
        <v>464</v>
      </c>
      <c r="G136" s="133"/>
      <c r="J136" s="126"/>
      <c r="K136" s="134">
        <f>BL136</f>
        <v>0</v>
      </c>
      <c r="M136" s="123"/>
      <c r="N136" s="128"/>
      <c r="Q136" s="129">
        <f>SUM(Q137:Q140)</f>
        <v>0</v>
      </c>
      <c r="S136" s="129">
        <f>SUM(S137:S140)</f>
        <v>20.449381599999999</v>
      </c>
      <c r="U136" s="130">
        <f>SUM(U137:U140)</f>
        <v>0</v>
      </c>
      <c r="AS136" s="124" t="s">
        <v>80</v>
      </c>
      <c r="AU136" s="131" t="s">
        <v>74</v>
      </c>
      <c r="AV136" s="131" t="s">
        <v>80</v>
      </c>
      <c r="AZ136" s="124" t="s">
        <v>134</v>
      </c>
      <c r="BL136" s="132">
        <f>SUM(BL137:BL140)</f>
        <v>0</v>
      </c>
    </row>
    <row r="137" spans="2:66" s="1" customFormat="1" ht="33" customHeight="1">
      <c r="B137" s="135"/>
      <c r="C137" s="136" t="s">
        <v>171</v>
      </c>
      <c r="D137" s="136" t="s">
        <v>136</v>
      </c>
      <c r="E137" s="137" t="s">
        <v>465</v>
      </c>
      <c r="F137" s="138" t="s">
        <v>466</v>
      </c>
      <c r="G137" s="138"/>
      <c r="H137" s="139" t="s">
        <v>240</v>
      </c>
      <c r="I137" s="140">
        <v>8.14</v>
      </c>
      <c r="J137" s="141"/>
      <c r="K137" s="142">
        <f>ROUND(J137*I137,2)</f>
        <v>0</v>
      </c>
      <c r="L137" s="143"/>
      <c r="M137" s="28"/>
      <c r="N137" s="144" t="s">
        <v>1</v>
      </c>
      <c r="O137" s="145" t="s">
        <v>41</v>
      </c>
      <c r="Q137" s="146">
        <f>P137*I137</f>
        <v>0</v>
      </c>
      <c r="R137" s="146">
        <v>0.13938999999999999</v>
      </c>
      <c r="S137" s="146">
        <f>R137*I137</f>
        <v>1.1346346</v>
      </c>
      <c r="T137" s="146">
        <v>0</v>
      </c>
      <c r="U137" s="147">
        <f>T137*I137</f>
        <v>0</v>
      </c>
      <c r="AS137" s="148" t="s">
        <v>90</v>
      </c>
      <c r="AU137" s="148" t="s">
        <v>136</v>
      </c>
      <c r="AV137" s="148" t="s">
        <v>84</v>
      </c>
      <c r="AZ137" s="13" t="s">
        <v>134</v>
      </c>
      <c r="BF137" s="149">
        <f>IF(O137="základná",K137,0)</f>
        <v>0</v>
      </c>
      <c r="BG137" s="149">
        <f>IF(O137="znížená",K137,0)</f>
        <v>0</v>
      </c>
      <c r="BH137" s="149">
        <f>IF(O137="zákl. prenesená",K137,0)</f>
        <v>0</v>
      </c>
      <c r="BI137" s="149">
        <f>IF(O137="zníž. prenesená",K137,0)</f>
        <v>0</v>
      </c>
      <c r="BJ137" s="149">
        <f>IF(O137="nulová",K137,0)</f>
        <v>0</v>
      </c>
      <c r="BK137" s="13" t="s">
        <v>84</v>
      </c>
      <c r="BL137" s="149">
        <f>ROUND(J137*I137,2)</f>
        <v>0</v>
      </c>
      <c r="BM137" s="13" t="s">
        <v>90</v>
      </c>
      <c r="BN137" s="148" t="s">
        <v>467</v>
      </c>
    </row>
    <row r="138" spans="2:66" s="1" customFormat="1" ht="24.15" customHeight="1">
      <c r="B138" s="135"/>
      <c r="C138" s="150" t="s">
        <v>177</v>
      </c>
      <c r="D138" s="150" t="s">
        <v>172</v>
      </c>
      <c r="E138" s="151" t="s">
        <v>468</v>
      </c>
      <c r="F138" s="152" t="s">
        <v>469</v>
      </c>
      <c r="G138" s="152"/>
      <c r="H138" s="153" t="s">
        <v>378</v>
      </c>
      <c r="I138" s="154">
        <v>9.09</v>
      </c>
      <c r="J138" s="155"/>
      <c r="K138" s="156">
        <f>ROUND(J138*I138,2)</f>
        <v>0</v>
      </c>
      <c r="L138" s="157"/>
      <c r="M138" s="158"/>
      <c r="N138" s="159" t="s">
        <v>1</v>
      </c>
      <c r="O138" s="160" t="s">
        <v>41</v>
      </c>
      <c r="Q138" s="146">
        <f>P138*I138</f>
        <v>0</v>
      </c>
      <c r="R138" s="146">
        <v>4.8000000000000001E-2</v>
      </c>
      <c r="S138" s="146">
        <f>R138*I138</f>
        <v>0.43631999999999999</v>
      </c>
      <c r="T138" s="146">
        <v>0</v>
      </c>
      <c r="U138" s="147">
        <f>T138*I138</f>
        <v>0</v>
      </c>
      <c r="AS138" s="148" t="s">
        <v>171</v>
      </c>
      <c r="AU138" s="148" t="s">
        <v>172</v>
      </c>
      <c r="AV138" s="148" t="s">
        <v>84</v>
      </c>
      <c r="AZ138" s="13" t="s">
        <v>134</v>
      </c>
      <c r="BF138" s="149">
        <f>IF(O138="základná",K138,0)</f>
        <v>0</v>
      </c>
      <c r="BG138" s="149">
        <f>IF(O138="znížená",K138,0)</f>
        <v>0</v>
      </c>
      <c r="BH138" s="149">
        <f>IF(O138="zákl. prenesená",K138,0)</f>
        <v>0</v>
      </c>
      <c r="BI138" s="149">
        <f>IF(O138="zníž. prenesená",K138,0)</f>
        <v>0</v>
      </c>
      <c r="BJ138" s="149">
        <f>IF(O138="nulová",K138,0)</f>
        <v>0</v>
      </c>
      <c r="BK138" s="13" t="s">
        <v>84</v>
      </c>
      <c r="BL138" s="149">
        <f>ROUND(J138*I138,2)</f>
        <v>0</v>
      </c>
      <c r="BM138" s="13" t="s">
        <v>90</v>
      </c>
      <c r="BN138" s="148" t="s">
        <v>470</v>
      </c>
    </row>
    <row r="139" spans="2:66" s="1" customFormat="1" ht="37.85" customHeight="1">
      <c r="B139" s="135"/>
      <c r="C139" s="136" t="s">
        <v>181</v>
      </c>
      <c r="D139" s="136" t="s">
        <v>136</v>
      </c>
      <c r="E139" s="137" t="s">
        <v>471</v>
      </c>
      <c r="F139" s="138" t="s">
        <v>472</v>
      </c>
      <c r="G139" s="138"/>
      <c r="H139" s="139" t="s">
        <v>240</v>
      </c>
      <c r="I139" s="140">
        <v>153.9</v>
      </c>
      <c r="J139" s="141"/>
      <c r="K139" s="142">
        <f>ROUND(J139*I139,2)</f>
        <v>0</v>
      </c>
      <c r="L139" s="143"/>
      <c r="M139" s="28"/>
      <c r="N139" s="144" t="s">
        <v>1</v>
      </c>
      <c r="O139" s="145" t="s">
        <v>41</v>
      </c>
      <c r="Q139" s="146">
        <f>P139*I139</f>
        <v>0</v>
      </c>
      <c r="R139" s="146">
        <v>9.7930000000000003E-2</v>
      </c>
      <c r="S139" s="146">
        <f>R139*I139</f>
        <v>15.071427000000002</v>
      </c>
      <c r="T139" s="146">
        <v>0</v>
      </c>
      <c r="U139" s="147">
        <f>T139*I139</f>
        <v>0</v>
      </c>
      <c r="AS139" s="148" t="s">
        <v>90</v>
      </c>
      <c r="AU139" s="148" t="s">
        <v>136</v>
      </c>
      <c r="AV139" s="148" t="s">
        <v>84</v>
      </c>
      <c r="AZ139" s="13" t="s">
        <v>134</v>
      </c>
      <c r="BF139" s="149">
        <f>IF(O139="základná",K139,0)</f>
        <v>0</v>
      </c>
      <c r="BG139" s="149">
        <f>IF(O139="znížená",K139,0)</f>
        <v>0</v>
      </c>
      <c r="BH139" s="149">
        <f>IF(O139="zákl. prenesená",K139,0)</f>
        <v>0</v>
      </c>
      <c r="BI139" s="149">
        <f>IF(O139="zníž. prenesená",K139,0)</f>
        <v>0</v>
      </c>
      <c r="BJ139" s="149">
        <f>IF(O139="nulová",K139,0)</f>
        <v>0</v>
      </c>
      <c r="BK139" s="13" t="s">
        <v>84</v>
      </c>
      <c r="BL139" s="149">
        <f>ROUND(J139*I139,2)</f>
        <v>0</v>
      </c>
      <c r="BM139" s="13" t="s">
        <v>90</v>
      </c>
      <c r="BN139" s="148" t="s">
        <v>473</v>
      </c>
    </row>
    <row r="140" spans="2:66" s="1" customFormat="1" ht="24.15" customHeight="1">
      <c r="B140" s="135"/>
      <c r="C140" s="150" t="s">
        <v>183</v>
      </c>
      <c r="D140" s="150" t="s">
        <v>172</v>
      </c>
      <c r="E140" s="151" t="s">
        <v>474</v>
      </c>
      <c r="F140" s="152" t="s">
        <v>475</v>
      </c>
      <c r="G140" s="152"/>
      <c r="H140" s="153" t="s">
        <v>378</v>
      </c>
      <c r="I140" s="154">
        <v>162</v>
      </c>
      <c r="J140" s="155"/>
      <c r="K140" s="156">
        <f>ROUND(J140*I140,2)</f>
        <v>0</v>
      </c>
      <c r="L140" s="157"/>
      <c r="M140" s="158"/>
      <c r="N140" s="159" t="s">
        <v>1</v>
      </c>
      <c r="O140" s="160" t="s">
        <v>41</v>
      </c>
      <c r="Q140" s="146">
        <f>P140*I140</f>
        <v>0</v>
      </c>
      <c r="R140" s="146">
        <v>2.35E-2</v>
      </c>
      <c r="S140" s="146">
        <f>R140*I140</f>
        <v>3.8069999999999999</v>
      </c>
      <c r="T140" s="146">
        <v>0</v>
      </c>
      <c r="U140" s="147">
        <f>T140*I140</f>
        <v>0</v>
      </c>
      <c r="AS140" s="148" t="s">
        <v>171</v>
      </c>
      <c r="AU140" s="148" t="s">
        <v>172</v>
      </c>
      <c r="AV140" s="148" t="s">
        <v>84</v>
      </c>
      <c r="AZ140" s="13" t="s">
        <v>134</v>
      </c>
      <c r="BF140" s="149">
        <f>IF(O140="základná",K140,0)</f>
        <v>0</v>
      </c>
      <c r="BG140" s="149">
        <f>IF(O140="znížená",K140,0)</f>
        <v>0</v>
      </c>
      <c r="BH140" s="149">
        <f>IF(O140="zákl. prenesená",K140,0)</f>
        <v>0</v>
      </c>
      <c r="BI140" s="149">
        <f>IF(O140="zníž. prenesená",K140,0)</f>
        <v>0</v>
      </c>
      <c r="BJ140" s="149">
        <f>IF(O140="nulová",K140,0)</f>
        <v>0</v>
      </c>
      <c r="BK140" s="13" t="s">
        <v>84</v>
      </c>
      <c r="BL140" s="149">
        <f>ROUND(J140*I140,2)</f>
        <v>0</v>
      </c>
      <c r="BM140" s="13" t="s">
        <v>90</v>
      </c>
      <c r="BN140" s="148" t="s">
        <v>476</v>
      </c>
    </row>
    <row r="141" spans="2:66" s="11" customFormat="1" ht="22.85" customHeight="1">
      <c r="B141" s="123"/>
      <c r="D141" s="124" t="s">
        <v>74</v>
      </c>
      <c r="E141" s="133" t="s">
        <v>156</v>
      </c>
      <c r="F141" s="133" t="s">
        <v>157</v>
      </c>
      <c r="G141" s="133"/>
      <c r="J141" s="126"/>
      <c r="K141" s="134">
        <f>BL141</f>
        <v>0</v>
      </c>
      <c r="M141" s="123"/>
      <c r="N141" s="128"/>
      <c r="Q141" s="129">
        <f>Q142</f>
        <v>0</v>
      </c>
      <c r="S141" s="129">
        <f>S142</f>
        <v>0</v>
      </c>
      <c r="U141" s="130">
        <f>U142</f>
        <v>0</v>
      </c>
      <c r="AS141" s="124" t="s">
        <v>80</v>
      </c>
      <c r="AU141" s="131" t="s">
        <v>74</v>
      </c>
      <c r="AV141" s="131" t="s">
        <v>80</v>
      </c>
      <c r="AZ141" s="124" t="s">
        <v>134</v>
      </c>
      <c r="BL141" s="132">
        <f>BL142</f>
        <v>0</v>
      </c>
    </row>
    <row r="142" spans="2:66" s="1" customFormat="1" ht="33" customHeight="1">
      <c r="B142" s="135"/>
      <c r="C142" s="136" t="s">
        <v>187</v>
      </c>
      <c r="D142" s="136" t="s">
        <v>136</v>
      </c>
      <c r="E142" s="137" t="s">
        <v>477</v>
      </c>
      <c r="F142" s="138" t="s">
        <v>478</v>
      </c>
      <c r="G142" s="138"/>
      <c r="H142" s="139" t="s">
        <v>161</v>
      </c>
      <c r="I142" s="140">
        <v>288.46499999999997</v>
      </c>
      <c r="J142" s="141"/>
      <c r="K142" s="142">
        <f>ROUND(J142*I142,2)</f>
        <v>0</v>
      </c>
      <c r="L142" s="143"/>
      <c r="M142" s="28"/>
      <c r="N142" s="144" t="s">
        <v>1</v>
      </c>
      <c r="O142" s="145" t="s">
        <v>41</v>
      </c>
      <c r="Q142" s="146">
        <f>P142*I142</f>
        <v>0</v>
      </c>
      <c r="R142" s="146">
        <v>0</v>
      </c>
      <c r="S142" s="146">
        <f>R142*I142</f>
        <v>0</v>
      </c>
      <c r="T142" s="146">
        <v>0</v>
      </c>
      <c r="U142" s="147">
        <f>T142*I142</f>
        <v>0</v>
      </c>
      <c r="AS142" s="148" t="s">
        <v>90</v>
      </c>
      <c r="AU142" s="148" t="s">
        <v>136</v>
      </c>
      <c r="AV142" s="148" t="s">
        <v>84</v>
      </c>
      <c r="AZ142" s="13" t="s">
        <v>134</v>
      </c>
      <c r="BF142" s="149">
        <f>IF(O142="základná",K142,0)</f>
        <v>0</v>
      </c>
      <c r="BG142" s="149">
        <f>IF(O142="znížená",K142,0)</f>
        <v>0</v>
      </c>
      <c r="BH142" s="149">
        <f>IF(O142="zákl. prenesená",K142,0)</f>
        <v>0</v>
      </c>
      <c r="BI142" s="149">
        <f>IF(O142="zníž. prenesená",K142,0)</f>
        <v>0</v>
      </c>
      <c r="BJ142" s="149">
        <f>IF(O142="nulová",K142,0)</f>
        <v>0</v>
      </c>
      <c r="BK142" s="13" t="s">
        <v>84</v>
      </c>
      <c r="BL142" s="149">
        <f>ROUND(J142*I142,2)</f>
        <v>0</v>
      </c>
      <c r="BM142" s="13" t="s">
        <v>90</v>
      </c>
      <c r="BN142" s="148" t="s">
        <v>479</v>
      </c>
    </row>
    <row r="143" spans="2:66" s="11" customFormat="1" ht="25.95" customHeight="1">
      <c r="B143" s="123"/>
      <c r="D143" s="124" t="s">
        <v>74</v>
      </c>
      <c r="E143" s="125" t="s">
        <v>163</v>
      </c>
      <c r="F143" s="125" t="s">
        <v>164</v>
      </c>
      <c r="G143" s="125"/>
      <c r="J143" s="126"/>
      <c r="K143" s="127">
        <f>BL143</f>
        <v>0</v>
      </c>
      <c r="M143" s="123"/>
      <c r="N143" s="128"/>
      <c r="Q143" s="129">
        <f>Q144</f>
        <v>0</v>
      </c>
      <c r="S143" s="129">
        <f>S144</f>
        <v>0.1495184</v>
      </c>
      <c r="U143" s="130">
        <f>U144</f>
        <v>0</v>
      </c>
      <c r="AS143" s="124" t="s">
        <v>84</v>
      </c>
      <c r="AU143" s="131" t="s">
        <v>74</v>
      </c>
      <c r="AV143" s="131" t="s">
        <v>75</v>
      </c>
      <c r="AZ143" s="124" t="s">
        <v>134</v>
      </c>
      <c r="BL143" s="132">
        <f>BL144</f>
        <v>0</v>
      </c>
    </row>
    <row r="144" spans="2:66" s="11" customFormat="1" ht="22.85" customHeight="1">
      <c r="B144" s="123"/>
      <c r="D144" s="124" t="s">
        <v>74</v>
      </c>
      <c r="E144" s="133" t="s">
        <v>165</v>
      </c>
      <c r="F144" s="133" t="s">
        <v>166</v>
      </c>
      <c r="G144" s="133"/>
      <c r="J144" s="126"/>
      <c r="K144" s="134">
        <f>BL144</f>
        <v>0</v>
      </c>
      <c r="M144" s="123"/>
      <c r="N144" s="128"/>
      <c r="Q144" s="129">
        <f>SUM(Q145:Q147)</f>
        <v>0</v>
      </c>
      <c r="S144" s="129">
        <f>SUM(S145:S147)</f>
        <v>0.1495184</v>
      </c>
      <c r="U144" s="130">
        <f>SUM(U145:U147)</f>
        <v>0</v>
      </c>
      <c r="AS144" s="124" t="s">
        <v>84</v>
      </c>
      <c r="AU144" s="131" t="s">
        <v>74</v>
      </c>
      <c r="AV144" s="131" t="s">
        <v>80</v>
      </c>
      <c r="AZ144" s="124" t="s">
        <v>134</v>
      </c>
      <c r="BL144" s="132">
        <f>SUM(BL145:BL147)</f>
        <v>0</v>
      </c>
    </row>
    <row r="145" spans="2:66" s="1" customFormat="1" ht="21.75" customHeight="1">
      <c r="B145" s="135"/>
      <c r="C145" s="136" t="s">
        <v>191</v>
      </c>
      <c r="D145" s="136" t="s">
        <v>136</v>
      </c>
      <c r="E145" s="137" t="s">
        <v>480</v>
      </c>
      <c r="F145" s="138" t="s">
        <v>481</v>
      </c>
      <c r="G145" s="138"/>
      <c r="H145" s="139" t="s">
        <v>146</v>
      </c>
      <c r="I145" s="140">
        <v>325.04000000000002</v>
      </c>
      <c r="J145" s="141"/>
      <c r="K145" s="142">
        <f>ROUND(J145*I145,2)</f>
        <v>0</v>
      </c>
      <c r="L145" s="143"/>
      <c r="M145" s="28"/>
      <c r="N145" s="144" t="s">
        <v>1</v>
      </c>
      <c r="O145" s="145" t="s">
        <v>41</v>
      </c>
      <c r="Q145" s="146">
        <f>P145*I145</f>
        <v>0</v>
      </c>
      <c r="R145" s="146">
        <v>0</v>
      </c>
      <c r="S145" s="146">
        <f>R145*I145</f>
        <v>0</v>
      </c>
      <c r="T145" s="146">
        <v>0</v>
      </c>
      <c r="U145" s="147">
        <f>T145*I145</f>
        <v>0</v>
      </c>
      <c r="AS145" s="148" t="s">
        <v>169</v>
      </c>
      <c r="AU145" s="148" t="s">
        <v>136</v>
      </c>
      <c r="AV145" s="148" t="s">
        <v>84</v>
      </c>
      <c r="AZ145" s="13" t="s">
        <v>134</v>
      </c>
      <c r="BF145" s="149">
        <f>IF(O145="základná",K145,0)</f>
        <v>0</v>
      </c>
      <c r="BG145" s="149">
        <f>IF(O145="znížená",K145,0)</f>
        <v>0</v>
      </c>
      <c r="BH145" s="149">
        <f>IF(O145="zákl. prenesená",K145,0)</f>
        <v>0</v>
      </c>
      <c r="BI145" s="149">
        <f>IF(O145="zníž. prenesená",K145,0)</f>
        <v>0</v>
      </c>
      <c r="BJ145" s="149">
        <f>IF(O145="nulová",K145,0)</f>
        <v>0</v>
      </c>
      <c r="BK145" s="13" t="s">
        <v>84</v>
      </c>
      <c r="BL145" s="149">
        <f>ROUND(J145*I145,2)</f>
        <v>0</v>
      </c>
      <c r="BM145" s="13" t="s">
        <v>169</v>
      </c>
      <c r="BN145" s="148" t="s">
        <v>482</v>
      </c>
    </row>
    <row r="146" spans="2:66" s="1" customFormat="1" ht="37.85" customHeight="1">
      <c r="B146" s="135"/>
      <c r="C146" s="150" t="s">
        <v>197</v>
      </c>
      <c r="D146" s="150" t="s">
        <v>172</v>
      </c>
      <c r="E146" s="151" t="s">
        <v>483</v>
      </c>
      <c r="F146" s="152" t="s">
        <v>484</v>
      </c>
      <c r="G146" s="152"/>
      <c r="H146" s="153" t="s">
        <v>146</v>
      </c>
      <c r="I146" s="154">
        <v>373.79599999999999</v>
      </c>
      <c r="J146" s="155"/>
      <c r="K146" s="156">
        <f>ROUND(J146*I146,2)</f>
        <v>0</v>
      </c>
      <c r="L146" s="157"/>
      <c r="M146" s="158"/>
      <c r="N146" s="159" t="s">
        <v>1</v>
      </c>
      <c r="O146" s="160" t="s">
        <v>41</v>
      </c>
      <c r="Q146" s="146">
        <f>P146*I146</f>
        <v>0</v>
      </c>
      <c r="R146" s="146">
        <v>4.0000000000000002E-4</v>
      </c>
      <c r="S146" s="146">
        <f>R146*I146</f>
        <v>0.1495184</v>
      </c>
      <c r="T146" s="146">
        <v>0</v>
      </c>
      <c r="U146" s="147">
        <f>T146*I146</f>
        <v>0</v>
      </c>
      <c r="AS146" s="148" t="s">
        <v>175</v>
      </c>
      <c r="AU146" s="148" t="s">
        <v>172</v>
      </c>
      <c r="AV146" s="148" t="s">
        <v>84</v>
      </c>
      <c r="AZ146" s="13" t="s">
        <v>134</v>
      </c>
      <c r="BF146" s="149">
        <f>IF(O146="základná",K146,0)</f>
        <v>0</v>
      </c>
      <c r="BG146" s="149">
        <f>IF(O146="znížená",K146,0)</f>
        <v>0</v>
      </c>
      <c r="BH146" s="149">
        <f>IF(O146="zákl. prenesená",K146,0)</f>
        <v>0</v>
      </c>
      <c r="BI146" s="149">
        <f>IF(O146="zníž. prenesená",K146,0)</f>
        <v>0</v>
      </c>
      <c r="BJ146" s="149">
        <f>IF(O146="nulová",K146,0)</f>
        <v>0</v>
      </c>
      <c r="BK146" s="13" t="s">
        <v>84</v>
      </c>
      <c r="BL146" s="149">
        <f>ROUND(J146*I146,2)</f>
        <v>0</v>
      </c>
      <c r="BM146" s="13" t="s">
        <v>169</v>
      </c>
      <c r="BN146" s="148" t="s">
        <v>485</v>
      </c>
    </row>
    <row r="147" spans="2:66" s="1" customFormat="1" ht="24.15" customHeight="1">
      <c r="B147" s="135"/>
      <c r="C147" s="136" t="s">
        <v>201</v>
      </c>
      <c r="D147" s="136" t="s">
        <v>136</v>
      </c>
      <c r="E147" s="137" t="s">
        <v>192</v>
      </c>
      <c r="F147" s="138" t="s">
        <v>193</v>
      </c>
      <c r="G147" s="138"/>
      <c r="H147" s="139" t="s">
        <v>161</v>
      </c>
      <c r="I147" s="140">
        <v>0.15</v>
      </c>
      <c r="J147" s="141"/>
      <c r="K147" s="142">
        <f>ROUND(J147*I147,2)</f>
        <v>0</v>
      </c>
      <c r="L147" s="143"/>
      <c r="M147" s="28"/>
      <c r="N147" s="161" t="s">
        <v>1</v>
      </c>
      <c r="O147" s="162" t="s">
        <v>41</v>
      </c>
      <c r="P147" s="163"/>
      <c r="Q147" s="164">
        <f>P147*I147</f>
        <v>0</v>
      </c>
      <c r="R147" s="164">
        <v>0</v>
      </c>
      <c r="S147" s="164">
        <f>R147*I147</f>
        <v>0</v>
      </c>
      <c r="T147" s="164">
        <v>0</v>
      </c>
      <c r="U147" s="165">
        <f>T147*I147</f>
        <v>0</v>
      </c>
      <c r="AS147" s="148" t="s">
        <v>169</v>
      </c>
      <c r="AU147" s="148" t="s">
        <v>136</v>
      </c>
      <c r="AV147" s="148" t="s">
        <v>84</v>
      </c>
      <c r="AZ147" s="13" t="s">
        <v>134</v>
      </c>
      <c r="BF147" s="149">
        <f>IF(O147="základná",K147,0)</f>
        <v>0</v>
      </c>
      <c r="BG147" s="149">
        <f>IF(O147="znížená",K147,0)</f>
        <v>0</v>
      </c>
      <c r="BH147" s="149">
        <f>IF(O147="zákl. prenesená",K147,0)</f>
        <v>0</v>
      </c>
      <c r="BI147" s="149">
        <f>IF(O147="zníž. prenesená",K147,0)</f>
        <v>0</v>
      </c>
      <c r="BJ147" s="149">
        <f>IF(O147="nulová",K147,0)</f>
        <v>0</v>
      </c>
      <c r="BK147" s="13" t="s">
        <v>84</v>
      </c>
      <c r="BL147" s="149">
        <f>ROUND(J147*I147,2)</f>
        <v>0</v>
      </c>
      <c r="BM147" s="13" t="s">
        <v>169</v>
      </c>
      <c r="BN147" s="148" t="s">
        <v>486</v>
      </c>
    </row>
    <row r="148" spans="2:66" s="1" customFormat="1" ht="7" customHeight="1">
      <c r="B148" s="43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28"/>
    </row>
  </sheetData>
  <autoFilter ref="C123:L147" xr:uid="{00000000-0009-0000-0000-000006000000}"/>
  <mergeCells count="9">
    <mergeCell ref="E87:I87"/>
    <mergeCell ref="E114:I114"/>
    <mergeCell ref="E116:I116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1 - SO01</vt:lpstr>
      <vt:lpstr>2 - SO02</vt:lpstr>
      <vt:lpstr>3 - SO03</vt:lpstr>
      <vt:lpstr>4 - SO04</vt:lpstr>
      <vt:lpstr>5-6 - SO05-6</vt:lpstr>
      <vt:lpstr>7 - SO07</vt:lpstr>
      <vt:lpstr>'1 - SO01'!Názvy_tlače</vt:lpstr>
      <vt:lpstr>'2 - SO02'!Názvy_tlače</vt:lpstr>
      <vt:lpstr>'3 - SO03'!Názvy_tlače</vt:lpstr>
      <vt:lpstr>'4 - SO04'!Názvy_tlače</vt:lpstr>
      <vt:lpstr>'5-6 - SO05-6'!Názvy_tlače</vt:lpstr>
      <vt:lpstr>'7 - SO07'!Názvy_tlače</vt:lpstr>
      <vt:lpstr>'Rekapitulácia stavby'!Názvy_tlače</vt:lpstr>
      <vt:lpstr>'1 - SO01'!Oblasť_tlače</vt:lpstr>
      <vt:lpstr>'2 - SO02'!Oblasť_tlače</vt:lpstr>
      <vt:lpstr>'3 - SO03'!Oblasť_tlače</vt:lpstr>
      <vt:lpstr>'4 - SO04'!Oblasť_tlače</vt:lpstr>
      <vt:lpstr>'5-6 - SO05-6'!Oblasť_tlače</vt:lpstr>
      <vt:lpstr>'7 - SO07'!Oblasť_tlače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Tóth</dc:creator>
  <cp:lastModifiedBy>Roman Mikušinec</cp:lastModifiedBy>
  <dcterms:created xsi:type="dcterms:W3CDTF">2025-03-20T08:55:45Z</dcterms:created>
  <dcterms:modified xsi:type="dcterms:W3CDTF">2025-03-20T20:54:23Z</dcterms:modified>
</cp:coreProperties>
</file>