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Štefan Comba\Desktop\projekty kravíny\agria\uzemne konanie\rozpocet\aktual\"/>
    </mc:Choice>
  </mc:AlternateContent>
  <xr:revisionPtr revIDLastSave="0" documentId="13_ncr:1_{8CEBBE24-4987-4481-B5FD-C180F2BA0C09}" xr6:coauthVersionLast="47" xr6:coauthVersionMax="47" xr10:uidLastSave="{00000000-0000-0000-0000-000000000000}"/>
  <bookViews>
    <workbookView xWindow="3420" yWindow="1455" windowWidth="19920" windowHeight="14115" xr2:uid="{00000000-000D-0000-FFFF-FFFF00000000}"/>
  </bookViews>
  <sheets>
    <sheet name="Rekapitulácia stavby" sheetId="1" r:id="rId1"/>
    <sheet name="SO 01 - Kravín s robotmi" sheetId="2" r:id="rId2"/>
  </sheets>
  <definedNames>
    <definedName name="_xlnm._FilterDatabase" localSheetId="1" hidden="1">'SO 01 - Kravín s robotmi'!$C$144:$K$349</definedName>
    <definedName name="_xlnm.Print_Titles" localSheetId="0">'Rekapitulácia stavby'!$92:$92</definedName>
    <definedName name="_xlnm.Print_Titles" localSheetId="1">'SO 01 - Kravín s robotmi'!$144:$144</definedName>
    <definedName name="_xlnm.Print_Area" localSheetId="0">'Rekapitulácia stavby'!$D$4:$AO$76,'Rekapitulácia stavby'!$C$82:$AQ$99</definedName>
    <definedName name="_xlnm.Print_Area" localSheetId="1">'SO 01 - Kravín s robotmi'!$C$4:$J$76,'SO 01 - Kravín s robotmi'!$C$82:$J$126,'SO 01 - Kravín s robotmi'!$C$132:$J$349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349" i="2"/>
  <c r="BH349" i="2"/>
  <c r="BG349" i="2"/>
  <c r="BE349" i="2"/>
  <c r="T349" i="2"/>
  <c r="T348" i="2" s="1"/>
  <c r="R349" i="2"/>
  <c r="R348" i="2" s="1"/>
  <c r="P349" i="2"/>
  <c r="P348" i="2" s="1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5" i="2"/>
  <c r="BH305" i="2"/>
  <c r="BG305" i="2"/>
  <c r="BE305" i="2"/>
  <c r="T305" i="2"/>
  <c r="T304" i="2" s="1"/>
  <c r="R305" i="2"/>
  <c r="R304" i="2" s="1"/>
  <c r="P305" i="2"/>
  <c r="P304" i="2" s="1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T290" i="2" s="1"/>
  <c r="R291" i="2"/>
  <c r="R290" i="2" s="1"/>
  <c r="P291" i="2"/>
  <c r="P290" i="2" s="1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3" i="2"/>
  <c r="BH273" i="2"/>
  <c r="BG273" i="2"/>
  <c r="BE273" i="2"/>
  <c r="T273" i="2"/>
  <c r="T272" i="2" s="1"/>
  <c r="R273" i="2"/>
  <c r="R272" i="2" s="1"/>
  <c r="P273" i="2"/>
  <c r="P272" i="2" s="1"/>
  <c r="BI271" i="2"/>
  <c r="BH271" i="2"/>
  <c r="BG271" i="2"/>
  <c r="BE271" i="2"/>
  <c r="T271" i="2"/>
  <c r="T270" i="2" s="1"/>
  <c r="R271" i="2"/>
  <c r="R270" i="2" s="1"/>
  <c r="P271" i="2"/>
  <c r="P270" i="2" s="1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4" i="2"/>
  <c r="BH254" i="2"/>
  <c r="BG254" i="2"/>
  <c r="BE254" i="2"/>
  <c r="T254" i="2"/>
  <c r="T253" i="2" s="1"/>
  <c r="R254" i="2"/>
  <c r="R253" i="2" s="1"/>
  <c r="P254" i="2"/>
  <c r="P253" i="2" s="1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T213" i="2" s="1"/>
  <c r="R214" i="2"/>
  <c r="R213" i="2" s="1"/>
  <c r="P214" i="2"/>
  <c r="P213" i="2" s="1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F139" i="2"/>
  <c r="E137" i="2"/>
  <c r="F89" i="2"/>
  <c r="E87" i="2"/>
  <c r="J24" i="2"/>
  <c r="E24" i="2"/>
  <c r="J142" i="2" s="1"/>
  <c r="J23" i="2"/>
  <c r="J21" i="2"/>
  <c r="E21" i="2"/>
  <c r="J141" i="2" s="1"/>
  <c r="J20" i="2"/>
  <c r="J18" i="2"/>
  <c r="E18" i="2"/>
  <c r="F142" i="2" s="1"/>
  <c r="J17" i="2"/>
  <c r="J15" i="2"/>
  <c r="E15" i="2"/>
  <c r="F141" i="2" s="1"/>
  <c r="J14" i="2"/>
  <c r="J12" i="2"/>
  <c r="J139" i="2" s="1"/>
  <c r="E7" i="2"/>
  <c r="E135" i="2" s="1"/>
  <c r="L90" i="1"/>
  <c r="AM90" i="1"/>
  <c r="AM89" i="1"/>
  <c r="L89" i="1"/>
  <c r="AM87" i="1"/>
  <c r="L87" i="1"/>
  <c r="L85" i="1"/>
  <c r="L84" i="1"/>
  <c r="J338" i="2"/>
  <c r="BK331" i="2"/>
  <c r="BK323" i="2"/>
  <c r="J318" i="2"/>
  <c r="J313" i="2"/>
  <c r="J301" i="2"/>
  <c r="BK291" i="2"/>
  <c r="J284" i="2"/>
  <c r="J279" i="2"/>
  <c r="J273" i="2"/>
  <c r="J268" i="2"/>
  <c r="J258" i="2"/>
  <c r="J250" i="2"/>
  <c r="BK240" i="2"/>
  <c r="J225" i="2"/>
  <c r="BK218" i="2"/>
  <c r="BK205" i="2"/>
  <c r="BK198" i="2"/>
  <c r="BK188" i="2"/>
  <c r="BK173" i="2"/>
  <c r="J166" i="2"/>
  <c r="BK158" i="2"/>
  <c r="BK150" i="2"/>
  <c r="J346" i="2"/>
  <c r="BK337" i="2"/>
  <c r="J331" i="2"/>
  <c r="BK318" i="2"/>
  <c r="BK311" i="2"/>
  <c r="BK289" i="2"/>
  <c r="BK250" i="2"/>
  <c r="BK222" i="2"/>
  <c r="BK210" i="2"/>
  <c r="J205" i="2"/>
  <c r="J198" i="2"/>
  <c r="J188" i="2"/>
  <c r="J181" i="2"/>
  <c r="J177" i="2"/>
  <c r="BK161" i="2"/>
  <c r="J152" i="2"/>
  <c r="BK346" i="2"/>
  <c r="BK334" i="2"/>
  <c r="J329" i="2"/>
  <c r="J323" i="2"/>
  <c r="J320" i="2"/>
  <c r="BK312" i="2"/>
  <c r="BK307" i="2"/>
  <c r="J297" i="2"/>
  <c r="J288" i="2"/>
  <c r="BK283" i="2"/>
  <c r="BK276" i="2"/>
  <c r="BK271" i="2"/>
  <c r="J263" i="2"/>
  <c r="BK258" i="2"/>
  <c r="J248" i="2"/>
  <c r="BK234" i="2"/>
  <c r="J223" i="2"/>
  <c r="J220" i="2"/>
  <c r="J209" i="2"/>
  <c r="J204" i="2"/>
  <c r="J193" i="2"/>
  <c r="J183" i="2"/>
  <c r="BK177" i="2"/>
  <c r="BK172" i="2"/>
  <c r="J165" i="2"/>
  <c r="J156" i="2"/>
  <c r="BK148" i="2"/>
  <c r="J341" i="2"/>
  <c r="J333" i="2"/>
  <c r="BK327" i="2"/>
  <c r="BK321" i="2"/>
  <c r="BK297" i="2"/>
  <c r="BK277" i="2"/>
  <c r="J264" i="2"/>
  <c r="BK259" i="2"/>
  <c r="J252" i="2"/>
  <c r="J238" i="2"/>
  <c r="J226" i="2"/>
  <c r="J218" i="2"/>
  <c r="J210" i="2"/>
  <c r="BK203" i="2"/>
  <c r="BK193" i="2"/>
  <c r="J184" i="2"/>
  <c r="J179" i="2"/>
  <c r="J173" i="2"/>
  <c r="BK170" i="2"/>
  <c r="J161" i="2"/>
  <c r="BK152" i="2"/>
  <c r="BK342" i="2"/>
  <c r="J335" i="2"/>
  <c r="J325" i="2"/>
  <c r="BK316" i="2"/>
  <c r="BK314" i="2"/>
  <c r="J307" i="2"/>
  <c r="J300" i="2"/>
  <c r="BK288" i="2"/>
  <c r="J283" i="2"/>
  <c r="J277" i="2"/>
  <c r="BK269" i="2"/>
  <c r="BK264" i="2"/>
  <c r="BK252" i="2"/>
  <c r="J247" i="2"/>
  <c r="J236" i="2"/>
  <c r="BK223" i="2"/>
  <c r="J212" i="2"/>
  <c r="BK199" i="2"/>
  <c r="BK195" i="2"/>
  <c r="BK184" i="2"/>
  <c r="BK169" i="2"/>
  <c r="BK163" i="2"/>
  <c r="BK153" i="2"/>
  <c r="BK349" i="2"/>
  <c r="BK344" i="2"/>
  <c r="BK335" i="2"/>
  <c r="BK320" i="2"/>
  <c r="BK313" i="2"/>
  <c r="J294" i="2"/>
  <c r="J259" i="2"/>
  <c r="BK226" i="2"/>
  <c r="BK217" i="2"/>
  <c r="BK207" i="2"/>
  <c r="J199" i="2"/>
  <c r="BK191" i="2"/>
  <c r="BK186" i="2"/>
  <c r="J178" i="2"/>
  <c r="J164" i="2"/>
  <c r="J154" i="2"/>
  <c r="AS94" i="1"/>
  <c r="J314" i="2"/>
  <c r="J308" i="2"/>
  <c r="BK300" i="2"/>
  <c r="BK293" i="2"/>
  <c r="BK286" i="2"/>
  <c r="J282" i="2"/>
  <c r="J269" i="2"/>
  <c r="BK262" i="2"/>
  <c r="J249" i="2"/>
  <c r="J240" i="2"/>
  <c r="BK225" i="2"/>
  <c r="BK212" i="2"/>
  <c r="J207" i="2"/>
  <c r="BK202" i="2"/>
  <c r="J191" i="2"/>
  <c r="J186" i="2"/>
  <c r="BK168" i="2"/>
  <c r="J158" i="2"/>
  <c r="J344" i="2"/>
  <c r="J337" i="2"/>
  <c r="BK330" i="2"/>
  <c r="BK325" i="2"/>
  <c r="J312" i="2"/>
  <c r="BK296" i="2"/>
  <c r="BK263" i="2"/>
  <c r="BK248" i="2"/>
  <c r="BK232" i="2"/>
  <c r="BK220" i="2"/>
  <c r="BK216" i="2"/>
  <c r="BK208" i="2"/>
  <c r="J197" i="2"/>
  <c r="BK192" i="2"/>
  <c r="BK183" i="2"/>
  <c r="BK178" i="2"/>
  <c r="J172" i="2"/>
  <c r="BK164" i="2"/>
  <c r="BK154" i="2"/>
  <c r="J150" i="2"/>
  <c r="J347" i="2"/>
  <c r="J334" i="2"/>
  <c r="J324" i="2"/>
  <c r="J319" i="2"/>
  <c r="BK308" i="2"/>
  <c r="J302" i="2"/>
  <c r="J293" i="2"/>
  <c r="J285" i="2"/>
  <c r="BK280" i="2"/>
  <c r="J276" i="2"/>
  <c r="BK266" i="2"/>
  <c r="J261" i="2"/>
  <c r="J251" i="2"/>
  <c r="BK244" i="2"/>
  <c r="J234" i="2"/>
  <c r="BK221" i="2"/>
  <c r="J214" i="2"/>
  <c r="BK201" i="2"/>
  <c r="J194" i="2"/>
  <c r="J176" i="2"/>
  <c r="BK167" i="2"/>
  <c r="J162" i="2"/>
  <c r="BK156" i="2"/>
  <c r="BK149" i="2"/>
  <c r="BK341" i="2"/>
  <c r="BK333" i="2"/>
  <c r="J322" i="2"/>
  <c r="J315" i="2"/>
  <c r="BK305" i="2"/>
  <c r="BK278" i="2"/>
  <c r="BK230" i="2"/>
  <c r="J221" i="2"/>
  <c r="J208" i="2"/>
  <c r="J200" i="2"/>
  <c r="BK189" i="2"/>
  <c r="J185" i="2"/>
  <c r="J167" i="2"/>
  <c r="J155" i="2"/>
  <c r="J151" i="2"/>
  <c r="J342" i="2"/>
  <c r="BK332" i="2"/>
  <c r="J327" i="2"/>
  <c r="J321" i="2"/>
  <c r="J310" i="2"/>
  <c r="BK299" i="2"/>
  <c r="J289" i="2"/>
  <c r="BK284" i="2"/>
  <c r="J278" i="2"/>
  <c r="BK273" i="2"/>
  <c r="J265" i="2"/>
  <c r="BK261" i="2"/>
  <c r="J257" i="2"/>
  <c r="J244" i="2"/>
  <c r="J230" i="2"/>
  <c r="J216" i="2"/>
  <c r="J206" i="2"/>
  <c r="BK200" i="2"/>
  <c r="BK190" i="2"/>
  <c r="BK179" i="2"/>
  <c r="BK176" i="2"/>
  <c r="J169" i="2"/>
  <c r="J159" i="2"/>
  <c r="BK155" i="2"/>
  <c r="AK27" i="1"/>
  <c r="BK339" i="2"/>
  <c r="J332" i="2"/>
  <c r="BK326" i="2"/>
  <c r="BK310" i="2"/>
  <c r="BK294" i="2"/>
  <c r="J271" i="2"/>
  <c r="J262" i="2"/>
  <c r="BK257" i="2"/>
  <c r="BK251" i="2"/>
  <c r="BK236" i="2"/>
  <c r="BK224" i="2"/>
  <c r="J217" i="2"/>
  <c r="BK209" i="2"/>
  <c r="J201" i="2"/>
  <c r="J189" i="2"/>
  <c r="BK181" i="2"/>
  <c r="BK175" i="2"/>
  <c r="BK171" i="2"/>
  <c r="BK162" i="2"/>
  <c r="J153" i="2"/>
  <c r="J149" i="2"/>
  <c r="BK343" i="2"/>
  <c r="J336" i="2"/>
  <c r="J328" i="2"/>
  <c r="BK322" i="2"/>
  <c r="BK315" i="2"/>
  <c r="J309" i="2"/>
  <c r="J305" i="2"/>
  <c r="J299" i="2"/>
  <c r="J286" i="2"/>
  <c r="BK282" i="2"/>
  <c r="BK275" i="2"/>
  <c r="BK265" i="2"/>
  <c r="BK249" i="2"/>
  <c r="J242" i="2"/>
  <c r="BK228" i="2"/>
  <c r="BK219" i="2"/>
  <c r="BK204" i="2"/>
  <c r="BK197" i="2"/>
  <c r="J190" i="2"/>
  <c r="J171" i="2"/>
  <c r="BK165" i="2"/>
  <c r="J157" i="2"/>
  <c r="BK347" i="2"/>
  <c r="J339" i="2"/>
  <c r="BK328" i="2"/>
  <c r="J316" i="2"/>
  <c r="BK309" i="2"/>
  <c r="BK279" i="2"/>
  <c r="BK238" i="2"/>
  <c r="J224" i="2"/>
  <c r="BK214" i="2"/>
  <c r="J202" i="2"/>
  <c r="BK194" i="2"/>
  <c r="BK187" i="2"/>
  <c r="BK180" i="2"/>
  <c r="J175" i="2"/>
  <c r="J170" i="2"/>
  <c r="J163" i="2"/>
  <c r="J349" i="2"/>
  <c r="BK338" i="2"/>
  <c r="J330" i="2"/>
  <c r="J326" i="2"/>
  <c r="BK319" i="2"/>
  <c r="J311" i="2"/>
  <c r="BK302" i="2"/>
  <c r="J296" i="2"/>
  <c r="BK285" i="2"/>
  <c r="J280" i="2"/>
  <c r="J275" i="2"/>
  <c r="BK268" i="2"/>
  <c r="BK260" i="2"/>
  <c r="J254" i="2"/>
  <c r="BK247" i="2"/>
  <c r="J232" i="2"/>
  <c r="J222" i="2"/>
  <c r="J211" i="2"/>
  <c r="J203" i="2"/>
  <c r="J192" i="2"/>
  <c r="J187" i="2"/>
  <c r="BK166" i="2"/>
  <c r="BK157" i="2"/>
  <c r="BK151" i="2"/>
  <c r="J343" i="2"/>
  <c r="BK336" i="2"/>
  <c r="BK329" i="2"/>
  <c r="BK324" i="2"/>
  <c r="BK301" i="2"/>
  <c r="J291" i="2"/>
  <c r="J266" i="2"/>
  <c r="J260" i="2"/>
  <c r="BK254" i="2"/>
  <c r="BK242" i="2"/>
  <c r="J228" i="2"/>
  <c r="J219" i="2"/>
  <c r="BK211" i="2"/>
  <c r="BK206" i="2"/>
  <c r="J195" i="2"/>
  <c r="BK185" i="2"/>
  <c r="J180" i="2"/>
  <c r="J168" i="2"/>
  <c r="BK159" i="2"/>
  <c r="J148" i="2"/>
  <c r="T147" i="2" l="1"/>
  <c r="T160" i="2"/>
  <c r="P174" i="2"/>
  <c r="T182" i="2"/>
  <c r="T196" i="2"/>
  <c r="P215" i="2"/>
  <c r="T246" i="2"/>
  <c r="BK256" i="2"/>
  <c r="J256" i="2" s="1"/>
  <c r="J108" i="2" s="1"/>
  <c r="BK267" i="2"/>
  <c r="J267" i="2" s="1"/>
  <c r="J109" i="2" s="1"/>
  <c r="BK274" i="2"/>
  <c r="J274" i="2" s="1"/>
  <c r="J112" i="2" s="1"/>
  <c r="T281" i="2"/>
  <c r="T287" i="2"/>
  <c r="T292" i="2"/>
  <c r="R295" i="2"/>
  <c r="BK298" i="2"/>
  <c r="J298" i="2" s="1"/>
  <c r="J118" i="2" s="1"/>
  <c r="T306" i="2"/>
  <c r="BK317" i="2"/>
  <c r="J317" i="2" s="1"/>
  <c r="J122" i="2" s="1"/>
  <c r="BK345" i="2"/>
  <c r="J345" i="2" s="1"/>
  <c r="J124" i="2" s="1"/>
  <c r="BK147" i="2"/>
  <c r="J147" i="2" s="1"/>
  <c r="J98" i="2" s="1"/>
  <c r="P160" i="2"/>
  <c r="R174" i="2"/>
  <c r="R182" i="2"/>
  <c r="BK196" i="2"/>
  <c r="J196" i="2" s="1"/>
  <c r="J102" i="2" s="1"/>
  <c r="T215" i="2"/>
  <c r="R246" i="2"/>
  <c r="P256" i="2"/>
  <c r="P267" i="2"/>
  <c r="R274" i="2"/>
  <c r="BK281" i="2"/>
  <c r="R287" i="2"/>
  <c r="BK292" i="2"/>
  <c r="J292" i="2" s="1"/>
  <c r="J116" i="2" s="1"/>
  <c r="BK295" i="2"/>
  <c r="J295" i="2" s="1"/>
  <c r="J117" i="2" s="1"/>
  <c r="P298" i="2"/>
  <c r="R306" i="2"/>
  <c r="P317" i="2"/>
  <c r="T345" i="2"/>
  <c r="T340" i="2" s="1"/>
  <c r="P147" i="2"/>
  <c r="R160" i="2"/>
  <c r="T174" i="2"/>
  <c r="P182" i="2"/>
  <c r="R196" i="2"/>
  <c r="R215" i="2"/>
  <c r="P246" i="2"/>
  <c r="T256" i="2"/>
  <c r="T267" i="2"/>
  <c r="P274" i="2"/>
  <c r="P281" i="2"/>
  <c r="P287" i="2"/>
  <c r="P292" i="2"/>
  <c r="P295" i="2"/>
  <c r="T298" i="2"/>
  <c r="P306" i="2"/>
  <c r="T317" i="2"/>
  <c r="P345" i="2"/>
  <c r="P340" i="2" s="1"/>
  <c r="R147" i="2"/>
  <c r="BK160" i="2"/>
  <c r="J160" i="2" s="1"/>
  <c r="J99" i="2" s="1"/>
  <c r="BK174" i="2"/>
  <c r="J174" i="2" s="1"/>
  <c r="J100" i="2" s="1"/>
  <c r="BK182" i="2"/>
  <c r="P196" i="2"/>
  <c r="BK215" i="2"/>
  <c r="J215" i="2" s="1"/>
  <c r="J104" i="2" s="1"/>
  <c r="BK246" i="2"/>
  <c r="J246" i="2" s="1"/>
  <c r="J105" i="2" s="1"/>
  <c r="R256" i="2"/>
  <c r="R267" i="2"/>
  <c r="T274" i="2"/>
  <c r="R281" i="2"/>
  <c r="BK287" i="2"/>
  <c r="J287" i="2" s="1"/>
  <c r="J114" i="2" s="1"/>
  <c r="R292" i="2"/>
  <c r="T295" i="2"/>
  <c r="R298" i="2"/>
  <c r="BK306" i="2"/>
  <c r="J306" i="2" s="1"/>
  <c r="J121" i="2" s="1"/>
  <c r="R317" i="2"/>
  <c r="R345" i="2"/>
  <c r="R340" i="2" s="1"/>
  <c r="BK272" i="2"/>
  <c r="J272" i="2" s="1"/>
  <c r="J111" i="2" s="1"/>
  <c r="BK270" i="2"/>
  <c r="J270" i="2" s="1"/>
  <c r="J110" i="2" s="1"/>
  <c r="BK290" i="2"/>
  <c r="J290" i="2" s="1"/>
  <c r="J115" i="2" s="1"/>
  <c r="BK348" i="2"/>
  <c r="J348" i="2" s="1"/>
  <c r="J125" i="2" s="1"/>
  <c r="BK213" i="2"/>
  <c r="J213" i="2" s="1"/>
  <c r="J103" i="2" s="1"/>
  <c r="BK253" i="2"/>
  <c r="J253" i="2" s="1"/>
  <c r="J106" i="2" s="1"/>
  <c r="BK304" i="2"/>
  <c r="J89" i="2"/>
  <c r="J92" i="2"/>
  <c r="BF148" i="2"/>
  <c r="BF149" i="2"/>
  <c r="BF152" i="2"/>
  <c r="BF159" i="2"/>
  <c r="BF161" i="2"/>
  <c r="BF167" i="2"/>
  <c r="BF169" i="2"/>
  <c r="BF171" i="2"/>
  <c r="BF172" i="2"/>
  <c r="BF178" i="2"/>
  <c r="BF179" i="2"/>
  <c r="BF181" i="2"/>
  <c r="BF183" i="2"/>
  <c r="BF191" i="2"/>
  <c r="BF192" i="2"/>
  <c r="BF194" i="2"/>
  <c r="BF195" i="2"/>
  <c r="BF205" i="2"/>
  <c r="BF208" i="2"/>
  <c r="BF214" i="2"/>
  <c r="BF216" i="2"/>
  <c r="BF217" i="2"/>
  <c r="BF218" i="2"/>
  <c r="BF219" i="2"/>
  <c r="BF225" i="2"/>
  <c r="BF226" i="2"/>
  <c r="BF236" i="2"/>
  <c r="BF254" i="2"/>
  <c r="BF264" i="2"/>
  <c r="BF266" i="2"/>
  <c r="BF268" i="2"/>
  <c r="BF271" i="2"/>
  <c r="BF273" i="2"/>
  <c r="BF276" i="2"/>
  <c r="BF289" i="2"/>
  <c r="BF300" i="2"/>
  <c r="BF311" i="2"/>
  <c r="BF314" i="2"/>
  <c r="BF336" i="2"/>
  <c r="BF339" i="2"/>
  <c r="J91" i="2"/>
  <c r="BF158" i="2"/>
  <c r="BF164" i="2"/>
  <c r="BF168" i="2"/>
  <c r="BF185" i="2"/>
  <c r="BF186" i="2"/>
  <c r="BF189" i="2"/>
  <c r="BF190" i="2"/>
  <c r="BF202" i="2"/>
  <c r="BF203" i="2"/>
  <c r="BF206" i="2"/>
  <c r="BF209" i="2"/>
  <c r="BF210" i="2"/>
  <c r="BF222" i="2"/>
  <c r="BF224" i="2"/>
  <c r="BF230" i="2"/>
  <c r="BF232" i="2"/>
  <c r="BF247" i="2"/>
  <c r="BF248" i="2"/>
  <c r="BF252" i="2"/>
  <c r="BF262" i="2"/>
  <c r="BF263" i="2"/>
  <c r="BF265" i="2"/>
  <c r="BF279" i="2"/>
  <c r="BF283" i="2"/>
  <c r="BF284" i="2"/>
  <c r="BF285" i="2"/>
  <c r="BF286" i="2"/>
  <c r="BF288" i="2"/>
  <c r="BF294" i="2"/>
  <c r="BF296" i="2"/>
  <c r="BF299" i="2"/>
  <c r="BF305" i="2"/>
  <c r="BF309" i="2"/>
  <c r="BF310" i="2"/>
  <c r="BF313" i="2"/>
  <c r="BF319" i="2"/>
  <c r="BF320" i="2"/>
  <c r="BF321" i="2"/>
  <c r="BF322" i="2"/>
  <c r="BF325" i="2"/>
  <c r="BF326" i="2"/>
  <c r="BF328" i="2"/>
  <c r="BF329" i="2"/>
  <c r="BF331" i="2"/>
  <c r="BF332" i="2"/>
  <c r="BF333" i="2"/>
  <c r="BF343" i="2"/>
  <c r="E85" i="2"/>
  <c r="F92" i="2"/>
  <c r="BF150" i="2"/>
  <c r="BF151" i="2"/>
  <c r="BF153" i="2"/>
  <c r="BF154" i="2"/>
  <c r="BF155" i="2"/>
  <c r="BF163" i="2"/>
  <c r="BF165" i="2"/>
  <c r="BF166" i="2"/>
  <c r="BF173" i="2"/>
  <c r="BF176" i="2"/>
  <c r="BF177" i="2"/>
  <c r="BF180" i="2"/>
  <c r="BF187" i="2"/>
  <c r="BF188" i="2"/>
  <c r="BF197" i="2"/>
  <c r="BF199" i="2"/>
  <c r="BF201" i="2"/>
  <c r="BF207" i="2"/>
  <c r="BF221" i="2"/>
  <c r="BF223" i="2"/>
  <c r="BF228" i="2"/>
  <c r="BF238" i="2"/>
  <c r="BF258" i="2"/>
  <c r="BF259" i="2"/>
  <c r="BF260" i="2"/>
  <c r="BF277" i="2"/>
  <c r="BF280" i="2"/>
  <c r="BF293" i="2"/>
  <c r="BF312" i="2"/>
  <c r="BF315" i="2"/>
  <c r="BF330" i="2"/>
  <c r="BF338" i="2"/>
  <c r="BF344" i="2"/>
  <c r="BF349" i="2"/>
  <c r="F91" i="2"/>
  <c r="BF156" i="2"/>
  <c r="BF157" i="2"/>
  <c r="BF162" i="2"/>
  <c r="BF170" i="2"/>
  <c r="BF175" i="2"/>
  <c r="BF184" i="2"/>
  <c r="BF193" i="2"/>
  <c r="BF198" i="2"/>
  <c r="BF200" i="2"/>
  <c r="BF204" i="2"/>
  <c r="BF211" i="2"/>
  <c r="BF212" i="2"/>
  <c r="BF220" i="2"/>
  <c r="BF234" i="2"/>
  <c r="BF240" i="2"/>
  <c r="BF242" i="2"/>
  <c r="BF244" i="2"/>
  <c r="BF249" i="2"/>
  <c r="BF250" i="2"/>
  <c r="BF251" i="2"/>
  <c r="BF257" i="2"/>
  <c r="BF261" i="2"/>
  <c r="BF269" i="2"/>
  <c r="BF275" i="2"/>
  <c r="BF278" i="2"/>
  <c r="BF282" i="2"/>
  <c r="BF291" i="2"/>
  <c r="BF297" i="2"/>
  <c r="BF301" i="2"/>
  <c r="BF302" i="2"/>
  <c r="BF307" i="2"/>
  <c r="BF308" i="2"/>
  <c r="BF316" i="2"/>
  <c r="BF318" i="2"/>
  <c r="BF323" i="2"/>
  <c r="BF324" i="2"/>
  <c r="BF327" i="2"/>
  <c r="BF334" i="2"/>
  <c r="BF335" i="2"/>
  <c r="BF337" i="2"/>
  <c r="BF341" i="2"/>
  <c r="BF342" i="2"/>
  <c r="BF346" i="2"/>
  <c r="BF347" i="2"/>
  <c r="F35" i="2"/>
  <c r="BB95" i="1" s="1"/>
  <c r="F33" i="2"/>
  <c r="AZ95" i="1" s="1"/>
  <c r="F37" i="2"/>
  <c r="BD95" i="1" s="1"/>
  <c r="F36" i="2"/>
  <c r="BC95" i="1" s="1"/>
  <c r="J33" i="2"/>
  <c r="AV95" i="1" s="1"/>
  <c r="J281" i="2" l="1"/>
  <c r="J113" i="2" s="1"/>
  <c r="R303" i="2"/>
  <c r="BK303" i="2"/>
  <c r="J303" i="2" s="1"/>
  <c r="J119" i="2" s="1"/>
  <c r="J304" i="2"/>
  <c r="J120" i="2" s="1"/>
  <c r="T303" i="2"/>
  <c r="BK146" i="2"/>
  <c r="J146" i="2" s="1"/>
  <c r="J97" i="2" s="1"/>
  <c r="R146" i="2"/>
  <c r="P303" i="2"/>
  <c r="J182" i="2"/>
  <c r="J101" i="2" s="1"/>
  <c r="T255" i="2"/>
  <c r="P255" i="2"/>
  <c r="T146" i="2"/>
  <c r="R255" i="2"/>
  <c r="P146" i="2"/>
  <c r="BK340" i="2"/>
  <c r="J340" i="2" s="1"/>
  <c r="J123" i="2" s="1"/>
  <c r="BK255" i="2"/>
  <c r="J255" i="2" s="1"/>
  <c r="J107" i="2" s="1"/>
  <c r="BC94" i="1"/>
  <c r="AY94" i="1" s="1"/>
  <c r="J34" i="2"/>
  <c r="AW95" i="1" s="1"/>
  <c r="AT95" i="1" s="1"/>
  <c r="AZ94" i="1"/>
  <c r="AV94" i="1" s="1"/>
  <c r="AK32" i="1" s="1"/>
  <c r="BD94" i="1"/>
  <c r="W36" i="1" s="1"/>
  <c r="F34" i="2"/>
  <c r="BA95" i="1" s="1"/>
  <c r="BB94" i="1"/>
  <c r="AX94" i="1" s="1"/>
  <c r="R145" i="2" l="1"/>
  <c r="P145" i="2"/>
  <c r="AU95" i="1" s="1"/>
  <c r="AU94" i="1" s="1"/>
  <c r="T145" i="2"/>
  <c r="BK145" i="2"/>
  <c r="J145" i="2" s="1"/>
  <c r="J96" i="2" s="1"/>
  <c r="W34" i="1"/>
  <c r="W35" i="1"/>
  <c r="BA94" i="1"/>
  <c r="W33" i="1" s="1"/>
  <c r="W32" i="1"/>
  <c r="J30" i="2" l="1"/>
  <c r="AG95" i="1" s="1"/>
  <c r="AN95" i="1" s="1"/>
  <c r="AW94" i="1"/>
  <c r="AK33" i="1" s="1"/>
  <c r="J39" i="2" l="1"/>
  <c r="AG94" i="1"/>
  <c r="AT94" i="1"/>
  <c r="AN94" i="1" l="1"/>
  <c r="AN99" i="1" s="1"/>
  <c r="AG99" i="1"/>
  <c r="AK26" i="1"/>
  <c r="AK29" i="1" s="1"/>
  <c r="AK38" i="1" s="1"/>
</calcChain>
</file>

<file path=xl/sharedStrings.xml><?xml version="1.0" encoding="utf-8"?>
<sst xmlns="http://schemas.openxmlformats.org/spreadsheetml/2006/main" count="2831" uniqueCount="790">
  <si>
    <t>Export Komplet</t>
  </si>
  <si>
    <t/>
  </si>
  <si>
    <t>2.0</t>
  </si>
  <si>
    <t>False</t>
  </si>
  <si>
    <t>{e1b62968-3259-4d11-9a89-c00656ccae16}</t>
  </si>
  <si>
    <t>&gt;&gt;  skryté stĺpce  &lt;&lt;</t>
  </si>
  <si>
    <t>0,01</t>
  </si>
  <si>
    <t>23</t>
  </si>
  <si>
    <t>v ---  nižšie sa nachádzajú doplnkové a pomocné údaje k zostavám  --- v</t>
  </si>
  <si>
    <t>0,001</t>
  </si>
  <si>
    <t>Kód:</t>
  </si>
  <si>
    <t>IMPORT</t>
  </si>
  <si>
    <t>Stavba:</t>
  </si>
  <si>
    <t>2022_04 - Rekonštrukcia ustajňovacích priestorov na hospodárskom dvore Liptovský Peter</t>
  </si>
  <si>
    <t>JKSO:</t>
  </si>
  <si>
    <t>KS:</t>
  </si>
  <si>
    <t>Miesto:</t>
  </si>
  <si>
    <t xml:space="preserve"> </t>
  </si>
  <si>
    <t>Dátum:</t>
  </si>
  <si>
    <t>5. 2. 2025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</si>
  <si>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</si>
  <si>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</si>
  <si>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</si>
  <si>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</si>
  <si>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</si>
  <si>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</si>
  <si>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</si>
  <si>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</si>
  <si>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</si>
  <si>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</si>
  <si>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</si>
  <si>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</si>
  <si>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</si>
  <si>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</si>
  <si>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</si>
  <si>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</si>
  <si>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</si>
  <si>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</si>
  <si>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</si>
  <si>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</si>
  <si>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</si>
  <si>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</si>
  <si>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</si>
  <si>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</si>
  <si>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</si>
  <si>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</si>
  <si>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</si>
  <si>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</si>
  <si>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</si>
  <si>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</si>
  <si>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</si>
  <si>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</si>
  <si>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</si>
  <si>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</si>
  <si>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</si>
  <si>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</si>
  <si>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</si>
  <si>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</si>
  <si>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</si>
  <si>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</si>
  <si>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</si>
  <si>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</si>
  <si>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</si>
  <si>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</si>
  <si>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</si>
  <si>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</si>
  <si>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</si>
  <si>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</si>
  <si>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</si>
  <si>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</si>
  <si>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</si>
  <si>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</si>
  <si>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{00000000-0000-0000-0000-000000000000}</t>
  </si>
  <si>
    <t>/</t>
  </si>
  <si>
    <t>SO 01</t>
  </si>
  <si>
    <t>Kravín s robotmi</t>
  </si>
  <si>
    <t>STA</t>
  </si>
  <si>
    <t>1</t>
  </si>
  <si>
    <t>{3217287c-b2c3-4a6e-9d63-caaf0864d1aa}</t>
  </si>
  <si>
    <t>2) Ostatné náklady zo súhrnného listu</t>
  </si>
  <si>
    <t>Percent. zadanie_x000D_
[% nákladov rozpočtu]</t>
  </si>
  <si>
    <t>Zaradenie nákladov</t>
  </si>
  <si>
    <t>Celkové náklady za stavbu 1) + 2)</t>
  </si>
  <si>
    <t>Objekt:</t>
  </si>
  <si>
    <t>SO 01 - Kravín s robotmi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</si>
  <si>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</si>
  <si>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</si>
  <si>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</si>
  <si>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</si>
  <si>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</si>
  <si>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</si>
  <si>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</si>
  <si>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</si>
  <si>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2.1 - Podlahy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</si>
  <si>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</si>
  <si>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</si>
  <si>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</si>
  <si>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</si>
  <si>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</si>
  <si>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</si>
  <si>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</si>
  <si>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</si>
  <si>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</si>
  <si>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</si>
  <si>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763 - Konštrukcie - drevostavby</t>
  </si>
  <si>
    <t xml:space="preserve">    764 - Konštrukcie klampiarske   </t>
  </si>
  <si>
    <t xml:space="preserve">    767 - Konštrukcie doplnkové kovové</t>
  </si>
  <si>
    <t xml:space="preserve">    771 - Podlahy z dlaždíc</t>
  </si>
  <si>
    <t xml:space="preserve">    777 - Podlahy syntetické</t>
  </si>
  <si>
    <t xml:space="preserve">    781 - Obklady</t>
  </si>
  <si>
    <t xml:space="preserve">    783 - Nátery</t>
  </si>
  <si>
    <t xml:space="preserve">    784 - Maľby</t>
  </si>
  <si>
    <t xml:space="preserve">M - Práce a dodávky M   </t>
  </si>
  <si>
    <t xml:space="preserve">    21-M - Elektromontáže</t>
  </si>
  <si>
    <t xml:space="preserve">    26-M - Montáže zariadení pre poľnohospod.</t>
  </si>
  <si>
    <t xml:space="preserve">    43-M - Montáž oceľových konštrukcií   </t>
  </si>
  <si>
    <t xml:space="preserve">VRN - Vedľajšie rozpočtové náklady   </t>
  </si>
  <si>
    <t xml:space="preserve">    VRN03 - Geodetické práce</t>
  </si>
  <si>
    <t xml:space="preserve">    VRN06 - Zariadenie staveniska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</si>
  <si>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</si>
  <si>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</si>
  <si>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</si>
  <si>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</si>
  <si>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</si>
  <si>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</si>
  <si>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</si>
  <si>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</si>
  <si>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</si>
  <si>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</si>
  <si>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</si>
  <si>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</si>
  <si>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</si>
  <si>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</si>
  <si>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</si>
  <si>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</si>
  <si>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154</t>
  </si>
  <si>
    <t>K</t>
  </si>
  <si>
    <t>121101112.S</t>
  </si>
  <si>
    <t>Odstránenie ornice s premiestn. na hromady, so zložením na vzdialenosť do 100 m a do 1000 m3</t>
  </si>
  <si>
    <t>m3</t>
  </si>
  <si>
    <t>4</t>
  </si>
  <si>
    <t>2</t>
  </si>
  <si>
    <t>-1042406135</t>
  </si>
  <si>
    <t>155</t>
  </si>
  <si>
    <t>122201103.S</t>
  </si>
  <si>
    <t>Odkopávka a prekopávka nezapažená v hornine 3, nad 1000 do 10000 m3</t>
  </si>
  <si>
    <t>-1326645874</t>
  </si>
  <si>
    <t>122201109.S</t>
  </si>
  <si>
    <t>Odkopávky a prekopávky nezapažené. Príplatok k cenám za lepivosť horniny 3</t>
  </si>
  <si>
    <t>3</t>
  </si>
  <si>
    <t>122201402.S</t>
  </si>
  <si>
    <t>Výkop v zemníku na suchu v hornine 3, nad 100 do 1000 m3</t>
  </si>
  <si>
    <t>6</t>
  </si>
  <si>
    <t>122201409.S</t>
  </si>
  <si>
    <t>Príplatok k cenám za lepivosť výkopu v zemníkoch na suchu v hornine 3</t>
  </si>
  <si>
    <t>8</t>
  </si>
  <si>
    <t>5</t>
  </si>
  <si>
    <t>7</t>
  </si>
  <si>
    <t>132201202.S</t>
  </si>
  <si>
    <t>Výkop ryhy šírky 600-2000mm horn.3 od 100 do 1000 m3 - bez naloženia na dopravný prostriedok</t>
  </si>
  <si>
    <t>14</t>
  </si>
  <si>
    <t>132201209.S</t>
  </si>
  <si>
    <t>Príplatok k cenám za lepivosť pri hĺbení rýh š. nad 600 do 2 000 mm zapaž. i nezapažených, s urovnaním dna v hornine 3</t>
  </si>
  <si>
    <t>16</t>
  </si>
  <si>
    <t>9</t>
  </si>
  <si>
    <t>162501142.S</t>
  </si>
  <si>
    <t>Vodorovné premiestnenie výkopku a vyťaženej sute po spevnenej ceste z horniny tr.1-4, nad 1000 do 10000 m3 na vzdialenosť do 3000 m</t>
  </si>
  <si>
    <t>18</t>
  </si>
  <si>
    <t>10</t>
  </si>
  <si>
    <t>167102102.S</t>
  </si>
  <si>
    <t>Nakladanie neuľahnutého výkopku z hornín tr.1-4 nad 1000 do 10000 m3</t>
  </si>
  <si>
    <t>20</t>
  </si>
  <si>
    <t>11</t>
  </si>
  <si>
    <t>171201203.S</t>
  </si>
  <si>
    <t>Uloženie sypaniny na skládky nad 1000 do 10000 m3</t>
  </si>
  <si>
    <t>22</t>
  </si>
  <si>
    <t>12</t>
  </si>
  <si>
    <t>171209002.S</t>
  </si>
  <si>
    <t>Poplatok za skladovanie - zemina a kamenivo (17 05) ostatné</t>
  </si>
  <si>
    <t>t</t>
  </si>
  <si>
    <t>24</t>
  </si>
  <si>
    <t>13</t>
  </si>
  <si>
    <t>174101102.S</t>
  </si>
  <si>
    <t>Zásyp sypaninou v stiesnených priestoroch s hutnením po vrstvách a urovnaním povrchu zásypu</t>
  </si>
  <si>
    <t>26</t>
  </si>
  <si>
    <t>Zakladanie</t>
  </si>
  <si>
    <t>271533001.S</t>
  </si>
  <si>
    <t>Násyp pod základové konštrukcie so zhutnením z  kameniva hrubého drveného fr.32-63 mm</t>
  </si>
  <si>
    <t>28</t>
  </si>
  <si>
    <t>15</t>
  </si>
  <si>
    <t>273313521.S</t>
  </si>
  <si>
    <t>Betón základových dosiek, prostý tr. C 12/15 - podkladný betón do výkopu</t>
  </si>
  <si>
    <t>30</t>
  </si>
  <si>
    <t>135</t>
  </si>
  <si>
    <t>273321411.S4</t>
  </si>
  <si>
    <t>Betón základových dosiek, železový (bez výstuže), tr. C 20/25, XA2, vodostavebný so vsypom AQUAFIN IC</t>
  </si>
  <si>
    <t>32</t>
  </si>
  <si>
    <t>274321511.S</t>
  </si>
  <si>
    <t>Betón základových pásov, železový (bez výstuže), tr. C 30/37</t>
  </si>
  <si>
    <t>34</t>
  </si>
  <si>
    <t>25</t>
  </si>
  <si>
    <t>274351215.S</t>
  </si>
  <si>
    <t>Debnenie stien základových pásov, zhotovenie-dielce</t>
  </si>
  <si>
    <t>m2</t>
  </si>
  <si>
    <t>36</t>
  </si>
  <si>
    <t>274351216.S</t>
  </si>
  <si>
    <t>Debnenie stien základových pásov, odstránenie-dielce</t>
  </si>
  <si>
    <t>38</t>
  </si>
  <si>
    <t>27</t>
  </si>
  <si>
    <t>274361821.S</t>
  </si>
  <si>
    <t>Výstuž základových pásov z ocele B500 (10505) - odhad 35kg/m3</t>
  </si>
  <si>
    <t>40</t>
  </si>
  <si>
    <t>275321511.S</t>
  </si>
  <si>
    <t>Betón základových pätiek, železový (bez výstuže), tr. C 30/37</t>
  </si>
  <si>
    <t>42</t>
  </si>
  <si>
    <t>29</t>
  </si>
  <si>
    <t>275351215</t>
  </si>
  <si>
    <t>Debnenie stien základových pätiek, zhotovenie-dielce</t>
  </si>
  <si>
    <t>44</t>
  </si>
  <si>
    <t>275351216</t>
  </si>
  <si>
    <t>Debnenie stien základových pätiek, odstránenie-dielce</t>
  </si>
  <si>
    <t>46</t>
  </si>
  <si>
    <t>31</t>
  </si>
  <si>
    <t>275351216x</t>
  </si>
  <si>
    <t>Žeriav/bager/UNC pre manipuláciu s debnením</t>
  </si>
  <si>
    <t>48</t>
  </si>
  <si>
    <t>275361821</t>
  </si>
  <si>
    <t>Výstuž základových pätiek z ocele 10505 - odhad cca 35kg/m3</t>
  </si>
  <si>
    <t>50</t>
  </si>
  <si>
    <t>33</t>
  </si>
  <si>
    <t>279321511.S</t>
  </si>
  <si>
    <t>Betón základových múrov, železový (bez výstuže), tr. C 30/37</t>
  </si>
  <si>
    <t>52</t>
  </si>
  <si>
    <t>54</t>
  </si>
  <si>
    <t>56</t>
  </si>
  <si>
    <t>58</t>
  </si>
  <si>
    <t>2.1</t>
  </si>
  <si>
    <t>Podlahy</t>
  </si>
  <si>
    <t>273321511.S1</t>
  </si>
  <si>
    <t>Betón základových dosiek, železový (bez výstuže), tr. C 30/37, XA2, vodostavebný so vsypom AQUAFIN IC</t>
  </si>
  <si>
    <t>60</t>
  </si>
  <si>
    <t>17</t>
  </si>
  <si>
    <t>273321411.S1</t>
  </si>
  <si>
    <t>Príplatok - strojné zahladenie betónu a metličková úprava, resp hrabličková úprava (väčšie ryhy ako metlička)</t>
  </si>
  <si>
    <t>62</t>
  </si>
  <si>
    <t>273321411.SX1</t>
  </si>
  <si>
    <t>Príplatok - dodávka a montáž vsypu AQUAFIN IC - kryštalická izolácia betónu, spotreba 1,5kg/m2</t>
  </si>
  <si>
    <t>64</t>
  </si>
  <si>
    <t>273351215.S</t>
  </si>
  <si>
    <t>Debnenie stien základových dosiek, zhotovenie-dielce</t>
  </si>
  <si>
    <t>68</t>
  </si>
  <si>
    <t>21</t>
  </si>
  <si>
    <t>273351216.S</t>
  </si>
  <si>
    <t>Debnenie stien základových dosiek, odstránenie-dielce</t>
  </si>
  <si>
    <t>70</t>
  </si>
  <si>
    <t>273361821.S</t>
  </si>
  <si>
    <t>Výstuž základových dosiek z ocele B500 (10505) - odhad 45kg/m3</t>
  </si>
  <si>
    <t>72</t>
  </si>
  <si>
    <t>273362442.S</t>
  </si>
  <si>
    <t>Výstuž základových dosiek zo zvár. sietí KARI, priemer drôtu 8/8 mm, veľkosť oka 150x150 mm + 12% na prekladanie sietí + zváranie v maštali pre kročajové napätie a napojenie na uzemnenie</t>
  </si>
  <si>
    <t>74</t>
  </si>
  <si>
    <t>Zvislé a kompletné konštrukcie</t>
  </si>
  <si>
    <t>156</t>
  </si>
  <si>
    <t>311233141.S</t>
  </si>
  <si>
    <t>Murivo nosné (m3) z tehál pálených dierovaných brúsených na pero a drážku hrúbky 300 mm, na maltu pre tenké škáry</t>
  </si>
  <si>
    <t>140930687</t>
  </si>
  <si>
    <t>37</t>
  </si>
  <si>
    <t>311321411.S</t>
  </si>
  <si>
    <t>Betón nadzákladových múrov, železový (bez výstuže) tr. C 25/30</t>
  </si>
  <si>
    <t>78</t>
  </si>
  <si>
    <t>159</t>
  </si>
  <si>
    <t>317160311.S</t>
  </si>
  <si>
    <t>Keramický preklad nosný šírky 70 mm, výšky 238 mm, dĺžky 1000 mm</t>
  </si>
  <si>
    <t>ks</t>
  </si>
  <si>
    <t>-1056471688</t>
  </si>
  <si>
    <t>160</t>
  </si>
  <si>
    <t>317160312.S</t>
  </si>
  <si>
    <t>Keramický preklad nosný šírky 70 mm, výšky 238 mm, dĺžky 1250 mm</t>
  </si>
  <si>
    <t>537086224</t>
  </si>
  <si>
    <t>162</t>
  </si>
  <si>
    <t>317160314.S</t>
  </si>
  <si>
    <t>Keramický preklad nosný šírky 70 mm, výšky 238 mm, dĺžky 1750 mm</t>
  </si>
  <si>
    <t>260131958</t>
  </si>
  <si>
    <t>164</t>
  </si>
  <si>
    <t>317160318.S</t>
  </si>
  <si>
    <t>Keramický preklad nosný šírky 70 mm, výšky 238 mm, dĺžky 2750 mm</t>
  </si>
  <si>
    <t>1184075323</t>
  </si>
  <si>
    <t>158</t>
  </si>
  <si>
    <t>342240161.S</t>
  </si>
  <si>
    <t>Priečky z tehál pálených dierovaných brúsených na pero a drážku hrúbky 140 mm, na maltu pre tenké škáry</t>
  </si>
  <si>
    <t>1960856694</t>
  </si>
  <si>
    <t>39</t>
  </si>
  <si>
    <t>311351105.S</t>
  </si>
  <si>
    <t>Debnenie nadzákladových múrov obojstranné zhotovenie-dielce</t>
  </si>
  <si>
    <t>92</t>
  </si>
  <si>
    <t>311351106.S</t>
  </si>
  <si>
    <t>Debnenie nadzákladových múrov obojstranné odstránenie-dielce</t>
  </si>
  <si>
    <t>94</t>
  </si>
  <si>
    <t>41</t>
  </si>
  <si>
    <t>311361821.S</t>
  </si>
  <si>
    <t>Výstuž nadzákladových múrov B500 (10505) - odhad 60kg/m3</t>
  </si>
  <si>
    <t>96</t>
  </si>
  <si>
    <t>311362021.S</t>
  </si>
  <si>
    <t>Výstuž nadzákladových múrov, stien a priečok zo zváraných sietí KARI - odhad</t>
  </si>
  <si>
    <t>98</t>
  </si>
  <si>
    <t>43</t>
  </si>
  <si>
    <t>Prefa</t>
  </si>
  <si>
    <t>Dodávka a montáž prefabrikovaných panelov - soklov, výška 1250 mm, hrúbka 150mm, uchytenie na prípravu na OK, zaliatie spoja Žb. doska/sokel</t>
  </si>
  <si>
    <t>100</t>
  </si>
  <si>
    <t>167</t>
  </si>
  <si>
    <t>000100011.Sa</t>
  </si>
  <si>
    <t>Stelivový prah SOK, dodávka +montáž</t>
  </si>
  <si>
    <t>m</t>
  </si>
  <si>
    <t>1024</t>
  </si>
  <si>
    <t>796353439</t>
  </si>
  <si>
    <t>Vodorovné konštrukcie</t>
  </si>
  <si>
    <t>274125002</t>
  </si>
  <si>
    <t>Montáž krmného žlabu z polymérbetónu, osadené celoplošne do maltového lôžka + pretmelenie stykov a dilatácii</t>
  </si>
  <si>
    <t>102</t>
  </si>
  <si>
    <t>45</t>
  </si>
  <si>
    <t>M</t>
  </si>
  <si>
    <t>592650002700</t>
  </si>
  <si>
    <t>Krmný žľab EH vysoky 270mm, rozmer 800x1000 mm (š.x dl.)  + 2ks do rezervy</t>
  </si>
  <si>
    <t>104</t>
  </si>
  <si>
    <t>411321616.S</t>
  </si>
  <si>
    <t>Betón stropov doskových a trámových,  železový tr. C 30/37</t>
  </si>
  <si>
    <t>106</t>
  </si>
  <si>
    <t>47</t>
  </si>
  <si>
    <t>411351107.S</t>
  </si>
  <si>
    <t>Debnenie stropov doskových zhotovenie-tradičné</t>
  </si>
  <si>
    <t>108</t>
  </si>
  <si>
    <t>411351108.S</t>
  </si>
  <si>
    <t>Debnenie stropov doskových odstránenie-tradičné</t>
  </si>
  <si>
    <t>110</t>
  </si>
  <si>
    <t>49</t>
  </si>
  <si>
    <t>411351107.S1</t>
  </si>
  <si>
    <t>Debnenie stropu - bočné steny a šachta</t>
  </si>
  <si>
    <t>kpl</t>
  </si>
  <si>
    <t>112</t>
  </si>
  <si>
    <t>411354173.S</t>
  </si>
  <si>
    <t>Podporná konštrukcia stropov výšky do 4 m pre zaťaženie do 12 kPa zhotovenie</t>
  </si>
  <si>
    <t>114</t>
  </si>
  <si>
    <t>51</t>
  </si>
  <si>
    <t>411354174.S</t>
  </si>
  <si>
    <t>Podporná konštrukcia stropov výšky do 4 m pre zaťaženie do 12 kPa odstránenie</t>
  </si>
  <si>
    <t>116</t>
  </si>
  <si>
    <t>411354183.S</t>
  </si>
  <si>
    <t>Príplatok pre výšku nad 4 do 6 m podpornej konštrukcii stropov pre zaťaženie do 12kPa zhotovenie a za zmenšený pracovný priestor</t>
  </si>
  <si>
    <t>118</t>
  </si>
  <si>
    <t>53</t>
  </si>
  <si>
    <t>411354184.S</t>
  </si>
  <si>
    <t>Príplatok pre výšku nad 4 do 6 m podpornej konštrukcii stropov pre zaťaženie do 12kPa odstránenie a za zmenšený pracovný priestor</t>
  </si>
  <si>
    <t>120</t>
  </si>
  <si>
    <t>411355302.S1</t>
  </si>
  <si>
    <t>Debennie prestupov - pre napájačky, profesie, zvody, atď</t>
  </si>
  <si>
    <t>122</t>
  </si>
  <si>
    <t>55</t>
  </si>
  <si>
    <t>411361821.S</t>
  </si>
  <si>
    <t>Výstuž stropov doskových, trámových, vložkových,konzolových alebo balkónových, B500 (10505)</t>
  </si>
  <si>
    <t>124</t>
  </si>
  <si>
    <t>145</t>
  </si>
  <si>
    <t>417321515.S</t>
  </si>
  <si>
    <t>Betón stužujúcich pásov a vencov železový tr. C 25/30</t>
  </si>
  <si>
    <t>126</t>
  </si>
  <si>
    <t>146</t>
  </si>
  <si>
    <t>417351115.S</t>
  </si>
  <si>
    <t>Debnenie bočníc stužujúcich pásov a vencov vrátane vzpier zhotovenie</t>
  </si>
  <si>
    <t>128</t>
  </si>
  <si>
    <t>147</t>
  </si>
  <si>
    <t>417351116.S</t>
  </si>
  <si>
    <t>Debnenie bočníc stužujúcich pásov a vencov vrátane vzpier odstránenie</t>
  </si>
  <si>
    <t>130</t>
  </si>
  <si>
    <t>148</t>
  </si>
  <si>
    <t>417361821.S</t>
  </si>
  <si>
    <t>Výstuž stužujúcich pásov a vencov z betonárskej ocele B500 (10505) - ODHAD</t>
  </si>
  <si>
    <t>132</t>
  </si>
  <si>
    <t>Komunikácie</t>
  </si>
  <si>
    <t>561091133.S</t>
  </si>
  <si>
    <t>Zhotovenie podkladu zo zeminy stabilizovanej hydraulickými spojivami systémom (Road Mix) hr. do 400 mm plochy nad 5000 m2, vrátane cementu, vápna, pojiva a dopravy mechanizmov</t>
  </si>
  <si>
    <t>134</t>
  </si>
  <si>
    <t>Úpravy povrchov, podlahy, osadenie</t>
  </si>
  <si>
    <t>168</t>
  </si>
  <si>
    <t>612460111.S</t>
  </si>
  <si>
    <t>Príprava vnútorného podkladu stien na silno a nerovnomerne nasiakavé podklady regulátorom nasiakavosti</t>
  </si>
  <si>
    <t>-1851092342</t>
  </si>
  <si>
    <t>169</t>
  </si>
  <si>
    <t>612460243.S</t>
  </si>
  <si>
    <t>Vnútorná omietka stien vápennocementová jadrová (hrubá), hr. 20 mm</t>
  </si>
  <si>
    <t>1445418653</t>
  </si>
  <si>
    <t>170</t>
  </si>
  <si>
    <t>612481119.S</t>
  </si>
  <si>
    <t>Potiahnutie vnútorných stien sklotextilnou mriežkou s celoplošným prilepením</t>
  </si>
  <si>
    <t>-384871290</t>
  </si>
  <si>
    <t>175</t>
  </si>
  <si>
    <t>622460121.S</t>
  </si>
  <si>
    <t>Príprava vonkajšieho podkladu stien penetráciou základnou</t>
  </si>
  <si>
    <t>-812118903</t>
  </si>
  <si>
    <t>171</t>
  </si>
  <si>
    <t>622460243.S</t>
  </si>
  <si>
    <t>Vonkajšia omietka stien vápennocementová jadrová (hrubá), hr. 20 mm</t>
  </si>
  <si>
    <t>-1887511249</t>
  </si>
  <si>
    <t>172</t>
  </si>
  <si>
    <t>622460382.S</t>
  </si>
  <si>
    <t>Vonkajšia omietka stien vápennocementová štuková (jemná), hr. 2 mm</t>
  </si>
  <si>
    <t>-941349475</t>
  </si>
  <si>
    <t>173</t>
  </si>
  <si>
    <t>622468604</t>
  </si>
  <si>
    <t>Príprava vonkajšieho podkladu stien JUB JUKOLprimer</t>
  </si>
  <si>
    <t>-220516094</t>
  </si>
  <si>
    <t>174</t>
  </si>
  <si>
    <t>622481119.S</t>
  </si>
  <si>
    <t>Potiahnutie vonkajších stien sklotextilnou mriežkou s celoplošným prilepením</t>
  </si>
  <si>
    <t>656003589</t>
  </si>
  <si>
    <t>176</t>
  </si>
  <si>
    <t>622491523</t>
  </si>
  <si>
    <t>Fasádna farba silikátová JUB SILICATEcolor – biela, dvojnásobná</t>
  </si>
  <si>
    <t>-730144635</t>
  </si>
  <si>
    <t>186</t>
  </si>
  <si>
    <t>634601521.S</t>
  </si>
  <si>
    <t>Zaplnenie dilatačných škár v mazaninách tmelom akrylátovým šírky škáry do 10 mm</t>
  </si>
  <si>
    <t>-434919055</t>
  </si>
  <si>
    <t>187</t>
  </si>
  <si>
    <t>611410091010.Sa</t>
  </si>
  <si>
    <t>dodávka a montáž - vchodové plastové dvere 1100/2350 mm + zárubeň</t>
  </si>
  <si>
    <t>1210405075</t>
  </si>
  <si>
    <t>P</t>
  </si>
  <si>
    <t>Poznámka k položke:_x000D_
Okno je vyhotovené v základnom prevední najbežnejšie používaného profilu. Je dimenzované tak, aby spĺňalo požiadavky na tepelnú izoláciu okien podľa platných predpisov. V prípade zmeny vlastností povrchovej úpravy rámu alebo zmeny typu izolačného skla resp. akejkoľvek inej modifikície sa cena môže líšiť a je potrebná individuálna kalkulácia. V cene materiálu nie je kalkulované príšlušenstvo (sieťky proti hmyzu, žalúzie, prahy, parapety, spojovacie a rozširovacie profily).</t>
  </si>
  <si>
    <t>188</t>
  </si>
  <si>
    <t>611410091010.Sb</t>
  </si>
  <si>
    <t>dodávka a montáž - vchodové plastové dvere 1000/2000 mm + zárubeň</t>
  </si>
  <si>
    <t>1459973882</t>
  </si>
  <si>
    <t>189</t>
  </si>
  <si>
    <t>611410091010.Sc</t>
  </si>
  <si>
    <t>dodávka a montáž - vchodové plastové dvere 2-kr. 1500/2350 mm + zárubeň</t>
  </si>
  <si>
    <t>616564331</t>
  </si>
  <si>
    <t>190</t>
  </si>
  <si>
    <t>611410091010.Sd</t>
  </si>
  <si>
    <t>dodávka a montáž - vchodové plastové dvere 2-kr. 2500/2500 mm + zárubeň</t>
  </si>
  <si>
    <t>1680035680</t>
  </si>
  <si>
    <t>191</t>
  </si>
  <si>
    <t>611410091010.Se</t>
  </si>
  <si>
    <t>dodávka a montáž - vchodové plastové dvere 2-kr. 1400/2350 mm + zárubeň</t>
  </si>
  <si>
    <t>1856651080</t>
  </si>
  <si>
    <t>192</t>
  </si>
  <si>
    <t>611410091010.Sf</t>
  </si>
  <si>
    <t>dodávka a montáž - vnútorné plastové dvere  1000/2000 mm + zárubeň</t>
  </si>
  <si>
    <t>-1327673514</t>
  </si>
  <si>
    <t>193</t>
  </si>
  <si>
    <t>611410091010.Sg</t>
  </si>
  <si>
    <t>dodávka a montáž - vnútorné plastové dvere  800/2000 mm + zárubeň</t>
  </si>
  <si>
    <t>-787299359</t>
  </si>
  <si>
    <t>194</t>
  </si>
  <si>
    <t>611410091010.Sh</t>
  </si>
  <si>
    <t>dodávka a montáž - vnútorné plastové dvere  600/2000 mm + zárubeň</t>
  </si>
  <si>
    <t>-740056920</t>
  </si>
  <si>
    <t>195</t>
  </si>
  <si>
    <t>611410091010.Si</t>
  </si>
  <si>
    <t>dodávka a montáž  - okno plastové 1500/1500 mm + parapet</t>
  </si>
  <si>
    <t>-1180720412</t>
  </si>
  <si>
    <t>196</t>
  </si>
  <si>
    <t>611410091010.Sj</t>
  </si>
  <si>
    <t>dodávka a montáž  - okno plastové 600/800 mm + parapet</t>
  </si>
  <si>
    <t>-509734598</t>
  </si>
  <si>
    <t>Ostatné konštrukcie a práce-búranie</t>
  </si>
  <si>
    <t>57</t>
  </si>
  <si>
    <t>939941212.S</t>
  </si>
  <si>
    <t>Tesniaci plech do pracovných škár betónových konštrukcií s bitúmenovým povrchom obojstranným šírky 150 mm, napr. Aquafin CJ5</t>
  </si>
  <si>
    <t>136</t>
  </si>
  <si>
    <t>952901221</t>
  </si>
  <si>
    <t>Vyčistenie budov priemyselných objektov akejkoľvek výšky</t>
  </si>
  <si>
    <t>138</t>
  </si>
  <si>
    <t>59</t>
  </si>
  <si>
    <t>9539431230</t>
  </si>
  <si>
    <t>Osadenie drobných kovových predmetov do betónu pred zabetónovaním, hmotnosti 5-15 kg/kus (bez dodávky - dodávka OK)</t>
  </si>
  <si>
    <t>bm</t>
  </si>
  <si>
    <t>140</t>
  </si>
  <si>
    <t>9539431230.2</t>
  </si>
  <si>
    <t>Osadenie poklopu (bez dodávky - dodávka OK)</t>
  </si>
  <si>
    <t>142</t>
  </si>
  <si>
    <t>61</t>
  </si>
  <si>
    <t>979089012</t>
  </si>
  <si>
    <t>Poplatok za skladovanie - rôzne odpady zo stavby - kontajner</t>
  </si>
  <si>
    <t>kont</t>
  </si>
  <si>
    <t>144</t>
  </si>
  <si>
    <t>Nádrž</t>
  </si>
  <si>
    <t>Dodávka a montáž prečerpávacej nádrže 200m3 podľa výkresov, vrátane skúšky vodotesnosti - odhad</t>
  </si>
  <si>
    <t>99</t>
  </si>
  <si>
    <t>Presun hmôt HSV</t>
  </si>
  <si>
    <t>127</t>
  </si>
  <si>
    <t>998021021.S</t>
  </si>
  <si>
    <t>Presun hmôt pre haly 802, 811 zvislá konštr.z tehál,tvárnic,blokov alebo kovová do výšky 20 m</t>
  </si>
  <si>
    <t>PSV</t>
  </si>
  <si>
    <t>Práce a dodávky PSV</t>
  </si>
  <si>
    <t>711</t>
  </si>
  <si>
    <t>Izolácie proti vode a vlhkosti</t>
  </si>
  <si>
    <t>65</t>
  </si>
  <si>
    <t>711170120.S</t>
  </si>
  <si>
    <t>Dodávka a montáž kontrolného systému - drenážna trubka 32,9bm + napojenie na kanaližačnú kontrolnú šachtu, hl. 4,5m</t>
  </si>
  <si>
    <t>150</t>
  </si>
  <si>
    <t>152</t>
  </si>
  <si>
    <t>67</t>
  </si>
  <si>
    <t>711190010.S</t>
  </si>
  <si>
    <t>Ukončujúci profil profilovaných fólií</t>
  </si>
  <si>
    <t>711471051</t>
  </si>
  <si>
    <t>Zhotovenie izolácie proti tlakovej vode PVC fóliou položenou voľne na vodorovnej ploche so zvarením spoju</t>
  </si>
  <si>
    <t>69</t>
  </si>
  <si>
    <t>711472051</t>
  </si>
  <si>
    <t>Zhotovenie izolácie proti tlakovej vode PVC fóliou položenou voľne na ploche zvislej so zvarením spoju</t>
  </si>
  <si>
    <t>2833000200</t>
  </si>
  <si>
    <t>Hydroizolačná fólia PVC-P FATRAFOL 803, hr. 1,5  mm, š. 1,3 m, izolácia základov proti vlhkosti, tlakovej vode, radónu</t>
  </si>
  <si>
    <t>71</t>
  </si>
  <si>
    <t>693665141r</t>
  </si>
  <si>
    <t>Kotviaci a spojovací materiál , kotviaci uholník r.š. 70 mm, kotviaci pásik, narážacia kotva METAL ISO,Zálievka, riedidlo, tmel, klampiarske konštrukcie, izolovanie prestupov, atď</t>
  </si>
  <si>
    <t>711491171</t>
  </si>
  <si>
    <t>Zhotovenie podkladnej vrstvy izolácie z textílie na ploche vodorovnej, pre izolácie proti zemnej vlhkosti, podpovrchovej a tlakovej vode</t>
  </si>
  <si>
    <t>73</t>
  </si>
  <si>
    <t>711491271</t>
  </si>
  <si>
    <t>Zhotovenie podkladnej vrstvy izolácie z textílie na ploche zvislej, pre izolácie proti zemnej vlhkosti, podpovrchovej a tlakovej vode</t>
  </si>
  <si>
    <t>166</t>
  </si>
  <si>
    <t>6936651300r</t>
  </si>
  <si>
    <t>Geotextília 300g/m2 - separačná</t>
  </si>
  <si>
    <t>75</t>
  </si>
  <si>
    <t>998711201</t>
  </si>
  <si>
    <t>Presun hmôt pre izoláciu proti vode v objektoch výšky do 6 m</t>
  </si>
  <si>
    <t>%</t>
  </si>
  <si>
    <t>713</t>
  </si>
  <si>
    <t>Izolácie tepelné</t>
  </si>
  <si>
    <t>713122111.S</t>
  </si>
  <si>
    <t>Montáž tepelnej izolácie podláh polystyrénom, kladeným voľne v jednej vrstve</t>
  </si>
  <si>
    <t>137</t>
  </si>
  <si>
    <t>283720010500</t>
  </si>
  <si>
    <t>Doska EPS 200S hr. 200 mm, na zateplenie podláh a strešných terás, ISOVER</t>
  </si>
  <si>
    <t>722</t>
  </si>
  <si>
    <t>Zdravotechnika - vnútorný vodovod</t>
  </si>
  <si>
    <t>76</t>
  </si>
  <si>
    <t>Vodovod</t>
  </si>
  <si>
    <t>Dodávka a montáž vodovodu  - viď príloha - Zdravotechnika</t>
  </si>
  <si>
    <t>763</t>
  </si>
  <si>
    <t>Konštrukcie - drevostavby</t>
  </si>
  <si>
    <t>181</t>
  </si>
  <si>
    <t>763138220.S</t>
  </si>
  <si>
    <t>Podhľad SDK závesný na dvojúrovňovej oceľovej podkonštrukcií CD+UD, doska štandardná A 12.5 mm</t>
  </si>
  <si>
    <t>1890702464</t>
  </si>
  <si>
    <t>764</t>
  </si>
  <si>
    <t xml:space="preserve">Konštrukcie klampiarske   </t>
  </si>
  <si>
    <t>123</t>
  </si>
  <si>
    <t>764171838</t>
  </si>
  <si>
    <t>Vetracia štrbina + oplechovanie LINDAB</t>
  </si>
  <si>
    <t>178</t>
  </si>
  <si>
    <t>180</t>
  </si>
  <si>
    <t>764348401.S1</t>
  </si>
  <si>
    <t>Ostatné kusové prvky, kolená, vývody, kotlíky, atd...</t>
  </si>
  <si>
    <t>182</t>
  </si>
  <si>
    <t>121</t>
  </si>
  <si>
    <t>764352227.S</t>
  </si>
  <si>
    <t>Žľaby z pozinkovaného PZ plechu, pododkvapové polkruhové r.š. 330 mm</t>
  </si>
  <si>
    <t>184</t>
  </si>
  <si>
    <t>79</t>
  </si>
  <si>
    <t>764421530R</t>
  </si>
  <si>
    <t>Oplechovanie strechy z poplastovaného plechu, r.š. 200-450 mm, záveterné lišty, hrebeň, olemovanie okolo brán, rohov, kútov...</t>
  </si>
  <si>
    <t>764454255.S</t>
  </si>
  <si>
    <t>Zvodové rúry z pozinkovaného PZ plechu, kruhové priemer 150 mm</t>
  </si>
  <si>
    <t>998764202.S</t>
  </si>
  <si>
    <t>Presun hmôt pre konštrukcie klampiarske v objektoch výšky nad 6 do 12 m</t>
  </si>
  <si>
    <t>767</t>
  </si>
  <si>
    <t>Konštrukcie doplnkové kovové</t>
  </si>
  <si>
    <t>767211112.S</t>
  </si>
  <si>
    <t>Dodávka a montáž ocelových schodov</t>
  </si>
  <si>
    <t>165</t>
  </si>
  <si>
    <t>1277768466</t>
  </si>
  <si>
    <t>553250002100.S</t>
  </si>
  <si>
    <t>-232996890</t>
  </si>
  <si>
    <t>149</t>
  </si>
  <si>
    <t>Oplotenie</t>
  </si>
  <si>
    <t>Dodávka a montáž oplotenia žumpy</t>
  </si>
  <si>
    <t>Rošt</t>
  </si>
  <si>
    <t>Dodávka a montáž betónových roštov</t>
  </si>
  <si>
    <t>771</t>
  </si>
  <si>
    <t>Podlahy z dlaždíc</t>
  </si>
  <si>
    <t>771541215.S</t>
  </si>
  <si>
    <t>Montáž podláh z dlaždíc gres kladených do tmelu flexibil. mrazuvzdorného veľ. 300 x 300 mm</t>
  </si>
  <si>
    <t>198</t>
  </si>
  <si>
    <t>139</t>
  </si>
  <si>
    <t>597740001910.S</t>
  </si>
  <si>
    <t>Dlaždice keramické, lxvxhr 298x298x9 mm, gresové neglazované</t>
  </si>
  <si>
    <t>200</t>
  </si>
  <si>
    <t>777</t>
  </si>
  <si>
    <t>Podlahy syntetické</t>
  </si>
  <si>
    <t>777110010.S</t>
  </si>
  <si>
    <t>Polyuretánová podlaha hr. 3 mm do interiéru, penetrácia, 1x stierka s kremičitým pieskom, uzatvárací náter</t>
  </si>
  <si>
    <t>202</t>
  </si>
  <si>
    <t>781</t>
  </si>
  <si>
    <t>Obklady</t>
  </si>
  <si>
    <t>143</t>
  </si>
  <si>
    <t>781445105.S</t>
  </si>
  <si>
    <t>Montáž obkladov vnútor. stien z obkladačiek kladených do tmelu veľ. 250x330 mm</t>
  </si>
  <si>
    <t>204</t>
  </si>
  <si>
    <t>597640001900.S</t>
  </si>
  <si>
    <t>Obkladačky keramické lxvxhr 250x330x7 mm</t>
  </si>
  <si>
    <t>206</t>
  </si>
  <si>
    <t>783</t>
  </si>
  <si>
    <t>Nátery</t>
  </si>
  <si>
    <t>177</t>
  </si>
  <si>
    <t>783251017.S</t>
  </si>
  <si>
    <t>Nátery kov.stav.doplnk.konštr. epoxidové a epoxidechtové základné - 35µm - cena v dodávke OK</t>
  </si>
  <si>
    <t>-832684489</t>
  </si>
  <si>
    <t>783252021.S</t>
  </si>
  <si>
    <t>Nátery kov.stav.doplnk.konštr. epoxidecht. dvojnás. so základným náterom reaktív. farb.- 35µm - cena v dodávke OK</t>
  </si>
  <si>
    <t>-53048697</t>
  </si>
  <si>
    <t>784</t>
  </si>
  <si>
    <t>Maľby</t>
  </si>
  <si>
    <t>784410100.S</t>
  </si>
  <si>
    <t>Penetrovanie jednonásobné jemnozrnných podkladov výšky do 3,80 m</t>
  </si>
  <si>
    <t>54112272</t>
  </si>
  <si>
    <t>183</t>
  </si>
  <si>
    <t>784410500.S</t>
  </si>
  <si>
    <t>Prebrúsenie a oprášenie jemnozrnných povrchov výšky do 3,80 m</t>
  </si>
  <si>
    <t>415381582</t>
  </si>
  <si>
    <t>784418012.S</t>
  </si>
  <si>
    <t>Zakrývanie podláh a zariadení papierom v miestnostiach alebo na schodisku</t>
  </si>
  <si>
    <t>799342782</t>
  </si>
  <si>
    <t>185</t>
  </si>
  <si>
    <t>784422271.S</t>
  </si>
  <si>
    <t>Maľby vápenné základné dvojnásobné, ručne nanášané na jemnozrnný podklad výšky do 3,80 m</t>
  </si>
  <si>
    <t>1601922036</t>
  </si>
  <si>
    <t xml:space="preserve">Práce a dodávky M   </t>
  </si>
  <si>
    <t>21-M</t>
  </si>
  <si>
    <t>Elektromontáže</t>
  </si>
  <si>
    <t>85</t>
  </si>
  <si>
    <t>Elektroinštalácia</t>
  </si>
  <si>
    <t>Dodávka a montáž elektroinštalácie, bleskozvod a uzemnenie - viď samostatný rozpočet - príloha</t>
  </si>
  <si>
    <t>208</t>
  </si>
  <si>
    <t>26-M</t>
  </si>
  <si>
    <t>Montáže zariadení pre poľnohospod.</t>
  </si>
  <si>
    <t>86</t>
  </si>
  <si>
    <t>Stena</t>
  </si>
  <si>
    <t>210</t>
  </si>
  <si>
    <t>87</t>
  </si>
  <si>
    <t>Stena 2</t>
  </si>
  <si>
    <t>Rozvádzač pre centrálne ovládanie plachiet - 4 systémy</t>
  </si>
  <si>
    <t>212</t>
  </si>
  <si>
    <t>88</t>
  </si>
  <si>
    <t>Stena 3</t>
  </si>
  <si>
    <t>Krajový ochranný ukončovací kryt plachtový - do výšky 4,0m</t>
  </si>
  <si>
    <t>214</t>
  </si>
  <si>
    <t>89</t>
  </si>
  <si>
    <t>Stena 4</t>
  </si>
  <si>
    <t>Elektrický pohon k rolovacej stene (BVS-C,D,E,F)</t>
  </si>
  <si>
    <t>216</t>
  </si>
  <si>
    <t>90</t>
  </si>
  <si>
    <t>Stena 5</t>
  </si>
  <si>
    <t>Výdreva pre rolovaciu stenu - dodávka a montáž hranol 200x100mm, vrátane spojovacieho materiálu a impregnácie, hoblovaný</t>
  </si>
  <si>
    <t>218</t>
  </si>
  <si>
    <t>91</t>
  </si>
  <si>
    <t>Vráta 1</t>
  </si>
  <si>
    <t>Rolovacie vráta elektrické so zastrešením, rozmer 4,0x4,0m, vrátane motora, diaľkového ovládania, 2x nástenné tlačidlo, kabeláž, zapojenie a spustenie</t>
  </si>
  <si>
    <t>220</t>
  </si>
  <si>
    <t>Vráta 2</t>
  </si>
  <si>
    <t>Rolovacie vráta ručné retiazkové so zastrešením, rozmer 3,15x4,0m</t>
  </si>
  <si>
    <t>222</t>
  </si>
  <si>
    <t>93</t>
  </si>
  <si>
    <t>Vráta 3</t>
  </si>
  <si>
    <t>Rolovacie vráta ručné retiazkové so zastrešením, rozmer 4,22x4,0m</t>
  </si>
  <si>
    <t>224</t>
  </si>
  <si>
    <t>95</t>
  </si>
  <si>
    <t>Vráta 5</t>
  </si>
  <si>
    <t>Dvojkrídlové vráta vrátane palubkovej výplne, nezateplené, rozmer 2,0 x 2,0 m</t>
  </si>
  <si>
    <t>228</t>
  </si>
  <si>
    <t>230</t>
  </si>
  <si>
    <t>43-M</t>
  </si>
  <si>
    <t xml:space="preserve">Montáž oceľových konštrukcií   </t>
  </si>
  <si>
    <t>97</t>
  </si>
  <si>
    <t>4301001</t>
  </si>
  <si>
    <t>Montáž oceľovej konštrukcie stavby - odhad</t>
  </si>
  <si>
    <t>232</t>
  </si>
  <si>
    <t>424401</t>
  </si>
  <si>
    <t>Oceľová konštrukcia stavby + štíty - odhad</t>
  </si>
  <si>
    <t>256</t>
  </si>
  <si>
    <t>234</t>
  </si>
  <si>
    <t>5539005</t>
  </si>
  <si>
    <t>Chemická kotva HILTI HIT- RE 500 V3 + AM (8.8) M24, vŕtanie fi28 hĺbka vŕtania 450mm</t>
  </si>
  <si>
    <t>236</t>
  </si>
  <si>
    <t>4301001.1</t>
  </si>
  <si>
    <t>Montáž strešných oceľových väzníc METSEC</t>
  </si>
  <si>
    <t>238</t>
  </si>
  <si>
    <t>101</t>
  </si>
  <si>
    <t>424401.1</t>
  </si>
  <si>
    <t>Dodávka oceľových pozinkovaných strešných väzníc systém Metsec</t>
  </si>
  <si>
    <t>240</t>
  </si>
  <si>
    <t>430101</t>
  </si>
  <si>
    <t>Montáž oplaštenia bočných stien polykarbonátom vrátane všetkých detailov</t>
  </si>
  <si>
    <t>242</t>
  </si>
  <si>
    <t>103</t>
  </si>
  <si>
    <t>424101</t>
  </si>
  <si>
    <t>Polykarbonát vo farebnom prevedení "opál" vrátane všetkých detailov, hrúbka 20mm, 7 komorový</t>
  </si>
  <si>
    <t>244</t>
  </si>
  <si>
    <t>430101.2</t>
  </si>
  <si>
    <t>246</t>
  </si>
  <si>
    <t>105</t>
  </si>
  <si>
    <t>424101R2</t>
  </si>
  <si>
    <t>248</t>
  </si>
  <si>
    <t>424101.3</t>
  </si>
  <si>
    <t>Dodávka strešnej krytiny - montážne prvky vo farbe: Fastvis, Kalota, zošiváky a ostatný spotrebný materiál</t>
  </si>
  <si>
    <t>250</t>
  </si>
  <si>
    <t>151</t>
  </si>
  <si>
    <t>767411101.S</t>
  </si>
  <si>
    <t>Montáž opláštenia sendvičovými stenovými panelmi s viditeľným spojom na OK, hrúbky do 100 mm</t>
  </si>
  <si>
    <t>252</t>
  </si>
  <si>
    <t>553250000200.S</t>
  </si>
  <si>
    <t>Panel sendvičový s jadrom z minerálnej vlny stenový s viditeľným spojom, oceľový plášť š. 1100 mm hr. jadra 100 mm</t>
  </si>
  <si>
    <t>254</t>
  </si>
  <si>
    <t>141</t>
  </si>
  <si>
    <t>4301111R1</t>
  </si>
  <si>
    <t>Montáž oplaštenia strechy sendvičovým agropanelom hrúbky 50mm</t>
  </si>
  <si>
    <t>424101R222</t>
  </si>
  <si>
    <t>Sendvičový agropanel pre poľnohospodárstvo, hrúbka 50mm, plech-minerálna vata-plech a sklolaminát, RAL 9002</t>
  </si>
  <si>
    <t>258</t>
  </si>
  <si>
    <t>107</t>
  </si>
  <si>
    <t>Dokument</t>
  </si>
  <si>
    <t>Spracovanie výrobnej dielenskej dokumentácie OK</t>
  </si>
  <si>
    <t>260</t>
  </si>
  <si>
    <t>MAT</t>
  </si>
  <si>
    <t>Spojovací materiál pre montáž OK a opláštenia</t>
  </si>
  <si>
    <t>262</t>
  </si>
  <si>
    <t>109</t>
  </si>
  <si>
    <t>MSD</t>
  </si>
  <si>
    <t>Mimostavenisková doprava</t>
  </si>
  <si>
    <t>264</t>
  </si>
  <si>
    <t>Plošina</t>
  </si>
  <si>
    <t>Montážna plošina - opláštenie, strecha, OK, klampiarske práce</t>
  </si>
  <si>
    <t>deň</t>
  </si>
  <si>
    <t>266</t>
  </si>
  <si>
    <t>111</t>
  </si>
  <si>
    <t>Žeriav</t>
  </si>
  <si>
    <t>Žeriavnícke práce - pre OK a opláštenie</t>
  </si>
  <si>
    <t>hod</t>
  </si>
  <si>
    <t>268</t>
  </si>
  <si>
    <t>Lopata</t>
  </si>
  <si>
    <t>270</t>
  </si>
  <si>
    <t>113</t>
  </si>
  <si>
    <t>Lopata 2</t>
  </si>
  <si>
    <t>Dodávka a montáž olemovania prepadu lopaty + dodávka a montáž ocelového rostu do prepadu</t>
  </si>
  <si>
    <t>272</t>
  </si>
  <si>
    <t>Stĺpiky</t>
  </si>
  <si>
    <t>Osadenie bezpečnostných stĺpikov pred vráta proti poškodeniu mechanizmami - dodávka a montáž</t>
  </si>
  <si>
    <t>274</t>
  </si>
  <si>
    <t>VRN</t>
  </si>
  <si>
    <t xml:space="preserve">Vedľajšie rozpočtové náklady   </t>
  </si>
  <si>
    <t>115</t>
  </si>
  <si>
    <t>000200011R</t>
  </si>
  <si>
    <t>Zaťažovacie skúšky pre preukázanie únosnosti podložiia</t>
  </si>
  <si>
    <t>276</t>
  </si>
  <si>
    <t>000200053.S</t>
  </si>
  <si>
    <t>Vytýčenie všetkých podzemných inžinierskych sietí</t>
  </si>
  <si>
    <t>278</t>
  </si>
  <si>
    <t>179</t>
  </si>
  <si>
    <t>000400011.S</t>
  </si>
  <si>
    <t>Vykonávací projekt - statika</t>
  </si>
  <si>
    <t>85989338</t>
  </si>
  <si>
    <t>000400011.Sc</t>
  </si>
  <si>
    <t>Dodávka a montáž - kancelárie, OK+strop-podlaha +oplastenie+dvere a okná</t>
  </si>
  <si>
    <t>eur</t>
  </si>
  <si>
    <t>-1907778498</t>
  </si>
  <si>
    <t>VRN03</t>
  </si>
  <si>
    <t>Geodetické práce</t>
  </si>
  <si>
    <t>117</t>
  </si>
  <si>
    <t>000300016</t>
  </si>
  <si>
    <t>Geodetické práce - vykonávané pred výstavbou určenie vytyčovacej siete, vytýčenie staveniska, staveb. objektu, základových konštrukcií</t>
  </si>
  <si>
    <t>280</t>
  </si>
  <si>
    <t>000300021</t>
  </si>
  <si>
    <t>Geodetické práce - vykonávané v priebehu výstavby výškové merania</t>
  </si>
  <si>
    <t>282</t>
  </si>
  <si>
    <t>VRN06</t>
  </si>
  <si>
    <t>Zariadenie staveniska</t>
  </si>
  <si>
    <t>153</t>
  </si>
  <si>
    <t>000600011.S</t>
  </si>
  <si>
    <t>Zariadenie staveniska - prevádzkové kancelárie a sklady, energie a sociálne zariadenia - chemické WC, prípojky voda a elektro, staveniskový rozvádzač....(podľa zborníka objektivizovaných VRN, sadzby zariadenia staveniska)</t>
  </si>
  <si>
    <t>-418128920</t>
  </si>
  <si>
    <t>Montáž oplaštenia strechy PIR hrúbky 40mm</t>
  </si>
  <si>
    <t>PIR panel, hrúbka 40mm,</t>
  </si>
  <si>
    <t>Panel sendvičový z tvrdej peny PIR stenový š. 1100 mm hr. jadra 40 mm + montaž</t>
  </si>
  <si>
    <t>kancelária</t>
  </si>
  <si>
    <t>Dodávka a montáž vodiaceho profilu pre šípovú lopatu</t>
  </si>
  <si>
    <t>ventilatory</t>
  </si>
  <si>
    <t>Rolovacia stena pohyblivá elektrická BVS "D", výška steny do 4,50 m, pozink, vodiace profily s gumou proti oteru, bočné zakrytie plachta/plech + plošina</t>
  </si>
  <si>
    <t>D+M Ventilátor 55" 0,92kW</t>
  </si>
  <si>
    <t xml:space="preserve">AGRIA Liptovský Ondrej, a. s., Liptovský Ondrej 126, 032 04 Liptovský Ondrej  </t>
  </si>
  <si>
    <t>COMBA s.r.o. Špitálska 41, 054 01 Levoča</t>
  </si>
  <si>
    <t>Výkaz Výmer</t>
  </si>
  <si>
    <t>KRYCÍ LIST Výkazu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</si>
</sst>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2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0" borderId="23" xfId="0" applyNumberFormat="1" applyFont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3" xfId="0" applyFont="1" applyBorder="1" applyAlignment="1" applyProtection="1">
      <alignment horizontal="center" vertical="center"/>
      <protection locked="0"/>
    </xf>
    <xf numFmtId="49" fontId="32" fillId="0" borderId="23" xfId="0" applyNumberFormat="1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167" fontId="32" fillId="0" borderId="23" xfId="0" applyNumberFormat="1" applyFont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  <protection locked="0"/>
    </xf>
    <xf numFmtId="0" fontId="33" fillId="0" borderId="23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4" fontId="22" fillId="4" borderId="0" xfId="0" applyNumberFormat="1" applyFont="1" applyFill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>
      <selection activeCell="AA18" sqref="AA1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85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788</v>
      </c>
      <c r="AR4" s="16"/>
      <c r="AS4" s="18" t="s">
        <v>8</v>
      </c>
      <c r="BS4" s="13" t="s">
        <v>9</v>
      </c>
    </row>
    <row r="5" spans="1:74" ht="12" customHeight="1">
      <c r="B5" s="16"/>
      <c r="D5" s="19" t="s">
        <v>10</v>
      </c>
      <c r="K5" s="173" t="s">
        <v>11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R5" s="16"/>
      <c r="BS5" s="13" t="s">
        <v>6</v>
      </c>
    </row>
    <row r="6" spans="1:74" ht="36.950000000000003" customHeight="1">
      <c r="B6" s="16"/>
      <c r="D6" s="21" t="s">
        <v>12</v>
      </c>
      <c r="K6" s="175" t="s">
        <v>13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 t="s">
        <v>19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L10" t="s">
        <v>786</v>
      </c>
      <c r="AK10" s="22" t="s">
        <v>21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17</v>
      </c>
      <c r="AK11" s="22" t="s">
        <v>22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23</v>
      </c>
      <c r="AK13" s="22" t="s">
        <v>21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17</v>
      </c>
      <c r="AK14" s="22" t="s">
        <v>22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24</v>
      </c>
      <c r="L16" t="s">
        <v>787</v>
      </c>
      <c r="AK16" s="22" t="s">
        <v>21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17</v>
      </c>
      <c r="AK17" s="22" t="s">
        <v>22</v>
      </c>
      <c r="AN17" s="20" t="s">
        <v>1</v>
      </c>
      <c r="AR17" s="16"/>
      <c r="BS17" s="13" t="s">
        <v>25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26</v>
      </c>
      <c r="AK19" s="22" t="s">
        <v>21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17</v>
      </c>
      <c r="AK20" s="22" t="s">
        <v>22</v>
      </c>
      <c r="AN20" s="20" t="s">
        <v>1</v>
      </c>
      <c r="AR20" s="16"/>
      <c r="BS20" s="13" t="s">
        <v>25</v>
      </c>
    </row>
    <row r="21" spans="2:71" ht="6.95" customHeight="1">
      <c r="B21" s="16"/>
      <c r="AR21" s="16"/>
    </row>
    <row r="22" spans="2:71" ht="12" customHeight="1">
      <c r="B22" s="16"/>
      <c r="D22" s="22" t="s">
        <v>27</v>
      </c>
      <c r="AR22" s="16"/>
    </row>
    <row r="23" spans="2:71" ht="16.5" customHeight="1">
      <c r="B23" s="16"/>
      <c r="E23" s="176" t="s">
        <v>1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ht="14.45" customHeight="1">
      <c r="B26" s="16"/>
      <c r="D26" s="25" t="s">
        <v>28</v>
      </c>
      <c r="AK26" s="177">
        <f>ROUND(AG94,2)</f>
        <v>0</v>
      </c>
      <c r="AL26" s="174"/>
      <c r="AM26" s="174"/>
      <c r="AN26" s="174"/>
      <c r="AO26" s="174"/>
      <c r="AR26" s="16"/>
    </row>
    <row r="27" spans="2:71" ht="14.45" customHeight="1">
      <c r="B27" s="16"/>
      <c r="D27" s="25" t="s">
        <v>29</v>
      </c>
      <c r="AK27" s="177">
        <f>ROUND(AG97, 2)</f>
        <v>0</v>
      </c>
      <c r="AL27" s="177"/>
      <c r="AM27" s="177"/>
      <c r="AN27" s="177"/>
      <c r="AO27" s="177"/>
      <c r="AR27" s="16"/>
    </row>
    <row r="28" spans="2:71" s="1" customFormat="1" ht="6.95" customHeight="1">
      <c r="B28" s="26"/>
      <c r="AR28" s="26"/>
    </row>
    <row r="29" spans="2:71" s="1" customFormat="1" ht="25.9" customHeight="1">
      <c r="B29" s="26"/>
      <c r="D29" s="27" t="s">
        <v>30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190">
        <f>ROUND(AK26 + AK27, 2)</f>
        <v>0</v>
      </c>
      <c r="AL29" s="191"/>
      <c r="AM29" s="191"/>
      <c r="AN29" s="191"/>
      <c r="AO29" s="191"/>
      <c r="AR29" s="26"/>
    </row>
    <row r="30" spans="2:71" s="1" customFormat="1" ht="6.95" customHeight="1">
      <c r="B30" s="26"/>
      <c r="AR30" s="26"/>
    </row>
    <row r="31" spans="2:71" s="1" customFormat="1" ht="12.75">
      <c r="B31" s="26"/>
      <c r="L31" s="169" t="s">
        <v>31</v>
      </c>
      <c r="M31" s="169"/>
      <c r="N31" s="169"/>
      <c r="O31" s="169"/>
      <c r="P31" s="169"/>
      <c r="W31" s="169" t="s">
        <v>32</v>
      </c>
      <c r="X31" s="169"/>
      <c r="Y31" s="169"/>
      <c r="Z31" s="169"/>
      <c r="AA31" s="169"/>
      <c r="AB31" s="169"/>
      <c r="AC31" s="169"/>
      <c r="AD31" s="169"/>
      <c r="AE31" s="169"/>
      <c r="AK31" s="169" t="s">
        <v>33</v>
      </c>
      <c r="AL31" s="169"/>
      <c r="AM31" s="169"/>
      <c r="AN31" s="169"/>
      <c r="AO31" s="169"/>
      <c r="AR31" s="26"/>
    </row>
    <row r="32" spans="2:71" s="2" customFormat="1" ht="14.45" customHeight="1">
      <c r="B32" s="30"/>
      <c r="D32" s="22" t="s">
        <v>34</v>
      </c>
      <c r="F32" s="31" t="s">
        <v>35</v>
      </c>
      <c r="L32" s="172">
        <v>0.23</v>
      </c>
      <c r="M32" s="171"/>
      <c r="N32" s="171"/>
      <c r="O32" s="171"/>
      <c r="P32" s="171"/>
      <c r="Q32" s="32"/>
      <c r="R32" s="32"/>
      <c r="S32" s="32"/>
      <c r="T32" s="32"/>
      <c r="U32" s="32"/>
      <c r="V32" s="32"/>
      <c r="W32" s="170">
        <f>ROUND(AZ94 + SUM(CD97), 2)</f>
        <v>0</v>
      </c>
      <c r="X32" s="171"/>
      <c r="Y32" s="171"/>
      <c r="Z32" s="171"/>
      <c r="AA32" s="171"/>
      <c r="AB32" s="171"/>
      <c r="AC32" s="171"/>
      <c r="AD32" s="171"/>
      <c r="AE32" s="171"/>
      <c r="AF32" s="32"/>
      <c r="AG32" s="32"/>
      <c r="AH32" s="32"/>
      <c r="AI32" s="32"/>
      <c r="AJ32" s="32"/>
      <c r="AK32" s="170">
        <f>ROUND(AV94 + SUM(BY97), 2)</f>
        <v>0</v>
      </c>
      <c r="AL32" s="171"/>
      <c r="AM32" s="171"/>
      <c r="AN32" s="171"/>
      <c r="AO32" s="171"/>
      <c r="AP32" s="32"/>
      <c r="AQ32" s="32"/>
      <c r="AR32" s="33"/>
      <c r="AS32" s="32"/>
      <c r="AT32" s="32"/>
      <c r="AU32" s="32"/>
      <c r="AV32" s="32"/>
      <c r="AW32" s="32"/>
      <c r="AX32" s="32"/>
      <c r="AY32" s="32"/>
      <c r="AZ32" s="32"/>
    </row>
    <row r="33" spans="2:52" s="2" customFormat="1" ht="14.45" customHeight="1">
      <c r="B33" s="30"/>
      <c r="F33" s="31" t="s">
        <v>36</v>
      </c>
      <c r="L33" s="178">
        <v>0.23</v>
      </c>
      <c r="M33" s="179"/>
      <c r="N33" s="179"/>
      <c r="O33" s="179"/>
      <c r="P33" s="179"/>
      <c r="W33" s="180">
        <f>ROUND(BA94 + SUM(CE97), 2)</f>
        <v>0</v>
      </c>
      <c r="X33" s="179"/>
      <c r="Y33" s="179"/>
      <c r="Z33" s="179"/>
      <c r="AA33" s="179"/>
      <c r="AB33" s="179"/>
      <c r="AC33" s="179"/>
      <c r="AD33" s="179"/>
      <c r="AE33" s="179"/>
      <c r="AK33" s="180">
        <f>ROUND(AW94 + SUM(BZ97), 2)</f>
        <v>0</v>
      </c>
      <c r="AL33" s="179"/>
      <c r="AM33" s="179"/>
      <c r="AN33" s="179"/>
      <c r="AO33" s="179"/>
      <c r="AR33" s="30"/>
    </row>
    <row r="34" spans="2:52" s="2" customFormat="1" ht="14.45" hidden="1" customHeight="1">
      <c r="B34" s="30"/>
      <c r="F34" s="22" t="s">
        <v>37</v>
      </c>
      <c r="L34" s="178">
        <v>0.23</v>
      </c>
      <c r="M34" s="179"/>
      <c r="N34" s="179"/>
      <c r="O34" s="179"/>
      <c r="P34" s="179"/>
      <c r="W34" s="180">
        <f>ROUND(BB94 + SUM(CF97), 2)</f>
        <v>0</v>
      </c>
      <c r="X34" s="179"/>
      <c r="Y34" s="179"/>
      <c r="Z34" s="179"/>
      <c r="AA34" s="179"/>
      <c r="AB34" s="179"/>
      <c r="AC34" s="179"/>
      <c r="AD34" s="179"/>
      <c r="AE34" s="179"/>
      <c r="AK34" s="180">
        <v>0</v>
      </c>
      <c r="AL34" s="179"/>
      <c r="AM34" s="179"/>
      <c r="AN34" s="179"/>
      <c r="AO34" s="179"/>
      <c r="AR34" s="30"/>
    </row>
    <row r="35" spans="2:52" s="2" customFormat="1" ht="14.45" hidden="1" customHeight="1">
      <c r="B35" s="30"/>
      <c r="F35" s="22" t="s">
        <v>38</v>
      </c>
      <c r="L35" s="178">
        <v>0.23</v>
      </c>
      <c r="M35" s="179"/>
      <c r="N35" s="179"/>
      <c r="O35" s="179"/>
      <c r="P35" s="179"/>
      <c r="W35" s="180">
        <f>ROUND(BC94 + SUM(CG97), 2)</f>
        <v>0</v>
      </c>
      <c r="X35" s="179"/>
      <c r="Y35" s="179"/>
      <c r="Z35" s="179"/>
      <c r="AA35" s="179"/>
      <c r="AB35" s="179"/>
      <c r="AC35" s="179"/>
      <c r="AD35" s="179"/>
      <c r="AE35" s="179"/>
      <c r="AK35" s="180">
        <v>0</v>
      </c>
      <c r="AL35" s="179"/>
      <c r="AM35" s="179"/>
      <c r="AN35" s="179"/>
      <c r="AO35" s="179"/>
      <c r="AR35" s="30"/>
    </row>
    <row r="36" spans="2:52" s="2" customFormat="1" ht="14.45" hidden="1" customHeight="1">
      <c r="B36" s="30"/>
      <c r="F36" s="31" t="s">
        <v>39</v>
      </c>
      <c r="L36" s="172">
        <v>0</v>
      </c>
      <c r="M36" s="171"/>
      <c r="N36" s="171"/>
      <c r="O36" s="171"/>
      <c r="P36" s="171"/>
      <c r="Q36" s="32"/>
      <c r="R36" s="32"/>
      <c r="S36" s="32"/>
      <c r="T36" s="32"/>
      <c r="U36" s="32"/>
      <c r="V36" s="32"/>
      <c r="W36" s="170">
        <f>ROUND(BD94 + SUM(CH97), 2)</f>
        <v>0</v>
      </c>
      <c r="X36" s="171"/>
      <c r="Y36" s="171"/>
      <c r="Z36" s="171"/>
      <c r="AA36" s="171"/>
      <c r="AB36" s="171"/>
      <c r="AC36" s="171"/>
      <c r="AD36" s="171"/>
      <c r="AE36" s="171"/>
      <c r="AF36" s="32"/>
      <c r="AG36" s="32"/>
      <c r="AH36" s="32"/>
      <c r="AI36" s="32"/>
      <c r="AJ36" s="32"/>
      <c r="AK36" s="170">
        <v>0</v>
      </c>
      <c r="AL36" s="171"/>
      <c r="AM36" s="171"/>
      <c r="AN36" s="171"/>
      <c r="AO36" s="171"/>
      <c r="AP36" s="32"/>
      <c r="AQ36" s="32"/>
      <c r="AR36" s="33"/>
      <c r="AS36" s="32"/>
      <c r="AT36" s="32"/>
      <c r="AU36" s="32"/>
      <c r="AV36" s="32"/>
      <c r="AW36" s="32"/>
      <c r="AX36" s="32"/>
      <c r="AY36" s="32"/>
      <c r="AZ36" s="32"/>
    </row>
    <row r="37" spans="2:52" s="1" customFormat="1" ht="6.95" customHeight="1">
      <c r="B37" s="26"/>
      <c r="AR37" s="26"/>
    </row>
    <row r="38" spans="2:52" s="1" customFormat="1" ht="25.9" customHeight="1">
      <c r="B38" s="26"/>
      <c r="C38" s="34"/>
      <c r="D38" s="35" t="s">
        <v>40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7" t="s">
        <v>41</v>
      </c>
      <c r="U38" s="36"/>
      <c r="V38" s="36"/>
      <c r="W38" s="36"/>
      <c r="X38" s="184" t="s">
        <v>42</v>
      </c>
      <c r="Y38" s="182"/>
      <c r="Z38" s="182"/>
      <c r="AA38" s="182"/>
      <c r="AB38" s="182"/>
      <c r="AC38" s="36"/>
      <c r="AD38" s="36"/>
      <c r="AE38" s="36"/>
      <c r="AF38" s="36"/>
      <c r="AG38" s="36"/>
      <c r="AH38" s="36"/>
      <c r="AI38" s="36"/>
      <c r="AJ38" s="36"/>
      <c r="AK38" s="181">
        <f>SUM(AK29:AK36)</f>
        <v>0</v>
      </c>
      <c r="AL38" s="182"/>
      <c r="AM38" s="182"/>
      <c r="AN38" s="182"/>
      <c r="AO38" s="183"/>
      <c r="AP38" s="34"/>
      <c r="AQ38" s="34"/>
      <c r="AR38" s="26"/>
    </row>
    <row r="39" spans="2:52" s="1" customFormat="1" ht="6.95" customHeight="1">
      <c r="B39" s="26"/>
      <c r="AR39" s="26"/>
    </row>
    <row r="40" spans="2:52" s="1" customFormat="1" ht="14.45" customHeight="1">
      <c r="B40" s="26"/>
      <c r="AR40" s="2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6"/>
      <c r="D49" s="38" t="s">
        <v>43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44</v>
      </c>
      <c r="AI49" s="39"/>
      <c r="AJ49" s="39"/>
      <c r="AK49" s="39"/>
      <c r="AL49" s="39"/>
      <c r="AM49" s="39"/>
      <c r="AN49" s="39"/>
      <c r="AO49" s="39"/>
      <c r="AR49" s="26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6"/>
      <c r="D60" s="40" t="s">
        <v>45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40" t="s">
        <v>46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40" t="s">
        <v>45</v>
      </c>
      <c r="AI60" s="28"/>
      <c r="AJ60" s="28"/>
      <c r="AK60" s="28"/>
      <c r="AL60" s="28"/>
      <c r="AM60" s="40" t="s">
        <v>46</v>
      </c>
      <c r="AN60" s="28"/>
      <c r="AO60" s="28"/>
      <c r="AR60" s="26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6"/>
      <c r="D64" s="38" t="s">
        <v>47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48</v>
      </c>
      <c r="AI64" s="39"/>
      <c r="AJ64" s="39"/>
      <c r="AK64" s="39"/>
      <c r="AL64" s="39"/>
      <c r="AM64" s="39"/>
      <c r="AN64" s="39"/>
      <c r="AO64" s="39"/>
      <c r="AR64" s="26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6"/>
      <c r="D75" s="40" t="s">
        <v>45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40" t="s">
        <v>46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40" t="s">
        <v>45</v>
      </c>
      <c r="AI75" s="28"/>
      <c r="AJ75" s="28"/>
      <c r="AK75" s="28"/>
      <c r="AL75" s="28"/>
      <c r="AM75" s="40" t="s">
        <v>46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6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6"/>
    </row>
    <row r="82" spans="1:91" s="1" customFormat="1" ht="24.95" customHeight="1">
      <c r="B82" s="26"/>
      <c r="C82" s="17" t="s">
        <v>49</v>
      </c>
      <c r="AR82" s="26"/>
    </row>
    <row r="83" spans="1:91" s="1" customFormat="1" ht="6.95" customHeight="1">
      <c r="B83" s="26"/>
      <c r="AR83" s="26"/>
    </row>
    <row r="84" spans="1:91" s="3" customFormat="1" ht="12" customHeight="1">
      <c r="B84" s="45"/>
      <c r="C84" s="22" t="s">
        <v>10</v>
      </c>
      <c r="L84" s="3" t="str">
        <f>K5</f>
        <v>IMPORT</v>
      </c>
      <c r="AR84" s="45"/>
    </row>
    <row r="85" spans="1:91" s="4" customFormat="1" ht="36.950000000000003" customHeight="1">
      <c r="B85" s="46"/>
      <c r="C85" s="47" t="s">
        <v>12</v>
      </c>
      <c r="L85" s="164" t="str">
        <f>K6</f>
        <v>2022_04 - Rekonštrukcia ustajňovacích priestorov na hospodárskom dvore Liptovský Peter</v>
      </c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R85" s="46"/>
    </row>
    <row r="86" spans="1:91" s="1" customFormat="1" ht="6.95" customHeight="1">
      <c r="B86" s="26"/>
      <c r="AR86" s="26"/>
    </row>
    <row r="87" spans="1:91" s="1" customFormat="1" ht="12" customHeight="1">
      <c r="B87" s="26"/>
      <c r="C87" s="22" t="s">
        <v>16</v>
      </c>
      <c r="L87" s="48" t="str">
        <f>IF(K8="","",K8)</f>
        <v xml:space="preserve"> </v>
      </c>
      <c r="AI87" s="22" t="s">
        <v>18</v>
      </c>
      <c r="AM87" s="187" t="str">
        <f>IF(AN8= "","",AN8)</f>
        <v>5. 2. 2025</v>
      </c>
      <c r="AN87" s="187"/>
      <c r="AR87" s="26"/>
    </row>
    <row r="88" spans="1:91" s="1" customFormat="1" ht="6.95" customHeight="1">
      <c r="B88" s="26"/>
      <c r="AR88" s="26"/>
    </row>
    <row r="89" spans="1:91" s="1" customFormat="1" ht="15.2" customHeight="1">
      <c r="B89" s="26"/>
      <c r="C89" s="22" t="s">
        <v>20</v>
      </c>
      <c r="L89" s="3" t="str">
        <f>IF(E11= "","",E11)</f>
        <v xml:space="preserve"> </v>
      </c>
      <c r="AI89" s="22" t="s">
        <v>24</v>
      </c>
      <c r="AM89" s="188" t="str">
        <f>IF(E17="","",E17)</f>
        <v xml:space="preserve"> </v>
      </c>
      <c r="AN89" s="189"/>
      <c r="AO89" s="189"/>
      <c r="AP89" s="189"/>
      <c r="AR89" s="26"/>
      <c r="AS89" s="193" t="s">
        <v>50</v>
      </c>
      <c r="AT89" s="194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6"/>
      <c r="C90" s="22" t="s">
        <v>23</v>
      </c>
      <c r="L90" s="3" t="str">
        <f>IF(E14="","",E14)</f>
        <v xml:space="preserve"> </v>
      </c>
      <c r="AI90" s="22" t="s">
        <v>26</v>
      </c>
      <c r="AM90" s="188" t="str">
        <f>IF(E20="","",E20)</f>
        <v xml:space="preserve"> </v>
      </c>
      <c r="AN90" s="189"/>
      <c r="AO90" s="189"/>
      <c r="AP90" s="189"/>
      <c r="AR90" s="26"/>
      <c r="AS90" s="195"/>
      <c r="AT90" s="196"/>
      <c r="BD90" s="53"/>
    </row>
    <row r="91" spans="1:91" s="1" customFormat="1" ht="10.9" customHeight="1">
      <c r="B91" s="26"/>
      <c r="AR91" s="26"/>
      <c r="AS91" s="195"/>
      <c r="AT91" s="196"/>
      <c r="BD91" s="53"/>
    </row>
    <row r="92" spans="1:91" s="1" customFormat="1" ht="29.25" customHeight="1">
      <c r="B92" s="26"/>
      <c r="C92" s="161" t="s">
        <v>51</v>
      </c>
      <c r="D92" s="162"/>
      <c r="E92" s="162"/>
      <c r="F92" s="162"/>
      <c r="G92" s="162"/>
      <c r="H92" s="54"/>
      <c r="I92" s="168" t="s">
        <v>52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86" t="s">
        <v>53</v>
      </c>
      <c r="AH92" s="162"/>
      <c r="AI92" s="162"/>
      <c r="AJ92" s="162"/>
      <c r="AK92" s="162"/>
      <c r="AL92" s="162"/>
      <c r="AM92" s="162"/>
      <c r="AN92" s="168" t="s">
        <v>54</v>
      </c>
      <c r="AO92" s="162"/>
      <c r="AP92" s="199"/>
      <c r="AQ92" s="55" t="s">
        <v>55</v>
      </c>
      <c r="AR92" s="26"/>
      <c r="AS92" s="56" t="s">
        <v>56</v>
      </c>
      <c r="AT92" s="57" t="s">
        <v>57</v>
      </c>
      <c r="AU92" s="57" t="s">
        <v>58</v>
      </c>
      <c r="AV92" s="57" t="s">
        <v>59</v>
      </c>
      <c r="AW92" s="57" t="s">
        <v>60</v>
      </c>
      <c r="AX92" s="57" t="s">
        <v>61</v>
      </c>
      <c r="AY92" s="57" t="s">
        <v>62</v>
      </c>
      <c r="AZ92" s="57" t="s">
        <v>63</v>
      </c>
      <c r="BA92" s="57" t="s">
        <v>64</v>
      </c>
      <c r="BB92" s="57" t="s">
        <v>65</v>
      </c>
      <c r="BC92" s="57" t="s">
        <v>66</v>
      </c>
      <c r="BD92" s="58" t="s">
        <v>67</v>
      </c>
    </row>
    <row r="93" spans="1:91" s="1" customFormat="1" ht="10.9" customHeight="1">
      <c r="B93" s="26"/>
      <c r="AR93" s="26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68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97">
        <f>ROUND(SUM(AG95:AG95),2)</f>
        <v>0</v>
      </c>
      <c r="AH94" s="197"/>
      <c r="AI94" s="197"/>
      <c r="AJ94" s="197"/>
      <c r="AK94" s="197"/>
      <c r="AL94" s="197"/>
      <c r="AM94" s="197"/>
      <c r="AN94" s="198">
        <f t="shared" ref="AN94:AN95" si="0">SUM(AG94,AT94)</f>
        <v>0</v>
      </c>
      <c r="AO94" s="198"/>
      <c r="AP94" s="198"/>
      <c r="AQ94" s="64" t="s">
        <v>1</v>
      </c>
      <c r="AR94" s="60"/>
      <c r="AS94" s="65">
        <f>ROUND(SUM(AS95:AS95),2)</f>
        <v>0</v>
      </c>
      <c r="AT94" s="66">
        <f t="shared" ref="AT94:AT95" si="1">ROUND(SUM(AV94:AW94),2)</f>
        <v>0</v>
      </c>
      <c r="AU94" s="67">
        <f>ROUND(SUM(AU95:AU95),5)</f>
        <v>1201.7607599999999</v>
      </c>
      <c r="AV94" s="66">
        <f>ROUND(AZ94*L32,2)</f>
        <v>0</v>
      </c>
      <c r="AW94" s="66">
        <f>ROUND(BA94*L33,2)</f>
        <v>0</v>
      </c>
      <c r="AX94" s="66">
        <f>ROUND(BB94*L32,2)</f>
        <v>0</v>
      </c>
      <c r="AY94" s="66">
        <f>ROUND(BC94*L33,2)</f>
        <v>0</v>
      </c>
      <c r="AZ94" s="66">
        <f>ROUND(SUM(AZ95:AZ95),2)</f>
        <v>0</v>
      </c>
      <c r="BA94" s="66">
        <f>ROUND(SUM(BA95:BA95),2)</f>
        <v>0</v>
      </c>
      <c r="BB94" s="66">
        <f>ROUND(SUM(BB95:BB95),2)</f>
        <v>0</v>
      </c>
      <c r="BC94" s="66">
        <f>ROUND(SUM(BC95:BC95),2)</f>
        <v>0</v>
      </c>
      <c r="BD94" s="68">
        <f>ROUND(SUM(BD95:BD95),2)</f>
        <v>0</v>
      </c>
      <c r="BS94" s="69" t="s">
        <v>69</v>
      </c>
      <c r="BT94" s="69" t="s">
        <v>70</v>
      </c>
      <c r="BU94" s="70" t="s">
        <v>71</v>
      </c>
      <c r="BV94" s="69" t="s">
        <v>11</v>
      </c>
      <c r="BW94" s="69" t="s">
        <v>4</v>
      </c>
      <c r="BX94" s="69" t="s">
        <v>72</v>
      </c>
      <c r="CL94" s="69" t="s">
        <v>1</v>
      </c>
    </row>
    <row r="95" spans="1:91" s="6" customFormat="1" ht="16.5" customHeight="1">
      <c r="A95" s="71" t="s">
        <v>73</v>
      </c>
      <c r="B95" s="72"/>
      <c r="C95" s="73"/>
      <c r="D95" s="163" t="s">
        <v>74</v>
      </c>
      <c r="E95" s="163"/>
      <c r="F95" s="163"/>
      <c r="G95" s="163"/>
      <c r="H95" s="163"/>
      <c r="I95" s="74"/>
      <c r="J95" s="163" t="s">
        <v>75</v>
      </c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6">
        <f>'SO 01 - Kravín s robotmi'!J30</f>
        <v>0</v>
      </c>
      <c r="AH95" s="167"/>
      <c r="AI95" s="167"/>
      <c r="AJ95" s="167"/>
      <c r="AK95" s="167"/>
      <c r="AL95" s="167"/>
      <c r="AM95" s="167"/>
      <c r="AN95" s="166">
        <f t="shared" si="0"/>
        <v>0</v>
      </c>
      <c r="AO95" s="167"/>
      <c r="AP95" s="167"/>
      <c r="AQ95" s="75" t="s">
        <v>76</v>
      </c>
      <c r="AR95" s="72"/>
      <c r="AS95" s="76">
        <v>0</v>
      </c>
      <c r="AT95" s="77">
        <f t="shared" si="1"/>
        <v>0</v>
      </c>
      <c r="AU95" s="78">
        <f>'SO 01 - Kravín s robotmi'!P145</f>
        <v>1201.760763</v>
      </c>
      <c r="AV95" s="77">
        <f>'SO 01 - Kravín s robotmi'!J33</f>
        <v>0</v>
      </c>
      <c r="AW95" s="77">
        <f>'SO 01 - Kravín s robotmi'!J34</f>
        <v>0</v>
      </c>
      <c r="AX95" s="77">
        <f>'SO 01 - Kravín s robotmi'!J35</f>
        <v>0</v>
      </c>
      <c r="AY95" s="77">
        <f>'SO 01 - Kravín s robotmi'!J36</f>
        <v>0</v>
      </c>
      <c r="AZ95" s="77">
        <f>'SO 01 - Kravín s robotmi'!F33</f>
        <v>0</v>
      </c>
      <c r="BA95" s="77">
        <f>'SO 01 - Kravín s robotmi'!F34</f>
        <v>0</v>
      </c>
      <c r="BB95" s="77">
        <f>'SO 01 - Kravín s robotmi'!F35</f>
        <v>0</v>
      </c>
      <c r="BC95" s="77">
        <f>'SO 01 - Kravín s robotmi'!F36</f>
        <v>0</v>
      </c>
      <c r="BD95" s="79">
        <f>'SO 01 - Kravín s robotmi'!F37</f>
        <v>0</v>
      </c>
      <c r="BT95" s="80" t="s">
        <v>77</v>
      </c>
      <c r="BV95" s="80" t="s">
        <v>11</v>
      </c>
      <c r="BW95" s="80" t="s">
        <v>78</v>
      </c>
      <c r="BX95" s="80" t="s">
        <v>4</v>
      </c>
      <c r="CL95" s="80" t="s">
        <v>1</v>
      </c>
      <c r="CM95" s="80" t="s">
        <v>70</v>
      </c>
    </row>
    <row r="96" spans="1:91">
      <c r="B96" s="16"/>
      <c r="AR96" s="16"/>
    </row>
    <row r="97" spans="2:48" s="1" customFormat="1" ht="30" customHeight="1">
      <c r="B97" s="26"/>
      <c r="C97" s="61" t="s">
        <v>79</v>
      </c>
      <c r="AG97" s="198">
        <v>0</v>
      </c>
      <c r="AH97" s="198"/>
      <c r="AI97" s="198"/>
      <c r="AJ97" s="198"/>
      <c r="AK97" s="198"/>
      <c r="AL97" s="198"/>
      <c r="AM97" s="198"/>
      <c r="AN97" s="198">
        <v>0</v>
      </c>
      <c r="AO97" s="198"/>
      <c r="AP97" s="198"/>
      <c r="AQ97" s="81"/>
      <c r="AR97" s="26"/>
      <c r="AS97" s="56" t="s">
        <v>80</v>
      </c>
      <c r="AT97" s="57" t="s">
        <v>81</v>
      </c>
      <c r="AU97" s="57" t="s">
        <v>34</v>
      </c>
      <c r="AV97" s="58" t="s">
        <v>57</v>
      </c>
    </row>
    <row r="98" spans="2:48" s="1" customFormat="1" ht="10.9" customHeight="1">
      <c r="B98" s="26"/>
      <c r="AR98" s="26"/>
    </row>
    <row r="99" spans="2:48" s="1" customFormat="1" ht="30" customHeight="1">
      <c r="B99" s="26"/>
      <c r="C99" s="82" t="s">
        <v>82</v>
      </c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192">
        <f>ROUND(AG94 + AG97, 2)</f>
        <v>0</v>
      </c>
      <c r="AH99" s="192"/>
      <c r="AI99" s="192"/>
      <c r="AJ99" s="192"/>
      <c r="AK99" s="192"/>
      <c r="AL99" s="192"/>
      <c r="AM99" s="192"/>
      <c r="AN99" s="192">
        <f>ROUND(AN94 + AN97, 2)</f>
        <v>0</v>
      </c>
      <c r="AO99" s="192"/>
      <c r="AP99" s="192"/>
      <c r="AQ99" s="83"/>
      <c r="AR99" s="26"/>
    </row>
    <row r="100" spans="2:48" s="1" customFormat="1" ht="6.95" customHeight="1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26"/>
    </row>
  </sheetData>
  <mergeCells count="46">
    <mergeCell ref="AG99:AM99"/>
    <mergeCell ref="AN99:AP99"/>
    <mergeCell ref="AS89:AT91"/>
    <mergeCell ref="AG94:AM94"/>
    <mergeCell ref="AN94:AP94"/>
    <mergeCell ref="AG97:AM97"/>
    <mergeCell ref="AN97:AP97"/>
    <mergeCell ref="AN92:AP92"/>
    <mergeCell ref="AN95:AP95"/>
    <mergeCell ref="X38:AB38"/>
    <mergeCell ref="AR2:BE2"/>
    <mergeCell ref="AG95:AM95"/>
    <mergeCell ref="AG92:AM92"/>
    <mergeCell ref="AM87:AN87"/>
    <mergeCell ref="AM89:AP89"/>
    <mergeCell ref="AM90:AP90"/>
    <mergeCell ref="AK29:AO29"/>
    <mergeCell ref="AK31:AO31"/>
    <mergeCell ref="W31:AE31"/>
    <mergeCell ref="AK38:AO38"/>
    <mergeCell ref="L35:P35"/>
    <mergeCell ref="W35:AE35"/>
    <mergeCell ref="AK35:AO35"/>
    <mergeCell ref="L36:P36"/>
    <mergeCell ref="W36:AE36"/>
    <mergeCell ref="AK36:AO36"/>
    <mergeCell ref="L33:P33"/>
    <mergeCell ref="AK33:AO33"/>
    <mergeCell ref="W33:AE33"/>
    <mergeCell ref="W34:AE34"/>
    <mergeCell ref="AK34:AO34"/>
    <mergeCell ref="L34:P34"/>
    <mergeCell ref="L31:P31"/>
    <mergeCell ref="AK32:AO32"/>
    <mergeCell ref="W32:AE32"/>
    <mergeCell ref="L32:P32"/>
    <mergeCell ref="K5:AJ5"/>
    <mergeCell ref="K6:AJ6"/>
    <mergeCell ref="E23:AN23"/>
    <mergeCell ref="AK26:AO26"/>
    <mergeCell ref="AK27:AO27"/>
    <mergeCell ref="L85:AJ85"/>
    <mergeCell ref="I92:AF92"/>
    <mergeCell ref="J95:AF95"/>
    <mergeCell ref="C92:G92"/>
    <mergeCell ref="D95:H95"/>
  </mergeCells>
  <hyperlinks>
    <hyperlink ref="A95" location="'SO 01 - Kravín s robotmi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50"/>
  <sheetViews>
    <sheetView showGridLines="0" topLeftCell="A339" workbookViewId="0">
      <selection activeCell="I357" sqref="I35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5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3" t="s">
        <v>78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customHeight="1">
      <c r="B4" s="16"/>
      <c r="D4" s="17" t="s">
        <v>789</v>
      </c>
      <c r="L4" s="16"/>
      <c r="M4" s="84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201" t="str">
        <f>'Rekapitulácia stavby'!K6</f>
        <v>2022_04 - Rekonštrukcia ustajňovacích priestorov na hospodárskom dvore Liptovský Peter</v>
      </c>
      <c r="F7" s="202"/>
      <c r="G7" s="202"/>
      <c r="H7" s="202"/>
      <c r="L7" s="16"/>
    </row>
    <row r="8" spans="2:46" s="1" customFormat="1" ht="12" customHeight="1">
      <c r="B8" s="26"/>
      <c r="D8" s="22" t="s">
        <v>83</v>
      </c>
      <c r="L8" s="26"/>
    </row>
    <row r="9" spans="2:46" s="1" customFormat="1" ht="16.5" customHeight="1">
      <c r="B9" s="26"/>
      <c r="E9" s="164" t="s">
        <v>84</v>
      </c>
      <c r="F9" s="200"/>
      <c r="G9" s="200"/>
      <c r="H9" s="200"/>
      <c r="L9" s="26"/>
    </row>
    <row r="10" spans="2:46" s="1" customFormat="1">
      <c r="B10" s="26"/>
      <c r="L10" s="26"/>
    </row>
    <row r="11" spans="2:46" s="1" customFormat="1" ht="12" customHeight="1">
      <c r="B11" s="26"/>
      <c r="D11" s="22" t="s">
        <v>14</v>
      </c>
      <c r="F11" s="20" t="s">
        <v>1</v>
      </c>
      <c r="I11" s="22" t="s">
        <v>15</v>
      </c>
      <c r="J11" s="20" t="s">
        <v>1</v>
      </c>
      <c r="L11" s="26"/>
    </row>
    <row r="12" spans="2:46" s="1" customFormat="1" ht="12" customHeight="1">
      <c r="B12" s="26"/>
      <c r="D12" s="22" t="s">
        <v>16</v>
      </c>
      <c r="F12" s="20" t="s">
        <v>17</v>
      </c>
      <c r="I12" s="22" t="s">
        <v>18</v>
      </c>
      <c r="J12" s="49" t="str">
        <f>'Rekapitulácia stavby'!AN8</f>
        <v>5. 2. 2025</v>
      </c>
      <c r="L12" s="26"/>
    </row>
    <row r="13" spans="2:46" s="1" customFormat="1" ht="10.9" customHeight="1">
      <c r="B13" s="26"/>
      <c r="L13" s="26"/>
    </row>
    <row r="14" spans="2:46" s="1" customFormat="1" ht="12" customHeight="1">
      <c r="B14" s="26"/>
      <c r="D14" s="22" t="s">
        <v>20</v>
      </c>
      <c r="F14" s="1" t="s">
        <v>786</v>
      </c>
      <c r="I14" s="22" t="s">
        <v>21</v>
      </c>
      <c r="J14" s="20" t="str">
        <f>IF('Rekapitulácia stavby'!AN10="","",'Rekapitulácia stavby'!AN10)</f>
        <v/>
      </c>
      <c r="L14" s="26"/>
    </row>
    <row r="15" spans="2:46" s="1" customFormat="1" ht="18" customHeight="1">
      <c r="B15" s="26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6"/>
    </row>
    <row r="16" spans="2:46" s="1" customFormat="1" ht="6.95" customHeight="1">
      <c r="B16" s="26"/>
      <c r="L16" s="26"/>
    </row>
    <row r="17" spans="2:12" s="1" customFormat="1" ht="12" customHeight="1">
      <c r="B17" s="26"/>
      <c r="D17" s="22" t="s">
        <v>23</v>
      </c>
      <c r="I17" s="22" t="s">
        <v>21</v>
      </c>
      <c r="J17" s="20" t="str">
        <f>'Rekapitulácia stavby'!AN13</f>
        <v/>
      </c>
      <c r="L17" s="26"/>
    </row>
    <row r="18" spans="2:12" s="1" customFormat="1" ht="18" customHeight="1">
      <c r="B18" s="26"/>
      <c r="E18" s="173" t="str">
        <f>'Rekapitulácia stavby'!E14</f>
        <v xml:space="preserve"> </v>
      </c>
      <c r="F18" s="173"/>
      <c r="G18" s="173"/>
      <c r="H18" s="173"/>
      <c r="I18" s="22" t="s">
        <v>22</v>
      </c>
      <c r="J18" s="20" t="str">
        <f>'Rekapitulácia stavby'!AN14</f>
        <v/>
      </c>
      <c r="L18" s="26"/>
    </row>
    <row r="19" spans="2:12" s="1" customFormat="1" ht="6.95" customHeight="1">
      <c r="B19" s="26"/>
      <c r="L19" s="26"/>
    </row>
    <row r="20" spans="2:12" s="1" customFormat="1" ht="12" customHeight="1">
      <c r="B20" s="26"/>
      <c r="D20" s="22" t="s">
        <v>24</v>
      </c>
      <c r="F20" s="1" t="s">
        <v>787</v>
      </c>
      <c r="I20" s="22" t="s">
        <v>21</v>
      </c>
      <c r="J20" s="20" t="str">
        <f>IF('Rekapitulácia stavby'!AN16="","",'Rekapitulácia stavby'!AN16)</f>
        <v/>
      </c>
      <c r="L20" s="26"/>
    </row>
    <row r="21" spans="2:12" s="1" customFormat="1" ht="18" customHeight="1">
      <c r="B21" s="26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6"/>
    </row>
    <row r="22" spans="2:12" s="1" customFormat="1" ht="6.95" customHeight="1">
      <c r="B22" s="26"/>
      <c r="L22" s="26"/>
    </row>
    <row r="23" spans="2:12" s="1" customFormat="1" ht="12" customHeight="1">
      <c r="B23" s="26"/>
      <c r="D23" s="22" t="s">
        <v>26</v>
      </c>
      <c r="I23" s="22" t="s">
        <v>21</v>
      </c>
      <c r="J23" s="20" t="str">
        <f>IF('Rekapitulácia stavby'!AN19="","",'Rekapitulácia stavby'!AN19)</f>
        <v/>
      </c>
      <c r="L23" s="26"/>
    </row>
    <row r="24" spans="2:12" s="1" customFormat="1" ht="18" customHeight="1">
      <c r="B24" s="26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6"/>
    </row>
    <row r="25" spans="2:12" s="1" customFormat="1" ht="6.95" customHeight="1">
      <c r="B25" s="26"/>
      <c r="L25" s="26"/>
    </row>
    <row r="26" spans="2:12" s="1" customFormat="1" ht="12" customHeight="1">
      <c r="B26" s="26"/>
      <c r="D26" s="22" t="s">
        <v>27</v>
      </c>
      <c r="L26" s="26"/>
    </row>
    <row r="27" spans="2:12" s="7" customFormat="1" ht="16.5" customHeight="1">
      <c r="B27" s="85"/>
      <c r="E27" s="176" t="s">
        <v>1</v>
      </c>
      <c r="F27" s="176"/>
      <c r="G27" s="176"/>
      <c r="H27" s="176"/>
      <c r="L27" s="85"/>
    </row>
    <row r="28" spans="2:12" s="1" customFormat="1" ht="6.95" customHeight="1">
      <c r="B28" s="26"/>
      <c r="L28" s="26"/>
    </row>
    <row r="29" spans="2:12" s="1" customFormat="1" ht="6.95" customHeight="1">
      <c r="B29" s="26"/>
      <c r="D29" s="50"/>
      <c r="E29" s="50"/>
      <c r="F29" s="50"/>
      <c r="G29" s="50"/>
      <c r="H29" s="50"/>
      <c r="I29" s="50"/>
      <c r="J29" s="50"/>
      <c r="K29" s="50"/>
      <c r="L29" s="26"/>
    </row>
    <row r="30" spans="2:12" s="1" customFormat="1" ht="25.35" customHeight="1">
      <c r="B30" s="26"/>
      <c r="D30" s="86" t="s">
        <v>30</v>
      </c>
      <c r="J30" s="63">
        <f>ROUND(J145, 2)</f>
        <v>0</v>
      </c>
      <c r="L30" s="26"/>
    </row>
    <row r="31" spans="2:12" s="1" customFormat="1" ht="6.95" customHeight="1">
      <c r="B31" s="26"/>
      <c r="D31" s="50"/>
      <c r="E31" s="50"/>
      <c r="F31" s="50"/>
      <c r="G31" s="50"/>
      <c r="H31" s="50"/>
      <c r="I31" s="50"/>
      <c r="J31" s="50"/>
      <c r="K31" s="50"/>
      <c r="L31" s="26"/>
    </row>
    <row r="32" spans="2:12" s="1" customFormat="1" ht="14.45" customHeight="1">
      <c r="B32" s="26"/>
      <c r="F32" s="29" t="s">
        <v>32</v>
      </c>
      <c r="I32" s="29" t="s">
        <v>31</v>
      </c>
      <c r="J32" s="29" t="s">
        <v>33</v>
      </c>
      <c r="L32" s="26"/>
    </row>
    <row r="33" spans="2:12" s="1" customFormat="1" ht="14.45" customHeight="1">
      <c r="B33" s="26"/>
      <c r="D33" s="52" t="s">
        <v>34</v>
      </c>
      <c r="E33" s="31" t="s">
        <v>35</v>
      </c>
      <c r="F33" s="87">
        <f>ROUND((SUM(BE145:BE349)),  2)</f>
        <v>0</v>
      </c>
      <c r="G33" s="88"/>
      <c r="H33" s="88"/>
      <c r="I33" s="89">
        <v>0.23</v>
      </c>
      <c r="J33" s="87">
        <f>ROUND(((SUM(BE145:BE349))*I33),  2)</f>
        <v>0</v>
      </c>
      <c r="L33" s="26"/>
    </row>
    <row r="34" spans="2:12" s="1" customFormat="1" ht="14.45" customHeight="1">
      <c r="B34" s="26"/>
      <c r="E34" s="31" t="s">
        <v>36</v>
      </c>
      <c r="F34" s="90">
        <f>ROUND((SUM(BF145:BF349)),  2)</f>
        <v>0</v>
      </c>
      <c r="I34" s="91">
        <v>0.23</v>
      </c>
      <c r="J34" s="90">
        <f>ROUND(((SUM(BF145:BF349))*I34),  2)</f>
        <v>0</v>
      </c>
      <c r="L34" s="26"/>
    </row>
    <row r="35" spans="2:12" s="1" customFormat="1" ht="14.45" hidden="1" customHeight="1">
      <c r="B35" s="26"/>
      <c r="E35" s="22" t="s">
        <v>37</v>
      </c>
      <c r="F35" s="90">
        <f>ROUND((SUM(BG145:BG349)),  2)</f>
        <v>0</v>
      </c>
      <c r="I35" s="91">
        <v>0.23</v>
      </c>
      <c r="J35" s="90">
        <f>0</f>
        <v>0</v>
      </c>
      <c r="L35" s="26"/>
    </row>
    <row r="36" spans="2:12" s="1" customFormat="1" ht="14.45" hidden="1" customHeight="1">
      <c r="B36" s="26"/>
      <c r="E36" s="22" t="s">
        <v>38</v>
      </c>
      <c r="F36" s="90">
        <f>ROUND((SUM(BH145:BH349)),  2)</f>
        <v>0</v>
      </c>
      <c r="I36" s="91">
        <v>0.23</v>
      </c>
      <c r="J36" s="90">
        <f>0</f>
        <v>0</v>
      </c>
      <c r="L36" s="26"/>
    </row>
    <row r="37" spans="2:12" s="1" customFormat="1" ht="14.45" hidden="1" customHeight="1">
      <c r="B37" s="26"/>
      <c r="E37" s="31" t="s">
        <v>39</v>
      </c>
      <c r="F37" s="87">
        <f>ROUND((SUM(BI145:BI349)),  2)</f>
        <v>0</v>
      </c>
      <c r="G37" s="88"/>
      <c r="H37" s="88"/>
      <c r="I37" s="89">
        <v>0</v>
      </c>
      <c r="J37" s="87">
        <f>0</f>
        <v>0</v>
      </c>
      <c r="L37" s="26"/>
    </row>
    <row r="38" spans="2:12" s="1" customFormat="1" ht="6.95" customHeight="1">
      <c r="B38" s="26"/>
      <c r="L38" s="26"/>
    </row>
    <row r="39" spans="2:12" s="1" customFormat="1" ht="25.35" customHeight="1">
      <c r="B39" s="26"/>
      <c r="C39" s="83"/>
      <c r="D39" s="92" t="s">
        <v>40</v>
      </c>
      <c r="E39" s="54"/>
      <c r="F39" s="54"/>
      <c r="G39" s="93" t="s">
        <v>41</v>
      </c>
      <c r="H39" s="94" t="s">
        <v>42</v>
      </c>
      <c r="I39" s="54"/>
      <c r="J39" s="95">
        <f>SUM(J30:J37)</f>
        <v>0</v>
      </c>
      <c r="K39" s="96"/>
      <c r="L39" s="26"/>
    </row>
    <row r="40" spans="2:12" s="1" customFormat="1" ht="14.45" customHeight="1">
      <c r="B40" s="26"/>
      <c r="L40" s="26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6"/>
      <c r="D50" s="38" t="s">
        <v>43</v>
      </c>
      <c r="E50" s="39"/>
      <c r="F50" s="39"/>
      <c r="G50" s="38" t="s">
        <v>44</v>
      </c>
      <c r="H50" s="39"/>
      <c r="I50" s="39"/>
      <c r="J50" s="39"/>
      <c r="K50" s="39"/>
      <c r="L50" s="26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6"/>
      <c r="D61" s="40" t="s">
        <v>45</v>
      </c>
      <c r="E61" s="28"/>
      <c r="F61" s="97" t="s">
        <v>46</v>
      </c>
      <c r="G61" s="40" t="s">
        <v>45</v>
      </c>
      <c r="H61" s="28"/>
      <c r="I61" s="28"/>
      <c r="J61" s="98" t="s">
        <v>46</v>
      </c>
      <c r="K61" s="28"/>
      <c r="L61" s="26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6"/>
      <c r="D65" s="38" t="s">
        <v>47</v>
      </c>
      <c r="E65" s="39"/>
      <c r="F65" s="39"/>
      <c r="G65" s="38" t="s">
        <v>48</v>
      </c>
      <c r="H65" s="39"/>
      <c r="I65" s="39"/>
      <c r="J65" s="39"/>
      <c r="K65" s="39"/>
      <c r="L65" s="26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6"/>
      <c r="D76" s="40" t="s">
        <v>45</v>
      </c>
      <c r="E76" s="28"/>
      <c r="F76" s="97" t="s">
        <v>46</v>
      </c>
      <c r="G76" s="40" t="s">
        <v>45</v>
      </c>
      <c r="H76" s="28"/>
      <c r="I76" s="28"/>
      <c r="J76" s="98" t="s">
        <v>46</v>
      </c>
      <c r="K76" s="28"/>
      <c r="L76" s="26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6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6"/>
    </row>
    <row r="82" spans="2:47" s="1" customFormat="1" ht="24.95" customHeight="1">
      <c r="B82" s="26"/>
      <c r="C82" s="17" t="s">
        <v>85</v>
      </c>
      <c r="L82" s="26"/>
    </row>
    <row r="83" spans="2:47" s="1" customFormat="1" ht="6.95" customHeight="1">
      <c r="B83" s="26"/>
      <c r="L83" s="26"/>
    </row>
    <row r="84" spans="2:47" s="1" customFormat="1" ht="12" customHeight="1">
      <c r="B84" s="26"/>
      <c r="C84" s="22" t="s">
        <v>12</v>
      </c>
      <c r="L84" s="26"/>
    </row>
    <row r="85" spans="2:47" s="1" customFormat="1" ht="26.25" customHeight="1">
      <c r="B85" s="26"/>
      <c r="E85" s="201" t="str">
        <f>E7</f>
        <v>2022_04 - Rekonštrukcia ustajňovacích priestorov na hospodárskom dvore Liptovský Peter</v>
      </c>
      <c r="F85" s="202"/>
      <c r="G85" s="202"/>
      <c r="H85" s="202"/>
      <c r="L85" s="26"/>
    </row>
    <row r="86" spans="2:47" s="1" customFormat="1" ht="12" customHeight="1">
      <c r="B86" s="26"/>
      <c r="C86" s="22" t="s">
        <v>83</v>
      </c>
      <c r="L86" s="26"/>
    </row>
    <row r="87" spans="2:47" s="1" customFormat="1" ht="16.5" customHeight="1">
      <c r="B87" s="26"/>
      <c r="E87" s="164" t="str">
        <f>E9</f>
        <v>SO 01 - Kravín s robotmi</v>
      </c>
      <c r="F87" s="200"/>
      <c r="G87" s="200"/>
      <c r="H87" s="200"/>
      <c r="L87" s="26"/>
    </row>
    <row r="88" spans="2:47" s="1" customFormat="1" ht="6.95" customHeight="1">
      <c r="B88" s="26"/>
      <c r="L88" s="26"/>
    </row>
    <row r="89" spans="2:47" s="1" customFormat="1" ht="12" customHeight="1">
      <c r="B89" s="26"/>
      <c r="C89" s="22" t="s">
        <v>16</v>
      </c>
      <c r="F89" s="20" t="str">
        <f>F12</f>
        <v xml:space="preserve"> </v>
      </c>
      <c r="I89" s="22" t="s">
        <v>18</v>
      </c>
      <c r="J89" s="49" t="str">
        <f>IF(J12="","",J12)</f>
        <v>5. 2. 2025</v>
      </c>
      <c r="L89" s="26"/>
    </row>
    <row r="90" spans="2:47" s="1" customFormat="1" ht="6.95" customHeight="1">
      <c r="B90" s="26"/>
      <c r="L90" s="26"/>
    </row>
    <row r="91" spans="2:47" s="1" customFormat="1" ht="15.2" customHeight="1">
      <c r="B91" s="26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6"/>
    </row>
    <row r="92" spans="2:47" s="1" customFormat="1" ht="15.2" customHeight="1">
      <c r="B92" s="26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6"/>
    </row>
    <row r="93" spans="2:47" s="1" customFormat="1" ht="10.35" customHeight="1">
      <c r="B93" s="26"/>
      <c r="L93" s="26"/>
    </row>
    <row r="94" spans="2:47" s="1" customFormat="1" ht="29.25" customHeight="1">
      <c r="B94" s="26"/>
      <c r="C94" s="99" t="s">
        <v>86</v>
      </c>
      <c r="D94" s="83"/>
      <c r="E94" s="83"/>
      <c r="F94" s="83"/>
      <c r="G94" s="83"/>
      <c r="H94" s="83"/>
      <c r="I94" s="83"/>
      <c r="J94" s="100" t="s">
        <v>87</v>
      </c>
      <c r="K94" s="83"/>
      <c r="L94" s="26"/>
    </row>
    <row r="95" spans="2:47" s="1" customFormat="1" ht="10.35" customHeight="1">
      <c r="B95" s="26"/>
      <c r="L95" s="26"/>
    </row>
    <row r="96" spans="2:47" s="1" customFormat="1" ht="22.9" customHeight="1">
      <c r="B96" s="26"/>
      <c r="C96" s="101" t="s">
        <v>88</v>
      </c>
      <c r="J96" s="63">
        <f>J145</f>
        <v>0</v>
      </c>
      <c r="L96" s="26"/>
      <c r="AU96" s="13" t="s">
        <v>89</v>
      </c>
    </row>
    <row r="97" spans="2:12" s="8" customFormat="1" ht="24.95" customHeight="1">
      <c r="B97" s="102"/>
      <c r="D97" s="103" t="s">
        <v>90</v>
      </c>
      <c r="E97" s="104"/>
      <c r="F97" s="104"/>
      <c r="G97" s="104"/>
      <c r="H97" s="104"/>
      <c r="I97" s="104"/>
      <c r="J97" s="105">
        <f>J146</f>
        <v>0</v>
      </c>
      <c r="L97" s="102"/>
    </row>
    <row r="98" spans="2:12" s="9" customFormat="1" ht="19.899999999999999" customHeight="1">
      <c r="B98" s="106"/>
      <c r="D98" s="107" t="s">
        <v>91</v>
      </c>
      <c r="E98" s="108"/>
      <c r="F98" s="108"/>
      <c r="G98" s="108"/>
      <c r="H98" s="108"/>
      <c r="I98" s="108"/>
      <c r="J98" s="109">
        <f>J147</f>
        <v>0</v>
      </c>
      <c r="L98" s="106"/>
    </row>
    <row r="99" spans="2:12" s="9" customFormat="1" ht="19.899999999999999" customHeight="1">
      <c r="B99" s="106"/>
      <c r="D99" s="107" t="s">
        <v>92</v>
      </c>
      <c r="E99" s="108"/>
      <c r="F99" s="108"/>
      <c r="G99" s="108"/>
      <c r="H99" s="108"/>
      <c r="I99" s="108"/>
      <c r="J99" s="109">
        <f>J160</f>
        <v>0</v>
      </c>
      <c r="L99" s="106"/>
    </row>
    <row r="100" spans="2:12" s="9" customFormat="1" ht="19.899999999999999" customHeight="1">
      <c r="B100" s="106"/>
      <c r="D100" s="107" t="s">
        <v>93</v>
      </c>
      <c r="E100" s="108"/>
      <c r="F100" s="108"/>
      <c r="G100" s="108"/>
      <c r="H100" s="108"/>
      <c r="I100" s="108"/>
      <c r="J100" s="109">
        <f>J174</f>
        <v>0</v>
      </c>
      <c r="L100" s="106"/>
    </row>
    <row r="101" spans="2:12" s="9" customFormat="1" ht="19.899999999999999" customHeight="1">
      <c r="B101" s="106"/>
      <c r="D101" s="107" t="s">
        <v>94</v>
      </c>
      <c r="E101" s="108"/>
      <c r="F101" s="108"/>
      <c r="G101" s="108"/>
      <c r="H101" s="108"/>
      <c r="I101" s="108"/>
      <c r="J101" s="109">
        <f>J182</f>
        <v>0</v>
      </c>
      <c r="L101" s="106"/>
    </row>
    <row r="102" spans="2:12" s="9" customFormat="1" ht="19.899999999999999" customHeight="1">
      <c r="B102" s="106"/>
      <c r="D102" s="107" t="s">
        <v>95</v>
      </c>
      <c r="E102" s="108"/>
      <c r="F102" s="108"/>
      <c r="G102" s="108"/>
      <c r="H102" s="108"/>
      <c r="I102" s="108"/>
      <c r="J102" s="109">
        <f>J196</f>
        <v>0</v>
      </c>
      <c r="L102" s="106"/>
    </row>
    <row r="103" spans="2:12" s="9" customFormat="1" ht="19.899999999999999" customHeight="1">
      <c r="B103" s="106"/>
      <c r="D103" s="107" t="s">
        <v>96</v>
      </c>
      <c r="E103" s="108"/>
      <c r="F103" s="108"/>
      <c r="G103" s="108"/>
      <c r="H103" s="108"/>
      <c r="I103" s="108"/>
      <c r="J103" s="109">
        <f>J213</f>
        <v>0</v>
      </c>
      <c r="L103" s="106"/>
    </row>
    <row r="104" spans="2:12" s="9" customFormat="1" ht="19.899999999999999" customHeight="1">
      <c r="B104" s="106"/>
      <c r="D104" s="107" t="s">
        <v>97</v>
      </c>
      <c r="E104" s="108"/>
      <c r="F104" s="108"/>
      <c r="G104" s="108"/>
      <c r="H104" s="108"/>
      <c r="I104" s="108"/>
      <c r="J104" s="109">
        <f>J215</f>
        <v>0</v>
      </c>
      <c r="L104" s="106"/>
    </row>
    <row r="105" spans="2:12" s="9" customFormat="1" ht="19.899999999999999" customHeight="1">
      <c r="B105" s="106"/>
      <c r="D105" s="107" t="s">
        <v>98</v>
      </c>
      <c r="E105" s="108"/>
      <c r="F105" s="108"/>
      <c r="G105" s="108"/>
      <c r="H105" s="108"/>
      <c r="I105" s="108"/>
      <c r="J105" s="109">
        <f>J246</f>
        <v>0</v>
      </c>
      <c r="L105" s="106"/>
    </row>
    <row r="106" spans="2:12" s="9" customFormat="1" ht="19.899999999999999" customHeight="1">
      <c r="B106" s="106"/>
      <c r="D106" s="107" t="s">
        <v>99</v>
      </c>
      <c r="E106" s="108"/>
      <c r="F106" s="108"/>
      <c r="G106" s="108"/>
      <c r="H106" s="108"/>
      <c r="I106" s="108"/>
      <c r="J106" s="109">
        <f>J253</f>
        <v>0</v>
      </c>
      <c r="L106" s="106"/>
    </row>
    <row r="107" spans="2:12" s="8" customFormat="1" ht="24.95" customHeight="1">
      <c r="B107" s="102"/>
      <c r="D107" s="103" t="s">
        <v>100</v>
      </c>
      <c r="E107" s="104"/>
      <c r="F107" s="104"/>
      <c r="G107" s="104"/>
      <c r="H107" s="104"/>
      <c r="I107" s="104"/>
      <c r="J107" s="105">
        <f>J255</f>
        <v>0</v>
      </c>
      <c r="L107" s="102"/>
    </row>
    <row r="108" spans="2:12" s="9" customFormat="1" ht="19.899999999999999" customHeight="1">
      <c r="B108" s="106"/>
      <c r="D108" s="107" t="s">
        <v>101</v>
      </c>
      <c r="E108" s="108"/>
      <c r="F108" s="108"/>
      <c r="G108" s="108"/>
      <c r="H108" s="108"/>
      <c r="I108" s="108"/>
      <c r="J108" s="109">
        <f>J256</f>
        <v>0</v>
      </c>
      <c r="L108" s="106"/>
    </row>
    <row r="109" spans="2:12" s="9" customFormat="1" ht="19.899999999999999" customHeight="1">
      <c r="B109" s="106"/>
      <c r="D109" s="107" t="s">
        <v>102</v>
      </c>
      <c r="E109" s="108"/>
      <c r="F109" s="108"/>
      <c r="G109" s="108"/>
      <c r="H109" s="108"/>
      <c r="I109" s="108"/>
      <c r="J109" s="109">
        <f>J267</f>
        <v>0</v>
      </c>
      <c r="L109" s="106"/>
    </row>
    <row r="110" spans="2:12" s="9" customFormat="1" ht="19.899999999999999" customHeight="1">
      <c r="B110" s="106"/>
      <c r="D110" s="107" t="s">
        <v>103</v>
      </c>
      <c r="E110" s="108"/>
      <c r="F110" s="108"/>
      <c r="G110" s="108"/>
      <c r="H110" s="108"/>
      <c r="I110" s="108"/>
      <c r="J110" s="109">
        <f>J270</f>
        <v>0</v>
      </c>
      <c r="L110" s="106"/>
    </row>
    <row r="111" spans="2:12" s="9" customFormat="1" ht="19.899999999999999" customHeight="1">
      <c r="B111" s="106"/>
      <c r="D111" s="107" t="s">
        <v>104</v>
      </c>
      <c r="E111" s="108"/>
      <c r="F111" s="108"/>
      <c r="G111" s="108"/>
      <c r="H111" s="108"/>
      <c r="I111" s="108"/>
      <c r="J111" s="109">
        <f>J272</f>
        <v>0</v>
      </c>
      <c r="L111" s="106"/>
    </row>
    <row r="112" spans="2:12" s="9" customFormat="1" ht="19.899999999999999" customHeight="1">
      <c r="B112" s="106"/>
      <c r="D112" s="107" t="s">
        <v>105</v>
      </c>
      <c r="E112" s="108"/>
      <c r="F112" s="108"/>
      <c r="G112" s="108"/>
      <c r="H112" s="108"/>
      <c r="I112" s="108"/>
      <c r="J112" s="109">
        <f>J274</f>
        <v>0</v>
      </c>
      <c r="L112" s="106"/>
    </row>
    <row r="113" spans="2:12" s="9" customFormat="1" ht="19.899999999999999" customHeight="1">
      <c r="B113" s="106"/>
      <c r="D113" s="107" t="s">
        <v>106</v>
      </c>
      <c r="E113" s="108"/>
      <c r="F113" s="108"/>
      <c r="G113" s="108"/>
      <c r="H113" s="108"/>
      <c r="I113" s="108"/>
      <c r="J113" s="109">
        <f>J281</f>
        <v>0</v>
      </c>
      <c r="L113" s="106"/>
    </row>
    <row r="114" spans="2:12" s="9" customFormat="1" ht="19.899999999999999" customHeight="1">
      <c r="B114" s="106"/>
      <c r="D114" s="107" t="s">
        <v>107</v>
      </c>
      <c r="E114" s="108"/>
      <c r="F114" s="108"/>
      <c r="G114" s="108"/>
      <c r="H114" s="108"/>
      <c r="I114" s="108"/>
      <c r="J114" s="109">
        <f>J287</f>
        <v>0</v>
      </c>
      <c r="L114" s="106"/>
    </row>
    <row r="115" spans="2:12" s="9" customFormat="1" ht="19.899999999999999" customHeight="1">
      <c r="B115" s="106"/>
      <c r="D115" s="107" t="s">
        <v>108</v>
      </c>
      <c r="E115" s="108"/>
      <c r="F115" s="108"/>
      <c r="G115" s="108"/>
      <c r="H115" s="108"/>
      <c r="I115" s="108"/>
      <c r="J115" s="109">
        <f>J290</f>
        <v>0</v>
      </c>
      <c r="L115" s="106"/>
    </row>
    <row r="116" spans="2:12" s="9" customFormat="1" ht="19.899999999999999" customHeight="1">
      <c r="B116" s="106"/>
      <c r="D116" s="107" t="s">
        <v>109</v>
      </c>
      <c r="E116" s="108"/>
      <c r="F116" s="108"/>
      <c r="G116" s="108"/>
      <c r="H116" s="108"/>
      <c r="I116" s="108"/>
      <c r="J116" s="109">
        <f>J292</f>
        <v>0</v>
      </c>
      <c r="L116" s="106"/>
    </row>
    <row r="117" spans="2:12" s="9" customFormat="1" ht="19.899999999999999" customHeight="1">
      <c r="B117" s="106"/>
      <c r="D117" s="107" t="s">
        <v>110</v>
      </c>
      <c r="E117" s="108"/>
      <c r="F117" s="108"/>
      <c r="G117" s="108"/>
      <c r="H117" s="108"/>
      <c r="I117" s="108"/>
      <c r="J117" s="109">
        <f>J295</f>
        <v>0</v>
      </c>
      <c r="L117" s="106"/>
    </row>
    <row r="118" spans="2:12" s="9" customFormat="1" ht="19.899999999999999" customHeight="1">
      <c r="B118" s="106"/>
      <c r="D118" s="107" t="s">
        <v>111</v>
      </c>
      <c r="E118" s="108"/>
      <c r="F118" s="108"/>
      <c r="G118" s="108"/>
      <c r="H118" s="108"/>
      <c r="I118" s="108"/>
      <c r="J118" s="109">
        <f>J298</f>
        <v>0</v>
      </c>
      <c r="L118" s="106"/>
    </row>
    <row r="119" spans="2:12" s="8" customFormat="1" ht="24.95" customHeight="1">
      <c r="B119" s="102"/>
      <c r="D119" s="103" t="s">
        <v>112</v>
      </c>
      <c r="E119" s="104"/>
      <c r="F119" s="104"/>
      <c r="G119" s="104"/>
      <c r="H119" s="104"/>
      <c r="I119" s="104"/>
      <c r="J119" s="105">
        <f>J303</f>
        <v>0</v>
      </c>
      <c r="L119" s="102"/>
    </row>
    <row r="120" spans="2:12" s="9" customFormat="1" ht="19.899999999999999" customHeight="1">
      <c r="B120" s="106"/>
      <c r="D120" s="107" t="s">
        <v>113</v>
      </c>
      <c r="E120" s="108"/>
      <c r="F120" s="108"/>
      <c r="G120" s="108"/>
      <c r="H120" s="108"/>
      <c r="I120" s="108"/>
      <c r="J120" s="109">
        <f>J304</f>
        <v>0</v>
      </c>
      <c r="L120" s="106"/>
    </row>
    <row r="121" spans="2:12" s="9" customFormat="1" ht="19.899999999999999" customHeight="1">
      <c r="B121" s="106"/>
      <c r="D121" s="107" t="s">
        <v>114</v>
      </c>
      <c r="E121" s="108"/>
      <c r="F121" s="108"/>
      <c r="G121" s="108"/>
      <c r="H121" s="108"/>
      <c r="I121" s="108"/>
      <c r="J121" s="109">
        <f>J306</f>
        <v>0</v>
      </c>
      <c r="L121" s="106"/>
    </row>
    <row r="122" spans="2:12" s="9" customFormat="1" ht="19.899999999999999" customHeight="1">
      <c r="B122" s="106"/>
      <c r="D122" s="107" t="s">
        <v>115</v>
      </c>
      <c r="E122" s="108"/>
      <c r="F122" s="108"/>
      <c r="G122" s="108"/>
      <c r="H122" s="108"/>
      <c r="I122" s="108"/>
      <c r="J122" s="109">
        <f>J317</f>
        <v>0</v>
      </c>
      <c r="L122" s="106"/>
    </row>
    <row r="123" spans="2:12" s="8" customFormat="1" ht="24.95" customHeight="1">
      <c r="B123" s="102"/>
      <c r="D123" s="103" t="s">
        <v>116</v>
      </c>
      <c r="E123" s="104"/>
      <c r="F123" s="104"/>
      <c r="G123" s="104"/>
      <c r="H123" s="104"/>
      <c r="I123" s="104"/>
      <c r="J123" s="105">
        <f>J340</f>
        <v>0</v>
      </c>
      <c r="L123" s="102"/>
    </row>
    <row r="124" spans="2:12" s="9" customFormat="1" ht="19.899999999999999" customHeight="1">
      <c r="B124" s="106"/>
      <c r="D124" s="107" t="s">
        <v>117</v>
      </c>
      <c r="E124" s="108"/>
      <c r="F124" s="108"/>
      <c r="G124" s="108"/>
      <c r="H124" s="108"/>
      <c r="I124" s="108"/>
      <c r="J124" s="109">
        <f>J345</f>
        <v>0</v>
      </c>
      <c r="L124" s="106"/>
    </row>
    <row r="125" spans="2:12" s="9" customFormat="1" ht="19.899999999999999" customHeight="1">
      <c r="B125" s="106"/>
      <c r="D125" s="107" t="s">
        <v>118</v>
      </c>
      <c r="E125" s="108"/>
      <c r="F125" s="108"/>
      <c r="G125" s="108"/>
      <c r="H125" s="108"/>
      <c r="I125" s="108"/>
      <c r="J125" s="109">
        <f>J348</f>
        <v>0</v>
      </c>
      <c r="L125" s="106"/>
    </row>
    <row r="126" spans="2:12" s="1" customFormat="1" ht="21.75" customHeight="1">
      <c r="B126" s="26"/>
      <c r="L126" s="26"/>
    </row>
    <row r="127" spans="2:12" s="1" customFormat="1" ht="6.95" customHeight="1"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26"/>
    </row>
    <row r="131" spans="2:20" s="1" customFormat="1" ht="6.95" customHeight="1">
      <c r="B131" s="43"/>
      <c r="C131" s="44"/>
      <c r="D131" s="44"/>
      <c r="E131" s="44"/>
      <c r="F131" s="44"/>
      <c r="G131" s="44"/>
      <c r="H131" s="44"/>
      <c r="I131" s="44"/>
      <c r="J131" s="44"/>
      <c r="K131" s="44"/>
      <c r="L131" s="26"/>
    </row>
    <row r="132" spans="2:20" s="1" customFormat="1" ht="24.95" customHeight="1">
      <c r="B132" s="26"/>
      <c r="C132" s="17" t="s">
        <v>119</v>
      </c>
      <c r="L132" s="26"/>
    </row>
    <row r="133" spans="2:20" s="1" customFormat="1" ht="6.95" customHeight="1">
      <c r="B133" s="26"/>
      <c r="L133" s="26"/>
    </row>
    <row r="134" spans="2:20" s="1" customFormat="1" ht="12" customHeight="1">
      <c r="B134" s="26"/>
      <c r="C134" s="22" t="s">
        <v>12</v>
      </c>
      <c r="L134" s="26"/>
    </row>
    <row r="135" spans="2:20" s="1" customFormat="1" ht="26.25" customHeight="1">
      <c r="B135" s="26"/>
      <c r="E135" s="201" t="str">
        <f>E7</f>
        <v>2022_04 - Rekonštrukcia ustajňovacích priestorov na hospodárskom dvore Liptovský Peter</v>
      </c>
      <c r="F135" s="202"/>
      <c r="G135" s="202"/>
      <c r="H135" s="202"/>
      <c r="L135" s="26"/>
    </row>
    <row r="136" spans="2:20" s="1" customFormat="1" ht="12" customHeight="1">
      <c r="B136" s="26"/>
      <c r="C136" s="22" t="s">
        <v>83</v>
      </c>
      <c r="L136" s="26"/>
    </row>
    <row r="137" spans="2:20" s="1" customFormat="1" ht="16.5" customHeight="1">
      <c r="B137" s="26"/>
      <c r="E137" s="164" t="str">
        <f>E9</f>
        <v>SO 01 - Kravín s robotmi</v>
      </c>
      <c r="F137" s="200"/>
      <c r="G137" s="200"/>
      <c r="H137" s="200"/>
      <c r="L137" s="26"/>
    </row>
    <row r="138" spans="2:20" s="1" customFormat="1" ht="6.95" customHeight="1">
      <c r="B138" s="26"/>
      <c r="L138" s="26"/>
    </row>
    <row r="139" spans="2:20" s="1" customFormat="1" ht="12" customHeight="1">
      <c r="B139" s="26"/>
      <c r="C139" s="22" t="s">
        <v>16</v>
      </c>
      <c r="F139" s="20" t="str">
        <f>F12</f>
        <v xml:space="preserve"> </v>
      </c>
      <c r="I139" s="22" t="s">
        <v>18</v>
      </c>
      <c r="J139" s="49" t="str">
        <f>IF(J12="","",J12)</f>
        <v>5. 2. 2025</v>
      </c>
      <c r="L139" s="26"/>
    </row>
    <row r="140" spans="2:20" s="1" customFormat="1" ht="6.95" customHeight="1">
      <c r="B140" s="26"/>
      <c r="L140" s="26"/>
    </row>
    <row r="141" spans="2:20" s="1" customFormat="1" ht="15.2" customHeight="1">
      <c r="B141" s="26"/>
      <c r="C141" s="22" t="s">
        <v>20</v>
      </c>
      <c r="F141" s="20" t="str">
        <f>E15</f>
        <v xml:space="preserve"> </v>
      </c>
      <c r="I141" s="22" t="s">
        <v>24</v>
      </c>
      <c r="J141" s="23" t="str">
        <f>E21</f>
        <v xml:space="preserve"> </v>
      </c>
      <c r="L141" s="26"/>
    </row>
    <row r="142" spans="2:20" s="1" customFormat="1" ht="15.2" customHeight="1">
      <c r="B142" s="26"/>
      <c r="C142" s="22" t="s">
        <v>23</v>
      </c>
      <c r="F142" s="20" t="str">
        <f>IF(E18="","",E18)</f>
        <v xml:space="preserve"> </v>
      </c>
      <c r="I142" s="22" t="s">
        <v>26</v>
      </c>
      <c r="J142" s="23" t="str">
        <f>E24</f>
        <v xml:space="preserve"> </v>
      </c>
      <c r="L142" s="26"/>
    </row>
    <row r="143" spans="2:20" s="1" customFormat="1" ht="10.35" customHeight="1">
      <c r="B143" s="26"/>
      <c r="L143" s="26"/>
    </row>
    <row r="144" spans="2:20" s="10" customFormat="1" ht="29.25" customHeight="1">
      <c r="B144" s="110"/>
      <c r="C144" s="111" t="s">
        <v>120</v>
      </c>
      <c r="D144" s="112" t="s">
        <v>55</v>
      </c>
      <c r="E144" s="112" t="s">
        <v>51</v>
      </c>
      <c r="F144" s="112" t="s">
        <v>52</v>
      </c>
      <c r="G144" s="112" t="s">
        <v>121</v>
      </c>
      <c r="H144" s="112" t="s">
        <v>122</v>
      </c>
      <c r="I144" s="112" t="s">
        <v>123</v>
      </c>
      <c r="J144" s="113" t="s">
        <v>87</v>
      </c>
      <c r="K144" s="114" t="s">
        <v>124</v>
      </c>
      <c r="L144" s="110"/>
      <c r="M144" s="56" t="s">
        <v>1</v>
      </c>
      <c r="N144" s="57" t="s">
        <v>34</v>
      </c>
      <c r="O144" s="57" t="s">
        <v>125</v>
      </c>
      <c r="P144" s="57" t="s">
        <v>126</v>
      </c>
      <c r="Q144" s="57" t="s">
        <v>127</v>
      </c>
      <c r="R144" s="57" t="s">
        <v>128</v>
      </c>
      <c r="S144" s="57" t="s">
        <v>129</v>
      </c>
      <c r="T144" s="58" t="s">
        <v>130</v>
      </c>
    </row>
    <row r="145" spans="2:65" s="1" customFormat="1" ht="22.9" customHeight="1">
      <c r="B145" s="26"/>
      <c r="C145" s="61" t="s">
        <v>88</v>
      </c>
      <c r="J145" s="115">
        <f>BK145</f>
        <v>0</v>
      </c>
      <c r="L145" s="26"/>
      <c r="M145" s="59"/>
      <c r="N145" s="50"/>
      <c r="O145" s="50"/>
      <c r="P145" s="116">
        <f>P146+P255+P303+P340</f>
        <v>1201.760763</v>
      </c>
      <c r="Q145" s="50"/>
      <c r="R145" s="116">
        <f>R146+R255+R303+R340</f>
        <v>54.278352736640002</v>
      </c>
      <c r="S145" s="50"/>
      <c r="T145" s="117">
        <f>T146+T255+T303+T340</f>
        <v>0</v>
      </c>
      <c r="AT145" s="13" t="s">
        <v>69</v>
      </c>
      <c r="AU145" s="13" t="s">
        <v>89</v>
      </c>
      <c r="BK145" s="118">
        <f>BK146+BK255+BK303+BK340</f>
        <v>0</v>
      </c>
    </row>
    <row r="146" spans="2:65" s="11" customFormat="1" ht="25.9" customHeight="1">
      <c r="B146" s="119"/>
      <c r="D146" s="120" t="s">
        <v>69</v>
      </c>
      <c r="E146" s="121" t="s">
        <v>131</v>
      </c>
      <c r="F146" s="121" t="s">
        <v>132</v>
      </c>
      <c r="J146" s="122">
        <f>BK146</f>
        <v>0</v>
      </c>
      <c r="L146" s="119"/>
      <c r="M146" s="123"/>
      <c r="P146" s="124">
        <f>P147+P160+P174+P182+P196+P213+P215+P246+P253</f>
        <v>1065.6479085999999</v>
      </c>
      <c r="R146" s="124">
        <f>R147+R160+R174+R182+R196+R213+R215+R246+R253</f>
        <v>51.97160882</v>
      </c>
      <c r="T146" s="125">
        <f>T147+T160+T174+T182+T196+T213+T215+T246+T253</f>
        <v>0</v>
      </c>
      <c r="AR146" s="120" t="s">
        <v>77</v>
      </c>
      <c r="AT146" s="126" t="s">
        <v>69</v>
      </c>
      <c r="AU146" s="126" t="s">
        <v>70</v>
      </c>
      <c r="AY146" s="120" t="s">
        <v>133</v>
      </c>
      <c r="BK146" s="127">
        <f>BK147+BK160+BK174+BK182+BK196+BK213+BK215+BK246+BK253</f>
        <v>0</v>
      </c>
    </row>
    <row r="147" spans="2:65" s="11" customFormat="1" ht="22.9" customHeight="1">
      <c r="B147" s="119"/>
      <c r="D147" s="120" t="s">
        <v>69</v>
      </c>
      <c r="E147" s="128" t="s">
        <v>77</v>
      </c>
      <c r="F147" s="128" t="s">
        <v>134</v>
      </c>
      <c r="J147" s="129">
        <f>BK147</f>
        <v>0</v>
      </c>
      <c r="L147" s="119"/>
      <c r="M147" s="123"/>
      <c r="P147" s="124">
        <f>SUM(P148:P159)</f>
        <v>585.11699999999996</v>
      </c>
      <c r="R147" s="124">
        <f>SUM(R148:R159)</f>
        <v>0</v>
      </c>
      <c r="T147" s="125">
        <f>SUM(T148:T159)</f>
        <v>0</v>
      </c>
      <c r="AR147" s="120" t="s">
        <v>77</v>
      </c>
      <c r="AT147" s="126" t="s">
        <v>69</v>
      </c>
      <c r="AU147" s="126" t="s">
        <v>77</v>
      </c>
      <c r="AY147" s="120" t="s">
        <v>133</v>
      </c>
      <c r="BK147" s="127">
        <f>SUM(BK148:BK159)</f>
        <v>0</v>
      </c>
    </row>
    <row r="148" spans="2:65" s="1" customFormat="1" ht="33" customHeight="1">
      <c r="B148" s="130"/>
      <c r="C148" s="131" t="s">
        <v>135</v>
      </c>
      <c r="D148" s="131" t="s">
        <v>136</v>
      </c>
      <c r="E148" s="132" t="s">
        <v>137</v>
      </c>
      <c r="F148" s="133" t="s">
        <v>138</v>
      </c>
      <c r="G148" s="134" t="s">
        <v>139</v>
      </c>
      <c r="H148" s="135">
        <v>956.25</v>
      </c>
      <c r="I148" s="136"/>
      <c r="J148" s="136">
        <f t="shared" ref="J148:J159" si="0">ROUND(I148*H148,2)</f>
        <v>0</v>
      </c>
      <c r="K148" s="137"/>
      <c r="L148" s="26"/>
      <c r="M148" s="138" t="s">
        <v>1</v>
      </c>
      <c r="N148" s="139" t="s">
        <v>36</v>
      </c>
      <c r="O148" s="140">
        <v>1.2E-2</v>
      </c>
      <c r="P148" s="140">
        <f t="shared" ref="P148:P159" si="1">O148*H148</f>
        <v>11.475</v>
      </c>
      <c r="Q148" s="140">
        <v>0</v>
      </c>
      <c r="R148" s="140">
        <f t="shared" ref="R148:R159" si="2">Q148*H148</f>
        <v>0</v>
      </c>
      <c r="S148" s="140">
        <v>0</v>
      </c>
      <c r="T148" s="141">
        <f t="shared" ref="T148:T159" si="3">S148*H148</f>
        <v>0</v>
      </c>
      <c r="AR148" s="142" t="s">
        <v>140</v>
      </c>
      <c r="AT148" s="142" t="s">
        <v>136</v>
      </c>
      <c r="AU148" s="142" t="s">
        <v>141</v>
      </c>
      <c r="AY148" s="13" t="s">
        <v>133</v>
      </c>
      <c r="BE148" s="143">
        <f t="shared" ref="BE148:BE159" si="4">IF(N148="základná",J148,0)</f>
        <v>0</v>
      </c>
      <c r="BF148" s="143">
        <f t="shared" ref="BF148:BF159" si="5">IF(N148="znížená",J148,0)</f>
        <v>0</v>
      </c>
      <c r="BG148" s="143">
        <f t="shared" ref="BG148:BG159" si="6">IF(N148="zákl. prenesená",J148,0)</f>
        <v>0</v>
      </c>
      <c r="BH148" s="143">
        <f t="shared" ref="BH148:BH159" si="7">IF(N148="zníž. prenesená",J148,0)</f>
        <v>0</v>
      </c>
      <c r="BI148" s="143">
        <f t="shared" ref="BI148:BI159" si="8">IF(N148="nulová",J148,0)</f>
        <v>0</v>
      </c>
      <c r="BJ148" s="13" t="s">
        <v>141</v>
      </c>
      <c r="BK148" s="143">
        <f t="shared" ref="BK148:BK159" si="9">ROUND(I148*H148,2)</f>
        <v>0</v>
      </c>
      <c r="BL148" s="13" t="s">
        <v>140</v>
      </c>
      <c r="BM148" s="142" t="s">
        <v>142</v>
      </c>
    </row>
    <row r="149" spans="2:65" s="1" customFormat="1" ht="24.2" customHeight="1">
      <c r="B149" s="130"/>
      <c r="C149" s="131" t="s">
        <v>143</v>
      </c>
      <c r="D149" s="131" t="s">
        <v>136</v>
      </c>
      <c r="E149" s="132" t="s">
        <v>144</v>
      </c>
      <c r="F149" s="133" t="s">
        <v>145</v>
      </c>
      <c r="G149" s="134" t="s">
        <v>139</v>
      </c>
      <c r="H149" s="135">
        <v>3983.625</v>
      </c>
      <c r="I149" s="136"/>
      <c r="J149" s="136">
        <f t="shared" si="0"/>
        <v>0</v>
      </c>
      <c r="K149" s="137"/>
      <c r="L149" s="26"/>
      <c r="M149" s="138" t="s">
        <v>1</v>
      </c>
      <c r="N149" s="139" t="s">
        <v>36</v>
      </c>
      <c r="O149" s="140">
        <v>0.14399999999999999</v>
      </c>
      <c r="P149" s="140">
        <f t="shared" si="1"/>
        <v>573.64199999999994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140</v>
      </c>
      <c r="AT149" s="142" t="s">
        <v>136</v>
      </c>
      <c r="AU149" s="142" t="s">
        <v>141</v>
      </c>
      <c r="AY149" s="13" t="s">
        <v>133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141</v>
      </c>
      <c r="BK149" s="143">
        <f t="shared" si="9"/>
        <v>0</v>
      </c>
      <c r="BL149" s="13" t="s">
        <v>140</v>
      </c>
      <c r="BM149" s="142" t="s">
        <v>146</v>
      </c>
    </row>
    <row r="150" spans="2:65" s="1" customFormat="1" ht="24.2" customHeight="1">
      <c r="B150" s="130"/>
      <c r="C150" s="131" t="s">
        <v>141</v>
      </c>
      <c r="D150" s="131" t="s">
        <v>136</v>
      </c>
      <c r="E150" s="132" t="s">
        <v>147</v>
      </c>
      <c r="F150" s="133" t="s">
        <v>148</v>
      </c>
      <c r="G150" s="134" t="s">
        <v>139</v>
      </c>
      <c r="H150" s="135">
        <v>3983.625</v>
      </c>
      <c r="I150" s="136"/>
      <c r="J150" s="136">
        <f t="shared" si="0"/>
        <v>0</v>
      </c>
      <c r="K150" s="137"/>
      <c r="L150" s="26"/>
      <c r="M150" s="138" t="s">
        <v>1</v>
      </c>
      <c r="N150" s="139" t="s">
        <v>36</v>
      </c>
      <c r="O150" s="140">
        <v>0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140</v>
      </c>
      <c r="AT150" s="142" t="s">
        <v>136</v>
      </c>
      <c r="AU150" s="142" t="s">
        <v>141</v>
      </c>
      <c r="AY150" s="13" t="s">
        <v>133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141</v>
      </c>
      <c r="BK150" s="143">
        <f t="shared" si="9"/>
        <v>0</v>
      </c>
      <c r="BL150" s="13" t="s">
        <v>140</v>
      </c>
      <c r="BM150" s="142" t="s">
        <v>140</v>
      </c>
    </row>
    <row r="151" spans="2:65" s="1" customFormat="1" ht="24.2" customHeight="1">
      <c r="B151" s="130"/>
      <c r="C151" s="131" t="s">
        <v>149</v>
      </c>
      <c r="D151" s="131" t="s">
        <v>136</v>
      </c>
      <c r="E151" s="132" t="s">
        <v>150</v>
      </c>
      <c r="F151" s="133" t="s">
        <v>151</v>
      </c>
      <c r="G151" s="134" t="s">
        <v>139</v>
      </c>
      <c r="H151" s="135">
        <v>1015.476</v>
      </c>
      <c r="I151" s="136"/>
      <c r="J151" s="136">
        <f t="shared" si="0"/>
        <v>0</v>
      </c>
      <c r="K151" s="137"/>
      <c r="L151" s="26"/>
      <c r="M151" s="138" t="s">
        <v>1</v>
      </c>
      <c r="N151" s="139" t="s">
        <v>36</v>
      </c>
      <c r="O151" s="140">
        <v>0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140</v>
      </c>
      <c r="AT151" s="142" t="s">
        <v>136</v>
      </c>
      <c r="AU151" s="142" t="s">
        <v>141</v>
      </c>
      <c r="AY151" s="13" t="s">
        <v>133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141</v>
      </c>
      <c r="BK151" s="143">
        <f t="shared" si="9"/>
        <v>0</v>
      </c>
      <c r="BL151" s="13" t="s">
        <v>140</v>
      </c>
      <c r="BM151" s="142" t="s">
        <v>152</v>
      </c>
    </row>
    <row r="152" spans="2:65" s="1" customFormat="1" ht="24.2" customHeight="1">
      <c r="B152" s="130"/>
      <c r="C152" s="131" t="s">
        <v>140</v>
      </c>
      <c r="D152" s="131" t="s">
        <v>136</v>
      </c>
      <c r="E152" s="132" t="s">
        <v>153</v>
      </c>
      <c r="F152" s="133" t="s">
        <v>154</v>
      </c>
      <c r="G152" s="134" t="s">
        <v>139</v>
      </c>
      <c r="H152" s="135">
        <v>1015.476</v>
      </c>
      <c r="I152" s="136"/>
      <c r="J152" s="136">
        <f t="shared" si="0"/>
        <v>0</v>
      </c>
      <c r="K152" s="137"/>
      <c r="L152" s="26"/>
      <c r="M152" s="138" t="s">
        <v>1</v>
      </c>
      <c r="N152" s="139" t="s">
        <v>36</v>
      </c>
      <c r="O152" s="140">
        <v>0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140</v>
      </c>
      <c r="AT152" s="142" t="s">
        <v>136</v>
      </c>
      <c r="AU152" s="142" t="s">
        <v>141</v>
      </c>
      <c r="AY152" s="13" t="s">
        <v>133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141</v>
      </c>
      <c r="BK152" s="143">
        <f t="shared" si="9"/>
        <v>0</v>
      </c>
      <c r="BL152" s="13" t="s">
        <v>140</v>
      </c>
      <c r="BM152" s="142" t="s">
        <v>155</v>
      </c>
    </row>
    <row r="153" spans="2:65" s="1" customFormat="1" ht="33" customHeight="1">
      <c r="B153" s="130"/>
      <c r="C153" s="131" t="s">
        <v>157</v>
      </c>
      <c r="D153" s="131" t="s">
        <v>136</v>
      </c>
      <c r="E153" s="132" t="s">
        <v>158</v>
      </c>
      <c r="F153" s="133" t="s">
        <v>159</v>
      </c>
      <c r="G153" s="134" t="s">
        <v>139</v>
      </c>
      <c r="H153" s="135">
        <v>340</v>
      </c>
      <c r="I153" s="136"/>
      <c r="J153" s="136">
        <f t="shared" si="0"/>
        <v>0</v>
      </c>
      <c r="K153" s="137"/>
      <c r="L153" s="26"/>
      <c r="M153" s="138" t="s">
        <v>1</v>
      </c>
      <c r="N153" s="139" t="s">
        <v>36</v>
      </c>
      <c r="O153" s="140">
        <v>0</v>
      </c>
      <c r="P153" s="140">
        <f t="shared" si="1"/>
        <v>0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140</v>
      </c>
      <c r="AT153" s="142" t="s">
        <v>136</v>
      </c>
      <c r="AU153" s="142" t="s">
        <v>141</v>
      </c>
      <c r="AY153" s="13" t="s">
        <v>133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3" t="s">
        <v>141</v>
      </c>
      <c r="BK153" s="143">
        <f t="shared" si="9"/>
        <v>0</v>
      </c>
      <c r="BL153" s="13" t="s">
        <v>140</v>
      </c>
      <c r="BM153" s="142" t="s">
        <v>160</v>
      </c>
    </row>
    <row r="154" spans="2:65" s="1" customFormat="1" ht="37.9" customHeight="1">
      <c r="B154" s="130"/>
      <c r="C154" s="131" t="s">
        <v>155</v>
      </c>
      <c r="D154" s="131" t="s">
        <v>136</v>
      </c>
      <c r="E154" s="132" t="s">
        <v>161</v>
      </c>
      <c r="F154" s="133" t="s">
        <v>162</v>
      </c>
      <c r="G154" s="134" t="s">
        <v>139</v>
      </c>
      <c r="H154" s="135">
        <v>340</v>
      </c>
      <c r="I154" s="136"/>
      <c r="J154" s="136">
        <f t="shared" si="0"/>
        <v>0</v>
      </c>
      <c r="K154" s="137"/>
      <c r="L154" s="26"/>
      <c r="M154" s="138" t="s">
        <v>1</v>
      </c>
      <c r="N154" s="139" t="s">
        <v>36</v>
      </c>
      <c r="O154" s="140">
        <v>0</v>
      </c>
      <c r="P154" s="140">
        <f t="shared" si="1"/>
        <v>0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140</v>
      </c>
      <c r="AT154" s="142" t="s">
        <v>136</v>
      </c>
      <c r="AU154" s="142" t="s">
        <v>141</v>
      </c>
      <c r="AY154" s="13" t="s">
        <v>133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3" t="s">
        <v>141</v>
      </c>
      <c r="BK154" s="143">
        <f t="shared" si="9"/>
        <v>0</v>
      </c>
      <c r="BL154" s="13" t="s">
        <v>140</v>
      </c>
      <c r="BM154" s="142" t="s">
        <v>163</v>
      </c>
    </row>
    <row r="155" spans="2:65" s="1" customFormat="1" ht="37.9" customHeight="1">
      <c r="B155" s="130"/>
      <c r="C155" s="131" t="s">
        <v>164</v>
      </c>
      <c r="D155" s="131" t="s">
        <v>136</v>
      </c>
      <c r="E155" s="132" t="s">
        <v>165</v>
      </c>
      <c r="F155" s="133" t="s">
        <v>166</v>
      </c>
      <c r="G155" s="134" t="s">
        <v>139</v>
      </c>
      <c r="H155" s="135">
        <v>4135.4080000000004</v>
      </c>
      <c r="I155" s="136"/>
      <c r="J155" s="136">
        <f t="shared" si="0"/>
        <v>0</v>
      </c>
      <c r="K155" s="137"/>
      <c r="L155" s="26"/>
      <c r="M155" s="138" t="s">
        <v>1</v>
      </c>
      <c r="N155" s="139" t="s">
        <v>36</v>
      </c>
      <c r="O155" s="140">
        <v>0</v>
      </c>
      <c r="P155" s="140">
        <f t="shared" si="1"/>
        <v>0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140</v>
      </c>
      <c r="AT155" s="142" t="s">
        <v>136</v>
      </c>
      <c r="AU155" s="142" t="s">
        <v>141</v>
      </c>
      <c r="AY155" s="13" t="s">
        <v>133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3" t="s">
        <v>141</v>
      </c>
      <c r="BK155" s="143">
        <f t="shared" si="9"/>
        <v>0</v>
      </c>
      <c r="BL155" s="13" t="s">
        <v>140</v>
      </c>
      <c r="BM155" s="142" t="s">
        <v>167</v>
      </c>
    </row>
    <row r="156" spans="2:65" s="1" customFormat="1" ht="24.2" customHeight="1">
      <c r="B156" s="130"/>
      <c r="C156" s="131" t="s">
        <v>168</v>
      </c>
      <c r="D156" s="131" t="s">
        <v>136</v>
      </c>
      <c r="E156" s="132" t="s">
        <v>169</v>
      </c>
      <c r="F156" s="133" t="s">
        <v>170</v>
      </c>
      <c r="G156" s="134" t="s">
        <v>139</v>
      </c>
      <c r="H156" s="135">
        <v>4135.4080000000004</v>
      </c>
      <c r="I156" s="136"/>
      <c r="J156" s="136">
        <f t="shared" si="0"/>
        <v>0</v>
      </c>
      <c r="K156" s="137"/>
      <c r="L156" s="26"/>
      <c r="M156" s="138" t="s">
        <v>1</v>
      </c>
      <c r="N156" s="139" t="s">
        <v>36</v>
      </c>
      <c r="O156" s="140">
        <v>0</v>
      </c>
      <c r="P156" s="140">
        <f t="shared" si="1"/>
        <v>0</v>
      </c>
      <c r="Q156" s="140">
        <v>0</v>
      </c>
      <c r="R156" s="140">
        <f t="shared" si="2"/>
        <v>0</v>
      </c>
      <c r="S156" s="140">
        <v>0</v>
      </c>
      <c r="T156" s="141">
        <f t="shared" si="3"/>
        <v>0</v>
      </c>
      <c r="AR156" s="142" t="s">
        <v>140</v>
      </c>
      <c r="AT156" s="142" t="s">
        <v>136</v>
      </c>
      <c r="AU156" s="142" t="s">
        <v>141</v>
      </c>
      <c r="AY156" s="13" t="s">
        <v>133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3" t="s">
        <v>141</v>
      </c>
      <c r="BK156" s="143">
        <f t="shared" si="9"/>
        <v>0</v>
      </c>
      <c r="BL156" s="13" t="s">
        <v>140</v>
      </c>
      <c r="BM156" s="142" t="s">
        <v>171</v>
      </c>
    </row>
    <row r="157" spans="2:65" s="1" customFormat="1" ht="21.75" customHeight="1">
      <c r="B157" s="130"/>
      <c r="C157" s="131" t="s">
        <v>172</v>
      </c>
      <c r="D157" s="131" t="s">
        <v>136</v>
      </c>
      <c r="E157" s="132" t="s">
        <v>173</v>
      </c>
      <c r="F157" s="133" t="s">
        <v>174</v>
      </c>
      <c r="G157" s="134" t="s">
        <v>139</v>
      </c>
      <c r="H157" s="135">
        <v>4135.4080000000004</v>
      </c>
      <c r="I157" s="136"/>
      <c r="J157" s="136">
        <f t="shared" si="0"/>
        <v>0</v>
      </c>
      <c r="K157" s="137"/>
      <c r="L157" s="26"/>
      <c r="M157" s="138" t="s">
        <v>1</v>
      </c>
      <c r="N157" s="139" t="s">
        <v>36</v>
      </c>
      <c r="O157" s="140">
        <v>0</v>
      </c>
      <c r="P157" s="140">
        <f t="shared" si="1"/>
        <v>0</v>
      </c>
      <c r="Q157" s="140">
        <v>0</v>
      </c>
      <c r="R157" s="140">
        <f t="shared" si="2"/>
        <v>0</v>
      </c>
      <c r="S157" s="140">
        <v>0</v>
      </c>
      <c r="T157" s="141">
        <f t="shared" si="3"/>
        <v>0</v>
      </c>
      <c r="AR157" s="142" t="s">
        <v>140</v>
      </c>
      <c r="AT157" s="142" t="s">
        <v>136</v>
      </c>
      <c r="AU157" s="142" t="s">
        <v>141</v>
      </c>
      <c r="AY157" s="13" t="s">
        <v>133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3" t="s">
        <v>141</v>
      </c>
      <c r="BK157" s="143">
        <f t="shared" si="9"/>
        <v>0</v>
      </c>
      <c r="BL157" s="13" t="s">
        <v>140</v>
      </c>
      <c r="BM157" s="142" t="s">
        <v>175</v>
      </c>
    </row>
    <row r="158" spans="2:65" s="1" customFormat="1" ht="24.2" customHeight="1">
      <c r="B158" s="130"/>
      <c r="C158" s="131" t="s">
        <v>176</v>
      </c>
      <c r="D158" s="131" t="s">
        <v>136</v>
      </c>
      <c r="E158" s="132" t="s">
        <v>177</v>
      </c>
      <c r="F158" s="133" t="s">
        <v>178</v>
      </c>
      <c r="G158" s="134" t="s">
        <v>179</v>
      </c>
      <c r="H158" s="135">
        <v>3337.2150000000001</v>
      </c>
      <c r="I158" s="136"/>
      <c r="J158" s="136">
        <f t="shared" si="0"/>
        <v>0</v>
      </c>
      <c r="K158" s="137"/>
      <c r="L158" s="26"/>
      <c r="M158" s="138" t="s">
        <v>1</v>
      </c>
      <c r="N158" s="139" t="s">
        <v>36</v>
      </c>
      <c r="O158" s="140">
        <v>0</v>
      </c>
      <c r="P158" s="140">
        <f t="shared" si="1"/>
        <v>0</v>
      </c>
      <c r="Q158" s="140">
        <v>0</v>
      </c>
      <c r="R158" s="140">
        <f t="shared" si="2"/>
        <v>0</v>
      </c>
      <c r="S158" s="140">
        <v>0</v>
      </c>
      <c r="T158" s="141">
        <f t="shared" si="3"/>
        <v>0</v>
      </c>
      <c r="AR158" s="142" t="s">
        <v>140</v>
      </c>
      <c r="AT158" s="142" t="s">
        <v>136</v>
      </c>
      <c r="AU158" s="142" t="s">
        <v>141</v>
      </c>
      <c r="AY158" s="13" t="s">
        <v>133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13" t="s">
        <v>141</v>
      </c>
      <c r="BK158" s="143">
        <f t="shared" si="9"/>
        <v>0</v>
      </c>
      <c r="BL158" s="13" t="s">
        <v>140</v>
      </c>
      <c r="BM158" s="142" t="s">
        <v>180</v>
      </c>
    </row>
    <row r="159" spans="2:65" s="1" customFormat="1" ht="33" customHeight="1">
      <c r="B159" s="130"/>
      <c r="C159" s="131" t="s">
        <v>181</v>
      </c>
      <c r="D159" s="131" t="s">
        <v>136</v>
      </c>
      <c r="E159" s="132" t="s">
        <v>182</v>
      </c>
      <c r="F159" s="133" t="s">
        <v>183</v>
      </c>
      <c r="G159" s="134" t="s">
        <v>139</v>
      </c>
      <c r="H159" s="135">
        <v>1203.693</v>
      </c>
      <c r="I159" s="136"/>
      <c r="J159" s="136">
        <f t="shared" si="0"/>
        <v>0</v>
      </c>
      <c r="K159" s="137"/>
      <c r="L159" s="26"/>
      <c r="M159" s="138" t="s">
        <v>1</v>
      </c>
      <c r="N159" s="139" t="s">
        <v>36</v>
      </c>
      <c r="O159" s="140">
        <v>0</v>
      </c>
      <c r="P159" s="140">
        <f t="shared" si="1"/>
        <v>0</v>
      </c>
      <c r="Q159" s="140">
        <v>0</v>
      </c>
      <c r="R159" s="140">
        <f t="shared" si="2"/>
        <v>0</v>
      </c>
      <c r="S159" s="140">
        <v>0</v>
      </c>
      <c r="T159" s="141">
        <f t="shared" si="3"/>
        <v>0</v>
      </c>
      <c r="AR159" s="142" t="s">
        <v>140</v>
      </c>
      <c r="AT159" s="142" t="s">
        <v>136</v>
      </c>
      <c r="AU159" s="142" t="s">
        <v>141</v>
      </c>
      <c r="AY159" s="13" t="s">
        <v>133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3" t="s">
        <v>141</v>
      </c>
      <c r="BK159" s="143">
        <f t="shared" si="9"/>
        <v>0</v>
      </c>
      <c r="BL159" s="13" t="s">
        <v>140</v>
      </c>
      <c r="BM159" s="142" t="s">
        <v>184</v>
      </c>
    </row>
    <row r="160" spans="2:65" s="11" customFormat="1" ht="22.9" customHeight="1">
      <c r="B160" s="119"/>
      <c r="D160" s="120" t="s">
        <v>69</v>
      </c>
      <c r="E160" s="128" t="s">
        <v>141</v>
      </c>
      <c r="F160" s="128" t="s">
        <v>185</v>
      </c>
      <c r="J160" s="129">
        <f>BK160</f>
        <v>0</v>
      </c>
      <c r="L160" s="119"/>
      <c r="M160" s="123"/>
      <c r="P160" s="124">
        <f>SUM(P161:P173)</f>
        <v>0</v>
      </c>
      <c r="R160" s="124">
        <f>SUM(R161:R173)</f>
        <v>0</v>
      </c>
      <c r="T160" s="125">
        <f>SUM(T161:T173)</f>
        <v>0</v>
      </c>
      <c r="AR160" s="120" t="s">
        <v>77</v>
      </c>
      <c r="AT160" s="126" t="s">
        <v>69</v>
      </c>
      <c r="AU160" s="126" t="s">
        <v>77</v>
      </c>
      <c r="AY160" s="120" t="s">
        <v>133</v>
      </c>
      <c r="BK160" s="127">
        <f>SUM(BK161:BK173)</f>
        <v>0</v>
      </c>
    </row>
    <row r="161" spans="2:65" s="1" customFormat="1" ht="24.2" customHeight="1">
      <c r="B161" s="130"/>
      <c r="C161" s="131" t="s">
        <v>160</v>
      </c>
      <c r="D161" s="131" t="s">
        <v>136</v>
      </c>
      <c r="E161" s="132" t="s">
        <v>186</v>
      </c>
      <c r="F161" s="133" t="s">
        <v>187</v>
      </c>
      <c r="G161" s="134" t="s">
        <v>139</v>
      </c>
      <c r="H161" s="135">
        <v>1800</v>
      </c>
      <c r="I161" s="136"/>
      <c r="J161" s="136">
        <f t="shared" ref="J161:J173" si="10">ROUND(I161*H161,2)</f>
        <v>0</v>
      </c>
      <c r="K161" s="137"/>
      <c r="L161" s="26"/>
      <c r="M161" s="138" t="s">
        <v>1</v>
      </c>
      <c r="N161" s="139" t="s">
        <v>36</v>
      </c>
      <c r="O161" s="140">
        <v>0</v>
      </c>
      <c r="P161" s="140">
        <f t="shared" ref="P161:P173" si="11">O161*H161</f>
        <v>0</v>
      </c>
      <c r="Q161" s="140">
        <v>0</v>
      </c>
      <c r="R161" s="140">
        <f t="shared" ref="R161:R173" si="12">Q161*H161</f>
        <v>0</v>
      </c>
      <c r="S161" s="140">
        <v>0</v>
      </c>
      <c r="T161" s="141">
        <f t="shared" ref="T161:T173" si="13">S161*H161</f>
        <v>0</v>
      </c>
      <c r="AR161" s="142" t="s">
        <v>140</v>
      </c>
      <c r="AT161" s="142" t="s">
        <v>136</v>
      </c>
      <c r="AU161" s="142" t="s">
        <v>141</v>
      </c>
      <c r="AY161" s="13" t="s">
        <v>133</v>
      </c>
      <c r="BE161" s="143">
        <f t="shared" ref="BE161:BE173" si="14">IF(N161="základná",J161,0)</f>
        <v>0</v>
      </c>
      <c r="BF161" s="143">
        <f t="shared" ref="BF161:BF173" si="15">IF(N161="znížená",J161,0)</f>
        <v>0</v>
      </c>
      <c r="BG161" s="143">
        <f t="shared" ref="BG161:BG173" si="16">IF(N161="zákl. prenesená",J161,0)</f>
        <v>0</v>
      </c>
      <c r="BH161" s="143">
        <f t="shared" ref="BH161:BH173" si="17">IF(N161="zníž. prenesená",J161,0)</f>
        <v>0</v>
      </c>
      <c r="BI161" s="143">
        <f t="shared" ref="BI161:BI173" si="18">IF(N161="nulová",J161,0)</f>
        <v>0</v>
      </c>
      <c r="BJ161" s="13" t="s">
        <v>141</v>
      </c>
      <c r="BK161" s="143">
        <f t="shared" ref="BK161:BK173" si="19">ROUND(I161*H161,2)</f>
        <v>0</v>
      </c>
      <c r="BL161" s="13" t="s">
        <v>140</v>
      </c>
      <c r="BM161" s="142" t="s">
        <v>188</v>
      </c>
    </row>
    <row r="162" spans="2:65" s="1" customFormat="1" ht="24.2" customHeight="1">
      <c r="B162" s="130"/>
      <c r="C162" s="131" t="s">
        <v>189</v>
      </c>
      <c r="D162" s="131" t="s">
        <v>136</v>
      </c>
      <c r="E162" s="132" t="s">
        <v>190</v>
      </c>
      <c r="F162" s="133" t="s">
        <v>191</v>
      </c>
      <c r="G162" s="134" t="s">
        <v>139</v>
      </c>
      <c r="H162" s="135">
        <v>56.67</v>
      </c>
      <c r="I162" s="136"/>
      <c r="J162" s="136">
        <f t="shared" si="10"/>
        <v>0</v>
      </c>
      <c r="K162" s="137"/>
      <c r="L162" s="26"/>
      <c r="M162" s="138" t="s">
        <v>1</v>
      </c>
      <c r="N162" s="139" t="s">
        <v>36</v>
      </c>
      <c r="O162" s="140">
        <v>0</v>
      </c>
      <c r="P162" s="140">
        <f t="shared" si="11"/>
        <v>0</v>
      </c>
      <c r="Q162" s="140">
        <v>0</v>
      </c>
      <c r="R162" s="140">
        <f t="shared" si="12"/>
        <v>0</v>
      </c>
      <c r="S162" s="140">
        <v>0</v>
      </c>
      <c r="T162" s="141">
        <f t="shared" si="13"/>
        <v>0</v>
      </c>
      <c r="AR162" s="142" t="s">
        <v>140</v>
      </c>
      <c r="AT162" s="142" t="s">
        <v>136</v>
      </c>
      <c r="AU162" s="142" t="s">
        <v>141</v>
      </c>
      <c r="AY162" s="13" t="s">
        <v>133</v>
      </c>
      <c r="BE162" s="143">
        <f t="shared" si="14"/>
        <v>0</v>
      </c>
      <c r="BF162" s="143">
        <f t="shared" si="15"/>
        <v>0</v>
      </c>
      <c r="BG162" s="143">
        <f t="shared" si="16"/>
        <v>0</v>
      </c>
      <c r="BH162" s="143">
        <f t="shared" si="17"/>
        <v>0</v>
      </c>
      <c r="BI162" s="143">
        <f t="shared" si="18"/>
        <v>0</v>
      </c>
      <c r="BJ162" s="13" t="s">
        <v>141</v>
      </c>
      <c r="BK162" s="143">
        <f t="shared" si="19"/>
        <v>0</v>
      </c>
      <c r="BL162" s="13" t="s">
        <v>140</v>
      </c>
      <c r="BM162" s="142" t="s">
        <v>192</v>
      </c>
    </row>
    <row r="163" spans="2:65" s="1" customFormat="1" ht="33" customHeight="1">
      <c r="B163" s="130"/>
      <c r="C163" s="131" t="s">
        <v>193</v>
      </c>
      <c r="D163" s="131" t="s">
        <v>136</v>
      </c>
      <c r="E163" s="132" t="s">
        <v>194</v>
      </c>
      <c r="F163" s="133" t="s">
        <v>195</v>
      </c>
      <c r="G163" s="134" t="s">
        <v>139</v>
      </c>
      <c r="H163" s="135">
        <v>27.3</v>
      </c>
      <c r="I163" s="136"/>
      <c r="J163" s="136">
        <f t="shared" si="10"/>
        <v>0</v>
      </c>
      <c r="K163" s="137"/>
      <c r="L163" s="26"/>
      <c r="M163" s="138" t="s">
        <v>1</v>
      </c>
      <c r="N163" s="139" t="s">
        <v>36</v>
      </c>
      <c r="O163" s="140">
        <v>0</v>
      </c>
      <c r="P163" s="140">
        <f t="shared" si="11"/>
        <v>0</v>
      </c>
      <c r="Q163" s="140">
        <v>0</v>
      </c>
      <c r="R163" s="140">
        <f t="shared" si="12"/>
        <v>0</v>
      </c>
      <c r="S163" s="140">
        <v>0</v>
      </c>
      <c r="T163" s="141">
        <f t="shared" si="13"/>
        <v>0</v>
      </c>
      <c r="AR163" s="142" t="s">
        <v>140</v>
      </c>
      <c r="AT163" s="142" t="s">
        <v>136</v>
      </c>
      <c r="AU163" s="142" t="s">
        <v>141</v>
      </c>
      <c r="AY163" s="13" t="s">
        <v>133</v>
      </c>
      <c r="BE163" s="143">
        <f t="shared" si="14"/>
        <v>0</v>
      </c>
      <c r="BF163" s="143">
        <f t="shared" si="15"/>
        <v>0</v>
      </c>
      <c r="BG163" s="143">
        <f t="shared" si="16"/>
        <v>0</v>
      </c>
      <c r="BH163" s="143">
        <f t="shared" si="17"/>
        <v>0</v>
      </c>
      <c r="BI163" s="143">
        <f t="shared" si="18"/>
        <v>0</v>
      </c>
      <c r="BJ163" s="13" t="s">
        <v>141</v>
      </c>
      <c r="BK163" s="143">
        <f t="shared" si="19"/>
        <v>0</v>
      </c>
      <c r="BL163" s="13" t="s">
        <v>140</v>
      </c>
      <c r="BM163" s="142" t="s">
        <v>196</v>
      </c>
    </row>
    <row r="164" spans="2:65" s="1" customFormat="1" ht="24.2" customHeight="1">
      <c r="B164" s="130"/>
      <c r="C164" s="131" t="s">
        <v>180</v>
      </c>
      <c r="D164" s="131" t="s">
        <v>136</v>
      </c>
      <c r="E164" s="132" t="s">
        <v>197</v>
      </c>
      <c r="F164" s="133" t="s">
        <v>198</v>
      </c>
      <c r="G164" s="134" t="s">
        <v>139</v>
      </c>
      <c r="H164" s="135">
        <v>209.85</v>
      </c>
      <c r="I164" s="136"/>
      <c r="J164" s="136">
        <f t="shared" si="10"/>
        <v>0</v>
      </c>
      <c r="K164" s="137"/>
      <c r="L164" s="26"/>
      <c r="M164" s="138" t="s">
        <v>1</v>
      </c>
      <c r="N164" s="139" t="s">
        <v>36</v>
      </c>
      <c r="O164" s="140">
        <v>0</v>
      </c>
      <c r="P164" s="140">
        <f t="shared" si="11"/>
        <v>0</v>
      </c>
      <c r="Q164" s="140">
        <v>0</v>
      </c>
      <c r="R164" s="140">
        <f t="shared" si="12"/>
        <v>0</v>
      </c>
      <c r="S164" s="140">
        <v>0</v>
      </c>
      <c r="T164" s="141">
        <f t="shared" si="13"/>
        <v>0</v>
      </c>
      <c r="AR164" s="142" t="s">
        <v>140</v>
      </c>
      <c r="AT164" s="142" t="s">
        <v>136</v>
      </c>
      <c r="AU164" s="142" t="s">
        <v>141</v>
      </c>
      <c r="AY164" s="13" t="s">
        <v>133</v>
      </c>
      <c r="BE164" s="143">
        <f t="shared" si="14"/>
        <v>0</v>
      </c>
      <c r="BF164" s="143">
        <f t="shared" si="15"/>
        <v>0</v>
      </c>
      <c r="BG164" s="143">
        <f t="shared" si="16"/>
        <v>0</v>
      </c>
      <c r="BH164" s="143">
        <f t="shared" si="17"/>
        <v>0</v>
      </c>
      <c r="BI164" s="143">
        <f t="shared" si="18"/>
        <v>0</v>
      </c>
      <c r="BJ164" s="13" t="s">
        <v>141</v>
      </c>
      <c r="BK164" s="143">
        <f t="shared" si="19"/>
        <v>0</v>
      </c>
      <c r="BL164" s="13" t="s">
        <v>140</v>
      </c>
      <c r="BM164" s="142" t="s">
        <v>199</v>
      </c>
    </row>
    <row r="165" spans="2:65" s="1" customFormat="1" ht="21.75" customHeight="1">
      <c r="B165" s="130"/>
      <c r="C165" s="131" t="s">
        <v>200</v>
      </c>
      <c r="D165" s="131" t="s">
        <v>136</v>
      </c>
      <c r="E165" s="132" t="s">
        <v>201</v>
      </c>
      <c r="F165" s="133" t="s">
        <v>202</v>
      </c>
      <c r="G165" s="134" t="s">
        <v>203</v>
      </c>
      <c r="H165" s="135">
        <v>1384</v>
      </c>
      <c r="I165" s="136"/>
      <c r="J165" s="136">
        <f t="shared" si="10"/>
        <v>0</v>
      </c>
      <c r="K165" s="137"/>
      <c r="L165" s="26"/>
      <c r="M165" s="138" t="s">
        <v>1</v>
      </c>
      <c r="N165" s="139" t="s">
        <v>36</v>
      </c>
      <c r="O165" s="140">
        <v>0</v>
      </c>
      <c r="P165" s="140">
        <f t="shared" si="11"/>
        <v>0</v>
      </c>
      <c r="Q165" s="140">
        <v>0</v>
      </c>
      <c r="R165" s="140">
        <f t="shared" si="12"/>
        <v>0</v>
      </c>
      <c r="S165" s="140">
        <v>0</v>
      </c>
      <c r="T165" s="141">
        <f t="shared" si="13"/>
        <v>0</v>
      </c>
      <c r="AR165" s="142" t="s">
        <v>140</v>
      </c>
      <c r="AT165" s="142" t="s">
        <v>136</v>
      </c>
      <c r="AU165" s="142" t="s">
        <v>141</v>
      </c>
      <c r="AY165" s="13" t="s">
        <v>133</v>
      </c>
      <c r="BE165" s="143">
        <f t="shared" si="14"/>
        <v>0</v>
      </c>
      <c r="BF165" s="143">
        <f t="shared" si="15"/>
        <v>0</v>
      </c>
      <c r="BG165" s="143">
        <f t="shared" si="16"/>
        <v>0</v>
      </c>
      <c r="BH165" s="143">
        <f t="shared" si="17"/>
        <v>0</v>
      </c>
      <c r="BI165" s="143">
        <f t="shared" si="18"/>
        <v>0</v>
      </c>
      <c r="BJ165" s="13" t="s">
        <v>141</v>
      </c>
      <c r="BK165" s="143">
        <f t="shared" si="19"/>
        <v>0</v>
      </c>
      <c r="BL165" s="13" t="s">
        <v>140</v>
      </c>
      <c r="BM165" s="142" t="s">
        <v>204</v>
      </c>
    </row>
    <row r="166" spans="2:65" s="1" customFormat="1" ht="21.75" customHeight="1">
      <c r="B166" s="130"/>
      <c r="C166" s="131" t="s">
        <v>184</v>
      </c>
      <c r="D166" s="131" t="s">
        <v>136</v>
      </c>
      <c r="E166" s="132" t="s">
        <v>205</v>
      </c>
      <c r="F166" s="133" t="s">
        <v>206</v>
      </c>
      <c r="G166" s="134" t="s">
        <v>203</v>
      </c>
      <c r="H166" s="135">
        <v>1384</v>
      </c>
      <c r="I166" s="136"/>
      <c r="J166" s="136">
        <f t="shared" si="10"/>
        <v>0</v>
      </c>
      <c r="K166" s="137"/>
      <c r="L166" s="26"/>
      <c r="M166" s="138" t="s">
        <v>1</v>
      </c>
      <c r="N166" s="139" t="s">
        <v>36</v>
      </c>
      <c r="O166" s="140">
        <v>0</v>
      </c>
      <c r="P166" s="140">
        <f t="shared" si="11"/>
        <v>0</v>
      </c>
      <c r="Q166" s="140">
        <v>0</v>
      </c>
      <c r="R166" s="140">
        <f t="shared" si="12"/>
        <v>0</v>
      </c>
      <c r="S166" s="140">
        <v>0</v>
      </c>
      <c r="T166" s="141">
        <f t="shared" si="13"/>
        <v>0</v>
      </c>
      <c r="AR166" s="142" t="s">
        <v>140</v>
      </c>
      <c r="AT166" s="142" t="s">
        <v>136</v>
      </c>
      <c r="AU166" s="142" t="s">
        <v>141</v>
      </c>
      <c r="AY166" s="13" t="s">
        <v>133</v>
      </c>
      <c r="BE166" s="143">
        <f t="shared" si="14"/>
        <v>0</v>
      </c>
      <c r="BF166" s="143">
        <f t="shared" si="15"/>
        <v>0</v>
      </c>
      <c r="BG166" s="143">
        <f t="shared" si="16"/>
        <v>0</v>
      </c>
      <c r="BH166" s="143">
        <f t="shared" si="17"/>
        <v>0</v>
      </c>
      <c r="BI166" s="143">
        <f t="shared" si="18"/>
        <v>0</v>
      </c>
      <c r="BJ166" s="13" t="s">
        <v>141</v>
      </c>
      <c r="BK166" s="143">
        <f t="shared" si="19"/>
        <v>0</v>
      </c>
      <c r="BL166" s="13" t="s">
        <v>140</v>
      </c>
      <c r="BM166" s="142" t="s">
        <v>207</v>
      </c>
    </row>
    <row r="167" spans="2:65" s="1" customFormat="1" ht="24.2" customHeight="1">
      <c r="B167" s="130"/>
      <c r="C167" s="131" t="s">
        <v>208</v>
      </c>
      <c r="D167" s="131" t="s">
        <v>136</v>
      </c>
      <c r="E167" s="132" t="s">
        <v>209</v>
      </c>
      <c r="F167" s="133" t="s">
        <v>210</v>
      </c>
      <c r="G167" s="134" t="s">
        <v>179</v>
      </c>
      <c r="H167" s="135">
        <v>8.2889999999999997</v>
      </c>
      <c r="I167" s="136"/>
      <c r="J167" s="136">
        <f t="shared" si="10"/>
        <v>0</v>
      </c>
      <c r="K167" s="137"/>
      <c r="L167" s="26"/>
      <c r="M167" s="138" t="s">
        <v>1</v>
      </c>
      <c r="N167" s="139" t="s">
        <v>36</v>
      </c>
      <c r="O167" s="140">
        <v>0</v>
      </c>
      <c r="P167" s="140">
        <f t="shared" si="11"/>
        <v>0</v>
      </c>
      <c r="Q167" s="140">
        <v>0</v>
      </c>
      <c r="R167" s="140">
        <f t="shared" si="12"/>
        <v>0</v>
      </c>
      <c r="S167" s="140">
        <v>0</v>
      </c>
      <c r="T167" s="141">
        <f t="shared" si="13"/>
        <v>0</v>
      </c>
      <c r="AR167" s="142" t="s">
        <v>140</v>
      </c>
      <c r="AT167" s="142" t="s">
        <v>136</v>
      </c>
      <c r="AU167" s="142" t="s">
        <v>141</v>
      </c>
      <c r="AY167" s="13" t="s">
        <v>133</v>
      </c>
      <c r="BE167" s="143">
        <f t="shared" si="14"/>
        <v>0</v>
      </c>
      <c r="BF167" s="143">
        <f t="shared" si="15"/>
        <v>0</v>
      </c>
      <c r="BG167" s="143">
        <f t="shared" si="16"/>
        <v>0</v>
      </c>
      <c r="BH167" s="143">
        <f t="shared" si="17"/>
        <v>0</v>
      </c>
      <c r="BI167" s="143">
        <f t="shared" si="18"/>
        <v>0</v>
      </c>
      <c r="BJ167" s="13" t="s">
        <v>141</v>
      </c>
      <c r="BK167" s="143">
        <f t="shared" si="19"/>
        <v>0</v>
      </c>
      <c r="BL167" s="13" t="s">
        <v>140</v>
      </c>
      <c r="BM167" s="142" t="s">
        <v>211</v>
      </c>
    </row>
    <row r="168" spans="2:65" s="1" customFormat="1" ht="24.2" customHeight="1">
      <c r="B168" s="130"/>
      <c r="C168" s="131" t="s">
        <v>188</v>
      </c>
      <c r="D168" s="131" t="s">
        <v>136</v>
      </c>
      <c r="E168" s="132" t="s">
        <v>212</v>
      </c>
      <c r="F168" s="133" t="s">
        <v>213</v>
      </c>
      <c r="G168" s="134" t="s">
        <v>139</v>
      </c>
      <c r="H168" s="135">
        <v>686.45699999999999</v>
      </c>
      <c r="I168" s="136"/>
      <c r="J168" s="136">
        <f t="shared" si="10"/>
        <v>0</v>
      </c>
      <c r="K168" s="137"/>
      <c r="L168" s="26"/>
      <c r="M168" s="138" t="s">
        <v>1</v>
      </c>
      <c r="N168" s="139" t="s">
        <v>36</v>
      </c>
      <c r="O168" s="140">
        <v>0</v>
      </c>
      <c r="P168" s="140">
        <f t="shared" si="11"/>
        <v>0</v>
      </c>
      <c r="Q168" s="140">
        <v>0</v>
      </c>
      <c r="R168" s="140">
        <f t="shared" si="12"/>
        <v>0</v>
      </c>
      <c r="S168" s="140">
        <v>0</v>
      </c>
      <c r="T168" s="141">
        <f t="shared" si="13"/>
        <v>0</v>
      </c>
      <c r="AR168" s="142" t="s">
        <v>140</v>
      </c>
      <c r="AT168" s="142" t="s">
        <v>136</v>
      </c>
      <c r="AU168" s="142" t="s">
        <v>141</v>
      </c>
      <c r="AY168" s="13" t="s">
        <v>133</v>
      </c>
      <c r="BE168" s="143">
        <f t="shared" si="14"/>
        <v>0</v>
      </c>
      <c r="BF168" s="143">
        <f t="shared" si="15"/>
        <v>0</v>
      </c>
      <c r="BG168" s="143">
        <f t="shared" si="16"/>
        <v>0</v>
      </c>
      <c r="BH168" s="143">
        <f t="shared" si="17"/>
        <v>0</v>
      </c>
      <c r="BI168" s="143">
        <f t="shared" si="18"/>
        <v>0</v>
      </c>
      <c r="BJ168" s="13" t="s">
        <v>141</v>
      </c>
      <c r="BK168" s="143">
        <f t="shared" si="19"/>
        <v>0</v>
      </c>
      <c r="BL168" s="13" t="s">
        <v>140</v>
      </c>
      <c r="BM168" s="142" t="s">
        <v>214</v>
      </c>
    </row>
    <row r="169" spans="2:65" s="1" customFormat="1" ht="21.75" customHeight="1">
      <c r="B169" s="130"/>
      <c r="C169" s="131" t="s">
        <v>215</v>
      </c>
      <c r="D169" s="131" t="s">
        <v>136</v>
      </c>
      <c r="E169" s="132" t="s">
        <v>216</v>
      </c>
      <c r="F169" s="133" t="s">
        <v>217</v>
      </c>
      <c r="G169" s="134" t="s">
        <v>203</v>
      </c>
      <c r="H169" s="135">
        <v>750.72</v>
      </c>
      <c r="I169" s="136"/>
      <c r="J169" s="136">
        <f t="shared" si="10"/>
        <v>0</v>
      </c>
      <c r="K169" s="137"/>
      <c r="L169" s="26"/>
      <c r="M169" s="138" t="s">
        <v>1</v>
      </c>
      <c r="N169" s="139" t="s">
        <v>36</v>
      </c>
      <c r="O169" s="140">
        <v>0</v>
      </c>
      <c r="P169" s="140">
        <f t="shared" si="11"/>
        <v>0</v>
      </c>
      <c r="Q169" s="140">
        <v>0</v>
      </c>
      <c r="R169" s="140">
        <f t="shared" si="12"/>
        <v>0</v>
      </c>
      <c r="S169" s="140">
        <v>0</v>
      </c>
      <c r="T169" s="141">
        <f t="shared" si="13"/>
        <v>0</v>
      </c>
      <c r="AR169" s="142" t="s">
        <v>140</v>
      </c>
      <c r="AT169" s="142" t="s">
        <v>136</v>
      </c>
      <c r="AU169" s="142" t="s">
        <v>141</v>
      </c>
      <c r="AY169" s="13" t="s">
        <v>133</v>
      </c>
      <c r="BE169" s="143">
        <f t="shared" si="14"/>
        <v>0</v>
      </c>
      <c r="BF169" s="143">
        <f t="shared" si="15"/>
        <v>0</v>
      </c>
      <c r="BG169" s="143">
        <f t="shared" si="16"/>
        <v>0</v>
      </c>
      <c r="BH169" s="143">
        <f t="shared" si="17"/>
        <v>0</v>
      </c>
      <c r="BI169" s="143">
        <f t="shared" si="18"/>
        <v>0</v>
      </c>
      <c r="BJ169" s="13" t="s">
        <v>141</v>
      </c>
      <c r="BK169" s="143">
        <f t="shared" si="19"/>
        <v>0</v>
      </c>
      <c r="BL169" s="13" t="s">
        <v>140</v>
      </c>
      <c r="BM169" s="142" t="s">
        <v>218</v>
      </c>
    </row>
    <row r="170" spans="2:65" s="1" customFormat="1" ht="21.75" customHeight="1">
      <c r="B170" s="130"/>
      <c r="C170" s="131" t="s">
        <v>192</v>
      </c>
      <c r="D170" s="131" t="s">
        <v>136</v>
      </c>
      <c r="E170" s="132" t="s">
        <v>219</v>
      </c>
      <c r="F170" s="133" t="s">
        <v>220</v>
      </c>
      <c r="G170" s="134" t="s">
        <v>203</v>
      </c>
      <c r="H170" s="135">
        <v>750.72</v>
      </c>
      <c r="I170" s="136"/>
      <c r="J170" s="136">
        <f t="shared" si="10"/>
        <v>0</v>
      </c>
      <c r="K170" s="137"/>
      <c r="L170" s="26"/>
      <c r="M170" s="138" t="s">
        <v>1</v>
      </c>
      <c r="N170" s="139" t="s">
        <v>36</v>
      </c>
      <c r="O170" s="140">
        <v>0</v>
      </c>
      <c r="P170" s="140">
        <f t="shared" si="11"/>
        <v>0</v>
      </c>
      <c r="Q170" s="140">
        <v>0</v>
      </c>
      <c r="R170" s="140">
        <f t="shared" si="12"/>
        <v>0</v>
      </c>
      <c r="S170" s="140">
        <v>0</v>
      </c>
      <c r="T170" s="141">
        <f t="shared" si="13"/>
        <v>0</v>
      </c>
      <c r="AR170" s="142" t="s">
        <v>140</v>
      </c>
      <c r="AT170" s="142" t="s">
        <v>136</v>
      </c>
      <c r="AU170" s="142" t="s">
        <v>141</v>
      </c>
      <c r="AY170" s="13" t="s">
        <v>133</v>
      </c>
      <c r="BE170" s="143">
        <f t="shared" si="14"/>
        <v>0</v>
      </c>
      <c r="BF170" s="143">
        <f t="shared" si="15"/>
        <v>0</v>
      </c>
      <c r="BG170" s="143">
        <f t="shared" si="16"/>
        <v>0</v>
      </c>
      <c r="BH170" s="143">
        <f t="shared" si="17"/>
        <v>0</v>
      </c>
      <c r="BI170" s="143">
        <f t="shared" si="18"/>
        <v>0</v>
      </c>
      <c r="BJ170" s="13" t="s">
        <v>141</v>
      </c>
      <c r="BK170" s="143">
        <f t="shared" si="19"/>
        <v>0</v>
      </c>
      <c r="BL170" s="13" t="s">
        <v>140</v>
      </c>
      <c r="BM170" s="142" t="s">
        <v>221</v>
      </c>
    </row>
    <row r="171" spans="2:65" s="1" customFormat="1" ht="16.5" customHeight="1">
      <c r="B171" s="130"/>
      <c r="C171" s="131" t="s">
        <v>222</v>
      </c>
      <c r="D171" s="131" t="s">
        <v>136</v>
      </c>
      <c r="E171" s="132" t="s">
        <v>223</v>
      </c>
      <c r="F171" s="133" t="s">
        <v>224</v>
      </c>
      <c r="G171" s="134" t="s">
        <v>203</v>
      </c>
      <c r="H171" s="135">
        <v>750.72</v>
      </c>
      <c r="I171" s="136"/>
      <c r="J171" s="136">
        <f t="shared" si="10"/>
        <v>0</v>
      </c>
      <c r="K171" s="137"/>
      <c r="L171" s="26"/>
      <c r="M171" s="138" t="s">
        <v>1</v>
      </c>
      <c r="N171" s="139" t="s">
        <v>36</v>
      </c>
      <c r="O171" s="140">
        <v>0</v>
      </c>
      <c r="P171" s="140">
        <f t="shared" si="11"/>
        <v>0</v>
      </c>
      <c r="Q171" s="140">
        <v>0</v>
      </c>
      <c r="R171" s="140">
        <f t="shared" si="12"/>
        <v>0</v>
      </c>
      <c r="S171" s="140">
        <v>0</v>
      </c>
      <c r="T171" s="141">
        <f t="shared" si="13"/>
        <v>0</v>
      </c>
      <c r="AR171" s="142" t="s">
        <v>140</v>
      </c>
      <c r="AT171" s="142" t="s">
        <v>136</v>
      </c>
      <c r="AU171" s="142" t="s">
        <v>141</v>
      </c>
      <c r="AY171" s="13" t="s">
        <v>133</v>
      </c>
      <c r="BE171" s="143">
        <f t="shared" si="14"/>
        <v>0</v>
      </c>
      <c r="BF171" s="143">
        <f t="shared" si="15"/>
        <v>0</v>
      </c>
      <c r="BG171" s="143">
        <f t="shared" si="16"/>
        <v>0</v>
      </c>
      <c r="BH171" s="143">
        <f t="shared" si="17"/>
        <v>0</v>
      </c>
      <c r="BI171" s="143">
        <f t="shared" si="18"/>
        <v>0</v>
      </c>
      <c r="BJ171" s="13" t="s">
        <v>141</v>
      </c>
      <c r="BK171" s="143">
        <f t="shared" si="19"/>
        <v>0</v>
      </c>
      <c r="BL171" s="13" t="s">
        <v>140</v>
      </c>
      <c r="BM171" s="142" t="s">
        <v>225</v>
      </c>
    </row>
    <row r="172" spans="2:65" s="1" customFormat="1" ht="24.2" customHeight="1">
      <c r="B172" s="130"/>
      <c r="C172" s="131" t="s">
        <v>196</v>
      </c>
      <c r="D172" s="131" t="s">
        <v>136</v>
      </c>
      <c r="E172" s="132" t="s">
        <v>226</v>
      </c>
      <c r="F172" s="133" t="s">
        <v>227</v>
      </c>
      <c r="G172" s="134" t="s">
        <v>179</v>
      </c>
      <c r="H172" s="135">
        <v>26.274999999999999</v>
      </c>
      <c r="I172" s="136"/>
      <c r="J172" s="136">
        <f t="shared" si="10"/>
        <v>0</v>
      </c>
      <c r="K172" s="137"/>
      <c r="L172" s="26"/>
      <c r="M172" s="138" t="s">
        <v>1</v>
      </c>
      <c r="N172" s="139" t="s">
        <v>36</v>
      </c>
      <c r="O172" s="140">
        <v>0</v>
      </c>
      <c r="P172" s="140">
        <f t="shared" si="11"/>
        <v>0</v>
      </c>
      <c r="Q172" s="140">
        <v>0</v>
      </c>
      <c r="R172" s="140">
        <f t="shared" si="12"/>
        <v>0</v>
      </c>
      <c r="S172" s="140">
        <v>0</v>
      </c>
      <c r="T172" s="141">
        <f t="shared" si="13"/>
        <v>0</v>
      </c>
      <c r="AR172" s="142" t="s">
        <v>140</v>
      </c>
      <c r="AT172" s="142" t="s">
        <v>136</v>
      </c>
      <c r="AU172" s="142" t="s">
        <v>141</v>
      </c>
      <c r="AY172" s="13" t="s">
        <v>133</v>
      </c>
      <c r="BE172" s="143">
        <f t="shared" si="14"/>
        <v>0</v>
      </c>
      <c r="BF172" s="143">
        <f t="shared" si="15"/>
        <v>0</v>
      </c>
      <c r="BG172" s="143">
        <f t="shared" si="16"/>
        <v>0</v>
      </c>
      <c r="BH172" s="143">
        <f t="shared" si="17"/>
        <v>0</v>
      </c>
      <c r="BI172" s="143">
        <f t="shared" si="18"/>
        <v>0</v>
      </c>
      <c r="BJ172" s="13" t="s">
        <v>141</v>
      </c>
      <c r="BK172" s="143">
        <f t="shared" si="19"/>
        <v>0</v>
      </c>
      <c r="BL172" s="13" t="s">
        <v>140</v>
      </c>
      <c r="BM172" s="142" t="s">
        <v>228</v>
      </c>
    </row>
    <row r="173" spans="2:65" s="1" customFormat="1" ht="24.2" customHeight="1">
      <c r="B173" s="130"/>
      <c r="C173" s="131" t="s">
        <v>229</v>
      </c>
      <c r="D173" s="131" t="s">
        <v>136</v>
      </c>
      <c r="E173" s="132" t="s">
        <v>230</v>
      </c>
      <c r="F173" s="133" t="s">
        <v>231</v>
      </c>
      <c r="G173" s="134" t="s">
        <v>139</v>
      </c>
      <c r="H173" s="135">
        <v>49.875</v>
      </c>
      <c r="I173" s="136"/>
      <c r="J173" s="136">
        <f t="shared" si="10"/>
        <v>0</v>
      </c>
      <c r="K173" s="137"/>
      <c r="L173" s="26"/>
      <c r="M173" s="138" t="s">
        <v>1</v>
      </c>
      <c r="N173" s="139" t="s">
        <v>36</v>
      </c>
      <c r="O173" s="140">
        <v>0</v>
      </c>
      <c r="P173" s="140">
        <f t="shared" si="11"/>
        <v>0</v>
      </c>
      <c r="Q173" s="140">
        <v>0</v>
      </c>
      <c r="R173" s="140">
        <f t="shared" si="12"/>
        <v>0</v>
      </c>
      <c r="S173" s="140">
        <v>0</v>
      </c>
      <c r="T173" s="141">
        <f t="shared" si="13"/>
        <v>0</v>
      </c>
      <c r="AR173" s="142" t="s">
        <v>140</v>
      </c>
      <c r="AT173" s="142" t="s">
        <v>136</v>
      </c>
      <c r="AU173" s="142" t="s">
        <v>141</v>
      </c>
      <c r="AY173" s="13" t="s">
        <v>133</v>
      </c>
      <c r="BE173" s="143">
        <f t="shared" si="14"/>
        <v>0</v>
      </c>
      <c r="BF173" s="143">
        <f t="shared" si="15"/>
        <v>0</v>
      </c>
      <c r="BG173" s="143">
        <f t="shared" si="16"/>
        <v>0</v>
      </c>
      <c r="BH173" s="143">
        <f t="shared" si="17"/>
        <v>0</v>
      </c>
      <c r="BI173" s="143">
        <f t="shared" si="18"/>
        <v>0</v>
      </c>
      <c r="BJ173" s="13" t="s">
        <v>141</v>
      </c>
      <c r="BK173" s="143">
        <f t="shared" si="19"/>
        <v>0</v>
      </c>
      <c r="BL173" s="13" t="s">
        <v>140</v>
      </c>
      <c r="BM173" s="142" t="s">
        <v>232</v>
      </c>
    </row>
    <row r="174" spans="2:65" s="11" customFormat="1" ht="22.9" customHeight="1">
      <c r="B174" s="119"/>
      <c r="D174" s="120" t="s">
        <v>69</v>
      </c>
      <c r="E174" s="128" t="s">
        <v>236</v>
      </c>
      <c r="F174" s="128" t="s">
        <v>237</v>
      </c>
      <c r="J174" s="129">
        <f>BK174</f>
        <v>0</v>
      </c>
      <c r="L174" s="119"/>
      <c r="M174" s="123"/>
      <c r="P174" s="124">
        <f>SUM(P175:P181)</f>
        <v>0</v>
      </c>
      <c r="R174" s="124">
        <f>SUM(R175:R181)</f>
        <v>0</v>
      </c>
      <c r="T174" s="125">
        <f>SUM(T175:T181)</f>
        <v>0</v>
      </c>
      <c r="AR174" s="120" t="s">
        <v>77</v>
      </c>
      <c r="AT174" s="126" t="s">
        <v>69</v>
      </c>
      <c r="AU174" s="126" t="s">
        <v>77</v>
      </c>
      <c r="AY174" s="120" t="s">
        <v>133</v>
      </c>
      <c r="BK174" s="127">
        <f>SUM(BK175:BK181)</f>
        <v>0</v>
      </c>
    </row>
    <row r="175" spans="2:65" s="1" customFormat="1" ht="33" customHeight="1">
      <c r="B175" s="130"/>
      <c r="C175" s="131" t="s">
        <v>163</v>
      </c>
      <c r="D175" s="131" t="s">
        <v>136</v>
      </c>
      <c r="E175" s="132" t="s">
        <v>238</v>
      </c>
      <c r="F175" s="133" t="s">
        <v>239</v>
      </c>
      <c r="G175" s="134" t="s">
        <v>139</v>
      </c>
      <c r="H175" s="135">
        <v>1471</v>
      </c>
      <c r="I175" s="136"/>
      <c r="J175" s="136">
        <f t="shared" ref="J175:J181" si="20">ROUND(I175*H175,2)</f>
        <v>0</v>
      </c>
      <c r="K175" s="137"/>
      <c r="L175" s="26"/>
      <c r="M175" s="138" t="s">
        <v>1</v>
      </c>
      <c r="N175" s="139" t="s">
        <v>36</v>
      </c>
      <c r="O175" s="140">
        <v>0</v>
      </c>
      <c r="P175" s="140">
        <f t="shared" ref="P175:P181" si="21">O175*H175</f>
        <v>0</v>
      </c>
      <c r="Q175" s="140">
        <v>0</v>
      </c>
      <c r="R175" s="140">
        <f t="shared" ref="R175:R181" si="22">Q175*H175</f>
        <v>0</v>
      </c>
      <c r="S175" s="140">
        <v>0</v>
      </c>
      <c r="T175" s="141">
        <f t="shared" ref="T175:T181" si="23">S175*H175</f>
        <v>0</v>
      </c>
      <c r="AR175" s="142" t="s">
        <v>140</v>
      </c>
      <c r="AT175" s="142" t="s">
        <v>136</v>
      </c>
      <c r="AU175" s="142" t="s">
        <v>141</v>
      </c>
      <c r="AY175" s="13" t="s">
        <v>133</v>
      </c>
      <c r="BE175" s="143">
        <f t="shared" ref="BE175:BE181" si="24">IF(N175="základná",J175,0)</f>
        <v>0</v>
      </c>
      <c r="BF175" s="143">
        <f t="shared" ref="BF175:BF181" si="25">IF(N175="znížená",J175,0)</f>
        <v>0</v>
      </c>
      <c r="BG175" s="143">
        <f t="shared" ref="BG175:BG181" si="26">IF(N175="zákl. prenesená",J175,0)</f>
        <v>0</v>
      </c>
      <c r="BH175" s="143">
        <f t="shared" ref="BH175:BH181" si="27">IF(N175="zníž. prenesená",J175,0)</f>
        <v>0</v>
      </c>
      <c r="BI175" s="143">
        <f t="shared" ref="BI175:BI181" si="28">IF(N175="nulová",J175,0)</f>
        <v>0</v>
      </c>
      <c r="BJ175" s="13" t="s">
        <v>141</v>
      </c>
      <c r="BK175" s="143">
        <f t="shared" ref="BK175:BK181" si="29">ROUND(I175*H175,2)</f>
        <v>0</v>
      </c>
      <c r="BL175" s="13" t="s">
        <v>140</v>
      </c>
      <c r="BM175" s="142" t="s">
        <v>240</v>
      </c>
    </row>
    <row r="176" spans="2:65" s="1" customFormat="1" ht="37.9" customHeight="1">
      <c r="B176" s="130"/>
      <c r="C176" s="131" t="s">
        <v>241</v>
      </c>
      <c r="D176" s="131" t="s">
        <v>136</v>
      </c>
      <c r="E176" s="132" t="s">
        <v>242</v>
      </c>
      <c r="F176" s="133" t="s">
        <v>243</v>
      </c>
      <c r="G176" s="134" t="s">
        <v>203</v>
      </c>
      <c r="H176" s="135">
        <v>2946</v>
      </c>
      <c r="I176" s="136"/>
      <c r="J176" s="136">
        <f t="shared" si="20"/>
        <v>0</v>
      </c>
      <c r="K176" s="137"/>
      <c r="L176" s="26"/>
      <c r="M176" s="138" t="s">
        <v>1</v>
      </c>
      <c r="N176" s="139" t="s">
        <v>36</v>
      </c>
      <c r="O176" s="140">
        <v>0</v>
      </c>
      <c r="P176" s="140">
        <f t="shared" si="21"/>
        <v>0</v>
      </c>
      <c r="Q176" s="140">
        <v>0</v>
      </c>
      <c r="R176" s="140">
        <f t="shared" si="22"/>
        <v>0</v>
      </c>
      <c r="S176" s="140">
        <v>0</v>
      </c>
      <c r="T176" s="141">
        <f t="shared" si="23"/>
        <v>0</v>
      </c>
      <c r="AR176" s="142" t="s">
        <v>140</v>
      </c>
      <c r="AT176" s="142" t="s">
        <v>136</v>
      </c>
      <c r="AU176" s="142" t="s">
        <v>141</v>
      </c>
      <c r="AY176" s="13" t="s">
        <v>133</v>
      </c>
      <c r="BE176" s="143">
        <f t="shared" si="24"/>
        <v>0</v>
      </c>
      <c r="BF176" s="143">
        <f t="shared" si="25"/>
        <v>0</v>
      </c>
      <c r="BG176" s="143">
        <f t="shared" si="26"/>
        <v>0</v>
      </c>
      <c r="BH176" s="143">
        <f t="shared" si="27"/>
        <v>0</v>
      </c>
      <c r="BI176" s="143">
        <f t="shared" si="28"/>
        <v>0</v>
      </c>
      <c r="BJ176" s="13" t="s">
        <v>141</v>
      </c>
      <c r="BK176" s="143">
        <f t="shared" si="29"/>
        <v>0</v>
      </c>
      <c r="BL176" s="13" t="s">
        <v>140</v>
      </c>
      <c r="BM176" s="142" t="s">
        <v>244</v>
      </c>
    </row>
    <row r="177" spans="2:65" s="1" customFormat="1" ht="33" customHeight="1">
      <c r="B177" s="130"/>
      <c r="C177" s="131" t="s">
        <v>167</v>
      </c>
      <c r="D177" s="131" t="s">
        <v>136</v>
      </c>
      <c r="E177" s="132" t="s">
        <v>245</v>
      </c>
      <c r="F177" s="133" t="s">
        <v>246</v>
      </c>
      <c r="G177" s="134" t="s">
        <v>203</v>
      </c>
      <c r="H177" s="135">
        <v>2946</v>
      </c>
      <c r="I177" s="136"/>
      <c r="J177" s="136">
        <f t="shared" si="20"/>
        <v>0</v>
      </c>
      <c r="K177" s="137"/>
      <c r="L177" s="26"/>
      <c r="M177" s="138" t="s">
        <v>1</v>
      </c>
      <c r="N177" s="139" t="s">
        <v>36</v>
      </c>
      <c r="O177" s="140">
        <v>0</v>
      </c>
      <c r="P177" s="140">
        <f t="shared" si="21"/>
        <v>0</v>
      </c>
      <c r="Q177" s="140">
        <v>0</v>
      </c>
      <c r="R177" s="140">
        <f t="shared" si="22"/>
        <v>0</v>
      </c>
      <c r="S177" s="140">
        <v>0</v>
      </c>
      <c r="T177" s="141">
        <f t="shared" si="23"/>
        <v>0</v>
      </c>
      <c r="AR177" s="142" t="s">
        <v>140</v>
      </c>
      <c r="AT177" s="142" t="s">
        <v>136</v>
      </c>
      <c r="AU177" s="142" t="s">
        <v>141</v>
      </c>
      <c r="AY177" s="13" t="s">
        <v>133</v>
      </c>
      <c r="BE177" s="143">
        <f t="shared" si="24"/>
        <v>0</v>
      </c>
      <c r="BF177" s="143">
        <f t="shared" si="25"/>
        <v>0</v>
      </c>
      <c r="BG177" s="143">
        <f t="shared" si="26"/>
        <v>0</v>
      </c>
      <c r="BH177" s="143">
        <f t="shared" si="27"/>
        <v>0</v>
      </c>
      <c r="BI177" s="143">
        <f t="shared" si="28"/>
        <v>0</v>
      </c>
      <c r="BJ177" s="13" t="s">
        <v>141</v>
      </c>
      <c r="BK177" s="143">
        <f t="shared" si="29"/>
        <v>0</v>
      </c>
      <c r="BL177" s="13" t="s">
        <v>140</v>
      </c>
      <c r="BM177" s="142" t="s">
        <v>247</v>
      </c>
    </row>
    <row r="178" spans="2:65" s="1" customFormat="1" ht="21.75" customHeight="1">
      <c r="B178" s="130"/>
      <c r="C178" s="131" t="s">
        <v>171</v>
      </c>
      <c r="D178" s="131" t="s">
        <v>136</v>
      </c>
      <c r="E178" s="132" t="s">
        <v>248</v>
      </c>
      <c r="F178" s="133" t="s">
        <v>249</v>
      </c>
      <c r="G178" s="134" t="s">
        <v>203</v>
      </c>
      <c r="H178" s="135">
        <v>575.13</v>
      </c>
      <c r="I178" s="136"/>
      <c r="J178" s="136">
        <f t="shared" si="20"/>
        <v>0</v>
      </c>
      <c r="K178" s="137"/>
      <c r="L178" s="26"/>
      <c r="M178" s="138" t="s">
        <v>1</v>
      </c>
      <c r="N178" s="139" t="s">
        <v>36</v>
      </c>
      <c r="O178" s="140">
        <v>0</v>
      </c>
      <c r="P178" s="140">
        <f t="shared" si="21"/>
        <v>0</v>
      </c>
      <c r="Q178" s="140">
        <v>0</v>
      </c>
      <c r="R178" s="140">
        <f t="shared" si="22"/>
        <v>0</v>
      </c>
      <c r="S178" s="140">
        <v>0</v>
      </c>
      <c r="T178" s="141">
        <f t="shared" si="23"/>
        <v>0</v>
      </c>
      <c r="AR178" s="142" t="s">
        <v>140</v>
      </c>
      <c r="AT178" s="142" t="s">
        <v>136</v>
      </c>
      <c r="AU178" s="142" t="s">
        <v>141</v>
      </c>
      <c r="AY178" s="13" t="s">
        <v>133</v>
      </c>
      <c r="BE178" s="143">
        <f t="shared" si="24"/>
        <v>0</v>
      </c>
      <c r="BF178" s="143">
        <f t="shared" si="25"/>
        <v>0</v>
      </c>
      <c r="BG178" s="143">
        <f t="shared" si="26"/>
        <v>0</v>
      </c>
      <c r="BH178" s="143">
        <f t="shared" si="27"/>
        <v>0</v>
      </c>
      <c r="BI178" s="143">
        <f t="shared" si="28"/>
        <v>0</v>
      </c>
      <c r="BJ178" s="13" t="s">
        <v>141</v>
      </c>
      <c r="BK178" s="143">
        <f t="shared" si="29"/>
        <v>0</v>
      </c>
      <c r="BL178" s="13" t="s">
        <v>140</v>
      </c>
      <c r="BM178" s="142" t="s">
        <v>250</v>
      </c>
    </row>
    <row r="179" spans="2:65" s="1" customFormat="1" ht="21.75" customHeight="1">
      <c r="B179" s="130"/>
      <c r="C179" s="131" t="s">
        <v>251</v>
      </c>
      <c r="D179" s="131" t="s">
        <v>136</v>
      </c>
      <c r="E179" s="132" t="s">
        <v>252</v>
      </c>
      <c r="F179" s="133" t="s">
        <v>253</v>
      </c>
      <c r="G179" s="134" t="s">
        <v>203</v>
      </c>
      <c r="H179" s="135">
        <v>575.13</v>
      </c>
      <c r="I179" s="136"/>
      <c r="J179" s="136">
        <f t="shared" si="20"/>
        <v>0</v>
      </c>
      <c r="K179" s="137"/>
      <c r="L179" s="26"/>
      <c r="M179" s="138" t="s">
        <v>1</v>
      </c>
      <c r="N179" s="139" t="s">
        <v>36</v>
      </c>
      <c r="O179" s="140">
        <v>0</v>
      </c>
      <c r="P179" s="140">
        <f t="shared" si="21"/>
        <v>0</v>
      </c>
      <c r="Q179" s="140">
        <v>0</v>
      </c>
      <c r="R179" s="140">
        <f t="shared" si="22"/>
        <v>0</v>
      </c>
      <c r="S179" s="140">
        <v>0</v>
      </c>
      <c r="T179" s="141">
        <f t="shared" si="23"/>
        <v>0</v>
      </c>
      <c r="AR179" s="142" t="s">
        <v>140</v>
      </c>
      <c r="AT179" s="142" t="s">
        <v>136</v>
      </c>
      <c r="AU179" s="142" t="s">
        <v>141</v>
      </c>
      <c r="AY179" s="13" t="s">
        <v>133</v>
      </c>
      <c r="BE179" s="143">
        <f t="shared" si="24"/>
        <v>0</v>
      </c>
      <c r="BF179" s="143">
        <f t="shared" si="25"/>
        <v>0</v>
      </c>
      <c r="BG179" s="143">
        <f t="shared" si="26"/>
        <v>0</v>
      </c>
      <c r="BH179" s="143">
        <f t="shared" si="27"/>
        <v>0</v>
      </c>
      <c r="BI179" s="143">
        <f t="shared" si="28"/>
        <v>0</v>
      </c>
      <c r="BJ179" s="13" t="s">
        <v>141</v>
      </c>
      <c r="BK179" s="143">
        <f t="shared" si="29"/>
        <v>0</v>
      </c>
      <c r="BL179" s="13" t="s">
        <v>140</v>
      </c>
      <c r="BM179" s="142" t="s">
        <v>254</v>
      </c>
    </row>
    <row r="180" spans="2:65" s="1" customFormat="1" ht="24.2" customHeight="1">
      <c r="B180" s="130"/>
      <c r="C180" s="131" t="s">
        <v>175</v>
      </c>
      <c r="D180" s="131" t="s">
        <v>136</v>
      </c>
      <c r="E180" s="132" t="s">
        <v>255</v>
      </c>
      <c r="F180" s="133" t="s">
        <v>256</v>
      </c>
      <c r="G180" s="134" t="s">
        <v>179</v>
      </c>
      <c r="H180" s="135">
        <v>2.4990000000000001</v>
      </c>
      <c r="I180" s="136"/>
      <c r="J180" s="136">
        <f t="shared" si="20"/>
        <v>0</v>
      </c>
      <c r="K180" s="137"/>
      <c r="L180" s="26"/>
      <c r="M180" s="138" t="s">
        <v>1</v>
      </c>
      <c r="N180" s="139" t="s">
        <v>36</v>
      </c>
      <c r="O180" s="140">
        <v>0</v>
      </c>
      <c r="P180" s="140">
        <f t="shared" si="21"/>
        <v>0</v>
      </c>
      <c r="Q180" s="140">
        <v>0</v>
      </c>
      <c r="R180" s="140">
        <f t="shared" si="22"/>
        <v>0</v>
      </c>
      <c r="S180" s="140">
        <v>0</v>
      </c>
      <c r="T180" s="141">
        <f t="shared" si="23"/>
        <v>0</v>
      </c>
      <c r="AR180" s="142" t="s">
        <v>140</v>
      </c>
      <c r="AT180" s="142" t="s">
        <v>136</v>
      </c>
      <c r="AU180" s="142" t="s">
        <v>141</v>
      </c>
      <c r="AY180" s="13" t="s">
        <v>133</v>
      </c>
      <c r="BE180" s="143">
        <f t="shared" si="24"/>
        <v>0</v>
      </c>
      <c r="BF180" s="143">
        <f t="shared" si="25"/>
        <v>0</v>
      </c>
      <c r="BG180" s="143">
        <f t="shared" si="26"/>
        <v>0</v>
      </c>
      <c r="BH180" s="143">
        <f t="shared" si="27"/>
        <v>0</v>
      </c>
      <c r="BI180" s="143">
        <f t="shared" si="28"/>
        <v>0</v>
      </c>
      <c r="BJ180" s="13" t="s">
        <v>141</v>
      </c>
      <c r="BK180" s="143">
        <f t="shared" si="29"/>
        <v>0</v>
      </c>
      <c r="BL180" s="13" t="s">
        <v>140</v>
      </c>
      <c r="BM180" s="142" t="s">
        <v>257</v>
      </c>
    </row>
    <row r="181" spans="2:65" s="1" customFormat="1" ht="55.5" customHeight="1">
      <c r="B181" s="130"/>
      <c r="C181" s="131" t="s">
        <v>7</v>
      </c>
      <c r="D181" s="131" t="s">
        <v>136</v>
      </c>
      <c r="E181" s="132" t="s">
        <v>258</v>
      </c>
      <c r="F181" s="133" t="s">
        <v>259</v>
      </c>
      <c r="G181" s="134" t="s">
        <v>203</v>
      </c>
      <c r="H181" s="135">
        <v>13511.68</v>
      </c>
      <c r="I181" s="136"/>
      <c r="J181" s="136">
        <f t="shared" si="20"/>
        <v>0</v>
      </c>
      <c r="K181" s="137"/>
      <c r="L181" s="26"/>
      <c r="M181" s="138" t="s">
        <v>1</v>
      </c>
      <c r="N181" s="139" t="s">
        <v>36</v>
      </c>
      <c r="O181" s="140">
        <v>0</v>
      </c>
      <c r="P181" s="140">
        <f t="shared" si="21"/>
        <v>0</v>
      </c>
      <c r="Q181" s="140">
        <v>0</v>
      </c>
      <c r="R181" s="140">
        <f t="shared" si="22"/>
        <v>0</v>
      </c>
      <c r="S181" s="140">
        <v>0</v>
      </c>
      <c r="T181" s="141">
        <f t="shared" si="23"/>
        <v>0</v>
      </c>
      <c r="AR181" s="142" t="s">
        <v>140</v>
      </c>
      <c r="AT181" s="142" t="s">
        <v>136</v>
      </c>
      <c r="AU181" s="142" t="s">
        <v>141</v>
      </c>
      <c r="AY181" s="13" t="s">
        <v>133</v>
      </c>
      <c r="BE181" s="143">
        <f t="shared" si="24"/>
        <v>0</v>
      </c>
      <c r="BF181" s="143">
        <f t="shared" si="25"/>
        <v>0</v>
      </c>
      <c r="BG181" s="143">
        <f t="shared" si="26"/>
        <v>0</v>
      </c>
      <c r="BH181" s="143">
        <f t="shared" si="27"/>
        <v>0</v>
      </c>
      <c r="BI181" s="143">
        <f t="shared" si="28"/>
        <v>0</v>
      </c>
      <c r="BJ181" s="13" t="s">
        <v>141</v>
      </c>
      <c r="BK181" s="143">
        <f t="shared" si="29"/>
        <v>0</v>
      </c>
      <c r="BL181" s="13" t="s">
        <v>140</v>
      </c>
      <c r="BM181" s="142" t="s">
        <v>260</v>
      </c>
    </row>
    <row r="182" spans="2:65" s="11" customFormat="1" ht="22.9" customHeight="1">
      <c r="B182" s="119"/>
      <c r="D182" s="120" t="s">
        <v>69</v>
      </c>
      <c r="E182" s="128" t="s">
        <v>149</v>
      </c>
      <c r="F182" s="128" t="s">
        <v>261</v>
      </c>
      <c r="J182" s="129">
        <f>BK182</f>
        <v>0</v>
      </c>
      <c r="L182" s="119"/>
      <c r="M182" s="123"/>
      <c r="P182" s="124">
        <f>SUM(P183:P195)</f>
        <v>146.84110859999998</v>
      </c>
      <c r="R182" s="124">
        <f>SUM(R183:R195)</f>
        <v>38.800072820000004</v>
      </c>
      <c r="T182" s="125">
        <f>SUM(T183:T195)</f>
        <v>0</v>
      </c>
      <c r="AR182" s="120" t="s">
        <v>77</v>
      </c>
      <c r="AT182" s="126" t="s">
        <v>69</v>
      </c>
      <c r="AU182" s="126" t="s">
        <v>77</v>
      </c>
      <c r="AY182" s="120" t="s">
        <v>133</v>
      </c>
      <c r="BK182" s="127">
        <f>SUM(BK183:BK195)</f>
        <v>0</v>
      </c>
    </row>
    <row r="183" spans="2:65" s="1" customFormat="1" ht="37.9" customHeight="1">
      <c r="B183" s="130"/>
      <c r="C183" s="131" t="s">
        <v>262</v>
      </c>
      <c r="D183" s="131" t="s">
        <v>136</v>
      </c>
      <c r="E183" s="132" t="s">
        <v>263</v>
      </c>
      <c r="F183" s="133" t="s">
        <v>264</v>
      </c>
      <c r="G183" s="134" t="s">
        <v>139</v>
      </c>
      <c r="H183" s="135">
        <v>39.200000000000003</v>
      </c>
      <c r="I183" s="136"/>
      <c r="J183" s="136">
        <f t="shared" ref="J183:J195" si="30">ROUND(I183*H183,2)</f>
        <v>0</v>
      </c>
      <c r="K183" s="137"/>
      <c r="L183" s="26"/>
      <c r="M183" s="138" t="s">
        <v>1</v>
      </c>
      <c r="N183" s="139" t="s">
        <v>36</v>
      </c>
      <c r="O183" s="140">
        <v>2.3798699999999999</v>
      </c>
      <c r="P183" s="140">
        <f t="shared" ref="P183:P195" si="31">O183*H183</f>
        <v>93.290903999999998</v>
      </c>
      <c r="Q183" s="140">
        <v>0.695936</v>
      </c>
      <c r="R183" s="140">
        <f t="shared" ref="R183:R195" si="32">Q183*H183</f>
        <v>27.280691200000003</v>
      </c>
      <c r="S183" s="140">
        <v>0</v>
      </c>
      <c r="T183" s="141">
        <f t="shared" ref="T183:T195" si="33">S183*H183</f>
        <v>0</v>
      </c>
      <c r="AR183" s="142" t="s">
        <v>140</v>
      </c>
      <c r="AT183" s="142" t="s">
        <v>136</v>
      </c>
      <c r="AU183" s="142" t="s">
        <v>141</v>
      </c>
      <c r="AY183" s="13" t="s">
        <v>133</v>
      </c>
      <c r="BE183" s="143">
        <f t="shared" ref="BE183:BE195" si="34">IF(N183="základná",J183,0)</f>
        <v>0</v>
      </c>
      <c r="BF183" s="143">
        <f t="shared" ref="BF183:BF195" si="35">IF(N183="znížená",J183,0)</f>
        <v>0</v>
      </c>
      <c r="BG183" s="143">
        <f t="shared" ref="BG183:BG195" si="36">IF(N183="zákl. prenesená",J183,0)</f>
        <v>0</v>
      </c>
      <c r="BH183" s="143">
        <f t="shared" ref="BH183:BH195" si="37">IF(N183="zníž. prenesená",J183,0)</f>
        <v>0</v>
      </c>
      <c r="BI183" s="143">
        <f t="shared" ref="BI183:BI195" si="38">IF(N183="nulová",J183,0)</f>
        <v>0</v>
      </c>
      <c r="BJ183" s="13" t="s">
        <v>141</v>
      </c>
      <c r="BK183" s="143">
        <f t="shared" ref="BK183:BK195" si="39">ROUND(I183*H183,2)</f>
        <v>0</v>
      </c>
      <c r="BL183" s="13" t="s">
        <v>140</v>
      </c>
      <c r="BM183" s="142" t="s">
        <v>265</v>
      </c>
    </row>
    <row r="184" spans="2:65" s="1" customFormat="1" ht="24.2" customHeight="1">
      <c r="B184" s="130"/>
      <c r="C184" s="131" t="s">
        <v>266</v>
      </c>
      <c r="D184" s="131" t="s">
        <v>136</v>
      </c>
      <c r="E184" s="132" t="s">
        <v>267</v>
      </c>
      <c r="F184" s="133" t="s">
        <v>268</v>
      </c>
      <c r="G184" s="134" t="s">
        <v>139</v>
      </c>
      <c r="H184" s="135">
        <v>49.84</v>
      </c>
      <c r="I184" s="136"/>
      <c r="J184" s="136">
        <f t="shared" si="30"/>
        <v>0</v>
      </c>
      <c r="K184" s="137"/>
      <c r="L184" s="26"/>
      <c r="M184" s="138" t="s">
        <v>1</v>
      </c>
      <c r="N184" s="139" t="s">
        <v>36</v>
      </c>
      <c r="O184" s="140">
        <v>0</v>
      </c>
      <c r="P184" s="140">
        <f t="shared" si="31"/>
        <v>0</v>
      </c>
      <c r="Q184" s="140">
        <v>0</v>
      </c>
      <c r="R184" s="140">
        <f t="shared" si="32"/>
        <v>0</v>
      </c>
      <c r="S184" s="140">
        <v>0</v>
      </c>
      <c r="T184" s="141">
        <f t="shared" si="33"/>
        <v>0</v>
      </c>
      <c r="AR184" s="142" t="s">
        <v>140</v>
      </c>
      <c r="AT184" s="142" t="s">
        <v>136</v>
      </c>
      <c r="AU184" s="142" t="s">
        <v>141</v>
      </c>
      <c r="AY184" s="13" t="s">
        <v>133</v>
      </c>
      <c r="BE184" s="143">
        <f t="shared" si="34"/>
        <v>0</v>
      </c>
      <c r="BF184" s="143">
        <f t="shared" si="35"/>
        <v>0</v>
      </c>
      <c r="BG184" s="143">
        <f t="shared" si="36"/>
        <v>0</v>
      </c>
      <c r="BH184" s="143">
        <f t="shared" si="37"/>
        <v>0</v>
      </c>
      <c r="BI184" s="143">
        <f t="shared" si="38"/>
        <v>0</v>
      </c>
      <c r="BJ184" s="13" t="s">
        <v>141</v>
      </c>
      <c r="BK184" s="143">
        <f t="shared" si="39"/>
        <v>0</v>
      </c>
      <c r="BL184" s="13" t="s">
        <v>140</v>
      </c>
      <c r="BM184" s="142" t="s">
        <v>269</v>
      </c>
    </row>
    <row r="185" spans="2:65" s="1" customFormat="1" ht="24.2" customHeight="1">
      <c r="B185" s="130"/>
      <c r="C185" s="131" t="s">
        <v>270</v>
      </c>
      <c r="D185" s="131" t="s">
        <v>136</v>
      </c>
      <c r="E185" s="132" t="s">
        <v>271</v>
      </c>
      <c r="F185" s="133" t="s">
        <v>272</v>
      </c>
      <c r="G185" s="134" t="s">
        <v>273</v>
      </c>
      <c r="H185" s="135">
        <v>2</v>
      </c>
      <c r="I185" s="136"/>
      <c r="J185" s="136">
        <f t="shared" si="30"/>
        <v>0</v>
      </c>
      <c r="K185" s="137"/>
      <c r="L185" s="26"/>
      <c r="M185" s="138" t="s">
        <v>1</v>
      </c>
      <c r="N185" s="139" t="s">
        <v>36</v>
      </c>
      <c r="O185" s="140">
        <v>0.27692</v>
      </c>
      <c r="P185" s="140">
        <f t="shared" si="31"/>
        <v>0.55384</v>
      </c>
      <c r="Q185" s="140">
        <v>3.7123000000000003E-2</v>
      </c>
      <c r="R185" s="140">
        <f t="shared" si="32"/>
        <v>7.4246000000000006E-2</v>
      </c>
      <c r="S185" s="140">
        <v>0</v>
      </c>
      <c r="T185" s="141">
        <f t="shared" si="33"/>
        <v>0</v>
      </c>
      <c r="AR185" s="142" t="s">
        <v>140</v>
      </c>
      <c r="AT185" s="142" t="s">
        <v>136</v>
      </c>
      <c r="AU185" s="142" t="s">
        <v>141</v>
      </c>
      <c r="AY185" s="13" t="s">
        <v>133</v>
      </c>
      <c r="BE185" s="143">
        <f t="shared" si="34"/>
        <v>0</v>
      </c>
      <c r="BF185" s="143">
        <f t="shared" si="35"/>
        <v>0</v>
      </c>
      <c r="BG185" s="143">
        <f t="shared" si="36"/>
        <v>0</v>
      </c>
      <c r="BH185" s="143">
        <f t="shared" si="37"/>
        <v>0</v>
      </c>
      <c r="BI185" s="143">
        <f t="shared" si="38"/>
        <v>0</v>
      </c>
      <c r="BJ185" s="13" t="s">
        <v>141</v>
      </c>
      <c r="BK185" s="143">
        <f t="shared" si="39"/>
        <v>0</v>
      </c>
      <c r="BL185" s="13" t="s">
        <v>140</v>
      </c>
      <c r="BM185" s="142" t="s">
        <v>274</v>
      </c>
    </row>
    <row r="186" spans="2:65" s="1" customFormat="1" ht="24.2" customHeight="1">
      <c r="B186" s="130"/>
      <c r="C186" s="131" t="s">
        <v>275</v>
      </c>
      <c r="D186" s="131" t="s">
        <v>136</v>
      </c>
      <c r="E186" s="132" t="s">
        <v>276</v>
      </c>
      <c r="F186" s="133" t="s">
        <v>277</v>
      </c>
      <c r="G186" s="134" t="s">
        <v>273</v>
      </c>
      <c r="H186" s="135">
        <v>15</v>
      </c>
      <c r="I186" s="136"/>
      <c r="J186" s="136">
        <f t="shared" si="30"/>
        <v>0</v>
      </c>
      <c r="K186" s="137"/>
      <c r="L186" s="26"/>
      <c r="M186" s="138" t="s">
        <v>1</v>
      </c>
      <c r="N186" s="139" t="s">
        <v>36</v>
      </c>
      <c r="O186" s="140">
        <v>0.33113999999999999</v>
      </c>
      <c r="P186" s="140">
        <f t="shared" si="31"/>
        <v>4.9671000000000003</v>
      </c>
      <c r="Q186" s="140">
        <v>4.6302999999999997E-2</v>
      </c>
      <c r="R186" s="140">
        <f t="shared" si="32"/>
        <v>0.69454499999999997</v>
      </c>
      <c r="S186" s="140">
        <v>0</v>
      </c>
      <c r="T186" s="141">
        <f t="shared" si="33"/>
        <v>0</v>
      </c>
      <c r="AR186" s="142" t="s">
        <v>140</v>
      </c>
      <c r="AT186" s="142" t="s">
        <v>136</v>
      </c>
      <c r="AU186" s="142" t="s">
        <v>141</v>
      </c>
      <c r="AY186" s="13" t="s">
        <v>133</v>
      </c>
      <c r="BE186" s="143">
        <f t="shared" si="34"/>
        <v>0</v>
      </c>
      <c r="BF186" s="143">
        <f t="shared" si="35"/>
        <v>0</v>
      </c>
      <c r="BG186" s="143">
        <f t="shared" si="36"/>
        <v>0</v>
      </c>
      <c r="BH186" s="143">
        <f t="shared" si="37"/>
        <v>0</v>
      </c>
      <c r="BI186" s="143">
        <f t="shared" si="38"/>
        <v>0</v>
      </c>
      <c r="BJ186" s="13" t="s">
        <v>141</v>
      </c>
      <c r="BK186" s="143">
        <f t="shared" si="39"/>
        <v>0</v>
      </c>
      <c r="BL186" s="13" t="s">
        <v>140</v>
      </c>
      <c r="BM186" s="142" t="s">
        <v>278</v>
      </c>
    </row>
    <row r="187" spans="2:65" s="1" customFormat="1" ht="24.2" customHeight="1">
      <c r="B187" s="130"/>
      <c r="C187" s="131" t="s">
        <v>279</v>
      </c>
      <c r="D187" s="131" t="s">
        <v>136</v>
      </c>
      <c r="E187" s="132" t="s">
        <v>280</v>
      </c>
      <c r="F187" s="133" t="s">
        <v>281</v>
      </c>
      <c r="G187" s="134" t="s">
        <v>273</v>
      </c>
      <c r="H187" s="135">
        <v>6</v>
      </c>
      <c r="I187" s="136"/>
      <c r="J187" s="136">
        <f t="shared" si="30"/>
        <v>0</v>
      </c>
      <c r="K187" s="137"/>
      <c r="L187" s="26"/>
      <c r="M187" s="138" t="s">
        <v>1</v>
      </c>
      <c r="N187" s="139" t="s">
        <v>36</v>
      </c>
      <c r="O187" s="140">
        <v>0.33256999999999998</v>
      </c>
      <c r="P187" s="140">
        <f t="shared" si="31"/>
        <v>1.9954199999999997</v>
      </c>
      <c r="Q187" s="140">
        <v>6.4662999999999998E-2</v>
      </c>
      <c r="R187" s="140">
        <f t="shared" si="32"/>
        <v>0.38797799999999999</v>
      </c>
      <c r="S187" s="140">
        <v>0</v>
      </c>
      <c r="T187" s="141">
        <f t="shared" si="33"/>
        <v>0</v>
      </c>
      <c r="AR187" s="142" t="s">
        <v>140</v>
      </c>
      <c r="AT187" s="142" t="s">
        <v>136</v>
      </c>
      <c r="AU187" s="142" t="s">
        <v>141</v>
      </c>
      <c r="AY187" s="13" t="s">
        <v>133</v>
      </c>
      <c r="BE187" s="143">
        <f t="shared" si="34"/>
        <v>0</v>
      </c>
      <c r="BF187" s="143">
        <f t="shared" si="35"/>
        <v>0</v>
      </c>
      <c r="BG187" s="143">
        <f t="shared" si="36"/>
        <v>0</v>
      </c>
      <c r="BH187" s="143">
        <f t="shared" si="37"/>
        <v>0</v>
      </c>
      <c r="BI187" s="143">
        <f t="shared" si="38"/>
        <v>0</v>
      </c>
      <c r="BJ187" s="13" t="s">
        <v>141</v>
      </c>
      <c r="BK187" s="143">
        <f t="shared" si="39"/>
        <v>0</v>
      </c>
      <c r="BL187" s="13" t="s">
        <v>140</v>
      </c>
      <c r="BM187" s="142" t="s">
        <v>282</v>
      </c>
    </row>
    <row r="188" spans="2:65" s="1" customFormat="1" ht="24.2" customHeight="1">
      <c r="B188" s="130"/>
      <c r="C188" s="131" t="s">
        <v>283</v>
      </c>
      <c r="D188" s="131" t="s">
        <v>136</v>
      </c>
      <c r="E188" s="132" t="s">
        <v>284</v>
      </c>
      <c r="F188" s="133" t="s">
        <v>285</v>
      </c>
      <c r="G188" s="134" t="s">
        <v>273</v>
      </c>
      <c r="H188" s="135">
        <v>9</v>
      </c>
      <c r="I188" s="136"/>
      <c r="J188" s="136">
        <f t="shared" si="30"/>
        <v>0</v>
      </c>
      <c r="K188" s="137"/>
      <c r="L188" s="26"/>
      <c r="M188" s="138" t="s">
        <v>1</v>
      </c>
      <c r="N188" s="139" t="s">
        <v>36</v>
      </c>
      <c r="O188" s="140">
        <v>0.37348999999999999</v>
      </c>
      <c r="P188" s="140">
        <f t="shared" si="31"/>
        <v>3.3614099999999998</v>
      </c>
      <c r="Q188" s="140">
        <v>0.101783</v>
      </c>
      <c r="R188" s="140">
        <f t="shared" si="32"/>
        <v>0.91604699999999994</v>
      </c>
      <c r="S188" s="140">
        <v>0</v>
      </c>
      <c r="T188" s="141">
        <f t="shared" si="33"/>
        <v>0</v>
      </c>
      <c r="AR188" s="142" t="s">
        <v>140</v>
      </c>
      <c r="AT188" s="142" t="s">
        <v>136</v>
      </c>
      <c r="AU188" s="142" t="s">
        <v>141</v>
      </c>
      <c r="AY188" s="13" t="s">
        <v>133</v>
      </c>
      <c r="BE188" s="143">
        <f t="shared" si="34"/>
        <v>0</v>
      </c>
      <c r="BF188" s="143">
        <f t="shared" si="35"/>
        <v>0</v>
      </c>
      <c r="BG188" s="143">
        <f t="shared" si="36"/>
        <v>0</v>
      </c>
      <c r="BH188" s="143">
        <f t="shared" si="37"/>
        <v>0</v>
      </c>
      <c r="BI188" s="143">
        <f t="shared" si="38"/>
        <v>0</v>
      </c>
      <c r="BJ188" s="13" t="s">
        <v>141</v>
      </c>
      <c r="BK188" s="143">
        <f t="shared" si="39"/>
        <v>0</v>
      </c>
      <c r="BL188" s="13" t="s">
        <v>140</v>
      </c>
      <c r="BM188" s="142" t="s">
        <v>286</v>
      </c>
    </row>
    <row r="189" spans="2:65" s="1" customFormat="1" ht="37.9" customHeight="1">
      <c r="B189" s="130"/>
      <c r="C189" s="131" t="s">
        <v>287</v>
      </c>
      <c r="D189" s="131" t="s">
        <v>136</v>
      </c>
      <c r="E189" s="132" t="s">
        <v>288</v>
      </c>
      <c r="F189" s="133" t="s">
        <v>289</v>
      </c>
      <c r="G189" s="134" t="s">
        <v>203</v>
      </c>
      <c r="H189" s="135">
        <v>84.53</v>
      </c>
      <c r="I189" s="136"/>
      <c r="J189" s="136">
        <f t="shared" si="30"/>
        <v>0</v>
      </c>
      <c r="K189" s="137"/>
      <c r="L189" s="26"/>
      <c r="M189" s="138" t="s">
        <v>1</v>
      </c>
      <c r="N189" s="139" t="s">
        <v>36</v>
      </c>
      <c r="O189" s="140">
        <v>0.50482000000000005</v>
      </c>
      <c r="P189" s="140">
        <f t="shared" si="31"/>
        <v>42.672434600000003</v>
      </c>
      <c r="Q189" s="140">
        <v>0.11175400000000001</v>
      </c>
      <c r="R189" s="140">
        <f t="shared" si="32"/>
        <v>9.4465656200000012</v>
      </c>
      <c r="S189" s="140">
        <v>0</v>
      </c>
      <c r="T189" s="141">
        <f t="shared" si="33"/>
        <v>0</v>
      </c>
      <c r="AR189" s="142" t="s">
        <v>140</v>
      </c>
      <c r="AT189" s="142" t="s">
        <v>136</v>
      </c>
      <c r="AU189" s="142" t="s">
        <v>141</v>
      </c>
      <c r="AY189" s="13" t="s">
        <v>133</v>
      </c>
      <c r="BE189" s="143">
        <f t="shared" si="34"/>
        <v>0</v>
      </c>
      <c r="BF189" s="143">
        <f t="shared" si="35"/>
        <v>0</v>
      </c>
      <c r="BG189" s="143">
        <f t="shared" si="36"/>
        <v>0</v>
      </c>
      <c r="BH189" s="143">
        <f t="shared" si="37"/>
        <v>0</v>
      </c>
      <c r="BI189" s="143">
        <f t="shared" si="38"/>
        <v>0</v>
      </c>
      <c r="BJ189" s="13" t="s">
        <v>141</v>
      </c>
      <c r="BK189" s="143">
        <f t="shared" si="39"/>
        <v>0</v>
      </c>
      <c r="BL189" s="13" t="s">
        <v>140</v>
      </c>
      <c r="BM189" s="142" t="s">
        <v>290</v>
      </c>
    </row>
    <row r="190" spans="2:65" s="1" customFormat="1" ht="24.2" customHeight="1">
      <c r="B190" s="130"/>
      <c r="C190" s="131" t="s">
        <v>291</v>
      </c>
      <c r="D190" s="131" t="s">
        <v>136</v>
      </c>
      <c r="E190" s="132" t="s">
        <v>292</v>
      </c>
      <c r="F190" s="133" t="s">
        <v>293</v>
      </c>
      <c r="G190" s="134" t="s">
        <v>203</v>
      </c>
      <c r="H190" s="135">
        <v>665</v>
      </c>
      <c r="I190" s="136"/>
      <c r="J190" s="136">
        <f t="shared" si="30"/>
        <v>0</v>
      </c>
      <c r="K190" s="137"/>
      <c r="L190" s="26"/>
      <c r="M190" s="138" t="s">
        <v>1</v>
      </c>
      <c r="N190" s="139" t="s">
        <v>36</v>
      </c>
      <c r="O190" s="140">
        <v>0</v>
      </c>
      <c r="P190" s="140">
        <f t="shared" si="31"/>
        <v>0</v>
      </c>
      <c r="Q190" s="140">
        <v>0</v>
      </c>
      <c r="R190" s="140">
        <f t="shared" si="32"/>
        <v>0</v>
      </c>
      <c r="S190" s="140">
        <v>0</v>
      </c>
      <c r="T190" s="141">
        <f t="shared" si="33"/>
        <v>0</v>
      </c>
      <c r="AR190" s="142" t="s">
        <v>140</v>
      </c>
      <c r="AT190" s="142" t="s">
        <v>136</v>
      </c>
      <c r="AU190" s="142" t="s">
        <v>141</v>
      </c>
      <c r="AY190" s="13" t="s">
        <v>133</v>
      </c>
      <c r="BE190" s="143">
        <f t="shared" si="34"/>
        <v>0</v>
      </c>
      <c r="BF190" s="143">
        <f t="shared" si="35"/>
        <v>0</v>
      </c>
      <c r="BG190" s="143">
        <f t="shared" si="36"/>
        <v>0</v>
      </c>
      <c r="BH190" s="143">
        <f t="shared" si="37"/>
        <v>0</v>
      </c>
      <c r="BI190" s="143">
        <f t="shared" si="38"/>
        <v>0</v>
      </c>
      <c r="BJ190" s="13" t="s">
        <v>141</v>
      </c>
      <c r="BK190" s="143">
        <f t="shared" si="39"/>
        <v>0</v>
      </c>
      <c r="BL190" s="13" t="s">
        <v>140</v>
      </c>
      <c r="BM190" s="142" t="s">
        <v>294</v>
      </c>
    </row>
    <row r="191" spans="2:65" s="1" customFormat="1" ht="24.2" customHeight="1">
      <c r="B191" s="130"/>
      <c r="C191" s="131" t="s">
        <v>211</v>
      </c>
      <c r="D191" s="131" t="s">
        <v>136</v>
      </c>
      <c r="E191" s="132" t="s">
        <v>295</v>
      </c>
      <c r="F191" s="133" t="s">
        <v>296</v>
      </c>
      <c r="G191" s="134" t="s">
        <v>203</v>
      </c>
      <c r="H191" s="135">
        <v>665</v>
      </c>
      <c r="I191" s="136"/>
      <c r="J191" s="136">
        <f t="shared" si="30"/>
        <v>0</v>
      </c>
      <c r="K191" s="137"/>
      <c r="L191" s="26"/>
      <c r="M191" s="138" t="s">
        <v>1</v>
      </c>
      <c r="N191" s="139" t="s">
        <v>36</v>
      </c>
      <c r="O191" s="140">
        <v>0</v>
      </c>
      <c r="P191" s="140">
        <f t="shared" si="31"/>
        <v>0</v>
      </c>
      <c r="Q191" s="140">
        <v>0</v>
      </c>
      <c r="R191" s="140">
        <f t="shared" si="32"/>
        <v>0</v>
      </c>
      <c r="S191" s="140">
        <v>0</v>
      </c>
      <c r="T191" s="141">
        <f t="shared" si="33"/>
        <v>0</v>
      </c>
      <c r="AR191" s="142" t="s">
        <v>140</v>
      </c>
      <c r="AT191" s="142" t="s">
        <v>136</v>
      </c>
      <c r="AU191" s="142" t="s">
        <v>141</v>
      </c>
      <c r="AY191" s="13" t="s">
        <v>133</v>
      </c>
      <c r="BE191" s="143">
        <f t="shared" si="34"/>
        <v>0</v>
      </c>
      <c r="BF191" s="143">
        <f t="shared" si="35"/>
        <v>0</v>
      </c>
      <c r="BG191" s="143">
        <f t="shared" si="36"/>
        <v>0</v>
      </c>
      <c r="BH191" s="143">
        <f t="shared" si="37"/>
        <v>0</v>
      </c>
      <c r="BI191" s="143">
        <f t="shared" si="38"/>
        <v>0</v>
      </c>
      <c r="BJ191" s="13" t="s">
        <v>141</v>
      </c>
      <c r="BK191" s="143">
        <f t="shared" si="39"/>
        <v>0</v>
      </c>
      <c r="BL191" s="13" t="s">
        <v>140</v>
      </c>
      <c r="BM191" s="142" t="s">
        <v>297</v>
      </c>
    </row>
    <row r="192" spans="2:65" s="1" customFormat="1" ht="24.2" customHeight="1">
      <c r="B192" s="130"/>
      <c r="C192" s="131" t="s">
        <v>298</v>
      </c>
      <c r="D192" s="131" t="s">
        <v>136</v>
      </c>
      <c r="E192" s="132" t="s">
        <v>299</v>
      </c>
      <c r="F192" s="133" t="s">
        <v>300</v>
      </c>
      <c r="G192" s="134" t="s">
        <v>179</v>
      </c>
      <c r="H192" s="135">
        <v>3</v>
      </c>
      <c r="I192" s="136"/>
      <c r="J192" s="136">
        <f t="shared" si="30"/>
        <v>0</v>
      </c>
      <c r="K192" s="137"/>
      <c r="L192" s="26"/>
      <c r="M192" s="138" t="s">
        <v>1</v>
      </c>
      <c r="N192" s="139" t="s">
        <v>36</v>
      </c>
      <c r="O192" s="140">
        <v>0</v>
      </c>
      <c r="P192" s="140">
        <f t="shared" si="31"/>
        <v>0</v>
      </c>
      <c r="Q192" s="140">
        <v>0</v>
      </c>
      <c r="R192" s="140">
        <f t="shared" si="32"/>
        <v>0</v>
      </c>
      <c r="S192" s="140">
        <v>0</v>
      </c>
      <c r="T192" s="141">
        <f t="shared" si="33"/>
        <v>0</v>
      </c>
      <c r="AR192" s="142" t="s">
        <v>140</v>
      </c>
      <c r="AT192" s="142" t="s">
        <v>136</v>
      </c>
      <c r="AU192" s="142" t="s">
        <v>141</v>
      </c>
      <c r="AY192" s="13" t="s">
        <v>133</v>
      </c>
      <c r="BE192" s="143">
        <f t="shared" si="34"/>
        <v>0</v>
      </c>
      <c r="BF192" s="143">
        <f t="shared" si="35"/>
        <v>0</v>
      </c>
      <c r="BG192" s="143">
        <f t="shared" si="36"/>
        <v>0</v>
      </c>
      <c r="BH192" s="143">
        <f t="shared" si="37"/>
        <v>0</v>
      </c>
      <c r="BI192" s="143">
        <f t="shared" si="38"/>
        <v>0</v>
      </c>
      <c r="BJ192" s="13" t="s">
        <v>141</v>
      </c>
      <c r="BK192" s="143">
        <f t="shared" si="39"/>
        <v>0</v>
      </c>
      <c r="BL192" s="13" t="s">
        <v>140</v>
      </c>
      <c r="BM192" s="142" t="s">
        <v>301</v>
      </c>
    </row>
    <row r="193" spans="2:65" s="1" customFormat="1" ht="24.2" customHeight="1">
      <c r="B193" s="130"/>
      <c r="C193" s="131" t="s">
        <v>214</v>
      </c>
      <c r="D193" s="131" t="s">
        <v>136</v>
      </c>
      <c r="E193" s="132" t="s">
        <v>302</v>
      </c>
      <c r="F193" s="133" t="s">
        <v>303</v>
      </c>
      <c r="G193" s="134" t="s">
        <v>179</v>
      </c>
      <c r="H193" s="135">
        <v>1.5</v>
      </c>
      <c r="I193" s="136"/>
      <c r="J193" s="136">
        <f t="shared" si="30"/>
        <v>0</v>
      </c>
      <c r="K193" s="137"/>
      <c r="L193" s="26"/>
      <c r="M193" s="138" t="s">
        <v>1</v>
      </c>
      <c r="N193" s="139" t="s">
        <v>36</v>
      </c>
      <c r="O193" s="140">
        <v>0</v>
      </c>
      <c r="P193" s="140">
        <f t="shared" si="31"/>
        <v>0</v>
      </c>
      <c r="Q193" s="140">
        <v>0</v>
      </c>
      <c r="R193" s="140">
        <f t="shared" si="32"/>
        <v>0</v>
      </c>
      <c r="S193" s="140">
        <v>0</v>
      </c>
      <c r="T193" s="141">
        <f t="shared" si="33"/>
        <v>0</v>
      </c>
      <c r="AR193" s="142" t="s">
        <v>140</v>
      </c>
      <c r="AT193" s="142" t="s">
        <v>136</v>
      </c>
      <c r="AU193" s="142" t="s">
        <v>141</v>
      </c>
      <c r="AY193" s="13" t="s">
        <v>133</v>
      </c>
      <c r="BE193" s="143">
        <f t="shared" si="34"/>
        <v>0</v>
      </c>
      <c r="BF193" s="143">
        <f t="shared" si="35"/>
        <v>0</v>
      </c>
      <c r="BG193" s="143">
        <f t="shared" si="36"/>
        <v>0</v>
      </c>
      <c r="BH193" s="143">
        <f t="shared" si="37"/>
        <v>0</v>
      </c>
      <c r="BI193" s="143">
        <f t="shared" si="38"/>
        <v>0</v>
      </c>
      <c r="BJ193" s="13" t="s">
        <v>141</v>
      </c>
      <c r="BK193" s="143">
        <f t="shared" si="39"/>
        <v>0</v>
      </c>
      <c r="BL193" s="13" t="s">
        <v>140</v>
      </c>
      <c r="BM193" s="142" t="s">
        <v>304</v>
      </c>
    </row>
    <row r="194" spans="2:65" s="1" customFormat="1" ht="44.25" customHeight="1">
      <c r="B194" s="130"/>
      <c r="C194" s="131" t="s">
        <v>305</v>
      </c>
      <c r="D194" s="131" t="s">
        <v>136</v>
      </c>
      <c r="E194" s="132" t="s">
        <v>306</v>
      </c>
      <c r="F194" s="133" t="s">
        <v>307</v>
      </c>
      <c r="G194" s="134" t="s">
        <v>273</v>
      </c>
      <c r="H194" s="135">
        <v>32</v>
      </c>
      <c r="I194" s="136"/>
      <c r="J194" s="136">
        <f t="shared" si="30"/>
        <v>0</v>
      </c>
      <c r="K194" s="137"/>
      <c r="L194" s="26"/>
      <c r="M194" s="138" t="s">
        <v>1</v>
      </c>
      <c r="N194" s="139" t="s">
        <v>36</v>
      </c>
      <c r="O194" s="140">
        <v>0</v>
      </c>
      <c r="P194" s="140">
        <f t="shared" si="31"/>
        <v>0</v>
      </c>
      <c r="Q194" s="140">
        <v>0</v>
      </c>
      <c r="R194" s="140">
        <f t="shared" si="32"/>
        <v>0</v>
      </c>
      <c r="S194" s="140">
        <v>0</v>
      </c>
      <c r="T194" s="141">
        <f t="shared" si="33"/>
        <v>0</v>
      </c>
      <c r="AR194" s="142" t="s">
        <v>140</v>
      </c>
      <c r="AT194" s="142" t="s">
        <v>136</v>
      </c>
      <c r="AU194" s="142" t="s">
        <v>141</v>
      </c>
      <c r="AY194" s="13" t="s">
        <v>133</v>
      </c>
      <c r="BE194" s="143">
        <f t="shared" si="34"/>
        <v>0</v>
      </c>
      <c r="BF194" s="143">
        <f t="shared" si="35"/>
        <v>0</v>
      </c>
      <c r="BG194" s="143">
        <f t="shared" si="36"/>
        <v>0</v>
      </c>
      <c r="BH194" s="143">
        <f t="shared" si="37"/>
        <v>0</v>
      </c>
      <c r="BI194" s="143">
        <f t="shared" si="38"/>
        <v>0</v>
      </c>
      <c r="BJ194" s="13" t="s">
        <v>141</v>
      </c>
      <c r="BK194" s="143">
        <f t="shared" si="39"/>
        <v>0</v>
      </c>
      <c r="BL194" s="13" t="s">
        <v>140</v>
      </c>
      <c r="BM194" s="142" t="s">
        <v>308</v>
      </c>
    </row>
    <row r="195" spans="2:65" s="1" customFormat="1" ht="16.5" customHeight="1">
      <c r="B195" s="130"/>
      <c r="C195" s="131" t="s">
        <v>309</v>
      </c>
      <c r="D195" s="131" t="s">
        <v>136</v>
      </c>
      <c r="E195" s="132" t="s">
        <v>310</v>
      </c>
      <c r="F195" s="133" t="s">
        <v>311</v>
      </c>
      <c r="G195" s="134" t="s">
        <v>312</v>
      </c>
      <c r="H195" s="135">
        <v>632.1</v>
      </c>
      <c r="I195" s="136"/>
      <c r="J195" s="136">
        <f t="shared" si="30"/>
        <v>0</v>
      </c>
      <c r="K195" s="137"/>
      <c r="L195" s="26"/>
      <c r="M195" s="138" t="s">
        <v>1</v>
      </c>
      <c r="N195" s="139" t="s">
        <v>36</v>
      </c>
      <c r="O195" s="140">
        <v>0</v>
      </c>
      <c r="P195" s="140">
        <f t="shared" si="31"/>
        <v>0</v>
      </c>
      <c r="Q195" s="140">
        <v>0</v>
      </c>
      <c r="R195" s="140">
        <f t="shared" si="32"/>
        <v>0</v>
      </c>
      <c r="S195" s="140">
        <v>0</v>
      </c>
      <c r="T195" s="141">
        <f t="shared" si="33"/>
        <v>0</v>
      </c>
      <c r="AR195" s="142" t="s">
        <v>313</v>
      </c>
      <c r="AT195" s="142" t="s">
        <v>136</v>
      </c>
      <c r="AU195" s="142" t="s">
        <v>141</v>
      </c>
      <c r="AY195" s="13" t="s">
        <v>133</v>
      </c>
      <c r="BE195" s="143">
        <f t="shared" si="34"/>
        <v>0</v>
      </c>
      <c r="BF195" s="143">
        <f t="shared" si="35"/>
        <v>0</v>
      </c>
      <c r="BG195" s="143">
        <f t="shared" si="36"/>
        <v>0</v>
      </c>
      <c r="BH195" s="143">
        <f t="shared" si="37"/>
        <v>0</v>
      </c>
      <c r="BI195" s="143">
        <f t="shared" si="38"/>
        <v>0</v>
      </c>
      <c r="BJ195" s="13" t="s">
        <v>141</v>
      </c>
      <c r="BK195" s="143">
        <f t="shared" si="39"/>
        <v>0</v>
      </c>
      <c r="BL195" s="13" t="s">
        <v>313</v>
      </c>
      <c r="BM195" s="142" t="s">
        <v>314</v>
      </c>
    </row>
    <row r="196" spans="2:65" s="11" customFormat="1" ht="22.9" customHeight="1">
      <c r="B196" s="119"/>
      <c r="D196" s="120" t="s">
        <v>69</v>
      </c>
      <c r="E196" s="128" t="s">
        <v>140</v>
      </c>
      <c r="F196" s="128" t="s">
        <v>315</v>
      </c>
      <c r="J196" s="129">
        <f>BK196</f>
        <v>0</v>
      </c>
      <c r="L196" s="119"/>
      <c r="M196" s="123"/>
      <c r="P196" s="124">
        <f>SUM(P197:P212)</f>
        <v>0</v>
      </c>
      <c r="R196" s="124">
        <f>SUM(R197:R212)</f>
        <v>0</v>
      </c>
      <c r="T196" s="125">
        <f>SUM(T197:T212)</f>
        <v>0</v>
      </c>
      <c r="AR196" s="120" t="s">
        <v>77</v>
      </c>
      <c r="AT196" s="126" t="s">
        <v>69</v>
      </c>
      <c r="AU196" s="126" t="s">
        <v>77</v>
      </c>
      <c r="AY196" s="120" t="s">
        <v>133</v>
      </c>
      <c r="BK196" s="127">
        <f>SUM(BK197:BK212)</f>
        <v>0</v>
      </c>
    </row>
    <row r="197" spans="2:65" s="1" customFormat="1" ht="37.9" customHeight="1">
      <c r="B197" s="130"/>
      <c r="C197" s="131" t="s">
        <v>218</v>
      </c>
      <c r="D197" s="131" t="s">
        <v>136</v>
      </c>
      <c r="E197" s="132" t="s">
        <v>316</v>
      </c>
      <c r="F197" s="133" t="s">
        <v>317</v>
      </c>
      <c r="G197" s="134" t="s">
        <v>273</v>
      </c>
      <c r="H197" s="135">
        <v>300</v>
      </c>
      <c r="I197" s="136"/>
      <c r="J197" s="136">
        <f t="shared" ref="J197:J212" si="40">ROUND(I197*H197,2)</f>
        <v>0</v>
      </c>
      <c r="K197" s="137"/>
      <c r="L197" s="26"/>
      <c r="M197" s="138" t="s">
        <v>1</v>
      </c>
      <c r="N197" s="139" t="s">
        <v>36</v>
      </c>
      <c r="O197" s="140">
        <v>0</v>
      </c>
      <c r="P197" s="140">
        <f t="shared" ref="P197:P212" si="41">O197*H197</f>
        <v>0</v>
      </c>
      <c r="Q197" s="140">
        <v>0</v>
      </c>
      <c r="R197" s="140">
        <f t="shared" ref="R197:R212" si="42">Q197*H197</f>
        <v>0</v>
      </c>
      <c r="S197" s="140">
        <v>0</v>
      </c>
      <c r="T197" s="141">
        <f t="shared" ref="T197:T212" si="43">S197*H197</f>
        <v>0</v>
      </c>
      <c r="AR197" s="142" t="s">
        <v>140</v>
      </c>
      <c r="AT197" s="142" t="s">
        <v>136</v>
      </c>
      <c r="AU197" s="142" t="s">
        <v>141</v>
      </c>
      <c r="AY197" s="13" t="s">
        <v>133</v>
      </c>
      <c r="BE197" s="143">
        <f t="shared" ref="BE197:BE212" si="44">IF(N197="základná",J197,0)</f>
        <v>0</v>
      </c>
      <c r="BF197" s="143">
        <f t="shared" ref="BF197:BF212" si="45">IF(N197="znížená",J197,0)</f>
        <v>0</v>
      </c>
      <c r="BG197" s="143">
        <f t="shared" ref="BG197:BG212" si="46">IF(N197="zákl. prenesená",J197,0)</f>
        <v>0</v>
      </c>
      <c r="BH197" s="143">
        <f t="shared" ref="BH197:BH212" si="47">IF(N197="zníž. prenesená",J197,0)</f>
        <v>0</v>
      </c>
      <c r="BI197" s="143">
        <f t="shared" ref="BI197:BI212" si="48">IF(N197="nulová",J197,0)</f>
        <v>0</v>
      </c>
      <c r="BJ197" s="13" t="s">
        <v>141</v>
      </c>
      <c r="BK197" s="143">
        <f t="shared" ref="BK197:BK212" si="49">ROUND(I197*H197,2)</f>
        <v>0</v>
      </c>
      <c r="BL197" s="13" t="s">
        <v>140</v>
      </c>
      <c r="BM197" s="142" t="s">
        <v>318</v>
      </c>
    </row>
    <row r="198" spans="2:65" s="1" customFormat="1" ht="24.2" customHeight="1">
      <c r="B198" s="130"/>
      <c r="C198" s="144" t="s">
        <v>319</v>
      </c>
      <c r="D198" s="144" t="s">
        <v>320</v>
      </c>
      <c r="E198" s="145" t="s">
        <v>321</v>
      </c>
      <c r="F198" s="146" t="s">
        <v>322</v>
      </c>
      <c r="G198" s="147" t="s">
        <v>273</v>
      </c>
      <c r="H198" s="148">
        <v>300</v>
      </c>
      <c r="I198" s="149"/>
      <c r="J198" s="149">
        <f t="shared" si="40"/>
        <v>0</v>
      </c>
      <c r="K198" s="150"/>
      <c r="L198" s="151"/>
      <c r="M198" s="152" t="s">
        <v>1</v>
      </c>
      <c r="N198" s="153" t="s">
        <v>36</v>
      </c>
      <c r="O198" s="140">
        <v>0</v>
      </c>
      <c r="P198" s="140">
        <f t="shared" si="41"/>
        <v>0</v>
      </c>
      <c r="Q198" s="140">
        <v>0</v>
      </c>
      <c r="R198" s="140">
        <f t="shared" si="42"/>
        <v>0</v>
      </c>
      <c r="S198" s="140">
        <v>0</v>
      </c>
      <c r="T198" s="141">
        <f t="shared" si="43"/>
        <v>0</v>
      </c>
      <c r="AR198" s="142" t="s">
        <v>155</v>
      </c>
      <c r="AT198" s="142" t="s">
        <v>320</v>
      </c>
      <c r="AU198" s="142" t="s">
        <v>141</v>
      </c>
      <c r="AY198" s="13" t="s">
        <v>133</v>
      </c>
      <c r="BE198" s="143">
        <f t="shared" si="44"/>
        <v>0</v>
      </c>
      <c r="BF198" s="143">
        <f t="shared" si="45"/>
        <v>0</v>
      </c>
      <c r="BG198" s="143">
        <f t="shared" si="46"/>
        <v>0</v>
      </c>
      <c r="BH198" s="143">
        <f t="shared" si="47"/>
        <v>0</v>
      </c>
      <c r="BI198" s="143">
        <f t="shared" si="48"/>
        <v>0</v>
      </c>
      <c r="BJ198" s="13" t="s">
        <v>141</v>
      </c>
      <c r="BK198" s="143">
        <f t="shared" si="49"/>
        <v>0</v>
      </c>
      <c r="BL198" s="13" t="s">
        <v>140</v>
      </c>
      <c r="BM198" s="142" t="s">
        <v>323</v>
      </c>
    </row>
    <row r="199" spans="2:65" s="1" customFormat="1" ht="24.2" customHeight="1">
      <c r="B199" s="130"/>
      <c r="C199" s="131" t="s">
        <v>221</v>
      </c>
      <c r="D199" s="131" t="s">
        <v>136</v>
      </c>
      <c r="E199" s="132" t="s">
        <v>324</v>
      </c>
      <c r="F199" s="133" t="s">
        <v>325</v>
      </c>
      <c r="G199" s="134" t="s">
        <v>139</v>
      </c>
      <c r="H199" s="135">
        <v>27.5</v>
      </c>
      <c r="I199" s="136"/>
      <c r="J199" s="136">
        <f t="shared" si="40"/>
        <v>0</v>
      </c>
      <c r="K199" s="137"/>
      <c r="L199" s="26"/>
      <c r="M199" s="138" t="s">
        <v>1</v>
      </c>
      <c r="N199" s="139" t="s">
        <v>36</v>
      </c>
      <c r="O199" s="140">
        <v>0</v>
      </c>
      <c r="P199" s="140">
        <f t="shared" si="41"/>
        <v>0</v>
      </c>
      <c r="Q199" s="140">
        <v>0</v>
      </c>
      <c r="R199" s="140">
        <f t="shared" si="42"/>
        <v>0</v>
      </c>
      <c r="S199" s="140">
        <v>0</v>
      </c>
      <c r="T199" s="141">
        <f t="shared" si="43"/>
        <v>0</v>
      </c>
      <c r="AR199" s="142" t="s">
        <v>140</v>
      </c>
      <c r="AT199" s="142" t="s">
        <v>136</v>
      </c>
      <c r="AU199" s="142" t="s">
        <v>141</v>
      </c>
      <c r="AY199" s="13" t="s">
        <v>133</v>
      </c>
      <c r="BE199" s="143">
        <f t="shared" si="44"/>
        <v>0</v>
      </c>
      <c r="BF199" s="143">
        <f t="shared" si="45"/>
        <v>0</v>
      </c>
      <c r="BG199" s="143">
        <f t="shared" si="46"/>
        <v>0</v>
      </c>
      <c r="BH199" s="143">
        <f t="shared" si="47"/>
        <v>0</v>
      </c>
      <c r="BI199" s="143">
        <f t="shared" si="48"/>
        <v>0</v>
      </c>
      <c r="BJ199" s="13" t="s">
        <v>141</v>
      </c>
      <c r="BK199" s="143">
        <f t="shared" si="49"/>
        <v>0</v>
      </c>
      <c r="BL199" s="13" t="s">
        <v>140</v>
      </c>
      <c r="BM199" s="142" t="s">
        <v>326</v>
      </c>
    </row>
    <row r="200" spans="2:65" s="1" customFormat="1" ht="16.5" customHeight="1">
      <c r="B200" s="130"/>
      <c r="C200" s="131" t="s">
        <v>327</v>
      </c>
      <c r="D200" s="131" t="s">
        <v>136</v>
      </c>
      <c r="E200" s="132" t="s">
        <v>328</v>
      </c>
      <c r="F200" s="133" t="s">
        <v>329</v>
      </c>
      <c r="G200" s="134" t="s">
        <v>203</v>
      </c>
      <c r="H200" s="135">
        <v>158</v>
      </c>
      <c r="I200" s="136"/>
      <c r="J200" s="136">
        <f t="shared" si="40"/>
        <v>0</v>
      </c>
      <c r="K200" s="137"/>
      <c r="L200" s="26"/>
      <c r="M200" s="138" t="s">
        <v>1</v>
      </c>
      <c r="N200" s="139" t="s">
        <v>36</v>
      </c>
      <c r="O200" s="140">
        <v>0</v>
      </c>
      <c r="P200" s="140">
        <f t="shared" si="41"/>
        <v>0</v>
      </c>
      <c r="Q200" s="140">
        <v>0</v>
      </c>
      <c r="R200" s="140">
        <f t="shared" si="42"/>
        <v>0</v>
      </c>
      <c r="S200" s="140">
        <v>0</v>
      </c>
      <c r="T200" s="141">
        <f t="shared" si="43"/>
        <v>0</v>
      </c>
      <c r="AR200" s="142" t="s">
        <v>140</v>
      </c>
      <c r="AT200" s="142" t="s">
        <v>136</v>
      </c>
      <c r="AU200" s="142" t="s">
        <v>141</v>
      </c>
      <c r="AY200" s="13" t="s">
        <v>133</v>
      </c>
      <c r="BE200" s="143">
        <f t="shared" si="44"/>
        <v>0</v>
      </c>
      <c r="BF200" s="143">
        <f t="shared" si="45"/>
        <v>0</v>
      </c>
      <c r="BG200" s="143">
        <f t="shared" si="46"/>
        <v>0</v>
      </c>
      <c r="BH200" s="143">
        <f t="shared" si="47"/>
        <v>0</v>
      </c>
      <c r="BI200" s="143">
        <f t="shared" si="48"/>
        <v>0</v>
      </c>
      <c r="BJ200" s="13" t="s">
        <v>141</v>
      </c>
      <c r="BK200" s="143">
        <f t="shared" si="49"/>
        <v>0</v>
      </c>
      <c r="BL200" s="13" t="s">
        <v>140</v>
      </c>
      <c r="BM200" s="142" t="s">
        <v>330</v>
      </c>
    </row>
    <row r="201" spans="2:65" s="1" customFormat="1" ht="16.5" customHeight="1">
      <c r="B201" s="130"/>
      <c r="C201" s="131" t="s">
        <v>225</v>
      </c>
      <c r="D201" s="131" t="s">
        <v>136</v>
      </c>
      <c r="E201" s="132" t="s">
        <v>331</v>
      </c>
      <c r="F201" s="133" t="s">
        <v>332</v>
      </c>
      <c r="G201" s="134" t="s">
        <v>203</v>
      </c>
      <c r="H201" s="135">
        <v>158</v>
      </c>
      <c r="I201" s="136"/>
      <c r="J201" s="136">
        <f t="shared" si="40"/>
        <v>0</v>
      </c>
      <c r="K201" s="137"/>
      <c r="L201" s="26"/>
      <c r="M201" s="138" t="s">
        <v>1</v>
      </c>
      <c r="N201" s="139" t="s">
        <v>36</v>
      </c>
      <c r="O201" s="140">
        <v>0</v>
      </c>
      <c r="P201" s="140">
        <f t="shared" si="41"/>
        <v>0</v>
      </c>
      <c r="Q201" s="140">
        <v>0</v>
      </c>
      <c r="R201" s="140">
        <f t="shared" si="42"/>
        <v>0</v>
      </c>
      <c r="S201" s="140">
        <v>0</v>
      </c>
      <c r="T201" s="141">
        <f t="shared" si="43"/>
        <v>0</v>
      </c>
      <c r="AR201" s="142" t="s">
        <v>140</v>
      </c>
      <c r="AT201" s="142" t="s">
        <v>136</v>
      </c>
      <c r="AU201" s="142" t="s">
        <v>141</v>
      </c>
      <c r="AY201" s="13" t="s">
        <v>133</v>
      </c>
      <c r="BE201" s="143">
        <f t="shared" si="44"/>
        <v>0</v>
      </c>
      <c r="BF201" s="143">
        <f t="shared" si="45"/>
        <v>0</v>
      </c>
      <c r="BG201" s="143">
        <f t="shared" si="46"/>
        <v>0</v>
      </c>
      <c r="BH201" s="143">
        <f t="shared" si="47"/>
        <v>0</v>
      </c>
      <c r="BI201" s="143">
        <f t="shared" si="48"/>
        <v>0</v>
      </c>
      <c r="BJ201" s="13" t="s">
        <v>141</v>
      </c>
      <c r="BK201" s="143">
        <f t="shared" si="49"/>
        <v>0</v>
      </c>
      <c r="BL201" s="13" t="s">
        <v>140</v>
      </c>
      <c r="BM201" s="142" t="s">
        <v>333</v>
      </c>
    </row>
    <row r="202" spans="2:65" s="1" customFormat="1" ht="16.5" customHeight="1">
      <c r="B202" s="130"/>
      <c r="C202" s="131" t="s">
        <v>334</v>
      </c>
      <c r="D202" s="131" t="s">
        <v>136</v>
      </c>
      <c r="E202" s="132" t="s">
        <v>335</v>
      </c>
      <c r="F202" s="133" t="s">
        <v>336</v>
      </c>
      <c r="G202" s="134" t="s">
        <v>337</v>
      </c>
      <c r="H202" s="135">
        <v>1</v>
      </c>
      <c r="I202" s="136"/>
      <c r="J202" s="136">
        <f t="shared" si="40"/>
        <v>0</v>
      </c>
      <c r="K202" s="137"/>
      <c r="L202" s="26"/>
      <c r="M202" s="138" t="s">
        <v>1</v>
      </c>
      <c r="N202" s="139" t="s">
        <v>36</v>
      </c>
      <c r="O202" s="140">
        <v>0</v>
      </c>
      <c r="P202" s="140">
        <f t="shared" si="41"/>
        <v>0</v>
      </c>
      <c r="Q202" s="140">
        <v>0</v>
      </c>
      <c r="R202" s="140">
        <f t="shared" si="42"/>
        <v>0</v>
      </c>
      <c r="S202" s="140">
        <v>0</v>
      </c>
      <c r="T202" s="141">
        <f t="shared" si="43"/>
        <v>0</v>
      </c>
      <c r="AR202" s="142" t="s">
        <v>140</v>
      </c>
      <c r="AT202" s="142" t="s">
        <v>136</v>
      </c>
      <c r="AU202" s="142" t="s">
        <v>141</v>
      </c>
      <c r="AY202" s="13" t="s">
        <v>133</v>
      </c>
      <c r="BE202" s="143">
        <f t="shared" si="44"/>
        <v>0</v>
      </c>
      <c r="BF202" s="143">
        <f t="shared" si="45"/>
        <v>0</v>
      </c>
      <c r="BG202" s="143">
        <f t="shared" si="46"/>
        <v>0</v>
      </c>
      <c r="BH202" s="143">
        <f t="shared" si="47"/>
        <v>0</v>
      </c>
      <c r="BI202" s="143">
        <f t="shared" si="48"/>
        <v>0</v>
      </c>
      <c r="BJ202" s="13" t="s">
        <v>141</v>
      </c>
      <c r="BK202" s="143">
        <f t="shared" si="49"/>
        <v>0</v>
      </c>
      <c r="BL202" s="13" t="s">
        <v>140</v>
      </c>
      <c r="BM202" s="142" t="s">
        <v>338</v>
      </c>
    </row>
    <row r="203" spans="2:65" s="1" customFormat="1" ht="24.2" customHeight="1">
      <c r="B203" s="130"/>
      <c r="C203" s="131" t="s">
        <v>228</v>
      </c>
      <c r="D203" s="131" t="s">
        <v>136</v>
      </c>
      <c r="E203" s="132" t="s">
        <v>339</v>
      </c>
      <c r="F203" s="133" t="s">
        <v>340</v>
      </c>
      <c r="G203" s="134" t="s">
        <v>203</v>
      </c>
      <c r="H203" s="135">
        <v>158</v>
      </c>
      <c r="I203" s="136"/>
      <c r="J203" s="136">
        <f t="shared" si="40"/>
        <v>0</v>
      </c>
      <c r="K203" s="137"/>
      <c r="L203" s="26"/>
      <c r="M203" s="138" t="s">
        <v>1</v>
      </c>
      <c r="N203" s="139" t="s">
        <v>36</v>
      </c>
      <c r="O203" s="140">
        <v>0</v>
      </c>
      <c r="P203" s="140">
        <f t="shared" si="41"/>
        <v>0</v>
      </c>
      <c r="Q203" s="140">
        <v>0</v>
      </c>
      <c r="R203" s="140">
        <f t="shared" si="42"/>
        <v>0</v>
      </c>
      <c r="S203" s="140">
        <v>0</v>
      </c>
      <c r="T203" s="141">
        <f t="shared" si="43"/>
        <v>0</v>
      </c>
      <c r="AR203" s="142" t="s">
        <v>140</v>
      </c>
      <c r="AT203" s="142" t="s">
        <v>136</v>
      </c>
      <c r="AU203" s="142" t="s">
        <v>141</v>
      </c>
      <c r="AY203" s="13" t="s">
        <v>133</v>
      </c>
      <c r="BE203" s="143">
        <f t="shared" si="44"/>
        <v>0</v>
      </c>
      <c r="BF203" s="143">
        <f t="shared" si="45"/>
        <v>0</v>
      </c>
      <c r="BG203" s="143">
        <f t="shared" si="46"/>
        <v>0</v>
      </c>
      <c r="BH203" s="143">
        <f t="shared" si="47"/>
        <v>0</v>
      </c>
      <c r="BI203" s="143">
        <f t="shared" si="48"/>
        <v>0</v>
      </c>
      <c r="BJ203" s="13" t="s">
        <v>141</v>
      </c>
      <c r="BK203" s="143">
        <f t="shared" si="49"/>
        <v>0</v>
      </c>
      <c r="BL203" s="13" t="s">
        <v>140</v>
      </c>
      <c r="BM203" s="142" t="s">
        <v>341</v>
      </c>
    </row>
    <row r="204" spans="2:65" s="1" customFormat="1" ht="24.2" customHeight="1">
      <c r="B204" s="130"/>
      <c r="C204" s="131" t="s">
        <v>342</v>
      </c>
      <c r="D204" s="131" t="s">
        <v>136</v>
      </c>
      <c r="E204" s="132" t="s">
        <v>343</v>
      </c>
      <c r="F204" s="133" t="s">
        <v>344</v>
      </c>
      <c r="G204" s="134" t="s">
        <v>203</v>
      </c>
      <c r="H204" s="135">
        <v>158</v>
      </c>
      <c r="I204" s="136"/>
      <c r="J204" s="136">
        <f t="shared" si="40"/>
        <v>0</v>
      </c>
      <c r="K204" s="137"/>
      <c r="L204" s="26"/>
      <c r="M204" s="138" t="s">
        <v>1</v>
      </c>
      <c r="N204" s="139" t="s">
        <v>36</v>
      </c>
      <c r="O204" s="140">
        <v>0</v>
      </c>
      <c r="P204" s="140">
        <f t="shared" si="41"/>
        <v>0</v>
      </c>
      <c r="Q204" s="140">
        <v>0</v>
      </c>
      <c r="R204" s="140">
        <f t="shared" si="42"/>
        <v>0</v>
      </c>
      <c r="S204" s="140">
        <v>0</v>
      </c>
      <c r="T204" s="141">
        <f t="shared" si="43"/>
        <v>0</v>
      </c>
      <c r="AR204" s="142" t="s">
        <v>140</v>
      </c>
      <c r="AT204" s="142" t="s">
        <v>136</v>
      </c>
      <c r="AU204" s="142" t="s">
        <v>141</v>
      </c>
      <c r="AY204" s="13" t="s">
        <v>133</v>
      </c>
      <c r="BE204" s="143">
        <f t="shared" si="44"/>
        <v>0</v>
      </c>
      <c r="BF204" s="143">
        <f t="shared" si="45"/>
        <v>0</v>
      </c>
      <c r="BG204" s="143">
        <f t="shared" si="46"/>
        <v>0</v>
      </c>
      <c r="BH204" s="143">
        <f t="shared" si="47"/>
        <v>0</v>
      </c>
      <c r="BI204" s="143">
        <f t="shared" si="48"/>
        <v>0</v>
      </c>
      <c r="BJ204" s="13" t="s">
        <v>141</v>
      </c>
      <c r="BK204" s="143">
        <f t="shared" si="49"/>
        <v>0</v>
      </c>
      <c r="BL204" s="13" t="s">
        <v>140</v>
      </c>
      <c r="BM204" s="142" t="s">
        <v>345</v>
      </c>
    </row>
    <row r="205" spans="2:65" s="1" customFormat="1" ht="37.9" customHeight="1">
      <c r="B205" s="130"/>
      <c r="C205" s="131" t="s">
        <v>232</v>
      </c>
      <c r="D205" s="131" t="s">
        <v>136</v>
      </c>
      <c r="E205" s="132" t="s">
        <v>346</v>
      </c>
      <c r="F205" s="133" t="s">
        <v>347</v>
      </c>
      <c r="G205" s="134" t="s">
        <v>203</v>
      </c>
      <c r="H205" s="135">
        <v>158</v>
      </c>
      <c r="I205" s="136"/>
      <c r="J205" s="136">
        <f t="shared" si="40"/>
        <v>0</v>
      </c>
      <c r="K205" s="137"/>
      <c r="L205" s="26"/>
      <c r="M205" s="138" t="s">
        <v>1</v>
      </c>
      <c r="N205" s="139" t="s">
        <v>36</v>
      </c>
      <c r="O205" s="140">
        <v>0</v>
      </c>
      <c r="P205" s="140">
        <f t="shared" si="41"/>
        <v>0</v>
      </c>
      <c r="Q205" s="140">
        <v>0</v>
      </c>
      <c r="R205" s="140">
        <f t="shared" si="42"/>
        <v>0</v>
      </c>
      <c r="S205" s="140">
        <v>0</v>
      </c>
      <c r="T205" s="141">
        <f t="shared" si="43"/>
        <v>0</v>
      </c>
      <c r="AR205" s="142" t="s">
        <v>140</v>
      </c>
      <c r="AT205" s="142" t="s">
        <v>136</v>
      </c>
      <c r="AU205" s="142" t="s">
        <v>141</v>
      </c>
      <c r="AY205" s="13" t="s">
        <v>133</v>
      </c>
      <c r="BE205" s="143">
        <f t="shared" si="44"/>
        <v>0</v>
      </c>
      <c r="BF205" s="143">
        <f t="shared" si="45"/>
        <v>0</v>
      </c>
      <c r="BG205" s="143">
        <f t="shared" si="46"/>
        <v>0</v>
      </c>
      <c r="BH205" s="143">
        <f t="shared" si="47"/>
        <v>0</v>
      </c>
      <c r="BI205" s="143">
        <f t="shared" si="48"/>
        <v>0</v>
      </c>
      <c r="BJ205" s="13" t="s">
        <v>141</v>
      </c>
      <c r="BK205" s="143">
        <f t="shared" si="49"/>
        <v>0</v>
      </c>
      <c r="BL205" s="13" t="s">
        <v>140</v>
      </c>
      <c r="BM205" s="142" t="s">
        <v>348</v>
      </c>
    </row>
    <row r="206" spans="2:65" s="1" customFormat="1" ht="37.9" customHeight="1">
      <c r="B206" s="130"/>
      <c r="C206" s="131" t="s">
        <v>349</v>
      </c>
      <c r="D206" s="131" t="s">
        <v>136</v>
      </c>
      <c r="E206" s="132" t="s">
        <v>350</v>
      </c>
      <c r="F206" s="133" t="s">
        <v>351</v>
      </c>
      <c r="G206" s="134" t="s">
        <v>203</v>
      </c>
      <c r="H206" s="135">
        <v>158</v>
      </c>
      <c r="I206" s="136"/>
      <c r="J206" s="136">
        <f t="shared" si="40"/>
        <v>0</v>
      </c>
      <c r="K206" s="137"/>
      <c r="L206" s="26"/>
      <c r="M206" s="138" t="s">
        <v>1</v>
      </c>
      <c r="N206" s="139" t="s">
        <v>36</v>
      </c>
      <c r="O206" s="140">
        <v>0</v>
      </c>
      <c r="P206" s="140">
        <f t="shared" si="41"/>
        <v>0</v>
      </c>
      <c r="Q206" s="140">
        <v>0</v>
      </c>
      <c r="R206" s="140">
        <f t="shared" si="42"/>
        <v>0</v>
      </c>
      <c r="S206" s="140">
        <v>0</v>
      </c>
      <c r="T206" s="141">
        <f t="shared" si="43"/>
        <v>0</v>
      </c>
      <c r="AR206" s="142" t="s">
        <v>140</v>
      </c>
      <c r="AT206" s="142" t="s">
        <v>136</v>
      </c>
      <c r="AU206" s="142" t="s">
        <v>141</v>
      </c>
      <c r="AY206" s="13" t="s">
        <v>133</v>
      </c>
      <c r="BE206" s="143">
        <f t="shared" si="44"/>
        <v>0</v>
      </c>
      <c r="BF206" s="143">
        <f t="shared" si="45"/>
        <v>0</v>
      </c>
      <c r="BG206" s="143">
        <f t="shared" si="46"/>
        <v>0</v>
      </c>
      <c r="BH206" s="143">
        <f t="shared" si="47"/>
        <v>0</v>
      </c>
      <c r="BI206" s="143">
        <f t="shared" si="48"/>
        <v>0</v>
      </c>
      <c r="BJ206" s="13" t="s">
        <v>141</v>
      </c>
      <c r="BK206" s="143">
        <f t="shared" si="49"/>
        <v>0</v>
      </c>
      <c r="BL206" s="13" t="s">
        <v>140</v>
      </c>
      <c r="BM206" s="142" t="s">
        <v>352</v>
      </c>
    </row>
    <row r="207" spans="2:65" s="1" customFormat="1" ht="24.2" customHeight="1">
      <c r="B207" s="130"/>
      <c r="C207" s="131" t="s">
        <v>233</v>
      </c>
      <c r="D207" s="131" t="s">
        <v>136</v>
      </c>
      <c r="E207" s="132" t="s">
        <v>353</v>
      </c>
      <c r="F207" s="133" t="s">
        <v>354</v>
      </c>
      <c r="G207" s="134" t="s">
        <v>273</v>
      </c>
      <c r="H207" s="135">
        <v>150</v>
      </c>
      <c r="I207" s="136"/>
      <c r="J207" s="136">
        <f t="shared" si="40"/>
        <v>0</v>
      </c>
      <c r="K207" s="137"/>
      <c r="L207" s="26"/>
      <c r="M207" s="138" t="s">
        <v>1</v>
      </c>
      <c r="N207" s="139" t="s">
        <v>36</v>
      </c>
      <c r="O207" s="140">
        <v>0</v>
      </c>
      <c r="P207" s="140">
        <f t="shared" si="41"/>
        <v>0</v>
      </c>
      <c r="Q207" s="140">
        <v>0</v>
      </c>
      <c r="R207" s="140">
        <f t="shared" si="42"/>
        <v>0</v>
      </c>
      <c r="S207" s="140">
        <v>0</v>
      </c>
      <c r="T207" s="141">
        <f t="shared" si="43"/>
        <v>0</v>
      </c>
      <c r="AR207" s="142" t="s">
        <v>140</v>
      </c>
      <c r="AT207" s="142" t="s">
        <v>136</v>
      </c>
      <c r="AU207" s="142" t="s">
        <v>141</v>
      </c>
      <c r="AY207" s="13" t="s">
        <v>133</v>
      </c>
      <c r="BE207" s="143">
        <f t="shared" si="44"/>
        <v>0</v>
      </c>
      <c r="BF207" s="143">
        <f t="shared" si="45"/>
        <v>0</v>
      </c>
      <c r="BG207" s="143">
        <f t="shared" si="46"/>
        <v>0</v>
      </c>
      <c r="BH207" s="143">
        <f t="shared" si="47"/>
        <v>0</v>
      </c>
      <c r="BI207" s="143">
        <f t="shared" si="48"/>
        <v>0</v>
      </c>
      <c r="BJ207" s="13" t="s">
        <v>141</v>
      </c>
      <c r="BK207" s="143">
        <f t="shared" si="49"/>
        <v>0</v>
      </c>
      <c r="BL207" s="13" t="s">
        <v>140</v>
      </c>
      <c r="BM207" s="142" t="s">
        <v>355</v>
      </c>
    </row>
    <row r="208" spans="2:65" s="1" customFormat="1" ht="37.9" customHeight="1">
      <c r="B208" s="130"/>
      <c r="C208" s="131" t="s">
        <v>356</v>
      </c>
      <c r="D208" s="131" t="s">
        <v>136</v>
      </c>
      <c r="E208" s="132" t="s">
        <v>357</v>
      </c>
      <c r="F208" s="133" t="s">
        <v>358</v>
      </c>
      <c r="G208" s="134" t="s">
        <v>179</v>
      </c>
      <c r="H208" s="135">
        <v>2.2599999999999998</v>
      </c>
      <c r="I208" s="136"/>
      <c r="J208" s="136">
        <f t="shared" si="40"/>
        <v>0</v>
      </c>
      <c r="K208" s="137"/>
      <c r="L208" s="26"/>
      <c r="M208" s="138" t="s">
        <v>1</v>
      </c>
      <c r="N208" s="139" t="s">
        <v>36</v>
      </c>
      <c r="O208" s="140">
        <v>0</v>
      </c>
      <c r="P208" s="140">
        <f t="shared" si="41"/>
        <v>0</v>
      </c>
      <c r="Q208" s="140">
        <v>0</v>
      </c>
      <c r="R208" s="140">
        <f t="shared" si="42"/>
        <v>0</v>
      </c>
      <c r="S208" s="140">
        <v>0</v>
      </c>
      <c r="T208" s="141">
        <f t="shared" si="43"/>
        <v>0</v>
      </c>
      <c r="AR208" s="142" t="s">
        <v>140</v>
      </c>
      <c r="AT208" s="142" t="s">
        <v>136</v>
      </c>
      <c r="AU208" s="142" t="s">
        <v>141</v>
      </c>
      <c r="AY208" s="13" t="s">
        <v>133</v>
      </c>
      <c r="BE208" s="143">
        <f t="shared" si="44"/>
        <v>0</v>
      </c>
      <c r="BF208" s="143">
        <f t="shared" si="45"/>
        <v>0</v>
      </c>
      <c r="BG208" s="143">
        <f t="shared" si="46"/>
        <v>0</v>
      </c>
      <c r="BH208" s="143">
        <f t="shared" si="47"/>
        <v>0</v>
      </c>
      <c r="BI208" s="143">
        <f t="shared" si="48"/>
        <v>0</v>
      </c>
      <c r="BJ208" s="13" t="s">
        <v>141</v>
      </c>
      <c r="BK208" s="143">
        <f t="shared" si="49"/>
        <v>0</v>
      </c>
      <c r="BL208" s="13" t="s">
        <v>140</v>
      </c>
      <c r="BM208" s="142" t="s">
        <v>359</v>
      </c>
    </row>
    <row r="209" spans="2:65" s="1" customFormat="1" ht="21.75" customHeight="1">
      <c r="B209" s="130"/>
      <c r="C209" s="131" t="s">
        <v>360</v>
      </c>
      <c r="D209" s="131" t="s">
        <v>136</v>
      </c>
      <c r="E209" s="132" t="s">
        <v>361</v>
      </c>
      <c r="F209" s="133" t="s">
        <v>362</v>
      </c>
      <c r="G209" s="134" t="s">
        <v>139</v>
      </c>
      <c r="H209" s="135">
        <v>12.57</v>
      </c>
      <c r="I209" s="136"/>
      <c r="J209" s="136">
        <f t="shared" si="40"/>
        <v>0</v>
      </c>
      <c r="K209" s="137"/>
      <c r="L209" s="26"/>
      <c r="M209" s="138" t="s">
        <v>1</v>
      </c>
      <c r="N209" s="139" t="s">
        <v>36</v>
      </c>
      <c r="O209" s="140">
        <v>0</v>
      </c>
      <c r="P209" s="140">
        <f t="shared" si="41"/>
        <v>0</v>
      </c>
      <c r="Q209" s="140">
        <v>0</v>
      </c>
      <c r="R209" s="140">
        <f t="shared" si="42"/>
        <v>0</v>
      </c>
      <c r="S209" s="140">
        <v>0</v>
      </c>
      <c r="T209" s="141">
        <f t="shared" si="43"/>
        <v>0</v>
      </c>
      <c r="AR209" s="142" t="s">
        <v>140</v>
      </c>
      <c r="AT209" s="142" t="s">
        <v>136</v>
      </c>
      <c r="AU209" s="142" t="s">
        <v>141</v>
      </c>
      <c r="AY209" s="13" t="s">
        <v>133</v>
      </c>
      <c r="BE209" s="143">
        <f t="shared" si="44"/>
        <v>0</v>
      </c>
      <c r="BF209" s="143">
        <f t="shared" si="45"/>
        <v>0</v>
      </c>
      <c r="BG209" s="143">
        <f t="shared" si="46"/>
        <v>0</v>
      </c>
      <c r="BH209" s="143">
        <f t="shared" si="47"/>
        <v>0</v>
      </c>
      <c r="BI209" s="143">
        <f t="shared" si="48"/>
        <v>0</v>
      </c>
      <c r="BJ209" s="13" t="s">
        <v>141</v>
      </c>
      <c r="BK209" s="143">
        <f t="shared" si="49"/>
        <v>0</v>
      </c>
      <c r="BL209" s="13" t="s">
        <v>140</v>
      </c>
      <c r="BM209" s="142" t="s">
        <v>363</v>
      </c>
    </row>
    <row r="210" spans="2:65" s="1" customFormat="1" ht="24.2" customHeight="1">
      <c r="B210" s="130"/>
      <c r="C210" s="131" t="s">
        <v>364</v>
      </c>
      <c r="D210" s="131" t="s">
        <v>136</v>
      </c>
      <c r="E210" s="132" t="s">
        <v>365</v>
      </c>
      <c r="F210" s="133" t="s">
        <v>366</v>
      </c>
      <c r="G210" s="134" t="s">
        <v>203</v>
      </c>
      <c r="H210" s="135">
        <v>67.180000000000007</v>
      </c>
      <c r="I210" s="136"/>
      <c r="J210" s="136">
        <f t="shared" si="40"/>
        <v>0</v>
      </c>
      <c r="K210" s="137"/>
      <c r="L210" s="26"/>
      <c r="M210" s="138" t="s">
        <v>1</v>
      </c>
      <c r="N210" s="139" t="s">
        <v>36</v>
      </c>
      <c r="O210" s="140">
        <v>0</v>
      </c>
      <c r="P210" s="140">
        <f t="shared" si="41"/>
        <v>0</v>
      </c>
      <c r="Q210" s="140">
        <v>0</v>
      </c>
      <c r="R210" s="140">
        <f t="shared" si="42"/>
        <v>0</v>
      </c>
      <c r="S210" s="140">
        <v>0</v>
      </c>
      <c r="T210" s="141">
        <f t="shared" si="43"/>
        <v>0</v>
      </c>
      <c r="AR210" s="142" t="s">
        <v>140</v>
      </c>
      <c r="AT210" s="142" t="s">
        <v>136</v>
      </c>
      <c r="AU210" s="142" t="s">
        <v>141</v>
      </c>
      <c r="AY210" s="13" t="s">
        <v>133</v>
      </c>
      <c r="BE210" s="143">
        <f t="shared" si="44"/>
        <v>0</v>
      </c>
      <c r="BF210" s="143">
        <f t="shared" si="45"/>
        <v>0</v>
      </c>
      <c r="BG210" s="143">
        <f t="shared" si="46"/>
        <v>0</v>
      </c>
      <c r="BH210" s="143">
        <f t="shared" si="47"/>
        <v>0</v>
      </c>
      <c r="BI210" s="143">
        <f t="shared" si="48"/>
        <v>0</v>
      </c>
      <c r="BJ210" s="13" t="s">
        <v>141</v>
      </c>
      <c r="BK210" s="143">
        <f t="shared" si="49"/>
        <v>0</v>
      </c>
      <c r="BL210" s="13" t="s">
        <v>140</v>
      </c>
      <c r="BM210" s="142" t="s">
        <v>367</v>
      </c>
    </row>
    <row r="211" spans="2:65" s="1" customFormat="1" ht="24.2" customHeight="1">
      <c r="B211" s="130"/>
      <c r="C211" s="131" t="s">
        <v>368</v>
      </c>
      <c r="D211" s="131" t="s">
        <v>136</v>
      </c>
      <c r="E211" s="132" t="s">
        <v>369</v>
      </c>
      <c r="F211" s="133" t="s">
        <v>370</v>
      </c>
      <c r="G211" s="134" t="s">
        <v>203</v>
      </c>
      <c r="H211" s="135">
        <v>67.16</v>
      </c>
      <c r="I211" s="136"/>
      <c r="J211" s="136">
        <f t="shared" si="40"/>
        <v>0</v>
      </c>
      <c r="K211" s="137"/>
      <c r="L211" s="26"/>
      <c r="M211" s="138" t="s">
        <v>1</v>
      </c>
      <c r="N211" s="139" t="s">
        <v>36</v>
      </c>
      <c r="O211" s="140">
        <v>0</v>
      </c>
      <c r="P211" s="140">
        <f t="shared" si="41"/>
        <v>0</v>
      </c>
      <c r="Q211" s="140">
        <v>0</v>
      </c>
      <c r="R211" s="140">
        <f t="shared" si="42"/>
        <v>0</v>
      </c>
      <c r="S211" s="140">
        <v>0</v>
      </c>
      <c r="T211" s="141">
        <f t="shared" si="43"/>
        <v>0</v>
      </c>
      <c r="AR211" s="142" t="s">
        <v>140</v>
      </c>
      <c r="AT211" s="142" t="s">
        <v>136</v>
      </c>
      <c r="AU211" s="142" t="s">
        <v>141</v>
      </c>
      <c r="AY211" s="13" t="s">
        <v>133</v>
      </c>
      <c r="BE211" s="143">
        <f t="shared" si="44"/>
        <v>0</v>
      </c>
      <c r="BF211" s="143">
        <f t="shared" si="45"/>
        <v>0</v>
      </c>
      <c r="BG211" s="143">
        <f t="shared" si="46"/>
        <v>0</v>
      </c>
      <c r="BH211" s="143">
        <f t="shared" si="47"/>
        <v>0</v>
      </c>
      <c r="BI211" s="143">
        <f t="shared" si="48"/>
        <v>0</v>
      </c>
      <c r="BJ211" s="13" t="s">
        <v>141</v>
      </c>
      <c r="BK211" s="143">
        <f t="shared" si="49"/>
        <v>0</v>
      </c>
      <c r="BL211" s="13" t="s">
        <v>140</v>
      </c>
      <c r="BM211" s="142" t="s">
        <v>371</v>
      </c>
    </row>
    <row r="212" spans="2:65" s="1" customFormat="1" ht="24.2" customHeight="1">
      <c r="B212" s="130"/>
      <c r="C212" s="131" t="s">
        <v>372</v>
      </c>
      <c r="D212" s="131" t="s">
        <v>136</v>
      </c>
      <c r="E212" s="132" t="s">
        <v>373</v>
      </c>
      <c r="F212" s="133" t="s">
        <v>374</v>
      </c>
      <c r="G212" s="134" t="s">
        <v>179</v>
      </c>
      <c r="H212" s="135">
        <v>0.92200000000000004</v>
      </c>
      <c r="I212" s="136"/>
      <c r="J212" s="136">
        <f t="shared" si="40"/>
        <v>0</v>
      </c>
      <c r="K212" s="137"/>
      <c r="L212" s="26"/>
      <c r="M212" s="138" t="s">
        <v>1</v>
      </c>
      <c r="N212" s="139" t="s">
        <v>36</v>
      </c>
      <c r="O212" s="140">
        <v>0</v>
      </c>
      <c r="P212" s="140">
        <f t="shared" si="41"/>
        <v>0</v>
      </c>
      <c r="Q212" s="140">
        <v>0</v>
      </c>
      <c r="R212" s="140">
        <f t="shared" si="42"/>
        <v>0</v>
      </c>
      <c r="S212" s="140">
        <v>0</v>
      </c>
      <c r="T212" s="141">
        <f t="shared" si="43"/>
        <v>0</v>
      </c>
      <c r="AR212" s="142" t="s">
        <v>140</v>
      </c>
      <c r="AT212" s="142" t="s">
        <v>136</v>
      </c>
      <c r="AU212" s="142" t="s">
        <v>141</v>
      </c>
      <c r="AY212" s="13" t="s">
        <v>133</v>
      </c>
      <c r="BE212" s="143">
        <f t="shared" si="44"/>
        <v>0</v>
      </c>
      <c r="BF212" s="143">
        <f t="shared" si="45"/>
        <v>0</v>
      </c>
      <c r="BG212" s="143">
        <f t="shared" si="46"/>
        <v>0</v>
      </c>
      <c r="BH212" s="143">
        <f t="shared" si="47"/>
        <v>0</v>
      </c>
      <c r="BI212" s="143">
        <f t="shared" si="48"/>
        <v>0</v>
      </c>
      <c r="BJ212" s="13" t="s">
        <v>141</v>
      </c>
      <c r="BK212" s="143">
        <f t="shared" si="49"/>
        <v>0</v>
      </c>
      <c r="BL212" s="13" t="s">
        <v>140</v>
      </c>
      <c r="BM212" s="142" t="s">
        <v>375</v>
      </c>
    </row>
    <row r="213" spans="2:65" s="11" customFormat="1" ht="22.9" customHeight="1">
      <c r="B213" s="119"/>
      <c r="D213" s="120" t="s">
        <v>69</v>
      </c>
      <c r="E213" s="128" t="s">
        <v>156</v>
      </c>
      <c r="F213" s="128" t="s">
        <v>376</v>
      </c>
      <c r="J213" s="129">
        <f>BK213</f>
        <v>0</v>
      </c>
      <c r="L213" s="119"/>
      <c r="M213" s="123"/>
      <c r="P213" s="124">
        <f>P214</f>
        <v>0</v>
      </c>
      <c r="R213" s="124">
        <f>R214</f>
        <v>0</v>
      </c>
      <c r="T213" s="125">
        <f>T214</f>
        <v>0</v>
      </c>
      <c r="AR213" s="120" t="s">
        <v>77</v>
      </c>
      <c r="AT213" s="126" t="s">
        <v>69</v>
      </c>
      <c r="AU213" s="126" t="s">
        <v>77</v>
      </c>
      <c r="AY213" s="120" t="s">
        <v>133</v>
      </c>
      <c r="BK213" s="127">
        <f>BK214</f>
        <v>0</v>
      </c>
    </row>
    <row r="214" spans="2:65" s="1" customFormat="1" ht="49.15" customHeight="1">
      <c r="B214" s="130"/>
      <c r="C214" s="131" t="s">
        <v>234</v>
      </c>
      <c r="D214" s="131" t="s">
        <v>136</v>
      </c>
      <c r="E214" s="132" t="s">
        <v>377</v>
      </c>
      <c r="F214" s="133" t="s">
        <v>378</v>
      </c>
      <c r="G214" s="134" t="s">
        <v>203</v>
      </c>
      <c r="H214" s="135">
        <v>6000</v>
      </c>
      <c r="I214" s="136"/>
      <c r="J214" s="136">
        <f>ROUND(I214*H214,2)</f>
        <v>0</v>
      </c>
      <c r="K214" s="137"/>
      <c r="L214" s="26"/>
      <c r="M214" s="138" t="s">
        <v>1</v>
      </c>
      <c r="N214" s="139" t="s">
        <v>36</v>
      </c>
      <c r="O214" s="140">
        <v>0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140</v>
      </c>
      <c r="AT214" s="142" t="s">
        <v>136</v>
      </c>
      <c r="AU214" s="142" t="s">
        <v>141</v>
      </c>
      <c r="AY214" s="13" t="s">
        <v>133</v>
      </c>
      <c r="BE214" s="143">
        <f>IF(N214="základná",J214,0)</f>
        <v>0</v>
      </c>
      <c r="BF214" s="143">
        <f>IF(N214="znížená",J214,0)</f>
        <v>0</v>
      </c>
      <c r="BG214" s="143">
        <f>IF(N214="zákl. prenesená",J214,0)</f>
        <v>0</v>
      </c>
      <c r="BH214" s="143">
        <f>IF(N214="zníž. prenesená",J214,0)</f>
        <v>0</v>
      </c>
      <c r="BI214" s="143">
        <f>IF(N214="nulová",J214,0)</f>
        <v>0</v>
      </c>
      <c r="BJ214" s="13" t="s">
        <v>141</v>
      </c>
      <c r="BK214" s="143">
        <f>ROUND(I214*H214,2)</f>
        <v>0</v>
      </c>
      <c r="BL214" s="13" t="s">
        <v>140</v>
      </c>
      <c r="BM214" s="142" t="s">
        <v>379</v>
      </c>
    </row>
    <row r="215" spans="2:65" s="11" customFormat="1" ht="22.9" customHeight="1">
      <c r="B215" s="119"/>
      <c r="D215" s="120" t="s">
        <v>69</v>
      </c>
      <c r="E215" s="128" t="s">
        <v>152</v>
      </c>
      <c r="F215" s="128" t="s">
        <v>380</v>
      </c>
      <c r="J215" s="129">
        <f>BK215</f>
        <v>0</v>
      </c>
      <c r="L215" s="119"/>
      <c r="M215" s="123"/>
      <c r="P215" s="124">
        <f>SUM(P216:P245)</f>
        <v>333.68979999999993</v>
      </c>
      <c r="R215" s="124">
        <f>SUM(R216:R245)</f>
        <v>13.171536</v>
      </c>
      <c r="T215" s="125">
        <f>SUM(T216:T245)</f>
        <v>0</v>
      </c>
      <c r="AR215" s="120" t="s">
        <v>77</v>
      </c>
      <c r="AT215" s="126" t="s">
        <v>69</v>
      </c>
      <c r="AU215" s="126" t="s">
        <v>77</v>
      </c>
      <c r="AY215" s="120" t="s">
        <v>133</v>
      </c>
      <c r="BK215" s="127">
        <f>SUM(BK216:BK245)</f>
        <v>0</v>
      </c>
    </row>
    <row r="216" spans="2:65" s="1" customFormat="1" ht="37.9" customHeight="1">
      <c r="B216" s="130"/>
      <c r="C216" s="131" t="s">
        <v>381</v>
      </c>
      <c r="D216" s="131" t="s">
        <v>136</v>
      </c>
      <c r="E216" s="132" t="s">
        <v>382</v>
      </c>
      <c r="F216" s="133" t="s">
        <v>383</v>
      </c>
      <c r="G216" s="134" t="s">
        <v>203</v>
      </c>
      <c r="H216" s="135">
        <v>260</v>
      </c>
      <c r="I216" s="136"/>
      <c r="J216" s="136">
        <f t="shared" ref="J216:J226" si="50">ROUND(I216*H216,2)</f>
        <v>0</v>
      </c>
      <c r="K216" s="137"/>
      <c r="L216" s="26"/>
      <c r="M216" s="138" t="s">
        <v>1</v>
      </c>
      <c r="N216" s="139" t="s">
        <v>36</v>
      </c>
      <c r="O216" s="140">
        <v>5.203E-2</v>
      </c>
      <c r="P216" s="140">
        <f t="shared" ref="P216:P226" si="51">O216*H216</f>
        <v>13.527799999999999</v>
      </c>
      <c r="Q216" s="140">
        <v>1.4999999999999999E-4</v>
      </c>
      <c r="R216" s="140">
        <f t="shared" ref="R216:R226" si="52">Q216*H216</f>
        <v>3.9E-2</v>
      </c>
      <c r="S216" s="140">
        <v>0</v>
      </c>
      <c r="T216" s="141">
        <f t="shared" ref="T216:T226" si="53">S216*H216</f>
        <v>0</v>
      </c>
      <c r="AR216" s="142" t="s">
        <v>140</v>
      </c>
      <c r="AT216" s="142" t="s">
        <v>136</v>
      </c>
      <c r="AU216" s="142" t="s">
        <v>141</v>
      </c>
      <c r="AY216" s="13" t="s">
        <v>133</v>
      </c>
      <c r="BE216" s="143">
        <f t="shared" ref="BE216:BE226" si="54">IF(N216="základná",J216,0)</f>
        <v>0</v>
      </c>
      <c r="BF216" s="143">
        <f t="shared" ref="BF216:BF226" si="55">IF(N216="znížená",J216,0)</f>
        <v>0</v>
      </c>
      <c r="BG216" s="143">
        <f t="shared" ref="BG216:BG226" si="56">IF(N216="zákl. prenesená",J216,0)</f>
        <v>0</v>
      </c>
      <c r="BH216" s="143">
        <f t="shared" ref="BH216:BH226" si="57">IF(N216="zníž. prenesená",J216,0)</f>
        <v>0</v>
      </c>
      <c r="BI216" s="143">
        <f t="shared" ref="BI216:BI226" si="58">IF(N216="nulová",J216,0)</f>
        <v>0</v>
      </c>
      <c r="BJ216" s="13" t="s">
        <v>141</v>
      </c>
      <c r="BK216" s="143">
        <f t="shared" ref="BK216:BK226" si="59">ROUND(I216*H216,2)</f>
        <v>0</v>
      </c>
      <c r="BL216" s="13" t="s">
        <v>140</v>
      </c>
      <c r="BM216" s="142" t="s">
        <v>384</v>
      </c>
    </row>
    <row r="217" spans="2:65" s="1" customFormat="1" ht="24.2" customHeight="1">
      <c r="B217" s="130"/>
      <c r="C217" s="131" t="s">
        <v>385</v>
      </c>
      <c r="D217" s="131" t="s">
        <v>136</v>
      </c>
      <c r="E217" s="132" t="s">
        <v>386</v>
      </c>
      <c r="F217" s="133" t="s">
        <v>387</v>
      </c>
      <c r="G217" s="134" t="s">
        <v>203</v>
      </c>
      <c r="H217" s="135">
        <v>260</v>
      </c>
      <c r="I217" s="136"/>
      <c r="J217" s="136">
        <f t="shared" si="50"/>
        <v>0</v>
      </c>
      <c r="K217" s="137"/>
      <c r="L217" s="26"/>
      <c r="M217" s="138" t="s">
        <v>1</v>
      </c>
      <c r="N217" s="139" t="s">
        <v>36</v>
      </c>
      <c r="O217" s="140">
        <v>0.49247000000000002</v>
      </c>
      <c r="P217" s="140">
        <f t="shared" si="51"/>
        <v>128.04220000000001</v>
      </c>
      <c r="Q217" s="140">
        <v>3.15E-2</v>
      </c>
      <c r="R217" s="140">
        <f t="shared" si="52"/>
        <v>8.19</v>
      </c>
      <c r="S217" s="140">
        <v>0</v>
      </c>
      <c r="T217" s="141">
        <f t="shared" si="53"/>
        <v>0</v>
      </c>
      <c r="AR217" s="142" t="s">
        <v>140</v>
      </c>
      <c r="AT217" s="142" t="s">
        <v>136</v>
      </c>
      <c r="AU217" s="142" t="s">
        <v>141</v>
      </c>
      <c r="AY217" s="13" t="s">
        <v>133</v>
      </c>
      <c r="BE217" s="143">
        <f t="shared" si="54"/>
        <v>0</v>
      </c>
      <c r="BF217" s="143">
        <f t="shared" si="55"/>
        <v>0</v>
      </c>
      <c r="BG217" s="143">
        <f t="shared" si="56"/>
        <v>0</v>
      </c>
      <c r="BH217" s="143">
        <f t="shared" si="57"/>
        <v>0</v>
      </c>
      <c r="BI217" s="143">
        <f t="shared" si="58"/>
        <v>0</v>
      </c>
      <c r="BJ217" s="13" t="s">
        <v>141</v>
      </c>
      <c r="BK217" s="143">
        <f t="shared" si="59"/>
        <v>0</v>
      </c>
      <c r="BL217" s="13" t="s">
        <v>140</v>
      </c>
      <c r="BM217" s="142" t="s">
        <v>388</v>
      </c>
    </row>
    <row r="218" spans="2:65" s="1" customFormat="1" ht="24.2" customHeight="1">
      <c r="B218" s="130"/>
      <c r="C218" s="131" t="s">
        <v>389</v>
      </c>
      <c r="D218" s="131" t="s">
        <v>136</v>
      </c>
      <c r="E218" s="132" t="s">
        <v>390</v>
      </c>
      <c r="F218" s="133" t="s">
        <v>391</v>
      </c>
      <c r="G218" s="134" t="s">
        <v>203</v>
      </c>
      <c r="H218" s="135">
        <v>50</v>
      </c>
      <c r="I218" s="136"/>
      <c r="J218" s="136">
        <f t="shared" si="50"/>
        <v>0</v>
      </c>
      <c r="K218" s="137"/>
      <c r="L218" s="26"/>
      <c r="M218" s="138" t="s">
        <v>1</v>
      </c>
      <c r="N218" s="139" t="s">
        <v>36</v>
      </c>
      <c r="O218" s="140">
        <v>0.19106000000000001</v>
      </c>
      <c r="P218" s="140">
        <f t="shared" si="51"/>
        <v>9.5530000000000008</v>
      </c>
      <c r="Q218" s="140">
        <v>5.1539999999999997E-3</v>
      </c>
      <c r="R218" s="140">
        <f t="shared" si="52"/>
        <v>0.25769999999999998</v>
      </c>
      <c r="S218" s="140">
        <v>0</v>
      </c>
      <c r="T218" s="141">
        <f t="shared" si="53"/>
        <v>0</v>
      </c>
      <c r="AR218" s="142" t="s">
        <v>140</v>
      </c>
      <c r="AT218" s="142" t="s">
        <v>136</v>
      </c>
      <c r="AU218" s="142" t="s">
        <v>141</v>
      </c>
      <c r="AY218" s="13" t="s">
        <v>133</v>
      </c>
      <c r="BE218" s="143">
        <f t="shared" si="54"/>
        <v>0</v>
      </c>
      <c r="BF218" s="143">
        <f t="shared" si="55"/>
        <v>0</v>
      </c>
      <c r="BG218" s="143">
        <f t="shared" si="56"/>
        <v>0</v>
      </c>
      <c r="BH218" s="143">
        <f t="shared" si="57"/>
        <v>0</v>
      </c>
      <c r="BI218" s="143">
        <f t="shared" si="58"/>
        <v>0</v>
      </c>
      <c r="BJ218" s="13" t="s">
        <v>141</v>
      </c>
      <c r="BK218" s="143">
        <f t="shared" si="59"/>
        <v>0</v>
      </c>
      <c r="BL218" s="13" t="s">
        <v>140</v>
      </c>
      <c r="BM218" s="142" t="s">
        <v>392</v>
      </c>
    </row>
    <row r="219" spans="2:65" s="1" customFormat="1" ht="24.2" customHeight="1">
      <c r="B219" s="130"/>
      <c r="C219" s="131" t="s">
        <v>393</v>
      </c>
      <c r="D219" s="131" t="s">
        <v>136</v>
      </c>
      <c r="E219" s="132" t="s">
        <v>394</v>
      </c>
      <c r="F219" s="133" t="s">
        <v>395</v>
      </c>
      <c r="G219" s="134" t="s">
        <v>203</v>
      </c>
      <c r="H219" s="135">
        <v>120</v>
      </c>
      <c r="I219" s="136"/>
      <c r="J219" s="136">
        <f t="shared" si="50"/>
        <v>0</v>
      </c>
      <c r="K219" s="137"/>
      <c r="L219" s="26"/>
      <c r="M219" s="138" t="s">
        <v>1</v>
      </c>
      <c r="N219" s="139" t="s">
        <v>36</v>
      </c>
      <c r="O219" s="140">
        <v>9.2050000000000007E-2</v>
      </c>
      <c r="P219" s="140">
        <f t="shared" si="51"/>
        <v>11.046000000000001</v>
      </c>
      <c r="Q219" s="140">
        <v>2.2499999999999999E-4</v>
      </c>
      <c r="R219" s="140">
        <f t="shared" si="52"/>
        <v>2.7E-2</v>
      </c>
      <c r="S219" s="140">
        <v>0</v>
      </c>
      <c r="T219" s="141">
        <f t="shared" si="53"/>
        <v>0</v>
      </c>
      <c r="AR219" s="142" t="s">
        <v>140</v>
      </c>
      <c r="AT219" s="142" t="s">
        <v>136</v>
      </c>
      <c r="AU219" s="142" t="s">
        <v>141</v>
      </c>
      <c r="AY219" s="13" t="s">
        <v>133</v>
      </c>
      <c r="BE219" s="143">
        <f t="shared" si="54"/>
        <v>0</v>
      </c>
      <c r="BF219" s="143">
        <f t="shared" si="55"/>
        <v>0</v>
      </c>
      <c r="BG219" s="143">
        <f t="shared" si="56"/>
        <v>0</v>
      </c>
      <c r="BH219" s="143">
        <f t="shared" si="57"/>
        <v>0</v>
      </c>
      <c r="BI219" s="143">
        <f t="shared" si="58"/>
        <v>0</v>
      </c>
      <c r="BJ219" s="13" t="s">
        <v>141</v>
      </c>
      <c r="BK219" s="143">
        <f t="shared" si="59"/>
        <v>0</v>
      </c>
      <c r="BL219" s="13" t="s">
        <v>140</v>
      </c>
      <c r="BM219" s="142" t="s">
        <v>396</v>
      </c>
    </row>
    <row r="220" spans="2:65" s="1" customFormat="1" ht="24.2" customHeight="1">
      <c r="B220" s="130"/>
      <c r="C220" s="131" t="s">
        <v>397</v>
      </c>
      <c r="D220" s="131" t="s">
        <v>136</v>
      </c>
      <c r="E220" s="132" t="s">
        <v>398</v>
      </c>
      <c r="F220" s="133" t="s">
        <v>399</v>
      </c>
      <c r="G220" s="134" t="s">
        <v>203</v>
      </c>
      <c r="H220" s="135">
        <v>120</v>
      </c>
      <c r="I220" s="136"/>
      <c r="J220" s="136">
        <f t="shared" si="50"/>
        <v>0</v>
      </c>
      <c r="K220" s="137"/>
      <c r="L220" s="26"/>
      <c r="M220" s="138" t="s">
        <v>1</v>
      </c>
      <c r="N220" s="139" t="s">
        <v>36</v>
      </c>
      <c r="O220" s="140">
        <v>0.56247000000000003</v>
      </c>
      <c r="P220" s="140">
        <f t="shared" si="51"/>
        <v>67.496400000000008</v>
      </c>
      <c r="Q220" s="140">
        <v>3.15E-2</v>
      </c>
      <c r="R220" s="140">
        <f t="shared" si="52"/>
        <v>3.7800000000000002</v>
      </c>
      <c r="S220" s="140">
        <v>0</v>
      </c>
      <c r="T220" s="141">
        <f t="shared" si="53"/>
        <v>0</v>
      </c>
      <c r="AR220" s="142" t="s">
        <v>140</v>
      </c>
      <c r="AT220" s="142" t="s">
        <v>136</v>
      </c>
      <c r="AU220" s="142" t="s">
        <v>141</v>
      </c>
      <c r="AY220" s="13" t="s">
        <v>133</v>
      </c>
      <c r="BE220" s="143">
        <f t="shared" si="54"/>
        <v>0</v>
      </c>
      <c r="BF220" s="143">
        <f t="shared" si="55"/>
        <v>0</v>
      </c>
      <c r="BG220" s="143">
        <f t="shared" si="56"/>
        <v>0</v>
      </c>
      <c r="BH220" s="143">
        <f t="shared" si="57"/>
        <v>0</v>
      </c>
      <c r="BI220" s="143">
        <f t="shared" si="58"/>
        <v>0</v>
      </c>
      <c r="BJ220" s="13" t="s">
        <v>141</v>
      </c>
      <c r="BK220" s="143">
        <f t="shared" si="59"/>
        <v>0</v>
      </c>
      <c r="BL220" s="13" t="s">
        <v>140</v>
      </c>
      <c r="BM220" s="142" t="s">
        <v>400</v>
      </c>
    </row>
    <row r="221" spans="2:65" s="1" customFormat="1" ht="24.2" customHeight="1">
      <c r="B221" s="130"/>
      <c r="C221" s="131" t="s">
        <v>401</v>
      </c>
      <c r="D221" s="131" t="s">
        <v>136</v>
      </c>
      <c r="E221" s="132" t="s">
        <v>402</v>
      </c>
      <c r="F221" s="133" t="s">
        <v>403</v>
      </c>
      <c r="G221" s="134" t="s">
        <v>203</v>
      </c>
      <c r="H221" s="135">
        <v>120</v>
      </c>
      <c r="I221" s="136"/>
      <c r="J221" s="136">
        <f t="shared" si="50"/>
        <v>0</v>
      </c>
      <c r="K221" s="137"/>
      <c r="L221" s="26"/>
      <c r="M221" s="138" t="s">
        <v>1</v>
      </c>
      <c r="N221" s="139" t="s">
        <v>36</v>
      </c>
      <c r="O221" s="140">
        <v>0.36764999999999998</v>
      </c>
      <c r="P221" s="140">
        <f t="shared" si="51"/>
        <v>44.117999999999995</v>
      </c>
      <c r="Q221" s="140">
        <v>3.15E-3</v>
      </c>
      <c r="R221" s="140">
        <f t="shared" si="52"/>
        <v>0.378</v>
      </c>
      <c r="S221" s="140">
        <v>0</v>
      </c>
      <c r="T221" s="141">
        <f t="shared" si="53"/>
        <v>0</v>
      </c>
      <c r="AR221" s="142" t="s">
        <v>140</v>
      </c>
      <c r="AT221" s="142" t="s">
        <v>136</v>
      </c>
      <c r="AU221" s="142" t="s">
        <v>141</v>
      </c>
      <c r="AY221" s="13" t="s">
        <v>133</v>
      </c>
      <c r="BE221" s="143">
        <f t="shared" si="54"/>
        <v>0</v>
      </c>
      <c r="BF221" s="143">
        <f t="shared" si="55"/>
        <v>0</v>
      </c>
      <c r="BG221" s="143">
        <f t="shared" si="56"/>
        <v>0</v>
      </c>
      <c r="BH221" s="143">
        <f t="shared" si="57"/>
        <v>0</v>
      </c>
      <c r="BI221" s="143">
        <f t="shared" si="58"/>
        <v>0</v>
      </c>
      <c r="BJ221" s="13" t="s">
        <v>141</v>
      </c>
      <c r="BK221" s="143">
        <f t="shared" si="59"/>
        <v>0</v>
      </c>
      <c r="BL221" s="13" t="s">
        <v>140</v>
      </c>
      <c r="BM221" s="142" t="s">
        <v>404</v>
      </c>
    </row>
    <row r="222" spans="2:65" s="1" customFormat="1" ht="24.2" customHeight="1">
      <c r="B222" s="130"/>
      <c r="C222" s="131" t="s">
        <v>405</v>
      </c>
      <c r="D222" s="131" t="s">
        <v>136</v>
      </c>
      <c r="E222" s="132" t="s">
        <v>406</v>
      </c>
      <c r="F222" s="133" t="s">
        <v>407</v>
      </c>
      <c r="G222" s="134" t="s">
        <v>203</v>
      </c>
      <c r="H222" s="135">
        <v>120</v>
      </c>
      <c r="I222" s="136"/>
      <c r="J222" s="136">
        <f t="shared" si="50"/>
        <v>0</v>
      </c>
      <c r="K222" s="137"/>
      <c r="L222" s="26"/>
      <c r="M222" s="138" t="s">
        <v>1</v>
      </c>
      <c r="N222" s="139" t="s">
        <v>36</v>
      </c>
      <c r="O222" s="140">
        <v>9.2020000000000005E-2</v>
      </c>
      <c r="P222" s="140">
        <f t="shared" si="51"/>
        <v>11.042400000000001</v>
      </c>
      <c r="Q222" s="140">
        <v>9.5000000000000005E-5</v>
      </c>
      <c r="R222" s="140">
        <f t="shared" si="52"/>
        <v>1.14E-2</v>
      </c>
      <c r="S222" s="140">
        <v>0</v>
      </c>
      <c r="T222" s="141">
        <f t="shared" si="53"/>
        <v>0</v>
      </c>
      <c r="AR222" s="142" t="s">
        <v>140</v>
      </c>
      <c r="AT222" s="142" t="s">
        <v>136</v>
      </c>
      <c r="AU222" s="142" t="s">
        <v>141</v>
      </c>
      <c r="AY222" s="13" t="s">
        <v>133</v>
      </c>
      <c r="BE222" s="143">
        <f t="shared" si="54"/>
        <v>0</v>
      </c>
      <c r="BF222" s="143">
        <f t="shared" si="55"/>
        <v>0</v>
      </c>
      <c r="BG222" s="143">
        <f t="shared" si="56"/>
        <v>0</v>
      </c>
      <c r="BH222" s="143">
        <f t="shared" si="57"/>
        <v>0</v>
      </c>
      <c r="BI222" s="143">
        <f t="shared" si="58"/>
        <v>0</v>
      </c>
      <c r="BJ222" s="13" t="s">
        <v>141</v>
      </c>
      <c r="BK222" s="143">
        <f t="shared" si="59"/>
        <v>0</v>
      </c>
      <c r="BL222" s="13" t="s">
        <v>140</v>
      </c>
      <c r="BM222" s="142" t="s">
        <v>408</v>
      </c>
    </row>
    <row r="223" spans="2:65" s="1" customFormat="1" ht="24.2" customHeight="1">
      <c r="B223" s="130"/>
      <c r="C223" s="131" t="s">
        <v>409</v>
      </c>
      <c r="D223" s="131" t="s">
        <v>136</v>
      </c>
      <c r="E223" s="132" t="s">
        <v>410</v>
      </c>
      <c r="F223" s="133" t="s">
        <v>411</v>
      </c>
      <c r="G223" s="134" t="s">
        <v>203</v>
      </c>
      <c r="H223" s="135">
        <v>40</v>
      </c>
      <c r="I223" s="136"/>
      <c r="J223" s="136">
        <f t="shared" si="50"/>
        <v>0</v>
      </c>
      <c r="K223" s="137"/>
      <c r="L223" s="26"/>
      <c r="M223" s="138" t="s">
        <v>1</v>
      </c>
      <c r="N223" s="139" t="s">
        <v>36</v>
      </c>
      <c r="O223" s="140">
        <v>0.20105999999999999</v>
      </c>
      <c r="P223" s="140">
        <f t="shared" si="51"/>
        <v>8.0423999999999989</v>
      </c>
      <c r="Q223" s="140">
        <v>5.1539999999999997E-3</v>
      </c>
      <c r="R223" s="140">
        <f t="shared" si="52"/>
        <v>0.20615999999999998</v>
      </c>
      <c r="S223" s="140">
        <v>0</v>
      </c>
      <c r="T223" s="141">
        <f t="shared" si="53"/>
        <v>0</v>
      </c>
      <c r="AR223" s="142" t="s">
        <v>140</v>
      </c>
      <c r="AT223" s="142" t="s">
        <v>136</v>
      </c>
      <c r="AU223" s="142" t="s">
        <v>141</v>
      </c>
      <c r="AY223" s="13" t="s">
        <v>133</v>
      </c>
      <c r="BE223" s="143">
        <f t="shared" si="54"/>
        <v>0</v>
      </c>
      <c r="BF223" s="143">
        <f t="shared" si="55"/>
        <v>0</v>
      </c>
      <c r="BG223" s="143">
        <f t="shared" si="56"/>
        <v>0</v>
      </c>
      <c r="BH223" s="143">
        <f t="shared" si="57"/>
        <v>0</v>
      </c>
      <c r="BI223" s="143">
        <f t="shared" si="58"/>
        <v>0</v>
      </c>
      <c r="BJ223" s="13" t="s">
        <v>141</v>
      </c>
      <c r="BK223" s="143">
        <f t="shared" si="59"/>
        <v>0</v>
      </c>
      <c r="BL223" s="13" t="s">
        <v>140</v>
      </c>
      <c r="BM223" s="142" t="s">
        <v>412</v>
      </c>
    </row>
    <row r="224" spans="2:65" s="1" customFormat="1" ht="24.2" customHeight="1">
      <c r="B224" s="130"/>
      <c r="C224" s="131" t="s">
        <v>413</v>
      </c>
      <c r="D224" s="131" t="s">
        <v>136</v>
      </c>
      <c r="E224" s="132" t="s">
        <v>414</v>
      </c>
      <c r="F224" s="133" t="s">
        <v>415</v>
      </c>
      <c r="G224" s="134" t="s">
        <v>203</v>
      </c>
      <c r="H224" s="135">
        <v>120</v>
      </c>
      <c r="I224" s="136"/>
      <c r="J224" s="136">
        <f t="shared" si="50"/>
        <v>0</v>
      </c>
      <c r="K224" s="137"/>
      <c r="L224" s="26"/>
      <c r="M224" s="138" t="s">
        <v>1</v>
      </c>
      <c r="N224" s="139" t="s">
        <v>36</v>
      </c>
      <c r="O224" s="140">
        <v>0.19516</v>
      </c>
      <c r="P224" s="140">
        <f t="shared" si="51"/>
        <v>23.4192</v>
      </c>
      <c r="Q224" s="140">
        <v>7.7249999999999997E-4</v>
      </c>
      <c r="R224" s="140">
        <f t="shared" si="52"/>
        <v>9.2699999999999991E-2</v>
      </c>
      <c r="S224" s="140">
        <v>0</v>
      </c>
      <c r="T224" s="141">
        <f t="shared" si="53"/>
        <v>0</v>
      </c>
      <c r="AR224" s="142" t="s">
        <v>140</v>
      </c>
      <c r="AT224" s="142" t="s">
        <v>136</v>
      </c>
      <c r="AU224" s="142" t="s">
        <v>141</v>
      </c>
      <c r="AY224" s="13" t="s">
        <v>133</v>
      </c>
      <c r="BE224" s="143">
        <f t="shared" si="54"/>
        <v>0</v>
      </c>
      <c r="BF224" s="143">
        <f t="shared" si="55"/>
        <v>0</v>
      </c>
      <c r="BG224" s="143">
        <f t="shared" si="56"/>
        <v>0</v>
      </c>
      <c r="BH224" s="143">
        <f t="shared" si="57"/>
        <v>0</v>
      </c>
      <c r="BI224" s="143">
        <f t="shared" si="58"/>
        <v>0</v>
      </c>
      <c r="BJ224" s="13" t="s">
        <v>141</v>
      </c>
      <c r="BK224" s="143">
        <f t="shared" si="59"/>
        <v>0</v>
      </c>
      <c r="BL224" s="13" t="s">
        <v>140</v>
      </c>
      <c r="BM224" s="142" t="s">
        <v>416</v>
      </c>
    </row>
    <row r="225" spans="2:65" s="1" customFormat="1" ht="24.2" customHeight="1">
      <c r="B225" s="130"/>
      <c r="C225" s="131" t="s">
        <v>417</v>
      </c>
      <c r="D225" s="131" t="s">
        <v>136</v>
      </c>
      <c r="E225" s="132" t="s">
        <v>418</v>
      </c>
      <c r="F225" s="133" t="s">
        <v>419</v>
      </c>
      <c r="G225" s="134" t="s">
        <v>312</v>
      </c>
      <c r="H225" s="135">
        <v>120</v>
      </c>
      <c r="I225" s="136"/>
      <c r="J225" s="136">
        <f t="shared" si="50"/>
        <v>0</v>
      </c>
      <c r="K225" s="137"/>
      <c r="L225" s="26"/>
      <c r="M225" s="138" t="s">
        <v>1</v>
      </c>
      <c r="N225" s="139" t="s">
        <v>36</v>
      </c>
      <c r="O225" s="140">
        <v>0.14502000000000001</v>
      </c>
      <c r="P225" s="140">
        <f t="shared" si="51"/>
        <v>17.4024</v>
      </c>
      <c r="Q225" s="140">
        <v>3.4479999999999998E-4</v>
      </c>
      <c r="R225" s="140">
        <f t="shared" si="52"/>
        <v>4.1375999999999996E-2</v>
      </c>
      <c r="S225" s="140">
        <v>0</v>
      </c>
      <c r="T225" s="141">
        <f t="shared" si="53"/>
        <v>0</v>
      </c>
      <c r="AR225" s="142" t="s">
        <v>140</v>
      </c>
      <c r="AT225" s="142" t="s">
        <v>136</v>
      </c>
      <c r="AU225" s="142" t="s">
        <v>141</v>
      </c>
      <c r="AY225" s="13" t="s">
        <v>133</v>
      </c>
      <c r="BE225" s="143">
        <f t="shared" si="54"/>
        <v>0</v>
      </c>
      <c r="BF225" s="143">
        <f t="shared" si="55"/>
        <v>0</v>
      </c>
      <c r="BG225" s="143">
        <f t="shared" si="56"/>
        <v>0</v>
      </c>
      <c r="BH225" s="143">
        <f t="shared" si="57"/>
        <v>0</v>
      </c>
      <c r="BI225" s="143">
        <f t="shared" si="58"/>
        <v>0</v>
      </c>
      <c r="BJ225" s="13" t="s">
        <v>141</v>
      </c>
      <c r="BK225" s="143">
        <f t="shared" si="59"/>
        <v>0</v>
      </c>
      <c r="BL225" s="13" t="s">
        <v>140</v>
      </c>
      <c r="BM225" s="142" t="s">
        <v>420</v>
      </c>
    </row>
    <row r="226" spans="2:65" s="1" customFormat="1" ht="24.2" customHeight="1">
      <c r="B226" s="130"/>
      <c r="C226" s="144" t="s">
        <v>421</v>
      </c>
      <c r="D226" s="144" t="s">
        <v>320</v>
      </c>
      <c r="E226" s="145" t="s">
        <v>422</v>
      </c>
      <c r="F226" s="146" t="s">
        <v>423</v>
      </c>
      <c r="G226" s="147" t="s">
        <v>273</v>
      </c>
      <c r="H226" s="148">
        <v>2</v>
      </c>
      <c r="I226" s="149"/>
      <c r="J226" s="149">
        <f t="shared" si="50"/>
        <v>0</v>
      </c>
      <c r="K226" s="150"/>
      <c r="L226" s="151"/>
      <c r="M226" s="152" t="s">
        <v>1</v>
      </c>
      <c r="N226" s="153" t="s">
        <v>36</v>
      </c>
      <c r="O226" s="140">
        <v>0</v>
      </c>
      <c r="P226" s="140">
        <f t="shared" si="51"/>
        <v>0</v>
      </c>
      <c r="Q226" s="140">
        <v>1.14E-2</v>
      </c>
      <c r="R226" s="140">
        <f t="shared" si="52"/>
        <v>2.2800000000000001E-2</v>
      </c>
      <c r="S226" s="140">
        <v>0</v>
      </c>
      <c r="T226" s="141">
        <f t="shared" si="53"/>
        <v>0</v>
      </c>
      <c r="AR226" s="142" t="s">
        <v>155</v>
      </c>
      <c r="AT226" s="142" t="s">
        <v>320</v>
      </c>
      <c r="AU226" s="142" t="s">
        <v>141</v>
      </c>
      <c r="AY226" s="13" t="s">
        <v>133</v>
      </c>
      <c r="BE226" s="143">
        <f t="shared" si="54"/>
        <v>0</v>
      </c>
      <c r="BF226" s="143">
        <f t="shared" si="55"/>
        <v>0</v>
      </c>
      <c r="BG226" s="143">
        <f t="shared" si="56"/>
        <v>0</v>
      </c>
      <c r="BH226" s="143">
        <f t="shared" si="57"/>
        <v>0</v>
      </c>
      <c r="BI226" s="143">
        <f t="shared" si="58"/>
        <v>0</v>
      </c>
      <c r="BJ226" s="13" t="s">
        <v>141</v>
      </c>
      <c r="BK226" s="143">
        <f t="shared" si="59"/>
        <v>0</v>
      </c>
      <c r="BL226" s="13" t="s">
        <v>140</v>
      </c>
      <c r="BM226" s="142" t="s">
        <v>424</v>
      </c>
    </row>
    <row r="227" spans="2:65" s="1" customFormat="1" ht="87.75">
      <c r="B227" s="26"/>
      <c r="D227" s="154" t="s">
        <v>425</v>
      </c>
      <c r="F227" s="155" t="s">
        <v>426</v>
      </c>
      <c r="L227" s="26"/>
      <c r="M227" s="156"/>
      <c r="T227" s="53"/>
      <c r="AT227" s="13" t="s">
        <v>425</v>
      </c>
      <c r="AU227" s="13" t="s">
        <v>141</v>
      </c>
    </row>
    <row r="228" spans="2:65" s="1" customFormat="1" ht="24.2" customHeight="1">
      <c r="B228" s="130"/>
      <c r="C228" s="144" t="s">
        <v>427</v>
      </c>
      <c r="D228" s="144" t="s">
        <v>320</v>
      </c>
      <c r="E228" s="145" t="s">
        <v>428</v>
      </c>
      <c r="F228" s="146" t="s">
        <v>429</v>
      </c>
      <c r="G228" s="147" t="s">
        <v>273</v>
      </c>
      <c r="H228" s="148">
        <v>1</v>
      </c>
      <c r="I228" s="149"/>
      <c r="J228" s="149">
        <f>ROUND(I228*H228,2)</f>
        <v>0</v>
      </c>
      <c r="K228" s="150"/>
      <c r="L228" s="151"/>
      <c r="M228" s="152" t="s">
        <v>1</v>
      </c>
      <c r="N228" s="153" t="s">
        <v>36</v>
      </c>
      <c r="O228" s="140">
        <v>0</v>
      </c>
      <c r="P228" s="140">
        <f>O228*H228</f>
        <v>0</v>
      </c>
      <c r="Q228" s="140">
        <v>1.14E-2</v>
      </c>
      <c r="R228" s="140">
        <f>Q228*H228</f>
        <v>1.14E-2</v>
      </c>
      <c r="S228" s="140">
        <v>0</v>
      </c>
      <c r="T228" s="141">
        <f>S228*H228</f>
        <v>0</v>
      </c>
      <c r="AR228" s="142" t="s">
        <v>155</v>
      </c>
      <c r="AT228" s="142" t="s">
        <v>320</v>
      </c>
      <c r="AU228" s="142" t="s">
        <v>141</v>
      </c>
      <c r="AY228" s="13" t="s">
        <v>133</v>
      </c>
      <c r="BE228" s="143">
        <f>IF(N228="základná",J228,0)</f>
        <v>0</v>
      </c>
      <c r="BF228" s="143">
        <f>IF(N228="znížená",J228,0)</f>
        <v>0</v>
      </c>
      <c r="BG228" s="143">
        <f>IF(N228="zákl. prenesená",J228,0)</f>
        <v>0</v>
      </c>
      <c r="BH228" s="143">
        <f>IF(N228="zníž. prenesená",J228,0)</f>
        <v>0</v>
      </c>
      <c r="BI228" s="143">
        <f>IF(N228="nulová",J228,0)</f>
        <v>0</v>
      </c>
      <c r="BJ228" s="13" t="s">
        <v>141</v>
      </c>
      <c r="BK228" s="143">
        <f>ROUND(I228*H228,2)</f>
        <v>0</v>
      </c>
      <c r="BL228" s="13" t="s">
        <v>140</v>
      </c>
      <c r="BM228" s="142" t="s">
        <v>430</v>
      </c>
    </row>
    <row r="229" spans="2:65" s="1" customFormat="1" ht="87.75">
      <c r="B229" s="26"/>
      <c r="D229" s="154" t="s">
        <v>425</v>
      </c>
      <c r="F229" s="155" t="s">
        <v>426</v>
      </c>
      <c r="L229" s="26"/>
      <c r="M229" s="156"/>
      <c r="T229" s="53"/>
      <c r="AT229" s="13" t="s">
        <v>425</v>
      </c>
      <c r="AU229" s="13" t="s">
        <v>141</v>
      </c>
    </row>
    <row r="230" spans="2:65" s="1" customFormat="1" ht="24.2" customHeight="1">
      <c r="B230" s="130"/>
      <c r="C230" s="144" t="s">
        <v>431</v>
      </c>
      <c r="D230" s="144" t="s">
        <v>320</v>
      </c>
      <c r="E230" s="145" t="s">
        <v>432</v>
      </c>
      <c r="F230" s="146" t="s">
        <v>433</v>
      </c>
      <c r="G230" s="147" t="s">
        <v>273</v>
      </c>
      <c r="H230" s="148">
        <v>1</v>
      </c>
      <c r="I230" s="149"/>
      <c r="J230" s="149">
        <f>ROUND(I230*H230,2)</f>
        <v>0</v>
      </c>
      <c r="K230" s="150"/>
      <c r="L230" s="151"/>
      <c r="M230" s="152" t="s">
        <v>1</v>
      </c>
      <c r="N230" s="153" t="s">
        <v>36</v>
      </c>
      <c r="O230" s="140">
        <v>0</v>
      </c>
      <c r="P230" s="140">
        <f>O230*H230</f>
        <v>0</v>
      </c>
      <c r="Q230" s="140">
        <v>1.14E-2</v>
      </c>
      <c r="R230" s="140">
        <f>Q230*H230</f>
        <v>1.14E-2</v>
      </c>
      <c r="S230" s="140">
        <v>0</v>
      </c>
      <c r="T230" s="141">
        <f>S230*H230</f>
        <v>0</v>
      </c>
      <c r="AR230" s="142" t="s">
        <v>155</v>
      </c>
      <c r="AT230" s="142" t="s">
        <v>320</v>
      </c>
      <c r="AU230" s="142" t="s">
        <v>141</v>
      </c>
      <c r="AY230" s="13" t="s">
        <v>133</v>
      </c>
      <c r="BE230" s="143">
        <f>IF(N230="základná",J230,0)</f>
        <v>0</v>
      </c>
      <c r="BF230" s="143">
        <f>IF(N230="znížená",J230,0)</f>
        <v>0</v>
      </c>
      <c r="BG230" s="143">
        <f>IF(N230="zákl. prenesená",J230,0)</f>
        <v>0</v>
      </c>
      <c r="BH230" s="143">
        <f>IF(N230="zníž. prenesená",J230,0)</f>
        <v>0</v>
      </c>
      <c r="BI230" s="143">
        <f>IF(N230="nulová",J230,0)</f>
        <v>0</v>
      </c>
      <c r="BJ230" s="13" t="s">
        <v>141</v>
      </c>
      <c r="BK230" s="143">
        <f>ROUND(I230*H230,2)</f>
        <v>0</v>
      </c>
      <c r="BL230" s="13" t="s">
        <v>140</v>
      </c>
      <c r="BM230" s="142" t="s">
        <v>434</v>
      </c>
    </row>
    <row r="231" spans="2:65" s="1" customFormat="1" ht="87.75">
      <c r="B231" s="26"/>
      <c r="D231" s="154" t="s">
        <v>425</v>
      </c>
      <c r="F231" s="155" t="s">
        <v>426</v>
      </c>
      <c r="L231" s="26"/>
      <c r="M231" s="156"/>
      <c r="T231" s="53"/>
      <c r="AT231" s="13" t="s">
        <v>425</v>
      </c>
      <c r="AU231" s="13" t="s">
        <v>141</v>
      </c>
    </row>
    <row r="232" spans="2:65" s="1" customFormat="1" ht="24.2" customHeight="1">
      <c r="B232" s="130"/>
      <c r="C232" s="144" t="s">
        <v>435</v>
      </c>
      <c r="D232" s="144" t="s">
        <v>320</v>
      </c>
      <c r="E232" s="145" t="s">
        <v>436</v>
      </c>
      <c r="F232" s="146" t="s">
        <v>437</v>
      </c>
      <c r="G232" s="147" t="s">
        <v>273</v>
      </c>
      <c r="H232" s="148">
        <v>1</v>
      </c>
      <c r="I232" s="149"/>
      <c r="J232" s="149">
        <f>ROUND(I232*H232,2)</f>
        <v>0</v>
      </c>
      <c r="K232" s="150"/>
      <c r="L232" s="151"/>
      <c r="M232" s="152" t="s">
        <v>1</v>
      </c>
      <c r="N232" s="153" t="s">
        <v>36</v>
      </c>
      <c r="O232" s="140">
        <v>0</v>
      </c>
      <c r="P232" s="140">
        <f>O232*H232</f>
        <v>0</v>
      </c>
      <c r="Q232" s="140">
        <v>1.14E-2</v>
      </c>
      <c r="R232" s="140">
        <f>Q232*H232</f>
        <v>1.14E-2</v>
      </c>
      <c r="S232" s="140">
        <v>0</v>
      </c>
      <c r="T232" s="141">
        <f>S232*H232</f>
        <v>0</v>
      </c>
      <c r="AR232" s="142" t="s">
        <v>155</v>
      </c>
      <c r="AT232" s="142" t="s">
        <v>320</v>
      </c>
      <c r="AU232" s="142" t="s">
        <v>141</v>
      </c>
      <c r="AY232" s="13" t="s">
        <v>133</v>
      </c>
      <c r="BE232" s="143">
        <f>IF(N232="základná",J232,0)</f>
        <v>0</v>
      </c>
      <c r="BF232" s="143">
        <f>IF(N232="znížená",J232,0)</f>
        <v>0</v>
      </c>
      <c r="BG232" s="143">
        <f>IF(N232="zákl. prenesená",J232,0)</f>
        <v>0</v>
      </c>
      <c r="BH232" s="143">
        <f>IF(N232="zníž. prenesená",J232,0)</f>
        <v>0</v>
      </c>
      <c r="BI232" s="143">
        <f>IF(N232="nulová",J232,0)</f>
        <v>0</v>
      </c>
      <c r="BJ232" s="13" t="s">
        <v>141</v>
      </c>
      <c r="BK232" s="143">
        <f>ROUND(I232*H232,2)</f>
        <v>0</v>
      </c>
      <c r="BL232" s="13" t="s">
        <v>140</v>
      </c>
      <c r="BM232" s="142" t="s">
        <v>438</v>
      </c>
    </row>
    <row r="233" spans="2:65" s="1" customFormat="1" ht="87.75">
      <c r="B233" s="26"/>
      <c r="D233" s="154" t="s">
        <v>425</v>
      </c>
      <c r="F233" s="155" t="s">
        <v>426</v>
      </c>
      <c r="L233" s="26"/>
      <c r="M233" s="156"/>
      <c r="T233" s="53"/>
      <c r="AT233" s="13" t="s">
        <v>425</v>
      </c>
      <c r="AU233" s="13" t="s">
        <v>141</v>
      </c>
    </row>
    <row r="234" spans="2:65" s="1" customFormat="1" ht="24.2" customHeight="1">
      <c r="B234" s="130"/>
      <c r="C234" s="144" t="s">
        <v>439</v>
      </c>
      <c r="D234" s="144" t="s">
        <v>320</v>
      </c>
      <c r="E234" s="145" t="s">
        <v>440</v>
      </c>
      <c r="F234" s="146" t="s">
        <v>441</v>
      </c>
      <c r="G234" s="147" t="s">
        <v>273</v>
      </c>
      <c r="H234" s="148">
        <v>1</v>
      </c>
      <c r="I234" s="149"/>
      <c r="J234" s="149">
        <f>ROUND(I234*H234,2)</f>
        <v>0</v>
      </c>
      <c r="K234" s="150"/>
      <c r="L234" s="151"/>
      <c r="M234" s="152" t="s">
        <v>1</v>
      </c>
      <c r="N234" s="153" t="s">
        <v>36</v>
      </c>
      <c r="O234" s="140">
        <v>0</v>
      </c>
      <c r="P234" s="140">
        <f>O234*H234</f>
        <v>0</v>
      </c>
      <c r="Q234" s="140">
        <v>1.14E-2</v>
      </c>
      <c r="R234" s="140">
        <f>Q234*H234</f>
        <v>1.14E-2</v>
      </c>
      <c r="S234" s="140">
        <v>0</v>
      </c>
      <c r="T234" s="141">
        <f>S234*H234</f>
        <v>0</v>
      </c>
      <c r="AR234" s="142" t="s">
        <v>155</v>
      </c>
      <c r="AT234" s="142" t="s">
        <v>320</v>
      </c>
      <c r="AU234" s="142" t="s">
        <v>141</v>
      </c>
      <c r="AY234" s="13" t="s">
        <v>133</v>
      </c>
      <c r="BE234" s="143">
        <f>IF(N234="základná",J234,0)</f>
        <v>0</v>
      </c>
      <c r="BF234" s="143">
        <f>IF(N234="znížená",J234,0)</f>
        <v>0</v>
      </c>
      <c r="BG234" s="143">
        <f>IF(N234="zákl. prenesená",J234,0)</f>
        <v>0</v>
      </c>
      <c r="BH234" s="143">
        <f>IF(N234="zníž. prenesená",J234,0)</f>
        <v>0</v>
      </c>
      <c r="BI234" s="143">
        <f>IF(N234="nulová",J234,0)</f>
        <v>0</v>
      </c>
      <c r="BJ234" s="13" t="s">
        <v>141</v>
      </c>
      <c r="BK234" s="143">
        <f>ROUND(I234*H234,2)</f>
        <v>0</v>
      </c>
      <c r="BL234" s="13" t="s">
        <v>140</v>
      </c>
      <c r="BM234" s="142" t="s">
        <v>442</v>
      </c>
    </row>
    <row r="235" spans="2:65" s="1" customFormat="1" ht="87.75">
      <c r="B235" s="26"/>
      <c r="D235" s="154" t="s">
        <v>425</v>
      </c>
      <c r="F235" s="155" t="s">
        <v>426</v>
      </c>
      <c r="L235" s="26"/>
      <c r="M235" s="156"/>
      <c r="T235" s="53"/>
      <c r="AT235" s="13" t="s">
        <v>425</v>
      </c>
      <c r="AU235" s="13" t="s">
        <v>141</v>
      </c>
    </row>
    <row r="236" spans="2:65" s="1" customFormat="1" ht="24.2" customHeight="1">
      <c r="B236" s="130"/>
      <c r="C236" s="144" t="s">
        <v>443</v>
      </c>
      <c r="D236" s="144" t="s">
        <v>320</v>
      </c>
      <c r="E236" s="145" t="s">
        <v>444</v>
      </c>
      <c r="F236" s="146" t="s">
        <v>445</v>
      </c>
      <c r="G236" s="147" t="s">
        <v>273</v>
      </c>
      <c r="H236" s="148">
        <v>1</v>
      </c>
      <c r="I236" s="149"/>
      <c r="J236" s="149">
        <f>ROUND(I236*H236,2)</f>
        <v>0</v>
      </c>
      <c r="K236" s="150"/>
      <c r="L236" s="151"/>
      <c r="M236" s="152" t="s">
        <v>1</v>
      </c>
      <c r="N236" s="153" t="s">
        <v>36</v>
      </c>
      <c r="O236" s="140">
        <v>0</v>
      </c>
      <c r="P236" s="140">
        <f>O236*H236</f>
        <v>0</v>
      </c>
      <c r="Q236" s="140">
        <v>1.14E-2</v>
      </c>
      <c r="R236" s="140">
        <f>Q236*H236</f>
        <v>1.14E-2</v>
      </c>
      <c r="S236" s="140">
        <v>0</v>
      </c>
      <c r="T236" s="141">
        <f>S236*H236</f>
        <v>0</v>
      </c>
      <c r="AR236" s="142" t="s">
        <v>155</v>
      </c>
      <c r="AT236" s="142" t="s">
        <v>320</v>
      </c>
      <c r="AU236" s="142" t="s">
        <v>141</v>
      </c>
      <c r="AY236" s="13" t="s">
        <v>133</v>
      </c>
      <c r="BE236" s="143">
        <f>IF(N236="základná",J236,0)</f>
        <v>0</v>
      </c>
      <c r="BF236" s="143">
        <f>IF(N236="znížená",J236,0)</f>
        <v>0</v>
      </c>
      <c r="BG236" s="143">
        <f>IF(N236="zákl. prenesená",J236,0)</f>
        <v>0</v>
      </c>
      <c r="BH236" s="143">
        <f>IF(N236="zníž. prenesená",J236,0)</f>
        <v>0</v>
      </c>
      <c r="BI236" s="143">
        <f>IF(N236="nulová",J236,0)</f>
        <v>0</v>
      </c>
      <c r="BJ236" s="13" t="s">
        <v>141</v>
      </c>
      <c r="BK236" s="143">
        <f>ROUND(I236*H236,2)</f>
        <v>0</v>
      </c>
      <c r="BL236" s="13" t="s">
        <v>140</v>
      </c>
      <c r="BM236" s="142" t="s">
        <v>446</v>
      </c>
    </row>
    <row r="237" spans="2:65" s="1" customFormat="1" ht="87.75">
      <c r="B237" s="26"/>
      <c r="D237" s="154" t="s">
        <v>425</v>
      </c>
      <c r="F237" s="155" t="s">
        <v>426</v>
      </c>
      <c r="L237" s="26"/>
      <c r="M237" s="156"/>
      <c r="T237" s="53"/>
      <c r="AT237" s="13" t="s">
        <v>425</v>
      </c>
      <c r="AU237" s="13" t="s">
        <v>141</v>
      </c>
    </row>
    <row r="238" spans="2:65" s="1" customFormat="1" ht="24.2" customHeight="1">
      <c r="B238" s="130"/>
      <c r="C238" s="144" t="s">
        <v>447</v>
      </c>
      <c r="D238" s="144" t="s">
        <v>320</v>
      </c>
      <c r="E238" s="145" t="s">
        <v>448</v>
      </c>
      <c r="F238" s="146" t="s">
        <v>449</v>
      </c>
      <c r="G238" s="147" t="s">
        <v>273</v>
      </c>
      <c r="H238" s="148">
        <v>3</v>
      </c>
      <c r="I238" s="149"/>
      <c r="J238" s="149">
        <f>ROUND(I238*H238,2)</f>
        <v>0</v>
      </c>
      <c r="K238" s="150"/>
      <c r="L238" s="151"/>
      <c r="M238" s="152" t="s">
        <v>1</v>
      </c>
      <c r="N238" s="153" t="s">
        <v>36</v>
      </c>
      <c r="O238" s="140">
        <v>0</v>
      </c>
      <c r="P238" s="140">
        <f>O238*H238</f>
        <v>0</v>
      </c>
      <c r="Q238" s="140">
        <v>1.14E-2</v>
      </c>
      <c r="R238" s="140">
        <f>Q238*H238</f>
        <v>3.4200000000000001E-2</v>
      </c>
      <c r="S238" s="140">
        <v>0</v>
      </c>
      <c r="T238" s="141">
        <f>S238*H238</f>
        <v>0</v>
      </c>
      <c r="AR238" s="142" t="s">
        <v>155</v>
      </c>
      <c r="AT238" s="142" t="s">
        <v>320</v>
      </c>
      <c r="AU238" s="142" t="s">
        <v>141</v>
      </c>
      <c r="AY238" s="13" t="s">
        <v>133</v>
      </c>
      <c r="BE238" s="143">
        <f>IF(N238="základná",J238,0)</f>
        <v>0</v>
      </c>
      <c r="BF238" s="143">
        <f>IF(N238="znížená",J238,0)</f>
        <v>0</v>
      </c>
      <c r="BG238" s="143">
        <f>IF(N238="zákl. prenesená",J238,0)</f>
        <v>0</v>
      </c>
      <c r="BH238" s="143">
        <f>IF(N238="zníž. prenesená",J238,0)</f>
        <v>0</v>
      </c>
      <c r="BI238" s="143">
        <f>IF(N238="nulová",J238,0)</f>
        <v>0</v>
      </c>
      <c r="BJ238" s="13" t="s">
        <v>141</v>
      </c>
      <c r="BK238" s="143">
        <f>ROUND(I238*H238,2)</f>
        <v>0</v>
      </c>
      <c r="BL238" s="13" t="s">
        <v>140</v>
      </c>
      <c r="BM238" s="142" t="s">
        <v>450</v>
      </c>
    </row>
    <row r="239" spans="2:65" s="1" customFormat="1" ht="87.75">
      <c r="B239" s="26"/>
      <c r="D239" s="154" t="s">
        <v>425</v>
      </c>
      <c r="F239" s="155" t="s">
        <v>426</v>
      </c>
      <c r="L239" s="26"/>
      <c r="M239" s="156"/>
      <c r="T239" s="53"/>
      <c r="AT239" s="13" t="s">
        <v>425</v>
      </c>
      <c r="AU239" s="13" t="s">
        <v>141</v>
      </c>
    </row>
    <row r="240" spans="2:65" s="1" customFormat="1" ht="24.2" customHeight="1">
      <c r="B240" s="130"/>
      <c r="C240" s="144" t="s">
        <v>451</v>
      </c>
      <c r="D240" s="144" t="s">
        <v>320</v>
      </c>
      <c r="E240" s="145" t="s">
        <v>452</v>
      </c>
      <c r="F240" s="146" t="s">
        <v>453</v>
      </c>
      <c r="G240" s="147" t="s">
        <v>273</v>
      </c>
      <c r="H240" s="148">
        <v>1</v>
      </c>
      <c r="I240" s="149"/>
      <c r="J240" s="149">
        <f>ROUND(I240*H240,2)</f>
        <v>0</v>
      </c>
      <c r="K240" s="150"/>
      <c r="L240" s="151"/>
      <c r="M240" s="152" t="s">
        <v>1</v>
      </c>
      <c r="N240" s="153" t="s">
        <v>36</v>
      </c>
      <c r="O240" s="140">
        <v>0</v>
      </c>
      <c r="P240" s="140">
        <f>O240*H240</f>
        <v>0</v>
      </c>
      <c r="Q240" s="140">
        <v>1.14E-2</v>
      </c>
      <c r="R240" s="140">
        <f>Q240*H240</f>
        <v>1.14E-2</v>
      </c>
      <c r="S240" s="140">
        <v>0</v>
      </c>
      <c r="T240" s="141">
        <f>S240*H240</f>
        <v>0</v>
      </c>
      <c r="AR240" s="142" t="s">
        <v>155</v>
      </c>
      <c r="AT240" s="142" t="s">
        <v>320</v>
      </c>
      <c r="AU240" s="142" t="s">
        <v>141</v>
      </c>
      <c r="AY240" s="13" t="s">
        <v>133</v>
      </c>
      <c r="BE240" s="143">
        <f>IF(N240="základná",J240,0)</f>
        <v>0</v>
      </c>
      <c r="BF240" s="143">
        <f>IF(N240="znížená",J240,0)</f>
        <v>0</v>
      </c>
      <c r="BG240" s="143">
        <f>IF(N240="zákl. prenesená",J240,0)</f>
        <v>0</v>
      </c>
      <c r="BH240" s="143">
        <f>IF(N240="zníž. prenesená",J240,0)</f>
        <v>0</v>
      </c>
      <c r="BI240" s="143">
        <f>IF(N240="nulová",J240,0)</f>
        <v>0</v>
      </c>
      <c r="BJ240" s="13" t="s">
        <v>141</v>
      </c>
      <c r="BK240" s="143">
        <f>ROUND(I240*H240,2)</f>
        <v>0</v>
      </c>
      <c r="BL240" s="13" t="s">
        <v>140</v>
      </c>
      <c r="BM240" s="142" t="s">
        <v>454</v>
      </c>
    </row>
    <row r="241" spans="2:65" s="1" customFormat="1" ht="87.75">
      <c r="B241" s="26"/>
      <c r="D241" s="154" t="s">
        <v>425</v>
      </c>
      <c r="F241" s="155" t="s">
        <v>426</v>
      </c>
      <c r="L241" s="26"/>
      <c r="M241" s="156"/>
      <c r="T241" s="53"/>
      <c r="AT241" s="13" t="s">
        <v>425</v>
      </c>
      <c r="AU241" s="13" t="s">
        <v>141</v>
      </c>
    </row>
    <row r="242" spans="2:65" s="1" customFormat="1" ht="24.2" customHeight="1">
      <c r="B242" s="130"/>
      <c r="C242" s="144" t="s">
        <v>455</v>
      </c>
      <c r="D242" s="144" t="s">
        <v>320</v>
      </c>
      <c r="E242" s="145" t="s">
        <v>456</v>
      </c>
      <c r="F242" s="146" t="s">
        <v>457</v>
      </c>
      <c r="G242" s="147" t="s">
        <v>273</v>
      </c>
      <c r="H242" s="148">
        <v>1</v>
      </c>
      <c r="I242" s="149"/>
      <c r="J242" s="149">
        <f>ROUND(I242*H242,2)</f>
        <v>0</v>
      </c>
      <c r="K242" s="150"/>
      <c r="L242" s="151"/>
      <c r="M242" s="152" t="s">
        <v>1</v>
      </c>
      <c r="N242" s="153" t="s">
        <v>36</v>
      </c>
      <c r="O242" s="140">
        <v>0</v>
      </c>
      <c r="P242" s="140">
        <f>O242*H242</f>
        <v>0</v>
      </c>
      <c r="Q242" s="140">
        <v>1.14E-2</v>
      </c>
      <c r="R242" s="140">
        <f>Q242*H242</f>
        <v>1.14E-2</v>
      </c>
      <c r="S242" s="140">
        <v>0</v>
      </c>
      <c r="T242" s="141">
        <f>S242*H242</f>
        <v>0</v>
      </c>
      <c r="AR242" s="142" t="s">
        <v>155</v>
      </c>
      <c r="AT242" s="142" t="s">
        <v>320</v>
      </c>
      <c r="AU242" s="142" t="s">
        <v>141</v>
      </c>
      <c r="AY242" s="13" t="s">
        <v>133</v>
      </c>
      <c r="BE242" s="143">
        <f>IF(N242="základná",J242,0)</f>
        <v>0</v>
      </c>
      <c r="BF242" s="143">
        <f>IF(N242="znížená",J242,0)</f>
        <v>0</v>
      </c>
      <c r="BG242" s="143">
        <f>IF(N242="zákl. prenesená",J242,0)</f>
        <v>0</v>
      </c>
      <c r="BH242" s="143">
        <f>IF(N242="zníž. prenesená",J242,0)</f>
        <v>0</v>
      </c>
      <c r="BI242" s="143">
        <f>IF(N242="nulová",J242,0)</f>
        <v>0</v>
      </c>
      <c r="BJ242" s="13" t="s">
        <v>141</v>
      </c>
      <c r="BK242" s="143">
        <f>ROUND(I242*H242,2)</f>
        <v>0</v>
      </c>
      <c r="BL242" s="13" t="s">
        <v>140</v>
      </c>
      <c r="BM242" s="142" t="s">
        <v>458</v>
      </c>
    </row>
    <row r="243" spans="2:65" s="1" customFormat="1" ht="87.75">
      <c r="B243" s="26"/>
      <c r="D243" s="154" t="s">
        <v>425</v>
      </c>
      <c r="F243" s="155" t="s">
        <v>426</v>
      </c>
      <c r="L243" s="26"/>
      <c r="M243" s="156"/>
      <c r="T243" s="53"/>
      <c r="AT243" s="13" t="s">
        <v>425</v>
      </c>
      <c r="AU243" s="13" t="s">
        <v>141</v>
      </c>
    </row>
    <row r="244" spans="2:65" s="1" customFormat="1" ht="24.2" customHeight="1">
      <c r="B244" s="130"/>
      <c r="C244" s="144" t="s">
        <v>459</v>
      </c>
      <c r="D244" s="144" t="s">
        <v>320</v>
      </c>
      <c r="E244" s="145" t="s">
        <v>460</v>
      </c>
      <c r="F244" s="146" t="s">
        <v>461</v>
      </c>
      <c r="G244" s="147" t="s">
        <v>273</v>
      </c>
      <c r="H244" s="148">
        <v>1</v>
      </c>
      <c r="I244" s="149"/>
      <c r="J244" s="149">
        <f>ROUND(I244*H244,2)</f>
        <v>0</v>
      </c>
      <c r="K244" s="150"/>
      <c r="L244" s="151"/>
      <c r="M244" s="152" t="s">
        <v>1</v>
      </c>
      <c r="N244" s="153" t="s">
        <v>36</v>
      </c>
      <c r="O244" s="140">
        <v>0</v>
      </c>
      <c r="P244" s="140">
        <f>O244*H244</f>
        <v>0</v>
      </c>
      <c r="Q244" s="140">
        <v>1.14E-2</v>
      </c>
      <c r="R244" s="140">
        <f>Q244*H244</f>
        <v>1.14E-2</v>
      </c>
      <c r="S244" s="140">
        <v>0</v>
      </c>
      <c r="T244" s="141">
        <f>S244*H244</f>
        <v>0</v>
      </c>
      <c r="AR244" s="142" t="s">
        <v>155</v>
      </c>
      <c r="AT244" s="142" t="s">
        <v>320</v>
      </c>
      <c r="AU244" s="142" t="s">
        <v>141</v>
      </c>
      <c r="AY244" s="13" t="s">
        <v>133</v>
      </c>
      <c r="BE244" s="143">
        <f>IF(N244="základná",J244,0)</f>
        <v>0</v>
      </c>
      <c r="BF244" s="143">
        <f>IF(N244="znížená",J244,0)</f>
        <v>0</v>
      </c>
      <c r="BG244" s="143">
        <f>IF(N244="zákl. prenesená",J244,0)</f>
        <v>0</v>
      </c>
      <c r="BH244" s="143">
        <f>IF(N244="zníž. prenesená",J244,0)</f>
        <v>0</v>
      </c>
      <c r="BI244" s="143">
        <f>IF(N244="nulová",J244,0)</f>
        <v>0</v>
      </c>
      <c r="BJ244" s="13" t="s">
        <v>141</v>
      </c>
      <c r="BK244" s="143">
        <f>ROUND(I244*H244,2)</f>
        <v>0</v>
      </c>
      <c r="BL244" s="13" t="s">
        <v>140</v>
      </c>
      <c r="BM244" s="142" t="s">
        <v>462</v>
      </c>
    </row>
    <row r="245" spans="2:65" s="1" customFormat="1" ht="87.75">
      <c r="B245" s="26"/>
      <c r="D245" s="154" t="s">
        <v>425</v>
      </c>
      <c r="F245" s="155" t="s">
        <v>426</v>
      </c>
      <c r="L245" s="26"/>
      <c r="M245" s="156"/>
      <c r="T245" s="53"/>
      <c r="AT245" s="13" t="s">
        <v>425</v>
      </c>
      <c r="AU245" s="13" t="s">
        <v>141</v>
      </c>
    </row>
    <row r="246" spans="2:65" s="11" customFormat="1" ht="22.9" customHeight="1">
      <c r="B246" s="119"/>
      <c r="D246" s="120" t="s">
        <v>69</v>
      </c>
      <c r="E246" s="128" t="s">
        <v>164</v>
      </c>
      <c r="F246" s="128" t="s">
        <v>463</v>
      </c>
      <c r="J246" s="129">
        <f>BK246</f>
        <v>0</v>
      </c>
      <c r="L246" s="119"/>
      <c r="M246" s="123"/>
      <c r="P246" s="124">
        <f>SUM(P247:P252)</f>
        <v>0</v>
      </c>
      <c r="R246" s="124">
        <f>SUM(R247:R252)</f>
        <v>0</v>
      </c>
      <c r="T246" s="125">
        <f>SUM(T247:T252)</f>
        <v>0</v>
      </c>
      <c r="AR246" s="120" t="s">
        <v>77</v>
      </c>
      <c r="AT246" s="126" t="s">
        <v>69</v>
      </c>
      <c r="AU246" s="126" t="s">
        <v>77</v>
      </c>
      <c r="AY246" s="120" t="s">
        <v>133</v>
      </c>
      <c r="BK246" s="127">
        <f>SUM(BK247:BK252)</f>
        <v>0</v>
      </c>
    </row>
    <row r="247" spans="2:65" s="1" customFormat="1" ht="37.9" customHeight="1">
      <c r="B247" s="130"/>
      <c r="C247" s="131" t="s">
        <v>464</v>
      </c>
      <c r="D247" s="131" t="s">
        <v>136</v>
      </c>
      <c r="E247" s="132" t="s">
        <v>465</v>
      </c>
      <c r="F247" s="133" t="s">
        <v>466</v>
      </c>
      <c r="G247" s="134" t="s">
        <v>312</v>
      </c>
      <c r="H247" s="135">
        <v>160</v>
      </c>
      <c r="I247" s="136"/>
      <c r="J247" s="136">
        <f t="shared" ref="J247:J252" si="60">ROUND(I247*H247,2)</f>
        <v>0</v>
      </c>
      <c r="K247" s="137"/>
      <c r="L247" s="26"/>
      <c r="M247" s="138" t="s">
        <v>1</v>
      </c>
      <c r="N247" s="139" t="s">
        <v>36</v>
      </c>
      <c r="O247" s="140">
        <v>0</v>
      </c>
      <c r="P247" s="140">
        <f t="shared" ref="P247:P252" si="61">O247*H247</f>
        <v>0</v>
      </c>
      <c r="Q247" s="140">
        <v>0</v>
      </c>
      <c r="R247" s="140">
        <f t="shared" ref="R247:R252" si="62">Q247*H247</f>
        <v>0</v>
      </c>
      <c r="S247" s="140">
        <v>0</v>
      </c>
      <c r="T247" s="141">
        <f t="shared" ref="T247:T252" si="63">S247*H247</f>
        <v>0</v>
      </c>
      <c r="AR247" s="142" t="s">
        <v>140</v>
      </c>
      <c r="AT247" s="142" t="s">
        <v>136</v>
      </c>
      <c r="AU247" s="142" t="s">
        <v>141</v>
      </c>
      <c r="AY247" s="13" t="s">
        <v>133</v>
      </c>
      <c r="BE247" s="143">
        <f t="shared" ref="BE247:BE252" si="64">IF(N247="základná",J247,0)</f>
        <v>0</v>
      </c>
      <c r="BF247" s="143">
        <f t="shared" ref="BF247:BF252" si="65">IF(N247="znížená",J247,0)</f>
        <v>0</v>
      </c>
      <c r="BG247" s="143">
        <f t="shared" ref="BG247:BG252" si="66">IF(N247="zákl. prenesená",J247,0)</f>
        <v>0</v>
      </c>
      <c r="BH247" s="143">
        <f t="shared" ref="BH247:BH252" si="67">IF(N247="zníž. prenesená",J247,0)</f>
        <v>0</v>
      </c>
      <c r="BI247" s="143">
        <f t="shared" ref="BI247:BI252" si="68">IF(N247="nulová",J247,0)</f>
        <v>0</v>
      </c>
      <c r="BJ247" s="13" t="s">
        <v>141</v>
      </c>
      <c r="BK247" s="143">
        <f t="shared" ref="BK247:BK252" si="69">ROUND(I247*H247,2)</f>
        <v>0</v>
      </c>
      <c r="BL247" s="13" t="s">
        <v>140</v>
      </c>
      <c r="BM247" s="142" t="s">
        <v>467</v>
      </c>
    </row>
    <row r="248" spans="2:65" s="1" customFormat="1" ht="24.2" customHeight="1">
      <c r="B248" s="130"/>
      <c r="C248" s="131" t="s">
        <v>235</v>
      </c>
      <c r="D248" s="131" t="s">
        <v>136</v>
      </c>
      <c r="E248" s="132" t="s">
        <v>468</v>
      </c>
      <c r="F248" s="133" t="s">
        <v>469</v>
      </c>
      <c r="G248" s="134" t="s">
        <v>203</v>
      </c>
      <c r="H248" s="135">
        <v>6032</v>
      </c>
      <c r="I248" s="136"/>
      <c r="J248" s="136">
        <f t="shared" si="60"/>
        <v>0</v>
      </c>
      <c r="K248" s="137"/>
      <c r="L248" s="26"/>
      <c r="M248" s="138" t="s">
        <v>1</v>
      </c>
      <c r="N248" s="139" t="s">
        <v>36</v>
      </c>
      <c r="O248" s="140">
        <v>0</v>
      </c>
      <c r="P248" s="140">
        <f t="shared" si="61"/>
        <v>0</v>
      </c>
      <c r="Q248" s="140">
        <v>0</v>
      </c>
      <c r="R248" s="140">
        <f t="shared" si="62"/>
        <v>0</v>
      </c>
      <c r="S248" s="140">
        <v>0</v>
      </c>
      <c r="T248" s="141">
        <f t="shared" si="63"/>
        <v>0</v>
      </c>
      <c r="AR248" s="142" t="s">
        <v>140</v>
      </c>
      <c r="AT248" s="142" t="s">
        <v>136</v>
      </c>
      <c r="AU248" s="142" t="s">
        <v>141</v>
      </c>
      <c r="AY248" s="13" t="s">
        <v>133</v>
      </c>
      <c r="BE248" s="143">
        <f t="shared" si="64"/>
        <v>0</v>
      </c>
      <c r="BF248" s="143">
        <f t="shared" si="65"/>
        <v>0</v>
      </c>
      <c r="BG248" s="143">
        <f t="shared" si="66"/>
        <v>0</v>
      </c>
      <c r="BH248" s="143">
        <f t="shared" si="67"/>
        <v>0</v>
      </c>
      <c r="BI248" s="143">
        <f t="shared" si="68"/>
        <v>0</v>
      </c>
      <c r="BJ248" s="13" t="s">
        <v>141</v>
      </c>
      <c r="BK248" s="143">
        <f t="shared" si="69"/>
        <v>0</v>
      </c>
      <c r="BL248" s="13" t="s">
        <v>140</v>
      </c>
      <c r="BM248" s="142" t="s">
        <v>470</v>
      </c>
    </row>
    <row r="249" spans="2:65" s="1" customFormat="1" ht="37.9" customHeight="1">
      <c r="B249" s="130"/>
      <c r="C249" s="131" t="s">
        <v>471</v>
      </c>
      <c r="D249" s="131" t="s">
        <v>136</v>
      </c>
      <c r="E249" s="132" t="s">
        <v>472</v>
      </c>
      <c r="F249" s="133" t="s">
        <v>473</v>
      </c>
      <c r="G249" s="134" t="s">
        <v>474</v>
      </c>
      <c r="H249" s="135">
        <v>531</v>
      </c>
      <c r="I249" s="136"/>
      <c r="J249" s="136">
        <f t="shared" si="60"/>
        <v>0</v>
      </c>
      <c r="K249" s="137"/>
      <c r="L249" s="26"/>
      <c r="M249" s="138" t="s">
        <v>1</v>
      </c>
      <c r="N249" s="139" t="s">
        <v>36</v>
      </c>
      <c r="O249" s="140">
        <v>0</v>
      </c>
      <c r="P249" s="140">
        <f t="shared" si="61"/>
        <v>0</v>
      </c>
      <c r="Q249" s="140">
        <v>0</v>
      </c>
      <c r="R249" s="140">
        <f t="shared" si="62"/>
        <v>0</v>
      </c>
      <c r="S249" s="140">
        <v>0</v>
      </c>
      <c r="T249" s="141">
        <f t="shared" si="63"/>
        <v>0</v>
      </c>
      <c r="AR249" s="142" t="s">
        <v>140</v>
      </c>
      <c r="AT249" s="142" t="s">
        <v>136</v>
      </c>
      <c r="AU249" s="142" t="s">
        <v>141</v>
      </c>
      <c r="AY249" s="13" t="s">
        <v>133</v>
      </c>
      <c r="BE249" s="143">
        <f t="shared" si="64"/>
        <v>0</v>
      </c>
      <c r="BF249" s="143">
        <f t="shared" si="65"/>
        <v>0</v>
      </c>
      <c r="BG249" s="143">
        <f t="shared" si="66"/>
        <v>0</v>
      </c>
      <c r="BH249" s="143">
        <f t="shared" si="67"/>
        <v>0</v>
      </c>
      <c r="BI249" s="143">
        <f t="shared" si="68"/>
        <v>0</v>
      </c>
      <c r="BJ249" s="13" t="s">
        <v>141</v>
      </c>
      <c r="BK249" s="143">
        <f t="shared" si="69"/>
        <v>0</v>
      </c>
      <c r="BL249" s="13" t="s">
        <v>140</v>
      </c>
      <c r="BM249" s="142" t="s">
        <v>475</v>
      </c>
    </row>
    <row r="250" spans="2:65" s="1" customFormat="1" ht="16.5" customHeight="1">
      <c r="B250" s="130"/>
      <c r="C250" s="131" t="s">
        <v>240</v>
      </c>
      <c r="D250" s="131" t="s">
        <v>136</v>
      </c>
      <c r="E250" s="132" t="s">
        <v>476</v>
      </c>
      <c r="F250" s="133" t="s">
        <v>477</v>
      </c>
      <c r="G250" s="134" t="s">
        <v>273</v>
      </c>
      <c r="H250" s="135">
        <v>3</v>
      </c>
      <c r="I250" s="136"/>
      <c r="J250" s="136">
        <f t="shared" si="60"/>
        <v>0</v>
      </c>
      <c r="K250" s="137"/>
      <c r="L250" s="26"/>
      <c r="M250" s="138" t="s">
        <v>1</v>
      </c>
      <c r="N250" s="139" t="s">
        <v>36</v>
      </c>
      <c r="O250" s="140">
        <v>0</v>
      </c>
      <c r="P250" s="140">
        <f t="shared" si="61"/>
        <v>0</v>
      </c>
      <c r="Q250" s="140">
        <v>0</v>
      </c>
      <c r="R250" s="140">
        <f t="shared" si="62"/>
        <v>0</v>
      </c>
      <c r="S250" s="140">
        <v>0</v>
      </c>
      <c r="T250" s="141">
        <f t="shared" si="63"/>
        <v>0</v>
      </c>
      <c r="AR250" s="142" t="s">
        <v>140</v>
      </c>
      <c r="AT250" s="142" t="s">
        <v>136</v>
      </c>
      <c r="AU250" s="142" t="s">
        <v>141</v>
      </c>
      <c r="AY250" s="13" t="s">
        <v>133</v>
      </c>
      <c r="BE250" s="143">
        <f t="shared" si="64"/>
        <v>0</v>
      </c>
      <c r="BF250" s="143">
        <f t="shared" si="65"/>
        <v>0</v>
      </c>
      <c r="BG250" s="143">
        <f t="shared" si="66"/>
        <v>0</v>
      </c>
      <c r="BH250" s="143">
        <f t="shared" si="67"/>
        <v>0</v>
      </c>
      <c r="BI250" s="143">
        <f t="shared" si="68"/>
        <v>0</v>
      </c>
      <c r="BJ250" s="13" t="s">
        <v>141</v>
      </c>
      <c r="BK250" s="143">
        <f t="shared" si="69"/>
        <v>0</v>
      </c>
      <c r="BL250" s="13" t="s">
        <v>140</v>
      </c>
      <c r="BM250" s="142" t="s">
        <v>478</v>
      </c>
    </row>
    <row r="251" spans="2:65" s="1" customFormat="1" ht="24.2" customHeight="1">
      <c r="B251" s="130"/>
      <c r="C251" s="131" t="s">
        <v>479</v>
      </c>
      <c r="D251" s="131" t="s">
        <v>136</v>
      </c>
      <c r="E251" s="132" t="s">
        <v>480</v>
      </c>
      <c r="F251" s="133" t="s">
        <v>481</v>
      </c>
      <c r="G251" s="134" t="s">
        <v>482</v>
      </c>
      <c r="H251" s="135">
        <v>4</v>
      </c>
      <c r="I251" s="136"/>
      <c r="J251" s="136">
        <f t="shared" si="60"/>
        <v>0</v>
      </c>
      <c r="K251" s="137"/>
      <c r="L251" s="26"/>
      <c r="M251" s="138" t="s">
        <v>1</v>
      </c>
      <c r="N251" s="139" t="s">
        <v>36</v>
      </c>
      <c r="O251" s="140">
        <v>0</v>
      </c>
      <c r="P251" s="140">
        <f t="shared" si="61"/>
        <v>0</v>
      </c>
      <c r="Q251" s="140">
        <v>0</v>
      </c>
      <c r="R251" s="140">
        <f t="shared" si="62"/>
        <v>0</v>
      </c>
      <c r="S251" s="140">
        <v>0</v>
      </c>
      <c r="T251" s="141">
        <f t="shared" si="63"/>
        <v>0</v>
      </c>
      <c r="AR251" s="142" t="s">
        <v>140</v>
      </c>
      <c r="AT251" s="142" t="s">
        <v>136</v>
      </c>
      <c r="AU251" s="142" t="s">
        <v>141</v>
      </c>
      <c r="AY251" s="13" t="s">
        <v>133</v>
      </c>
      <c r="BE251" s="143">
        <f t="shared" si="64"/>
        <v>0</v>
      </c>
      <c r="BF251" s="143">
        <f t="shared" si="65"/>
        <v>0</v>
      </c>
      <c r="BG251" s="143">
        <f t="shared" si="66"/>
        <v>0</v>
      </c>
      <c r="BH251" s="143">
        <f t="shared" si="67"/>
        <v>0</v>
      </c>
      <c r="BI251" s="143">
        <f t="shared" si="68"/>
        <v>0</v>
      </c>
      <c r="BJ251" s="13" t="s">
        <v>141</v>
      </c>
      <c r="BK251" s="143">
        <f t="shared" si="69"/>
        <v>0</v>
      </c>
      <c r="BL251" s="13" t="s">
        <v>140</v>
      </c>
      <c r="BM251" s="142" t="s">
        <v>483</v>
      </c>
    </row>
    <row r="252" spans="2:65" s="1" customFormat="1" ht="33" customHeight="1">
      <c r="B252" s="130"/>
      <c r="C252" s="131" t="s">
        <v>244</v>
      </c>
      <c r="D252" s="131" t="s">
        <v>136</v>
      </c>
      <c r="E252" s="132" t="s">
        <v>484</v>
      </c>
      <c r="F252" s="133" t="s">
        <v>485</v>
      </c>
      <c r="G252" s="134" t="s">
        <v>273</v>
      </c>
      <c r="H252" s="135">
        <v>1</v>
      </c>
      <c r="I252" s="136"/>
      <c r="J252" s="136">
        <f t="shared" si="60"/>
        <v>0</v>
      </c>
      <c r="K252" s="137"/>
      <c r="L252" s="26"/>
      <c r="M252" s="138" t="s">
        <v>1</v>
      </c>
      <c r="N252" s="139" t="s">
        <v>36</v>
      </c>
      <c r="O252" s="140">
        <v>0</v>
      </c>
      <c r="P252" s="140">
        <f t="shared" si="61"/>
        <v>0</v>
      </c>
      <c r="Q252" s="140">
        <v>0</v>
      </c>
      <c r="R252" s="140">
        <f t="shared" si="62"/>
        <v>0</v>
      </c>
      <c r="S252" s="140">
        <v>0</v>
      </c>
      <c r="T252" s="141">
        <f t="shared" si="63"/>
        <v>0</v>
      </c>
      <c r="AR252" s="142" t="s">
        <v>140</v>
      </c>
      <c r="AT252" s="142" t="s">
        <v>136</v>
      </c>
      <c r="AU252" s="142" t="s">
        <v>141</v>
      </c>
      <c r="AY252" s="13" t="s">
        <v>133</v>
      </c>
      <c r="BE252" s="143">
        <f t="shared" si="64"/>
        <v>0</v>
      </c>
      <c r="BF252" s="143">
        <f t="shared" si="65"/>
        <v>0</v>
      </c>
      <c r="BG252" s="143">
        <f t="shared" si="66"/>
        <v>0</v>
      </c>
      <c r="BH252" s="143">
        <f t="shared" si="67"/>
        <v>0</v>
      </c>
      <c r="BI252" s="143">
        <f t="shared" si="68"/>
        <v>0</v>
      </c>
      <c r="BJ252" s="13" t="s">
        <v>141</v>
      </c>
      <c r="BK252" s="143">
        <f t="shared" si="69"/>
        <v>0</v>
      </c>
      <c r="BL252" s="13" t="s">
        <v>140</v>
      </c>
      <c r="BM252" s="142" t="s">
        <v>364</v>
      </c>
    </row>
    <row r="253" spans="2:65" s="11" customFormat="1" ht="22.9" customHeight="1">
      <c r="B253" s="119"/>
      <c r="D253" s="120" t="s">
        <v>69</v>
      </c>
      <c r="E253" s="128" t="s">
        <v>486</v>
      </c>
      <c r="F253" s="128" t="s">
        <v>487</v>
      </c>
      <c r="J253" s="129">
        <f>BK253</f>
        <v>0</v>
      </c>
      <c r="L253" s="119"/>
      <c r="M253" s="123"/>
      <c r="P253" s="124">
        <f>P254</f>
        <v>0</v>
      </c>
      <c r="R253" s="124">
        <f>R254</f>
        <v>0</v>
      </c>
      <c r="T253" s="125">
        <f>T254</f>
        <v>0</v>
      </c>
      <c r="AR253" s="120" t="s">
        <v>77</v>
      </c>
      <c r="AT253" s="126" t="s">
        <v>69</v>
      </c>
      <c r="AU253" s="126" t="s">
        <v>77</v>
      </c>
      <c r="AY253" s="120" t="s">
        <v>133</v>
      </c>
      <c r="BK253" s="127">
        <f>BK254</f>
        <v>0</v>
      </c>
    </row>
    <row r="254" spans="2:65" s="1" customFormat="1" ht="24.2" customHeight="1">
      <c r="B254" s="130"/>
      <c r="C254" s="131" t="s">
        <v>488</v>
      </c>
      <c r="D254" s="131" t="s">
        <v>136</v>
      </c>
      <c r="E254" s="132" t="s">
        <v>489</v>
      </c>
      <c r="F254" s="133" t="s">
        <v>490</v>
      </c>
      <c r="G254" s="134" t="s">
        <v>179</v>
      </c>
      <c r="H254" s="135">
        <v>7403.1869999999999</v>
      </c>
      <c r="I254" s="136"/>
      <c r="J254" s="136">
        <f>ROUND(I254*H254,2)</f>
        <v>0</v>
      </c>
      <c r="K254" s="137"/>
      <c r="L254" s="26"/>
      <c r="M254" s="138" t="s">
        <v>1</v>
      </c>
      <c r="N254" s="139" t="s">
        <v>36</v>
      </c>
      <c r="O254" s="140">
        <v>0</v>
      </c>
      <c r="P254" s="140">
        <f>O254*H254</f>
        <v>0</v>
      </c>
      <c r="Q254" s="140">
        <v>0</v>
      </c>
      <c r="R254" s="140">
        <f>Q254*H254</f>
        <v>0</v>
      </c>
      <c r="S254" s="140">
        <v>0</v>
      </c>
      <c r="T254" s="141">
        <f>S254*H254</f>
        <v>0</v>
      </c>
      <c r="AR254" s="142" t="s">
        <v>140</v>
      </c>
      <c r="AT254" s="142" t="s">
        <v>136</v>
      </c>
      <c r="AU254" s="142" t="s">
        <v>141</v>
      </c>
      <c r="AY254" s="13" t="s">
        <v>133</v>
      </c>
      <c r="BE254" s="143">
        <f>IF(N254="základná",J254,0)</f>
        <v>0</v>
      </c>
      <c r="BF254" s="143">
        <f>IF(N254="znížená",J254,0)</f>
        <v>0</v>
      </c>
      <c r="BG254" s="143">
        <f>IF(N254="zákl. prenesená",J254,0)</f>
        <v>0</v>
      </c>
      <c r="BH254" s="143">
        <f>IF(N254="zníž. prenesená",J254,0)</f>
        <v>0</v>
      </c>
      <c r="BI254" s="143">
        <f>IF(N254="nulová",J254,0)</f>
        <v>0</v>
      </c>
      <c r="BJ254" s="13" t="s">
        <v>141</v>
      </c>
      <c r="BK254" s="143">
        <f>ROUND(I254*H254,2)</f>
        <v>0</v>
      </c>
      <c r="BL254" s="13" t="s">
        <v>140</v>
      </c>
      <c r="BM254" s="142" t="s">
        <v>372</v>
      </c>
    </row>
    <row r="255" spans="2:65" s="11" customFormat="1" ht="25.9" customHeight="1">
      <c r="B255" s="119"/>
      <c r="D255" s="120" t="s">
        <v>69</v>
      </c>
      <c r="E255" s="121" t="s">
        <v>491</v>
      </c>
      <c r="F255" s="121" t="s">
        <v>492</v>
      </c>
      <c r="J255" s="122">
        <f>BK255</f>
        <v>0</v>
      </c>
      <c r="L255" s="119"/>
      <c r="M255" s="123"/>
      <c r="P255" s="124">
        <f>P256+P267+P270+P272+P274+P281+P287+P290+P292+P295+P298</f>
        <v>136.1128544</v>
      </c>
      <c r="R255" s="124">
        <f>R256+R267+R270+R272+R274+R281+R287+R290+R292+R295+R298</f>
        <v>2.3067439166399994</v>
      </c>
      <c r="T255" s="125">
        <f>T256+T267+T270+T272+T274+T281+T287+T290+T292+T295+T298</f>
        <v>0</v>
      </c>
      <c r="AR255" s="120" t="s">
        <v>141</v>
      </c>
      <c r="AT255" s="126" t="s">
        <v>69</v>
      </c>
      <c r="AU255" s="126" t="s">
        <v>70</v>
      </c>
      <c r="AY255" s="120" t="s">
        <v>133</v>
      </c>
      <c r="BK255" s="127">
        <f>BK256+BK267+BK270+BK272+BK274+BK281+BK287+BK290+BK292+BK295+BK298</f>
        <v>0</v>
      </c>
    </row>
    <row r="256" spans="2:65" s="11" customFormat="1" ht="22.9" customHeight="1">
      <c r="B256" s="119"/>
      <c r="D256" s="120" t="s">
        <v>69</v>
      </c>
      <c r="E256" s="128" t="s">
        <v>493</v>
      </c>
      <c r="F256" s="128" t="s">
        <v>494</v>
      </c>
      <c r="J256" s="129">
        <f>BK256</f>
        <v>0</v>
      </c>
      <c r="L256" s="119"/>
      <c r="M256" s="123"/>
      <c r="P256" s="124">
        <f>SUM(P257:P266)</f>
        <v>0</v>
      </c>
      <c r="R256" s="124">
        <f>SUM(R257:R266)</f>
        <v>0</v>
      </c>
      <c r="T256" s="125">
        <f>SUM(T257:T266)</f>
        <v>0</v>
      </c>
      <c r="AR256" s="120" t="s">
        <v>141</v>
      </c>
      <c r="AT256" s="126" t="s">
        <v>69</v>
      </c>
      <c r="AU256" s="126" t="s">
        <v>77</v>
      </c>
      <c r="AY256" s="120" t="s">
        <v>133</v>
      </c>
      <c r="BK256" s="127">
        <f>SUM(BK257:BK266)</f>
        <v>0</v>
      </c>
    </row>
    <row r="257" spans="2:65" s="1" customFormat="1" ht="37.9" customHeight="1">
      <c r="B257" s="130"/>
      <c r="C257" s="131" t="s">
        <v>495</v>
      </c>
      <c r="D257" s="131" t="s">
        <v>136</v>
      </c>
      <c r="E257" s="132" t="s">
        <v>496</v>
      </c>
      <c r="F257" s="133" t="s">
        <v>497</v>
      </c>
      <c r="G257" s="134" t="s">
        <v>337</v>
      </c>
      <c r="H257" s="135">
        <v>1</v>
      </c>
      <c r="I257" s="136"/>
      <c r="J257" s="136">
        <f t="shared" ref="J257:J266" si="70">ROUND(I257*H257,2)</f>
        <v>0</v>
      </c>
      <c r="K257" s="137"/>
      <c r="L257" s="26"/>
      <c r="M257" s="138" t="s">
        <v>1</v>
      </c>
      <c r="N257" s="139" t="s">
        <v>36</v>
      </c>
      <c r="O257" s="140">
        <v>0</v>
      </c>
      <c r="P257" s="140">
        <f t="shared" ref="P257:P266" si="71">O257*H257</f>
        <v>0</v>
      </c>
      <c r="Q257" s="140">
        <v>0</v>
      </c>
      <c r="R257" s="140">
        <f t="shared" ref="R257:R266" si="72">Q257*H257</f>
        <v>0</v>
      </c>
      <c r="S257" s="140">
        <v>0</v>
      </c>
      <c r="T257" s="141">
        <f t="shared" ref="T257:T266" si="73">S257*H257</f>
        <v>0</v>
      </c>
      <c r="AR257" s="142" t="s">
        <v>163</v>
      </c>
      <c r="AT257" s="142" t="s">
        <v>136</v>
      </c>
      <c r="AU257" s="142" t="s">
        <v>141</v>
      </c>
      <c r="AY257" s="13" t="s">
        <v>133</v>
      </c>
      <c r="BE257" s="143">
        <f t="shared" ref="BE257:BE266" si="74">IF(N257="základná",J257,0)</f>
        <v>0</v>
      </c>
      <c r="BF257" s="143">
        <f t="shared" ref="BF257:BF266" si="75">IF(N257="znížená",J257,0)</f>
        <v>0</v>
      </c>
      <c r="BG257" s="143">
        <f t="shared" ref="BG257:BG266" si="76">IF(N257="zákl. prenesená",J257,0)</f>
        <v>0</v>
      </c>
      <c r="BH257" s="143">
        <f t="shared" ref="BH257:BH266" si="77">IF(N257="zníž. prenesená",J257,0)</f>
        <v>0</v>
      </c>
      <c r="BI257" s="143">
        <f t="shared" ref="BI257:BI266" si="78">IF(N257="nulová",J257,0)</f>
        <v>0</v>
      </c>
      <c r="BJ257" s="13" t="s">
        <v>141</v>
      </c>
      <c r="BK257" s="143">
        <f t="shared" ref="BK257:BK266" si="79">ROUND(I257*H257,2)</f>
        <v>0</v>
      </c>
      <c r="BL257" s="13" t="s">
        <v>163</v>
      </c>
      <c r="BM257" s="142" t="s">
        <v>498</v>
      </c>
    </row>
    <row r="258" spans="2:65" s="1" customFormat="1" ht="16.5" customHeight="1">
      <c r="B258" s="130"/>
      <c r="C258" s="131" t="s">
        <v>500</v>
      </c>
      <c r="D258" s="131" t="s">
        <v>136</v>
      </c>
      <c r="E258" s="132" t="s">
        <v>501</v>
      </c>
      <c r="F258" s="133" t="s">
        <v>502</v>
      </c>
      <c r="G258" s="134" t="s">
        <v>312</v>
      </c>
      <c r="H258" s="135">
        <v>31.414999999999999</v>
      </c>
      <c r="I258" s="136"/>
      <c r="J258" s="136">
        <f t="shared" si="70"/>
        <v>0</v>
      </c>
      <c r="K258" s="137"/>
      <c r="L258" s="26"/>
      <c r="M258" s="138" t="s">
        <v>1</v>
      </c>
      <c r="N258" s="139" t="s">
        <v>36</v>
      </c>
      <c r="O258" s="140">
        <v>0</v>
      </c>
      <c r="P258" s="140">
        <f t="shared" si="71"/>
        <v>0</v>
      </c>
      <c r="Q258" s="140">
        <v>0</v>
      </c>
      <c r="R258" s="140">
        <f t="shared" si="72"/>
        <v>0</v>
      </c>
      <c r="S258" s="140">
        <v>0</v>
      </c>
      <c r="T258" s="141">
        <f t="shared" si="73"/>
        <v>0</v>
      </c>
      <c r="AR258" s="142" t="s">
        <v>163</v>
      </c>
      <c r="AT258" s="142" t="s">
        <v>136</v>
      </c>
      <c r="AU258" s="142" t="s">
        <v>141</v>
      </c>
      <c r="AY258" s="13" t="s">
        <v>133</v>
      </c>
      <c r="BE258" s="143">
        <f t="shared" si="74"/>
        <v>0</v>
      </c>
      <c r="BF258" s="143">
        <f t="shared" si="75"/>
        <v>0</v>
      </c>
      <c r="BG258" s="143">
        <f t="shared" si="76"/>
        <v>0</v>
      </c>
      <c r="BH258" s="143">
        <f t="shared" si="77"/>
        <v>0</v>
      </c>
      <c r="BI258" s="143">
        <f t="shared" si="78"/>
        <v>0</v>
      </c>
      <c r="BJ258" s="13" t="s">
        <v>141</v>
      </c>
      <c r="BK258" s="143">
        <f t="shared" si="79"/>
        <v>0</v>
      </c>
      <c r="BL258" s="13" t="s">
        <v>163</v>
      </c>
      <c r="BM258" s="142" t="s">
        <v>135</v>
      </c>
    </row>
    <row r="259" spans="2:65" s="1" customFormat="1" ht="37.9" customHeight="1">
      <c r="B259" s="130"/>
      <c r="C259" s="131" t="s">
        <v>250</v>
      </c>
      <c r="D259" s="131" t="s">
        <v>136</v>
      </c>
      <c r="E259" s="132" t="s">
        <v>503</v>
      </c>
      <c r="F259" s="133" t="s">
        <v>504</v>
      </c>
      <c r="G259" s="134" t="s">
        <v>203</v>
      </c>
      <c r="H259" s="135">
        <v>78.537999999999997</v>
      </c>
      <c r="I259" s="136"/>
      <c r="J259" s="136">
        <f t="shared" si="70"/>
        <v>0</v>
      </c>
      <c r="K259" s="137"/>
      <c r="L259" s="26"/>
      <c r="M259" s="138" t="s">
        <v>1</v>
      </c>
      <c r="N259" s="139" t="s">
        <v>36</v>
      </c>
      <c r="O259" s="140">
        <v>0</v>
      </c>
      <c r="P259" s="140">
        <f t="shared" si="71"/>
        <v>0</v>
      </c>
      <c r="Q259" s="140">
        <v>0</v>
      </c>
      <c r="R259" s="140">
        <f t="shared" si="72"/>
        <v>0</v>
      </c>
      <c r="S259" s="140">
        <v>0</v>
      </c>
      <c r="T259" s="141">
        <f t="shared" si="73"/>
        <v>0</v>
      </c>
      <c r="AR259" s="142" t="s">
        <v>163</v>
      </c>
      <c r="AT259" s="142" t="s">
        <v>136</v>
      </c>
      <c r="AU259" s="142" t="s">
        <v>141</v>
      </c>
      <c r="AY259" s="13" t="s">
        <v>133</v>
      </c>
      <c r="BE259" s="143">
        <f t="shared" si="74"/>
        <v>0</v>
      </c>
      <c r="BF259" s="143">
        <f t="shared" si="75"/>
        <v>0</v>
      </c>
      <c r="BG259" s="143">
        <f t="shared" si="76"/>
        <v>0</v>
      </c>
      <c r="BH259" s="143">
        <f t="shared" si="77"/>
        <v>0</v>
      </c>
      <c r="BI259" s="143">
        <f t="shared" si="78"/>
        <v>0</v>
      </c>
      <c r="BJ259" s="13" t="s">
        <v>141</v>
      </c>
      <c r="BK259" s="143">
        <f t="shared" si="79"/>
        <v>0</v>
      </c>
      <c r="BL259" s="13" t="s">
        <v>163</v>
      </c>
      <c r="BM259" s="142" t="s">
        <v>262</v>
      </c>
    </row>
    <row r="260" spans="2:65" s="1" customFormat="1" ht="33" customHeight="1">
      <c r="B260" s="130"/>
      <c r="C260" s="131" t="s">
        <v>505</v>
      </c>
      <c r="D260" s="131" t="s">
        <v>136</v>
      </c>
      <c r="E260" s="132" t="s">
        <v>506</v>
      </c>
      <c r="F260" s="133" t="s">
        <v>507</v>
      </c>
      <c r="G260" s="134" t="s">
        <v>203</v>
      </c>
      <c r="H260" s="135">
        <v>125.6</v>
      </c>
      <c r="I260" s="136"/>
      <c r="J260" s="136">
        <f t="shared" si="70"/>
        <v>0</v>
      </c>
      <c r="K260" s="137"/>
      <c r="L260" s="26"/>
      <c r="M260" s="138" t="s">
        <v>1</v>
      </c>
      <c r="N260" s="139" t="s">
        <v>36</v>
      </c>
      <c r="O260" s="140">
        <v>0</v>
      </c>
      <c r="P260" s="140">
        <f t="shared" si="71"/>
        <v>0</v>
      </c>
      <c r="Q260" s="140">
        <v>0</v>
      </c>
      <c r="R260" s="140">
        <f t="shared" si="72"/>
        <v>0</v>
      </c>
      <c r="S260" s="140">
        <v>0</v>
      </c>
      <c r="T260" s="141">
        <f t="shared" si="73"/>
        <v>0</v>
      </c>
      <c r="AR260" s="142" t="s">
        <v>163</v>
      </c>
      <c r="AT260" s="142" t="s">
        <v>136</v>
      </c>
      <c r="AU260" s="142" t="s">
        <v>141</v>
      </c>
      <c r="AY260" s="13" t="s">
        <v>133</v>
      </c>
      <c r="BE260" s="143">
        <f t="shared" si="74"/>
        <v>0</v>
      </c>
      <c r="BF260" s="143">
        <f t="shared" si="75"/>
        <v>0</v>
      </c>
      <c r="BG260" s="143">
        <f t="shared" si="76"/>
        <v>0</v>
      </c>
      <c r="BH260" s="143">
        <f t="shared" si="77"/>
        <v>0</v>
      </c>
      <c r="BI260" s="143">
        <f t="shared" si="78"/>
        <v>0</v>
      </c>
      <c r="BJ260" s="13" t="s">
        <v>141</v>
      </c>
      <c r="BK260" s="143">
        <f t="shared" si="79"/>
        <v>0</v>
      </c>
      <c r="BL260" s="13" t="s">
        <v>163</v>
      </c>
      <c r="BM260" s="142" t="s">
        <v>287</v>
      </c>
    </row>
    <row r="261" spans="2:65" s="1" customFormat="1" ht="37.9" customHeight="1">
      <c r="B261" s="130"/>
      <c r="C261" s="144" t="s">
        <v>254</v>
      </c>
      <c r="D261" s="144" t="s">
        <v>320</v>
      </c>
      <c r="E261" s="145" t="s">
        <v>508</v>
      </c>
      <c r="F261" s="146" t="s">
        <v>509</v>
      </c>
      <c r="G261" s="147" t="s">
        <v>203</v>
      </c>
      <c r="H261" s="148">
        <v>228.63499999999999</v>
      </c>
      <c r="I261" s="149"/>
      <c r="J261" s="149">
        <f t="shared" si="70"/>
        <v>0</v>
      </c>
      <c r="K261" s="150"/>
      <c r="L261" s="151"/>
      <c r="M261" s="152" t="s">
        <v>1</v>
      </c>
      <c r="N261" s="153" t="s">
        <v>36</v>
      </c>
      <c r="O261" s="140">
        <v>0</v>
      </c>
      <c r="P261" s="140">
        <f t="shared" si="71"/>
        <v>0</v>
      </c>
      <c r="Q261" s="140">
        <v>0</v>
      </c>
      <c r="R261" s="140">
        <f t="shared" si="72"/>
        <v>0</v>
      </c>
      <c r="S261" s="140">
        <v>0</v>
      </c>
      <c r="T261" s="141">
        <f t="shared" si="73"/>
        <v>0</v>
      </c>
      <c r="AR261" s="142" t="s">
        <v>196</v>
      </c>
      <c r="AT261" s="142" t="s">
        <v>320</v>
      </c>
      <c r="AU261" s="142" t="s">
        <v>141</v>
      </c>
      <c r="AY261" s="13" t="s">
        <v>133</v>
      </c>
      <c r="BE261" s="143">
        <f t="shared" si="74"/>
        <v>0</v>
      </c>
      <c r="BF261" s="143">
        <f t="shared" si="75"/>
        <v>0</v>
      </c>
      <c r="BG261" s="143">
        <f t="shared" si="76"/>
        <v>0</v>
      </c>
      <c r="BH261" s="143">
        <f t="shared" si="77"/>
        <v>0</v>
      </c>
      <c r="BI261" s="143">
        <f t="shared" si="78"/>
        <v>0</v>
      </c>
      <c r="BJ261" s="13" t="s">
        <v>141</v>
      </c>
      <c r="BK261" s="143">
        <f t="shared" si="79"/>
        <v>0</v>
      </c>
      <c r="BL261" s="13" t="s">
        <v>163</v>
      </c>
      <c r="BM261" s="142" t="s">
        <v>275</v>
      </c>
    </row>
    <row r="262" spans="2:65" s="1" customFormat="1" ht="49.15" customHeight="1">
      <c r="B262" s="130"/>
      <c r="C262" s="144" t="s">
        <v>510</v>
      </c>
      <c r="D262" s="144" t="s">
        <v>320</v>
      </c>
      <c r="E262" s="145" t="s">
        <v>511</v>
      </c>
      <c r="F262" s="146" t="s">
        <v>512</v>
      </c>
      <c r="G262" s="147" t="s">
        <v>337</v>
      </c>
      <c r="H262" s="148">
        <v>1</v>
      </c>
      <c r="I262" s="149"/>
      <c r="J262" s="149">
        <f t="shared" si="70"/>
        <v>0</v>
      </c>
      <c r="K262" s="150"/>
      <c r="L262" s="151"/>
      <c r="M262" s="152" t="s">
        <v>1</v>
      </c>
      <c r="N262" s="153" t="s">
        <v>36</v>
      </c>
      <c r="O262" s="140">
        <v>0</v>
      </c>
      <c r="P262" s="140">
        <f t="shared" si="71"/>
        <v>0</v>
      </c>
      <c r="Q262" s="140">
        <v>0</v>
      </c>
      <c r="R262" s="140">
        <f t="shared" si="72"/>
        <v>0</v>
      </c>
      <c r="S262" s="140">
        <v>0</v>
      </c>
      <c r="T262" s="141">
        <f t="shared" si="73"/>
        <v>0</v>
      </c>
      <c r="AR262" s="142" t="s">
        <v>196</v>
      </c>
      <c r="AT262" s="142" t="s">
        <v>320</v>
      </c>
      <c r="AU262" s="142" t="s">
        <v>141</v>
      </c>
      <c r="AY262" s="13" t="s">
        <v>133</v>
      </c>
      <c r="BE262" s="143">
        <f t="shared" si="74"/>
        <v>0</v>
      </c>
      <c r="BF262" s="143">
        <f t="shared" si="75"/>
        <v>0</v>
      </c>
      <c r="BG262" s="143">
        <f t="shared" si="76"/>
        <v>0</v>
      </c>
      <c r="BH262" s="143">
        <f t="shared" si="77"/>
        <v>0</v>
      </c>
      <c r="BI262" s="143">
        <f t="shared" si="78"/>
        <v>0</v>
      </c>
      <c r="BJ262" s="13" t="s">
        <v>141</v>
      </c>
      <c r="BK262" s="143">
        <f t="shared" si="79"/>
        <v>0</v>
      </c>
      <c r="BL262" s="13" t="s">
        <v>163</v>
      </c>
      <c r="BM262" s="142" t="s">
        <v>279</v>
      </c>
    </row>
    <row r="263" spans="2:65" s="1" customFormat="1" ht="37.9" customHeight="1">
      <c r="B263" s="130"/>
      <c r="C263" s="131" t="s">
        <v>257</v>
      </c>
      <c r="D263" s="131" t="s">
        <v>136</v>
      </c>
      <c r="E263" s="132" t="s">
        <v>513</v>
      </c>
      <c r="F263" s="133" t="s">
        <v>514</v>
      </c>
      <c r="G263" s="134" t="s">
        <v>203</v>
      </c>
      <c r="H263" s="135">
        <v>157.07599999999999</v>
      </c>
      <c r="I263" s="136"/>
      <c r="J263" s="136">
        <f t="shared" si="70"/>
        <v>0</v>
      </c>
      <c r="K263" s="137"/>
      <c r="L263" s="26"/>
      <c r="M263" s="138" t="s">
        <v>1</v>
      </c>
      <c r="N263" s="139" t="s">
        <v>36</v>
      </c>
      <c r="O263" s="140">
        <v>0</v>
      </c>
      <c r="P263" s="140">
        <f t="shared" si="71"/>
        <v>0</v>
      </c>
      <c r="Q263" s="140">
        <v>0</v>
      </c>
      <c r="R263" s="140">
        <f t="shared" si="72"/>
        <v>0</v>
      </c>
      <c r="S263" s="140">
        <v>0</v>
      </c>
      <c r="T263" s="141">
        <f t="shared" si="73"/>
        <v>0</v>
      </c>
      <c r="AR263" s="142" t="s">
        <v>163</v>
      </c>
      <c r="AT263" s="142" t="s">
        <v>136</v>
      </c>
      <c r="AU263" s="142" t="s">
        <v>141</v>
      </c>
      <c r="AY263" s="13" t="s">
        <v>133</v>
      </c>
      <c r="BE263" s="143">
        <f t="shared" si="74"/>
        <v>0</v>
      </c>
      <c r="BF263" s="143">
        <f t="shared" si="75"/>
        <v>0</v>
      </c>
      <c r="BG263" s="143">
        <f t="shared" si="76"/>
        <v>0</v>
      </c>
      <c r="BH263" s="143">
        <f t="shared" si="77"/>
        <v>0</v>
      </c>
      <c r="BI263" s="143">
        <f t="shared" si="78"/>
        <v>0</v>
      </c>
      <c r="BJ263" s="13" t="s">
        <v>141</v>
      </c>
      <c r="BK263" s="143">
        <f t="shared" si="79"/>
        <v>0</v>
      </c>
      <c r="BL263" s="13" t="s">
        <v>163</v>
      </c>
      <c r="BM263" s="142" t="s">
        <v>283</v>
      </c>
    </row>
    <row r="264" spans="2:65" s="1" customFormat="1" ht="37.9" customHeight="1">
      <c r="B264" s="130"/>
      <c r="C264" s="131" t="s">
        <v>515</v>
      </c>
      <c r="D264" s="131" t="s">
        <v>136</v>
      </c>
      <c r="E264" s="132" t="s">
        <v>516</v>
      </c>
      <c r="F264" s="133" t="s">
        <v>517</v>
      </c>
      <c r="G264" s="134" t="s">
        <v>203</v>
      </c>
      <c r="H264" s="135">
        <v>251.2</v>
      </c>
      <c r="I264" s="136"/>
      <c r="J264" s="136">
        <f t="shared" si="70"/>
        <v>0</v>
      </c>
      <c r="K264" s="137"/>
      <c r="L264" s="26"/>
      <c r="M264" s="138" t="s">
        <v>1</v>
      </c>
      <c r="N264" s="139" t="s">
        <v>36</v>
      </c>
      <c r="O264" s="140">
        <v>0</v>
      </c>
      <c r="P264" s="140">
        <f t="shared" si="71"/>
        <v>0</v>
      </c>
      <c r="Q264" s="140">
        <v>0</v>
      </c>
      <c r="R264" s="140">
        <f t="shared" si="72"/>
        <v>0</v>
      </c>
      <c r="S264" s="140">
        <v>0</v>
      </c>
      <c r="T264" s="141">
        <f t="shared" si="73"/>
        <v>0</v>
      </c>
      <c r="AR264" s="142" t="s">
        <v>163</v>
      </c>
      <c r="AT264" s="142" t="s">
        <v>136</v>
      </c>
      <c r="AU264" s="142" t="s">
        <v>141</v>
      </c>
      <c r="AY264" s="13" t="s">
        <v>133</v>
      </c>
      <c r="BE264" s="143">
        <f t="shared" si="74"/>
        <v>0</v>
      </c>
      <c r="BF264" s="143">
        <f t="shared" si="75"/>
        <v>0</v>
      </c>
      <c r="BG264" s="143">
        <f t="shared" si="76"/>
        <v>0</v>
      </c>
      <c r="BH264" s="143">
        <f t="shared" si="77"/>
        <v>0</v>
      </c>
      <c r="BI264" s="143">
        <f t="shared" si="78"/>
        <v>0</v>
      </c>
      <c r="BJ264" s="13" t="s">
        <v>141</v>
      </c>
      <c r="BK264" s="143">
        <f t="shared" si="79"/>
        <v>0</v>
      </c>
      <c r="BL264" s="13" t="s">
        <v>163</v>
      </c>
      <c r="BM264" s="142" t="s">
        <v>518</v>
      </c>
    </row>
    <row r="265" spans="2:65" s="1" customFormat="1" ht="16.5" customHeight="1">
      <c r="B265" s="130"/>
      <c r="C265" s="144" t="s">
        <v>260</v>
      </c>
      <c r="D265" s="144" t="s">
        <v>320</v>
      </c>
      <c r="E265" s="145" t="s">
        <v>519</v>
      </c>
      <c r="F265" s="146" t="s">
        <v>520</v>
      </c>
      <c r="G265" s="147" t="s">
        <v>203</v>
      </c>
      <c r="H265" s="148">
        <v>457.26900000000001</v>
      </c>
      <c r="I265" s="149"/>
      <c r="J265" s="149">
        <f t="shared" si="70"/>
        <v>0</v>
      </c>
      <c r="K265" s="150"/>
      <c r="L265" s="151"/>
      <c r="M265" s="152" t="s">
        <v>1</v>
      </c>
      <c r="N265" s="153" t="s">
        <v>36</v>
      </c>
      <c r="O265" s="140">
        <v>0</v>
      </c>
      <c r="P265" s="140">
        <f t="shared" si="71"/>
        <v>0</v>
      </c>
      <c r="Q265" s="140">
        <v>0</v>
      </c>
      <c r="R265" s="140">
        <f t="shared" si="72"/>
        <v>0</v>
      </c>
      <c r="S265" s="140">
        <v>0</v>
      </c>
      <c r="T265" s="141">
        <f t="shared" si="73"/>
        <v>0</v>
      </c>
      <c r="AR265" s="142" t="s">
        <v>196</v>
      </c>
      <c r="AT265" s="142" t="s">
        <v>320</v>
      </c>
      <c r="AU265" s="142" t="s">
        <v>141</v>
      </c>
      <c r="AY265" s="13" t="s">
        <v>133</v>
      </c>
      <c r="BE265" s="143">
        <f t="shared" si="74"/>
        <v>0</v>
      </c>
      <c r="BF265" s="143">
        <f t="shared" si="75"/>
        <v>0</v>
      </c>
      <c r="BG265" s="143">
        <f t="shared" si="76"/>
        <v>0</v>
      </c>
      <c r="BH265" s="143">
        <f t="shared" si="77"/>
        <v>0</v>
      </c>
      <c r="BI265" s="143">
        <f t="shared" si="78"/>
        <v>0</v>
      </c>
      <c r="BJ265" s="13" t="s">
        <v>141</v>
      </c>
      <c r="BK265" s="143">
        <f t="shared" si="79"/>
        <v>0</v>
      </c>
      <c r="BL265" s="13" t="s">
        <v>163</v>
      </c>
      <c r="BM265" s="142" t="s">
        <v>381</v>
      </c>
    </row>
    <row r="266" spans="2:65" s="1" customFormat="1" ht="24.2" customHeight="1">
      <c r="B266" s="130"/>
      <c r="C266" s="131" t="s">
        <v>521</v>
      </c>
      <c r="D266" s="131" t="s">
        <v>136</v>
      </c>
      <c r="E266" s="132" t="s">
        <v>522</v>
      </c>
      <c r="F266" s="133" t="s">
        <v>523</v>
      </c>
      <c r="G266" s="134" t="s">
        <v>524</v>
      </c>
      <c r="H266" s="135">
        <v>74.177000000000007</v>
      </c>
      <c r="I266" s="136"/>
      <c r="J266" s="136">
        <f t="shared" si="70"/>
        <v>0</v>
      </c>
      <c r="K266" s="137"/>
      <c r="L266" s="26"/>
      <c r="M266" s="138" t="s">
        <v>1</v>
      </c>
      <c r="N266" s="139" t="s">
        <v>36</v>
      </c>
      <c r="O266" s="140">
        <v>0</v>
      </c>
      <c r="P266" s="140">
        <f t="shared" si="71"/>
        <v>0</v>
      </c>
      <c r="Q266" s="140">
        <v>0</v>
      </c>
      <c r="R266" s="140">
        <f t="shared" si="72"/>
        <v>0</v>
      </c>
      <c r="S266" s="140">
        <v>0</v>
      </c>
      <c r="T266" s="141">
        <f t="shared" si="73"/>
        <v>0</v>
      </c>
      <c r="AR266" s="142" t="s">
        <v>163</v>
      </c>
      <c r="AT266" s="142" t="s">
        <v>136</v>
      </c>
      <c r="AU266" s="142" t="s">
        <v>141</v>
      </c>
      <c r="AY266" s="13" t="s">
        <v>133</v>
      </c>
      <c r="BE266" s="143">
        <f t="shared" si="74"/>
        <v>0</v>
      </c>
      <c r="BF266" s="143">
        <f t="shared" si="75"/>
        <v>0</v>
      </c>
      <c r="BG266" s="143">
        <f t="shared" si="76"/>
        <v>0</v>
      </c>
      <c r="BH266" s="143">
        <f t="shared" si="77"/>
        <v>0</v>
      </c>
      <c r="BI266" s="143">
        <f t="shared" si="78"/>
        <v>0</v>
      </c>
      <c r="BJ266" s="13" t="s">
        <v>141</v>
      </c>
      <c r="BK266" s="143">
        <f t="shared" si="79"/>
        <v>0</v>
      </c>
      <c r="BL266" s="13" t="s">
        <v>163</v>
      </c>
      <c r="BM266" s="142" t="s">
        <v>389</v>
      </c>
    </row>
    <row r="267" spans="2:65" s="11" customFormat="1" ht="22.9" customHeight="1">
      <c r="B267" s="119"/>
      <c r="D267" s="120" t="s">
        <v>69</v>
      </c>
      <c r="E267" s="128" t="s">
        <v>525</v>
      </c>
      <c r="F267" s="128" t="s">
        <v>526</v>
      </c>
      <c r="J267" s="129">
        <f>BK267</f>
        <v>0</v>
      </c>
      <c r="L267" s="119"/>
      <c r="M267" s="123"/>
      <c r="P267" s="124">
        <f>SUM(P268:P269)</f>
        <v>0</v>
      </c>
      <c r="R267" s="124">
        <f>SUM(R268:R269)</f>
        <v>0</v>
      </c>
      <c r="T267" s="125">
        <f>SUM(T268:T269)</f>
        <v>0</v>
      </c>
      <c r="AR267" s="120" t="s">
        <v>141</v>
      </c>
      <c r="AT267" s="126" t="s">
        <v>69</v>
      </c>
      <c r="AU267" s="126" t="s">
        <v>77</v>
      </c>
      <c r="AY267" s="120" t="s">
        <v>133</v>
      </c>
      <c r="BK267" s="127">
        <f>SUM(BK268:BK269)</f>
        <v>0</v>
      </c>
    </row>
    <row r="268" spans="2:65" s="1" customFormat="1" ht="24.2" customHeight="1">
      <c r="B268" s="130"/>
      <c r="C268" s="131" t="s">
        <v>467</v>
      </c>
      <c r="D268" s="131" t="s">
        <v>136</v>
      </c>
      <c r="E268" s="132" t="s">
        <v>527</v>
      </c>
      <c r="F268" s="133" t="s">
        <v>528</v>
      </c>
      <c r="G268" s="134" t="s">
        <v>203</v>
      </c>
      <c r="H268" s="135">
        <v>15</v>
      </c>
      <c r="I268" s="136"/>
      <c r="J268" s="136">
        <f>ROUND(I268*H268,2)</f>
        <v>0</v>
      </c>
      <c r="K268" s="137"/>
      <c r="L268" s="26"/>
      <c r="M268" s="138" t="s">
        <v>1</v>
      </c>
      <c r="N268" s="139" t="s">
        <v>36</v>
      </c>
      <c r="O268" s="140">
        <v>0</v>
      </c>
      <c r="P268" s="140">
        <f>O268*H268</f>
        <v>0</v>
      </c>
      <c r="Q268" s="140">
        <v>0</v>
      </c>
      <c r="R268" s="140">
        <f>Q268*H268</f>
        <v>0</v>
      </c>
      <c r="S268" s="140">
        <v>0</v>
      </c>
      <c r="T268" s="141">
        <f>S268*H268</f>
        <v>0</v>
      </c>
      <c r="AR268" s="142" t="s">
        <v>163</v>
      </c>
      <c r="AT268" s="142" t="s">
        <v>136</v>
      </c>
      <c r="AU268" s="142" t="s">
        <v>141</v>
      </c>
      <c r="AY268" s="13" t="s">
        <v>133</v>
      </c>
      <c r="BE268" s="143">
        <f>IF(N268="základná",J268,0)</f>
        <v>0</v>
      </c>
      <c r="BF268" s="143">
        <f>IF(N268="znížená",J268,0)</f>
        <v>0</v>
      </c>
      <c r="BG268" s="143">
        <f>IF(N268="zákl. prenesená",J268,0)</f>
        <v>0</v>
      </c>
      <c r="BH268" s="143">
        <f>IF(N268="zníž. prenesená",J268,0)</f>
        <v>0</v>
      </c>
      <c r="BI268" s="143">
        <f>IF(N268="nulová",J268,0)</f>
        <v>0</v>
      </c>
      <c r="BJ268" s="13" t="s">
        <v>141</v>
      </c>
      <c r="BK268" s="143">
        <f>ROUND(I268*H268,2)</f>
        <v>0</v>
      </c>
      <c r="BL268" s="13" t="s">
        <v>163</v>
      </c>
      <c r="BM268" s="142" t="s">
        <v>401</v>
      </c>
    </row>
    <row r="269" spans="2:65" s="1" customFormat="1" ht="24.2" customHeight="1">
      <c r="B269" s="130"/>
      <c r="C269" s="144" t="s">
        <v>529</v>
      </c>
      <c r="D269" s="144" t="s">
        <v>320</v>
      </c>
      <c r="E269" s="145" t="s">
        <v>530</v>
      </c>
      <c r="F269" s="146" t="s">
        <v>531</v>
      </c>
      <c r="G269" s="147" t="s">
        <v>203</v>
      </c>
      <c r="H269" s="148">
        <v>15</v>
      </c>
      <c r="I269" s="149"/>
      <c r="J269" s="149">
        <f>ROUND(I269*H269,2)</f>
        <v>0</v>
      </c>
      <c r="K269" s="150"/>
      <c r="L269" s="151"/>
      <c r="M269" s="152" t="s">
        <v>1</v>
      </c>
      <c r="N269" s="153" t="s">
        <v>36</v>
      </c>
      <c r="O269" s="140">
        <v>0</v>
      </c>
      <c r="P269" s="140">
        <f>O269*H269</f>
        <v>0</v>
      </c>
      <c r="Q269" s="140">
        <v>0</v>
      </c>
      <c r="R269" s="140">
        <f>Q269*H269</f>
        <v>0</v>
      </c>
      <c r="S269" s="140">
        <v>0</v>
      </c>
      <c r="T269" s="141">
        <f>S269*H269</f>
        <v>0</v>
      </c>
      <c r="AR269" s="142" t="s">
        <v>196</v>
      </c>
      <c r="AT269" s="142" t="s">
        <v>320</v>
      </c>
      <c r="AU269" s="142" t="s">
        <v>141</v>
      </c>
      <c r="AY269" s="13" t="s">
        <v>133</v>
      </c>
      <c r="BE269" s="143">
        <f>IF(N269="základná",J269,0)</f>
        <v>0</v>
      </c>
      <c r="BF269" s="143">
        <f>IF(N269="znížená",J269,0)</f>
        <v>0</v>
      </c>
      <c r="BG269" s="143">
        <f>IF(N269="zákl. prenesená",J269,0)</f>
        <v>0</v>
      </c>
      <c r="BH269" s="143">
        <f>IF(N269="zníž. prenesená",J269,0)</f>
        <v>0</v>
      </c>
      <c r="BI269" s="143">
        <f>IF(N269="nulová",J269,0)</f>
        <v>0</v>
      </c>
      <c r="BJ269" s="13" t="s">
        <v>141</v>
      </c>
      <c r="BK269" s="143">
        <f>ROUND(I269*H269,2)</f>
        <v>0</v>
      </c>
      <c r="BL269" s="13" t="s">
        <v>163</v>
      </c>
      <c r="BM269" s="142" t="s">
        <v>409</v>
      </c>
    </row>
    <row r="270" spans="2:65" s="11" customFormat="1" ht="22.9" customHeight="1">
      <c r="B270" s="119"/>
      <c r="D270" s="120" t="s">
        <v>69</v>
      </c>
      <c r="E270" s="128" t="s">
        <v>532</v>
      </c>
      <c r="F270" s="128" t="s">
        <v>533</v>
      </c>
      <c r="J270" s="129">
        <f>BK270</f>
        <v>0</v>
      </c>
      <c r="L270" s="119"/>
      <c r="M270" s="123"/>
      <c r="P270" s="124">
        <f>P271</f>
        <v>0</v>
      </c>
      <c r="R270" s="124">
        <f>R271</f>
        <v>0</v>
      </c>
      <c r="T270" s="125">
        <f>T271</f>
        <v>0</v>
      </c>
      <c r="AR270" s="120" t="s">
        <v>141</v>
      </c>
      <c r="AT270" s="126" t="s">
        <v>69</v>
      </c>
      <c r="AU270" s="126" t="s">
        <v>77</v>
      </c>
      <c r="AY270" s="120" t="s">
        <v>133</v>
      </c>
      <c r="BK270" s="127">
        <f>BK271</f>
        <v>0</v>
      </c>
    </row>
    <row r="271" spans="2:65" s="1" customFormat="1" ht="24.2" customHeight="1">
      <c r="B271" s="130"/>
      <c r="C271" s="131" t="s">
        <v>534</v>
      </c>
      <c r="D271" s="131" t="s">
        <v>136</v>
      </c>
      <c r="E271" s="132" t="s">
        <v>535</v>
      </c>
      <c r="F271" s="133" t="s">
        <v>536</v>
      </c>
      <c r="G271" s="134" t="s">
        <v>337</v>
      </c>
      <c r="H271" s="135">
        <v>1</v>
      </c>
      <c r="I271" s="136"/>
      <c r="J271" s="136">
        <f>ROUND(I271*H271,2)</f>
        <v>0</v>
      </c>
      <c r="K271" s="137"/>
      <c r="L271" s="26"/>
      <c r="M271" s="138" t="s">
        <v>1</v>
      </c>
      <c r="N271" s="139" t="s">
        <v>36</v>
      </c>
      <c r="O271" s="140">
        <v>0</v>
      </c>
      <c r="P271" s="140">
        <f>O271*H271</f>
        <v>0</v>
      </c>
      <c r="Q271" s="140">
        <v>0</v>
      </c>
      <c r="R271" s="140">
        <f>Q271*H271</f>
        <v>0</v>
      </c>
      <c r="S271" s="140">
        <v>0</v>
      </c>
      <c r="T271" s="141">
        <f>S271*H271</f>
        <v>0</v>
      </c>
      <c r="AR271" s="142" t="s">
        <v>163</v>
      </c>
      <c r="AT271" s="142" t="s">
        <v>136</v>
      </c>
      <c r="AU271" s="142" t="s">
        <v>141</v>
      </c>
      <c r="AY271" s="13" t="s">
        <v>133</v>
      </c>
      <c r="BE271" s="143">
        <f>IF(N271="základná",J271,0)</f>
        <v>0</v>
      </c>
      <c r="BF271" s="143">
        <f>IF(N271="znížená",J271,0)</f>
        <v>0</v>
      </c>
      <c r="BG271" s="143">
        <f>IF(N271="zákl. prenesená",J271,0)</f>
        <v>0</v>
      </c>
      <c r="BH271" s="143">
        <f>IF(N271="zníž. prenesená",J271,0)</f>
        <v>0</v>
      </c>
      <c r="BI271" s="143">
        <f>IF(N271="nulová",J271,0)</f>
        <v>0</v>
      </c>
      <c r="BJ271" s="13" t="s">
        <v>141</v>
      </c>
      <c r="BK271" s="143">
        <f>ROUND(I271*H271,2)</f>
        <v>0</v>
      </c>
      <c r="BL271" s="13" t="s">
        <v>163</v>
      </c>
      <c r="BM271" s="142" t="s">
        <v>413</v>
      </c>
    </row>
    <row r="272" spans="2:65" s="11" customFormat="1" ht="22.9" customHeight="1">
      <c r="B272" s="119"/>
      <c r="D272" s="120" t="s">
        <v>69</v>
      </c>
      <c r="E272" s="128" t="s">
        <v>537</v>
      </c>
      <c r="F272" s="128" t="s">
        <v>538</v>
      </c>
      <c r="J272" s="129">
        <f>BK272</f>
        <v>0</v>
      </c>
      <c r="L272" s="119"/>
      <c r="M272" s="123"/>
      <c r="P272" s="124">
        <f>P273</f>
        <v>107.17551</v>
      </c>
      <c r="R272" s="124">
        <f>R273</f>
        <v>1.3881230999999998</v>
      </c>
      <c r="T272" s="125">
        <f>T273</f>
        <v>0</v>
      </c>
      <c r="AR272" s="120" t="s">
        <v>141</v>
      </c>
      <c r="AT272" s="126" t="s">
        <v>69</v>
      </c>
      <c r="AU272" s="126" t="s">
        <v>77</v>
      </c>
      <c r="AY272" s="120" t="s">
        <v>133</v>
      </c>
      <c r="BK272" s="127">
        <f>BK273</f>
        <v>0</v>
      </c>
    </row>
    <row r="273" spans="2:65" s="1" customFormat="1" ht="33" customHeight="1">
      <c r="B273" s="130"/>
      <c r="C273" s="131" t="s">
        <v>539</v>
      </c>
      <c r="D273" s="131" t="s">
        <v>136</v>
      </c>
      <c r="E273" s="132" t="s">
        <v>540</v>
      </c>
      <c r="F273" s="133" t="s">
        <v>541</v>
      </c>
      <c r="G273" s="134" t="s">
        <v>203</v>
      </c>
      <c r="H273" s="135">
        <v>117</v>
      </c>
      <c r="I273" s="136"/>
      <c r="J273" s="136">
        <f>ROUND(I273*H273,2)</f>
        <v>0</v>
      </c>
      <c r="K273" s="137"/>
      <c r="L273" s="26"/>
      <c r="M273" s="138" t="s">
        <v>1</v>
      </c>
      <c r="N273" s="139" t="s">
        <v>36</v>
      </c>
      <c r="O273" s="140">
        <v>0.91603000000000001</v>
      </c>
      <c r="P273" s="140">
        <f>O273*H273</f>
        <v>107.17551</v>
      </c>
      <c r="Q273" s="140">
        <v>1.1864299999999999E-2</v>
      </c>
      <c r="R273" s="140">
        <f>Q273*H273</f>
        <v>1.3881230999999998</v>
      </c>
      <c r="S273" s="140">
        <v>0</v>
      </c>
      <c r="T273" s="141">
        <f>S273*H273</f>
        <v>0</v>
      </c>
      <c r="AR273" s="142" t="s">
        <v>163</v>
      </c>
      <c r="AT273" s="142" t="s">
        <v>136</v>
      </c>
      <c r="AU273" s="142" t="s">
        <v>141</v>
      </c>
      <c r="AY273" s="13" t="s">
        <v>133</v>
      </c>
      <c r="BE273" s="143">
        <f>IF(N273="základná",J273,0)</f>
        <v>0</v>
      </c>
      <c r="BF273" s="143">
        <f>IF(N273="znížená",J273,0)</f>
        <v>0</v>
      </c>
      <c r="BG273" s="143">
        <f>IF(N273="zákl. prenesená",J273,0)</f>
        <v>0</v>
      </c>
      <c r="BH273" s="143">
        <f>IF(N273="zníž. prenesená",J273,0)</f>
        <v>0</v>
      </c>
      <c r="BI273" s="143">
        <f>IF(N273="nulová",J273,0)</f>
        <v>0</v>
      </c>
      <c r="BJ273" s="13" t="s">
        <v>141</v>
      </c>
      <c r="BK273" s="143">
        <f>ROUND(I273*H273,2)</f>
        <v>0</v>
      </c>
      <c r="BL273" s="13" t="s">
        <v>163</v>
      </c>
      <c r="BM273" s="142" t="s">
        <v>542</v>
      </c>
    </row>
    <row r="274" spans="2:65" s="11" customFormat="1" ht="22.9" customHeight="1">
      <c r="B274" s="119"/>
      <c r="D274" s="120" t="s">
        <v>69</v>
      </c>
      <c r="E274" s="128" t="s">
        <v>543</v>
      </c>
      <c r="F274" s="128" t="s">
        <v>544</v>
      </c>
      <c r="J274" s="129">
        <f>BK274</f>
        <v>0</v>
      </c>
      <c r="L274" s="119"/>
      <c r="M274" s="123"/>
      <c r="P274" s="124">
        <f>SUM(P275:P280)</f>
        <v>0</v>
      </c>
      <c r="R274" s="124">
        <f>SUM(R275:R280)</f>
        <v>0</v>
      </c>
      <c r="T274" s="125">
        <f>SUM(T275:T280)</f>
        <v>0</v>
      </c>
      <c r="AR274" s="120" t="s">
        <v>141</v>
      </c>
      <c r="AT274" s="126" t="s">
        <v>69</v>
      </c>
      <c r="AU274" s="126" t="s">
        <v>77</v>
      </c>
      <c r="AY274" s="120" t="s">
        <v>133</v>
      </c>
      <c r="BK274" s="127">
        <f>SUM(BK275:BK280)</f>
        <v>0</v>
      </c>
    </row>
    <row r="275" spans="2:65" s="1" customFormat="1" ht="16.5" customHeight="1">
      <c r="B275" s="130"/>
      <c r="C275" s="131" t="s">
        <v>545</v>
      </c>
      <c r="D275" s="131" t="s">
        <v>136</v>
      </c>
      <c r="E275" s="132" t="s">
        <v>546</v>
      </c>
      <c r="F275" s="133" t="s">
        <v>547</v>
      </c>
      <c r="G275" s="134" t="s">
        <v>312</v>
      </c>
      <c r="H275" s="135">
        <v>74</v>
      </c>
      <c r="I275" s="136"/>
      <c r="J275" s="136">
        <f t="shared" ref="J275:J280" si="80">ROUND(I275*H275,2)</f>
        <v>0</v>
      </c>
      <c r="K275" s="137"/>
      <c r="L275" s="26"/>
      <c r="M275" s="138" t="s">
        <v>1</v>
      </c>
      <c r="N275" s="139" t="s">
        <v>36</v>
      </c>
      <c r="O275" s="140">
        <v>0</v>
      </c>
      <c r="P275" s="140">
        <f t="shared" ref="P275:P280" si="81">O275*H275</f>
        <v>0</v>
      </c>
      <c r="Q275" s="140">
        <v>0</v>
      </c>
      <c r="R275" s="140">
        <f t="shared" ref="R275:R280" si="82">Q275*H275</f>
        <v>0</v>
      </c>
      <c r="S275" s="140">
        <v>0</v>
      </c>
      <c r="T275" s="141">
        <f t="shared" ref="T275:T280" si="83">S275*H275</f>
        <v>0</v>
      </c>
      <c r="AR275" s="142" t="s">
        <v>163</v>
      </c>
      <c r="AT275" s="142" t="s">
        <v>136</v>
      </c>
      <c r="AU275" s="142" t="s">
        <v>141</v>
      </c>
      <c r="AY275" s="13" t="s">
        <v>133</v>
      </c>
      <c r="BE275" s="143">
        <f t="shared" ref="BE275:BE280" si="84">IF(N275="základná",J275,0)</f>
        <v>0</v>
      </c>
      <c r="BF275" s="143">
        <f t="shared" ref="BF275:BF280" si="85">IF(N275="znížená",J275,0)</f>
        <v>0</v>
      </c>
      <c r="BG275" s="143">
        <f t="shared" ref="BG275:BG280" si="86">IF(N275="zákl. prenesená",J275,0)</f>
        <v>0</v>
      </c>
      <c r="BH275" s="143">
        <f t="shared" ref="BH275:BH280" si="87">IF(N275="zníž. prenesená",J275,0)</f>
        <v>0</v>
      </c>
      <c r="BI275" s="143">
        <f t="shared" ref="BI275:BI280" si="88">IF(N275="nulová",J275,0)</f>
        <v>0</v>
      </c>
      <c r="BJ275" s="13" t="s">
        <v>141</v>
      </c>
      <c r="BK275" s="143">
        <f t="shared" ref="BK275:BK280" si="89">ROUND(I275*H275,2)</f>
        <v>0</v>
      </c>
      <c r="BL275" s="13" t="s">
        <v>163</v>
      </c>
      <c r="BM275" s="142" t="s">
        <v>548</v>
      </c>
    </row>
    <row r="276" spans="2:65" s="1" customFormat="1" ht="21.75" customHeight="1">
      <c r="B276" s="130"/>
      <c r="C276" s="131" t="s">
        <v>269</v>
      </c>
      <c r="D276" s="131" t="s">
        <v>136</v>
      </c>
      <c r="E276" s="132" t="s">
        <v>550</v>
      </c>
      <c r="F276" s="133" t="s">
        <v>551</v>
      </c>
      <c r="G276" s="134" t="s">
        <v>337</v>
      </c>
      <c r="H276" s="135">
        <v>1</v>
      </c>
      <c r="I276" s="136"/>
      <c r="J276" s="136">
        <f t="shared" si="80"/>
        <v>0</v>
      </c>
      <c r="K276" s="137"/>
      <c r="L276" s="26"/>
      <c r="M276" s="138" t="s">
        <v>1</v>
      </c>
      <c r="N276" s="139" t="s">
        <v>36</v>
      </c>
      <c r="O276" s="140">
        <v>0</v>
      </c>
      <c r="P276" s="140">
        <f t="shared" si="81"/>
        <v>0</v>
      </c>
      <c r="Q276" s="140">
        <v>0</v>
      </c>
      <c r="R276" s="140">
        <f t="shared" si="82"/>
        <v>0</v>
      </c>
      <c r="S276" s="140">
        <v>0</v>
      </c>
      <c r="T276" s="141">
        <f t="shared" si="83"/>
        <v>0</v>
      </c>
      <c r="AR276" s="142" t="s">
        <v>163</v>
      </c>
      <c r="AT276" s="142" t="s">
        <v>136</v>
      </c>
      <c r="AU276" s="142" t="s">
        <v>141</v>
      </c>
      <c r="AY276" s="13" t="s">
        <v>133</v>
      </c>
      <c r="BE276" s="143">
        <f t="shared" si="84"/>
        <v>0</v>
      </c>
      <c r="BF276" s="143">
        <f t="shared" si="85"/>
        <v>0</v>
      </c>
      <c r="BG276" s="143">
        <f t="shared" si="86"/>
        <v>0</v>
      </c>
      <c r="BH276" s="143">
        <f t="shared" si="87"/>
        <v>0</v>
      </c>
      <c r="BI276" s="143">
        <f t="shared" si="88"/>
        <v>0</v>
      </c>
      <c r="BJ276" s="13" t="s">
        <v>141</v>
      </c>
      <c r="BK276" s="143">
        <f t="shared" si="89"/>
        <v>0</v>
      </c>
      <c r="BL276" s="13" t="s">
        <v>163</v>
      </c>
      <c r="BM276" s="142" t="s">
        <v>552</v>
      </c>
    </row>
    <row r="277" spans="2:65" s="1" customFormat="1" ht="24.2" customHeight="1">
      <c r="B277" s="130"/>
      <c r="C277" s="131" t="s">
        <v>553</v>
      </c>
      <c r="D277" s="131" t="s">
        <v>136</v>
      </c>
      <c r="E277" s="132" t="s">
        <v>554</v>
      </c>
      <c r="F277" s="133" t="s">
        <v>555</v>
      </c>
      <c r="G277" s="134" t="s">
        <v>312</v>
      </c>
      <c r="H277" s="135">
        <v>183</v>
      </c>
      <c r="I277" s="136"/>
      <c r="J277" s="136">
        <f t="shared" si="80"/>
        <v>0</v>
      </c>
      <c r="K277" s="137"/>
      <c r="L277" s="26"/>
      <c r="M277" s="138" t="s">
        <v>1</v>
      </c>
      <c r="N277" s="139" t="s">
        <v>36</v>
      </c>
      <c r="O277" s="140">
        <v>0</v>
      </c>
      <c r="P277" s="140">
        <f t="shared" si="81"/>
        <v>0</v>
      </c>
      <c r="Q277" s="140">
        <v>0</v>
      </c>
      <c r="R277" s="140">
        <f t="shared" si="82"/>
        <v>0</v>
      </c>
      <c r="S277" s="140">
        <v>0</v>
      </c>
      <c r="T277" s="141">
        <f t="shared" si="83"/>
        <v>0</v>
      </c>
      <c r="AR277" s="142" t="s">
        <v>163</v>
      </c>
      <c r="AT277" s="142" t="s">
        <v>136</v>
      </c>
      <c r="AU277" s="142" t="s">
        <v>141</v>
      </c>
      <c r="AY277" s="13" t="s">
        <v>133</v>
      </c>
      <c r="BE277" s="143">
        <f t="shared" si="84"/>
        <v>0</v>
      </c>
      <c r="BF277" s="143">
        <f t="shared" si="85"/>
        <v>0</v>
      </c>
      <c r="BG277" s="143">
        <f t="shared" si="86"/>
        <v>0</v>
      </c>
      <c r="BH277" s="143">
        <f t="shared" si="87"/>
        <v>0</v>
      </c>
      <c r="BI277" s="143">
        <f t="shared" si="88"/>
        <v>0</v>
      </c>
      <c r="BJ277" s="13" t="s">
        <v>141</v>
      </c>
      <c r="BK277" s="143">
        <f t="shared" si="89"/>
        <v>0</v>
      </c>
      <c r="BL277" s="13" t="s">
        <v>163</v>
      </c>
      <c r="BM277" s="142" t="s">
        <v>556</v>
      </c>
    </row>
    <row r="278" spans="2:65" s="1" customFormat="1" ht="37.9" customHeight="1">
      <c r="B278" s="130"/>
      <c r="C278" s="131" t="s">
        <v>557</v>
      </c>
      <c r="D278" s="131" t="s">
        <v>136</v>
      </c>
      <c r="E278" s="132" t="s">
        <v>558</v>
      </c>
      <c r="F278" s="133" t="s">
        <v>559</v>
      </c>
      <c r="G278" s="134" t="s">
        <v>312</v>
      </c>
      <c r="H278" s="135">
        <v>628.58000000000004</v>
      </c>
      <c r="I278" s="136"/>
      <c r="J278" s="136">
        <f t="shared" si="80"/>
        <v>0</v>
      </c>
      <c r="K278" s="137"/>
      <c r="L278" s="26"/>
      <c r="M278" s="138" t="s">
        <v>1</v>
      </c>
      <c r="N278" s="139" t="s">
        <v>36</v>
      </c>
      <c r="O278" s="140">
        <v>0</v>
      </c>
      <c r="P278" s="140">
        <f t="shared" si="81"/>
        <v>0</v>
      </c>
      <c r="Q278" s="140">
        <v>0</v>
      </c>
      <c r="R278" s="140">
        <f t="shared" si="82"/>
        <v>0</v>
      </c>
      <c r="S278" s="140">
        <v>0</v>
      </c>
      <c r="T278" s="141">
        <f t="shared" si="83"/>
        <v>0</v>
      </c>
      <c r="AR278" s="142" t="s">
        <v>163</v>
      </c>
      <c r="AT278" s="142" t="s">
        <v>136</v>
      </c>
      <c r="AU278" s="142" t="s">
        <v>141</v>
      </c>
      <c r="AY278" s="13" t="s">
        <v>133</v>
      </c>
      <c r="BE278" s="143">
        <f t="shared" si="84"/>
        <v>0</v>
      </c>
      <c r="BF278" s="143">
        <f t="shared" si="85"/>
        <v>0</v>
      </c>
      <c r="BG278" s="143">
        <f t="shared" si="86"/>
        <v>0</v>
      </c>
      <c r="BH278" s="143">
        <f t="shared" si="87"/>
        <v>0</v>
      </c>
      <c r="BI278" s="143">
        <f t="shared" si="88"/>
        <v>0</v>
      </c>
      <c r="BJ278" s="13" t="s">
        <v>141</v>
      </c>
      <c r="BK278" s="143">
        <f t="shared" si="89"/>
        <v>0</v>
      </c>
      <c r="BL278" s="13" t="s">
        <v>163</v>
      </c>
      <c r="BM278" s="142" t="s">
        <v>417</v>
      </c>
    </row>
    <row r="279" spans="2:65" s="1" customFormat="1" ht="24.2" customHeight="1">
      <c r="B279" s="130"/>
      <c r="C279" s="131" t="s">
        <v>355</v>
      </c>
      <c r="D279" s="131" t="s">
        <v>136</v>
      </c>
      <c r="E279" s="132" t="s">
        <v>560</v>
      </c>
      <c r="F279" s="133" t="s">
        <v>561</v>
      </c>
      <c r="G279" s="134" t="s">
        <v>312</v>
      </c>
      <c r="H279" s="135">
        <v>120</v>
      </c>
      <c r="I279" s="136"/>
      <c r="J279" s="136">
        <f t="shared" si="80"/>
        <v>0</v>
      </c>
      <c r="K279" s="137"/>
      <c r="L279" s="26"/>
      <c r="M279" s="138" t="s">
        <v>1</v>
      </c>
      <c r="N279" s="139" t="s">
        <v>36</v>
      </c>
      <c r="O279" s="140">
        <v>0</v>
      </c>
      <c r="P279" s="140">
        <f t="shared" si="81"/>
        <v>0</v>
      </c>
      <c r="Q279" s="140">
        <v>0</v>
      </c>
      <c r="R279" s="140">
        <f t="shared" si="82"/>
        <v>0</v>
      </c>
      <c r="S279" s="140">
        <v>0</v>
      </c>
      <c r="T279" s="141">
        <f t="shared" si="83"/>
        <v>0</v>
      </c>
      <c r="AR279" s="142" t="s">
        <v>163</v>
      </c>
      <c r="AT279" s="142" t="s">
        <v>136</v>
      </c>
      <c r="AU279" s="142" t="s">
        <v>141</v>
      </c>
      <c r="AY279" s="13" t="s">
        <v>133</v>
      </c>
      <c r="BE279" s="143">
        <f t="shared" si="84"/>
        <v>0</v>
      </c>
      <c r="BF279" s="143">
        <f t="shared" si="85"/>
        <v>0</v>
      </c>
      <c r="BG279" s="143">
        <f t="shared" si="86"/>
        <v>0</v>
      </c>
      <c r="BH279" s="143">
        <f t="shared" si="87"/>
        <v>0</v>
      </c>
      <c r="BI279" s="143">
        <f t="shared" si="88"/>
        <v>0</v>
      </c>
      <c r="BJ279" s="13" t="s">
        <v>141</v>
      </c>
      <c r="BK279" s="143">
        <f t="shared" si="89"/>
        <v>0</v>
      </c>
      <c r="BL279" s="13" t="s">
        <v>163</v>
      </c>
      <c r="BM279" s="142" t="s">
        <v>427</v>
      </c>
    </row>
    <row r="280" spans="2:65" s="1" customFormat="1" ht="24.2" customHeight="1">
      <c r="B280" s="130"/>
      <c r="C280" s="131" t="s">
        <v>363</v>
      </c>
      <c r="D280" s="131" t="s">
        <v>136</v>
      </c>
      <c r="E280" s="132" t="s">
        <v>562</v>
      </c>
      <c r="F280" s="133" t="s">
        <v>563</v>
      </c>
      <c r="G280" s="134" t="s">
        <v>524</v>
      </c>
      <c r="H280" s="135">
        <v>246.875</v>
      </c>
      <c r="I280" s="136"/>
      <c r="J280" s="136">
        <f t="shared" si="80"/>
        <v>0</v>
      </c>
      <c r="K280" s="137"/>
      <c r="L280" s="26"/>
      <c r="M280" s="138" t="s">
        <v>1</v>
      </c>
      <c r="N280" s="139" t="s">
        <v>36</v>
      </c>
      <c r="O280" s="140">
        <v>0</v>
      </c>
      <c r="P280" s="140">
        <f t="shared" si="81"/>
        <v>0</v>
      </c>
      <c r="Q280" s="140">
        <v>0</v>
      </c>
      <c r="R280" s="140">
        <f t="shared" si="82"/>
        <v>0</v>
      </c>
      <c r="S280" s="140">
        <v>0</v>
      </c>
      <c r="T280" s="141">
        <f t="shared" si="83"/>
        <v>0</v>
      </c>
      <c r="AR280" s="142" t="s">
        <v>163</v>
      </c>
      <c r="AT280" s="142" t="s">
        <v>136</v>
      </c>
      <c r="AU280" s="142" t="s">
        <v>141</v>
      </c>
      <c r="AY280" s="13" t="s">
        <v>133</v>
      </c>
      <c r="BE280" s="143">
        <f t="shared" si="84"/>
        <v>0</v>
      </c>
      <c r="BF280" s="143">
        <f t="shared" si="85"/>
        <v>0</v>
      </c>
      <c r="BG280" s="143">
        <f t="shared" si="86"/>
        <v>0</v>
      </c>
      <c r="BH280" s="143">
        <f t="shared" si="87"/>
        <v>0</v>
      </c>
      <c r="BI280" s="143">
        <f t="shared" si="88"/>
        <v>0</v>
      </c>
      <c r="BJ280" s="13" t="s">
        <v>141</v>
      </c>
      <c r="BK280" s="143">
        <f t="shared" si="89"/>
        <v>0</v>
      </c>
      <c r="BL280" s="13" t="s">
        <v>163</v>
      </c>
      <c r="BM280" s="142" t="s">
        <v>435</v>
      </c>
    </row>
    <row r="281" spans="2:65" s="11" customFormat="1" ht="22.9" customHeight="1">
      <c r="B281" s="119"/>
      <c r="D281" s="120" t="s">
        <v>69</v>
      </c>
      <c r="E281" s="128" t="s">
        <v>564</v>
      </c>
      <c r="F281" s="128" t="s">
        <v>565</v>
      </c>
      <c r="J281" s="129">
        <f>BK281</f>
        <v>0</v>
      </c>
      <c r="L281" s="119"/>
      <c r="M281" s="123"/>
      <c r="P281" s="124">
        <f>SUM(P282:P286)</f>
        <v>0.73372999999999999</v>
      </c>
      <c r="R281" s="124">
        <f>SUM(R282:R286)</f>
        <v>0.82119739999999997</v>
      </c>
      <c r="T281" s="125">
        <f>SUM(T282:T286)</f>
        <v>0</v>
      </c>
      <c r="AR281" s="120" t="s">
        <v>141</v>
      </c>
      <c r="AT281" s="126" t="s">
        <v>69</v>
      </c>
      <c r="AU281" s="126" t="s">
        <v>77</v>
      </c>
      <c r="AY281" s="120" t="s">
        <v>133</v>
      </c>
      <c r="BK281" s="127">
        <f>SUM(BK282:BK286)</f>
        <v>0</v>
      </c>
    </row>
    <row r="282" spans="2:65" s="1" customFormat="1" ht="16.5" customHeight="1">
      <c r="B282" s="130"/>
      <c r="C282" s="131" t="s">
        <v>367</v>
      </c>
      <c r="D282" s="131" t="s">
        <v>136</v>
      </c>
      <c r="E282" s="132" t="s">
        <v>566</v>
      </c>
      <c r="F282" s="133" t="s">
        <v>567</v>
      </c>
      <c r="G282" s="134" t="s">
        <v>273</v>
      </c>
      <c r="H282" s="135">
        <v>1</v>
      </c>
      <c r="I282" s="136"/>
      <c r="J282" s="136">
        <f>ROUND(I282*H282,2)</f>
        <v>0</v>
      </c>
      <c r="K282" s="137"/>
      <c r="L282" s="26"/>
      <c r="M282" s="138" t="s">
        <v>1</v>
      </c>
      <c r="N282" s="139" t="s">
        <v>36</v>
      </c>
      <c r="O282" s="140">
        <v>0</v>
      </c>
      <c r="P282" s="140">
        <f>O282*H282</f>
        <v>0</v>
      </c>
      <c r="Q282" s="140">
        <v>0</v>
      </c>
      <c r="R282" s="140">
        <f>Q282*H282</f>
        <v>0</v>
      </c>
      <c r="S282" s="140">
        <v>0</v>
      </c>
      <c r="T282" s="141">
        <f>S282*H282</f>
        <v>0</v>
      </c>
      <c r="AR282" s="142" t="s">
        <v>163</v>
      </c>
      <c r="AT282" s="142" t="s">
        <v>136</v>
      </c>
      <c r="AU282" s="142" t="s">
        <v>141</v>
      </c>
      <c r="AY282" s="13" t="s">
        <v>133</v>
      </c>
      <c r="BE282" s="143">
        <f>IF(N282="základná",J282,0)</f>
        <v>0</v>
      </c>
      <c r="BF282" s="143">
        <f>IF(N282="znížená",J282,0)</f>
        <v>0</v>
      </c>
      <c r="BG282" s="143">
        <f>IF(N282="zákl. prenesená",J282,0)</f>
        <v>0</v>
      </c>
      <c r="BH282" s="143">
        <f>IF(N282="zníž. prenesená",J282,0)</f>
        <v>0</v>
      </c>
      <c r="BI282" s="143">
        <f>IF(N282="nulová",J282,0)</f>
        <v>0</v>
      </c>
      <c r="BJ282" s="13" t="s">
        <v>141</v>
      </c>
      <c r="BK282" s="143">
        <f>ROUND(I282*H282,2)</f>
        <v>0</v>
      </c>
      <c r="BL282" s="13" t="s">
        <v>163</v>
      </c>
      <c r="BM282" s="142" t="s">
        <v>443</v>
      </c>
    </row>
    <row r="283" spans="2:65" s="1" customFormat="1" ht="24.2" customHeight="1">
      <c r="B283" s="130"/>
      <c r="C283" s="131" t="s">
        <v>568</v>
      </c>
      <c r="D283" s="131" t="s">
        <v>136</v>
      </c>
      <c r="E283" s="132" t="s">
        <v>781</v>
      </c>
      <c r="F283" s="133" t="s">
        <v>760</v>
      </c>
      <c r="G283" s="134" t="s">
        <v>337</v>
      </c>
      <c r="H283" s="135">
        <v>1</v>
      </c>
      <c r="I283" s="136"/>
      <c r="J283" s="136">
        <f>ROUND(I283*H283,2)</f>
        <v>0</v>
      </c>
      <c r="K283" s="137"/>
      <c r="L283" s="26"/>
      <c r="M283" s="138" t="s">
        <v>1</v>
      </c>
      <c r="N283" s="139" t="s">
        <v>36</v>
      </c>
      <c r="O283" s="140">
        <v>0.73372999999999999</v>
      </c>
      <c r="P283" s="140">
        <f>O283*H283</f>
        <v>0.73372999999999999</v>
      </c>
      <c r="Q283" s="140">
        <v>3.9740000000000001E-4</v>
      </c>
      <c r="R283" s="140">
        <f>Q283*H283</f>
        <v>3.9740000000000001E-4</v>
      </c>
      <c r="S283" s="140">
        <v>0</v>
      </c>
      <c r="T283" s="141">
        <f>S283*H283</f>
        <v>0</v>
      </c>
      <c r="AR283" s="142" t="s">
        <v>163</v>
      </c>
      <c r="AT283" s="142" t="s">
        <v>136</v>
      </c>
      <c r="AU283" s="142" t="s">
        <v>141</v>
      </c>
      <c r="AY283" s="13" t="s">
        <v>133</v>
      </c>
      <c r="BE283" s="143">
        <f>IF(N283="základná",J283,0)</f>
        <v>0</v>
      </c>
      <c r="BF283" s="143">
        <f>IF(N283="znížená",J283,0)</f>
        <v>0</v>
      </c>
      <c r="BG283" s="143">
        <f>IF(N283="zákl. prenesená",J283,0)</f>
        <v>0</v>
      </c>
      <c r="BH283" s="143">
        <f>IF(N283="zníž. prenesená",J283,0)</f>
        <v>0</v>
      </c>
      <c r="BI283" s="143">
        <f>IF(N283="nulová",J283,0)</f>
        <v>0</v>
      </c>
      <c r="BJ283" s="13" t="s">
        <v>141</v>
      </c>
      <c r="BK283" s="143">
        <f>ROUND(I283*H283,2)</f>
        <v>0</v>
      </c>
      <c r="BL283" s="13" t="s">
        <v>163</v>
      </c>
      <c r="BM283" s="142" t="s">
        <v>569</v>
      </c>
    </row>
    <row r="284" spans="2:65" s="1" customFormat="1" ht="24.2" customHeight="1">
      <c r="B284" s="130"/>
      <c r="C284" s="144" t="s">
        <v>518</v>
      </c>
      <c r="D284" s="144" t="s">
        <v>320</v>
      </c>
      <c r="E284" s="145" t="s">
        <v>570</v>
      </c>
      <c r="F284" s="146" t="s">
        <v>780</v>
      </c>
      <c r="G284" s="147" t="s">
        <v>203</v>
      </c>
      <c r="H284" s="148">
        <v>80</v>
      </c>
      <c r="I284" s="149"/>
      <c r="J284" s="149">
        <f>ROUND(I284*H284,2)</f>
        <v>0</v>
      </c>
      <c r="K284" s="150"/>
      <c r="L284" s="151"/>
      <c r="M284" s="152" t="s">
        <v>1</v>
      </c>
      <c r="N284" s="153" t="s">
        <v>36</v>
      </c>
      <c r="O284" s="140">
        <v>0</v>
      </c>
      <c r="P284" s="140">
        <f>O284*H284</f>
        <v>0</v>
      </c>
      <c r="Q284" s="140">
        <v>1.026E-2</v>
      </c>
      <c r="R284" s="140">
        <f>Q284*H284</f>
        <v>0.82079999999999997</v>
      </c>
      <c r="S284" s="140">
        <v>0</v>
      </c>
      <c r="T284" s="141">
        <f>S284*H284</f>
        <v>0</v>
      </c>
      <c r="AR284" s="142" t="s">
        <v>196</v>
      </c>
      <c r="AT284" s="142" t="s">
        <v>320</v>
      </c>
      <c r="AU284" s="142" t="s">
        <v>141</v>
      </c>
      <c r="AY284" s="13" t="s">
        <v>133</v>
      </c>
      <c r="BE284" s="143">
        <f>IF(N284="základná",J284,0)</f>
        <v>0</v>
      </c>
      <c r="BF284" s="143">
        <f>IF(N284="znížená",J284,0)</f>
        <v>0</v>
      </c>
      <c r="BG284" s="143">
        <f>IF(N284="zákl. prenesená",J284,0)</f>
        <v>0</v>
      </c>
      <c r="BH284" s="143">
        <f>IF(N284="zníž. prenesená",J284,0)</f>
        <v>0</v>
      </c>
      <c r="BI284" s="143">
        <f>IF(N284="nulová",J284,0)</f>
        <v>0</v>
      </c>
      <c r="BJ284" s="13" t="s">
        <v>141</v>
      </c>
      <c r="BK284" s="143">
        <f>ROUND(I284*H284,2)</f>
        <v>0</v>
      </c>
      <c r="BL284" s="13" t="s">
        <v>163</v>
      </c>
      <c r="BM284" s="142" t="s">
        <v>571</v>
      </c>
    </row>
    <row r="285" spans="2:65" s="1" customFormat="1" ht="16.5" customHeight="1">
      <c r="B285" s="130"/>
      <c r="C285" s="131" t="s">
        <v>572</v>
      </c>
      <c r="D285" s="131" t="s">
        <v>136</v>
      </c>
      <c r="E285" s="132" t="s">
        <v>573</v>
      </c>
      <c r="F285" s="133" t="s">
        <v>574</v>
      </c>
      <c r="G285" s="134" t="s">
        <v>337</v>
      </c>
      <c r="H285" s="135">
        <v>1</v>
      </c>
      <c r="I285" s="136"/>
      <c r="J285" s="136">
        <f>ROUND(I285*H285,2)</f>
        <v>0</v>
      </c>
      <c r="K285" s="137"/>
      <c r="L285" s="26"/>
      <c r="M285" s="138" t="s">
        <v>1</v>
      </c>
      <c r="N285" s="139" t="s">
        <v>36</v>
      </c>
      <c r="O285" s="140">
        <v>0</v>
      </c>
      <c r="P285" s="140">
        <f>O285*H285</f>
        <v>0</v>
      </c>
      <c r="Q285" s="140">
        <v>0</v>
      </c>
      <c r="R285" s="140">
        <f>Q285*H285</f>
        <v>0</v>
      </c>
      <c r="S285" s="140">
        <v>0</v>
      </c>
      <c r="T285" s="141">
        <f>S285*H285</f>
        <v>0</v>
      </c>
      <c r="AR285" s="142" t="s">
        <v>163</v>
      </c>
      <c r="AT285" s="142" t="s">
        <v>136</v>
      </c>
      <c r="AU285" s="142" t="s">
        <v>141</v>
      </c>
      <c r="AY285" s="13" t="s">
        <v>133</v>
      </c>
      <c r="BE285" s="143">
        <f>IF(N285="základná",J285,0)</f>
        <v>0</v>
      </c>
      <c r="BF285" s="143">
        <f>IF(N285="znížená",J285,0)</f>
        <v>0</v>
      </c>
      <c r="BG285" s="143">
        <f>IF(N285="zákl. prenesená",J285,0)</f>
        <v>0</v>
      </c>
      <c r="BH285" s="143">
        <f>IF(N285="zníž. prenesená",J285,0)</f>
        <v>0</v>
      </c>
      <c r="BI285" s="143">
        <f>IF(N285="nulová",J285,0)</f>
        <v>0</v>
      </c>
      <c r="BJ285" s="13" t="s">
        <v>141</v>
      </c>
      <c r="BK285" s="143">
        <f>ROUND(I285*H285,2)</f>
        <v>0</v>
      </c>
      <c r="BL285" s="13" t="s">
        <v>163</v>
      </c>
      <c r="BM285" s="142" t="s">
        <v>451</v>
      </c>
    </row>
    <row r="286" spans="2:65" s="1" customFormat="1" ht="16.5" customHeight="1">
      <c r="B286" s="130"/>
      <c r="C286" s="131" t="s">
        <v>498</v>
      </c>
      <c r="D286" s="131" t="s">
        <v>136</v>
      </c>
      <c r="E286" s="132" t="s">
        <v>575</v>
      </c>
      <c r="F286" s="133" t="s">
        <v>576</v>
      </c>
      <c r="G286" s="134" t="s">
        <v>312</v>
      </c>
      <c r="H286" s="135">
        <v>17.600000000000001</v>
      </c>
      <c r="I286" s="136"/>
      <c r="J286" s="136">
        <f>ROUND(I286*H286,2)</f>
        <v>0</v>
      </c>
      <c r="K286" s="137"/>
      <c r="L286" s="26"/>
      <c r="M286" s="138" t="s">
        <v>1</v>
      </c>
      <c r="N286" s="139" t="s">
        <v>36</v>
      </c>
      <c r="O286" s="140">
        <v>0</v>
      </c>
      <c r="P286" s="140">
        <f>O286*H286</f>
        <v>0</v>
      </c>
      <c r="Q286" s="140">
        <v>0</v>
      </c>
      <c r="R286" s="140">
        <f>Q286*H286</f>
        <v>0</v>
      </c>
      <c r="S286" s="140">
        <v>0</v>
      </c>
      <c r="T286" s="141">
        <f>S286*H286</f>
        <v>0</v>
      </c>
      <c r="AR286" s="142" t="s">
        <v>163</v>
      </c>
      <c r="AT286" s="142" t="s">
        <v>136</v>
      </c>
      <c r="AU286" s="142" t="s">
        <v>141</v>
      </c>
      <c r="AY286" s="13" t="s">
        <v>133</v>
      </c>
      <c r="BE286" s="143">
        <f>IF(N286="základná",J286,0)</f>
        <v>0</v>
      </c>
      <c r="BF286" s="143">
        <f>IF(N286="znížená",J286,0)</f>
        <v>0</v>
      </c>
      <c r="BG286" s="143">
        <f>IF(N286="zákl. prenesená",J286,0)</f>
        <v>0</v>
      </c>
      <c r="BH286" s="143">
        <f>IF(N286="zníž. prenesená",J286,0)</f>
        <v>0</v>
      </c>
      <c r="BI286" s="143">
        <f>IF(N286="nulová",J286,0)</f>
        <v>0</v>
      </c>
      <c r="BJ286" s="13" t="s">
        <v>141</v>
      </c>
      <c r="BK286" s="143">
        <f>ROUND(I286*H286,2)</f>
        <v>0</v>
      </c>
      <c r="BL286" s="13" t="s">
        <v>163</v>
      </c>
      <c r="BM286" s="142" t="s">
        <v>459</v>
      </c>
    </row>
    <row r="287" spans="2:65" s="11" customFormat="1" ht="22.9" customHeight="1">
      <c r="B287" s="119"/>
      <c r="D287" s="120" t="s">
        <v>69</v>
      </c>
      <c r="E287" s="128" t="s">
        <v>577</v>
      </c>
      <c r="F287" s="128" t="s">
        <v>578</v>
      </c>
      <c r="J287" s="129">
        <f>BK287</f>
        <v>0</v>
      </c>
      <c r="L287" s="119"/>
      <c r="M287" s="123"/>
      <c r="P287" s="124">
        <f>SUM(P288:P289)</f>
        <v>0</v>
      </c>
      <c r="R287" s="124">
        <f>SUM(R288:R289)</f>
        <v>0</v>
      </c>
      <c r="T287" s="125">
        <f>SUM(T288:T289)</f>
        <v>0</v>
      </c>
      <c r="AR287" s="120" t="s">
        <v>141</v>
      </c>
      <c r="AT287" s="126" t="s">
        <v>69</v>
      </c>
      <c r="AU287" s="126" t="s">
        <v>77</v>
      </c>
      <c r="AY287" s="120" t="s">
        <v>133</v>
      </c>
      <c r="BK287" s="127">
        <f>SUM(BK288:BK289)</f>
        <v>0</v>
      </c>
    </row>
    <row r="288" spans="2:65" s="1" customFormat="1" ht="33" customHeight="1">
      <c r="B288" s="130"/>
      <c r="C288" s="131" t="s">
        <v>470</v>
      </c>
      <c r="D288" s="131" t="s">
        <v>136</v>
      </c>
      <c r="E288" s="132" t="s">
        <v>579</v>
      </c>
      <c r="F288" s="133" t="s">
        <v>580</v>
      </c>
      <c r="G288" s="134" t="s">
        <v>203</v>
      </c>
      <c r="H288" s="135">
        <v>50</v>
      </c>
      <c r="I288" s="136"/>
      <c r="J288" s="136">
        <f>ROUND(I288*H288,2)</f>
        <v>0</v>
      </c>
      <c r="K288" s="137"/>
      <c r="L288" s="26"/>
      <c r="M288" s="138" t="s">
        <v>1</v>
      </c>
      <c r="N288" s="139" t="s">
        <v>36</v>
      </c>
      <c r="O288" s="140">
        <v>0</v>
      </c>
      <c r="P288" s="140">
        <f>O288*H288</f>
        <v>0</v>
      </c>
      <c r="Q288" s="140">
        <v>0</v>
      </c>
      <c r="R288" s="140">
        <f>Q288*H288</f>
        <v>0</v>
      </c>
      <c r="S288" s="140">
        <v>0</v>
      </c>
      <c r="T288" s="141">
        <f>S288*H288</f>
        <v>0</v>
      </c>
      <c r="AR288" s="142" t="s">
        <v>163</v>
      </c>
      <c r="AT288" s="142" t="s">
        <v>136</v>
      </c>
      <c r="AU288" s="142" t="s">
        <v>141</v>
      </c>
      <c r="AY288" s="13" t="s">
        <v>133</v>
      </c>
      <c r="BE288" s="143">
        <f>IF(N288="základná",J288,0)</f>
        <v>0</v>
      </c>
      <c r="BF288" s="143">
        <f>IF(N288="znížená",J288,0)</f>
        <v>0</v>
      </c>
      <c r="BG288" s="143">
        <f>IF(N288="zákl. prenesená",J288,0)</f>
        <v>0</v>
      </c>
      <c r="BH288" s="143">
        <f>IF(N288="zníž. prenesená",J288,0)</f>
        <v>0</v>
      </c>
      <c r="BI288" s="143">
        <f>IF(N288="nulová",J288,0)</f>
        <v>0</v>
      </c>
      <c r="BJ288" s="13" t="s">
        <v>141</v>
      </c>
      <c r="BK288" s="143">
        <f>ROUND(I288*H288,2)</f>
        <v>0</v>
      </c>
      <c r="BL288" s="13" t="s">
        <v>163</v>
      </c>
      <c r="BM288" s="142" t="s">
        <v>581</v>
      </c>
    </row>
    <row r="289" spans="2:65" s="1" customFormat="1" ht="24.2" customHeight="1">
      <c r="B289" s="130"/>
      <c r="C289" s="144" t="s">
        <v>582</v>
      </c>
      <c r="D289" s="144" t="s">
        <v>320</v>
      </c>
      <c r="E289" s="145" t="s">
        <v>583</v>
      </c>
      <c r="F289" s="146" t="s">
        <v>584</v>
      </c>
      <c r="G289" s="147" t="s">
        <v>203</v>
      </c>
      <c r="H289" s="148">
        <v>52</v>
      </c>
      <c r="I289" s="149"/>
      <c r="J289" s="149">
        <f>ROUND(I289*H289,2)</f>
        <v>0</v>
      </c>
      <c r="K289" s="150"/>
      <c r="L289" s="151"/>
      <c r="M289" s="152" t="s">
        <v>1</v>
      </c>
      <c r="N289" s="153" t="s">
        <v>36</v>
      </c>
      <c r="O289" s="140">
        <v>0</v>
      </c>
      <c r="P289" s="140">
        <f>O289*H289</f>
        <v>0</v>
      </c>
      <c r="Q289" s="140">
        <v>0</v>
      </c>
      <c r="R289" s="140">
        <f>Q289*H289</f>
        <v>0</v>
      </c>
      <c r="S289" s="140">
        <v>0</v>
      </c>
      <c r="T289" s="141">
        <f>S289*H289</f>
        <v>0</v>
      </c>
      <c r="AR289" s="142" t="s">
        <v>196</v>
      </c>
      <c r="AT289" s="142" t="s">
        <v>320</v>
      </c>
      <c r="AU289" s="142" t="s">
        <v>141</v>
      </c>
      <c r="AY289" s="13" t="s">
        <v>133</v>
      </c>
      <c r="BE289" s="143">
        <f>IF(N289="základná",J289,0)</f>
        <v>0</v>
      </c>
      <c r="BF289" s="143">
        <f>IF(N289="znížená",J289,0)</f>
        <v>0</v>
      </c>
      <c r="BG289" s="143">
        <f>IF(N289="zákl. prenesená",J289,0)</f>
        <v>0</v>
      </c>
      <c r="BH289" s="143">
        <f>IF(N289="zníž. prenesená",J289,0)</f>
        <v>0</v>
      </c>
      <c r="BI289" s="143">
        <f>IF(N289="nulová",J289,0)</f>
        <v>0</v>
      </c>
      <c r="BJ289" s="13" t="s">
        <v>141</v>
      </c>
      <c r="BK289" s="143">
        <f>ROUND(I289*H289,2)</f>
        <v>0</v>
      </c>
      <c r="BL289" s="13" t="s">
        <v>163</v>
      </c>
      <c r="BM289" s="142" t="s">
        <v>585</v>
      </c>
    </row>
    <row r="290" spans="2:65" s="11" customFormat="1" ht="22.9" customHeight="1">
      <c r="B290" s="119"/>
      <c r="D290" s="120" t="s">
        <v>69</v>
      </c>
      <c r="E290" s="128" t="s">
        <v>586</v>
      </c>
      <c r="F290" s="128" t="s">
        <v>587</v>
      </c>
      <c r="J290" s="129">
        <f>BK290</f>
        <v>0</v>
      </c>
      <c r="L290" s="119"/>
      <c r="M290" s="123"/>
      <c r="P290" s="124">
        <f>P291</f>
        <v>0</v>
      </c>
      <c r="R290" s="124">
        <f>R291</f>
        <v>0</v>
      </c>
      <c r="T290" s="125">
        <f>T291</f>
        <v>0</v>
      </c>
      <c r="AR290" s="120" t="s">
        <v>141</v>
      </c>
      <c r="AT290" s="126" t="s">
        <v>69</v>
      </c>
      <c r="AU290" s="126" t="s">
        <v>77</v>
      </c>
      <c r="AY290" s="120" t="s">
        <v>133</v>
      </c>
      <c r="BK290" s="127">
        <f>BK291</f>
        <v>0</v>
      </c>
    </row>
    <row r="291" spans="2:65" s="1" customFormat="1" ht="37.9" customHeight="1">
      <c r="B291" s="130"/>
      <c r="C291" s="131" t="s">
        <v>475</v>
      </c>
      <c r="D291" s="131" t="s">
        <v>136</v>
      </c>
      <c r="E291" s="132" t="s">
        <v>588</v>
      </c>
      <c r="F291" s="133" t="s">
        <v>589</v>
      </c>
      <c r="G291" s="134" t="s">
        <v>203</v>
      </c>
      <c r="H291" s="135">
        <v>53</v>
      </c>
      <c r="I291" s="136"/>
      <c r="J291" s="136">
        <f>ROUND(I291*H291,2)</f>
        <v>0</v>
      </c>
      <c r="K291" s="137"/>
      <c r="L291" s="26"/>
      <c r="M291" s="138" t="s">
        <v>1</v>
      </c>
      <c r="N291" s="139" t="s">
        <v>36</v>
      </c>
      <c r="O291" s="140">
        <v>0</v>
      </c>
      <c r="P291" s="140">
        <f>O291*H291</f>
        <v>0</v>
      </c>
      <c r="Q291" s="140">
        <v>0</v>
      </c>
      <c r="R291" s="140">
        <f>Q291*H291</f>
        <v>0</v>
      </c>
      <c r="S291" s="140">
        <v>0</v>
      </c>
      <c r="T291" s="141">
        <f>S291*H291</f>
        <v>0</v>
      </c>
      <c r="AR291" s="142" t="s">
        <v>163</v>
      </c>
      <c r="AT291" s="142" t="s">
        <v>136</v>
      </c>
      <c r="AU291" s="142" t="s">
        <v>141</v>
      </c>
      <c r="AY291" s="13" t="s">
        <v>133</v>
      </c>
      <c r="BE291" s="143">
        <f>IF(N291="základná",J291,0)</f>
        <v>0</v>
      </c>
      <c r="BF291" s="143">
        <f>IF(N291="znížená",J291,0)</f>
        <v>0</v>
      </c>
      <c r="BG291" s="143">
        <f>IF(N291="zákl. prenesená",J291,0)</f>
        <v>0</v>
      </c>
      <c r="BH291" s="143">
        <f>IF(N291="zníž. prenesená",J291,0)</f>
        <v>0</v>
      </c>
      <c r="BI291" s="143">
        <f>IF(N291="nulová",J291,0)</f>
        <v>0</v>
      </c>
      <c r="BJ291" s="13" t="s">
        <v>141</v>
      </c>
      <c r="BK291" s="143">
        <f>ROUND(I291*H291,2)</f>
        <v>0</v>
      </c>
      <c r="BL291" s="13" t="s">
        <v>163</v>
      </c>
      <c r="BM291" s="142" t="s">
        <v>590</v>
      </c>
    </row>
    <row r="292" spans="2:65" s="11" customFormat="1" ht="22.9" customHeight="1">
      <c r="B292" s="119"/>
      <c r="D292" s="120" t="s">
        <v>69</v>
      </c>
      <c r="E292" s="128" t="s">
        <v>591</v>
      </c>
      <c r="F292" s="128" t="s">
        <v>592</v>
      </c>
      <c r="J292" s="129">
        <f>BK292</f>
        <v>0</v>
      </c>
      <c r="L292" s="119"/>
      <c r="M292" s="123"/>
      <c r="P292" s="124">
        <f>SUM(P293:P294)</f>
        <v>0</v>
      </c>
      <c r="R292" s="124">
        <f>SUM(R293:R294)</f>
        <v>0</v>
      </c>
      <c r="T292" s="125">
        <f>SUM(T293:T294)</f>
        <v>0</v>
      </c>
      <c r="AR292" s="120" t="s">
        <v>141</v>
      </c>
      <c r="AT292" s="126" t="s">
        <v>69</v>
      </c>
      <c r="AU292" s="126" t="s">
        <v>77</v>
      </c>
      <c r="AY292" s="120" t="s">
        <v>133</v>
      </c>
      <c r="BK292" s="127">
        <f>SUM(BK293:BK294)</f>
        <v>0</v>
      </c>
    </row>
    <row r="293" spans="2:65" s="1" customFormat="1" ht="24.2" customHeight="1">
      <c r="B293" s="130"/>
      <c r="C293" s="131" t="s">
        <v>593</v>
      </c>
      <c r="D293" s="131" t="s">
        <v>136</v>
      </c>
      <c r="E293" s="132" t="s">
        <v>594</v>
      </c>
      <c r="F293" s="133" t="s">
        <v>595</v>
      </c>
      <c r="G293" s="134" t="s">
        <v>203</v>
      </c>
      <c r="H293" s="135">
        <v>140.33000000000001</v>
      </c>
      <c r="I293" s="136"/>
      <c r="J293" s="136">
        <f>ROUND(I293*H293,2)</f>
        <v>0</v>
      </c>
      <c r="K293" s="137"/>
      <c r="L293" s="26"/>
      <c r="M293" s="138" t="s">
        <v>1</v>
      </c>
      <c r="N293" s="139" t="s">
        <v>36</v>
      </c>
      <c r="O293" s="140">
        <v>0</v>
      </c>
      <c r="P293" s="140">
        <f>O293*H293</f>
        <v>0</v>
      </c>
      <c r="Q293" s="140">
        <v>0</v>
      </c>
      <c r="R293" s="140">
        <f>Q293*H293</f>
        <v>0</v>
      </c>
      <c r="S293" s="140">
        <v>0</v>
      </c>
      <c r="T293" s="141">
        <f>S293*H293</f>
        <v>0</v>
      </c>
      <c r="AR293" s="142" t="s">
        <v>163</v>
      </c>
      <c r="AT293" s="142" t="s">
        <v>136</v>
      </c>
      <c r="AU293" s="142" t="s">
        <v>141</v>
      </c>
      <c r="AY293" s="13" t="s">
        <v>133</v>
      </c>
      <c r="BE293" s="143">
        <f>IF(N293="základná",J293,0)</f>
        <v>0</v>
      </c>
      <c r="BF293" s="143">
        <f>IF(N293="znížená",J293,0)</f>
        <v>0</v>
      </c>
      <c r="BG293" s="143">
        <f>IF(N293="zákl. prenesená",J293,0)</f>
        <v>0</v>
      </c>
      <c r="BH293" s="143">
        <f>IF(N293="zníž. prenesená",J293,0)</f>
        <v>0</v>
      </c>
      <c r="BI293" s="143">
        <f>IF(N293="nulová",J293,0)</f>
        <v>0</v>
      </c>
      <c r="BJ293" s="13" t="s">
        <v>141</v>
      </c>
      <c r="BK293" s="143">
        <f>ROUND(I293*H293,2)</f>
        <v>0</v>
      </c>
      <c r="BL293" s="13" t="s">
        <v>163</v>
      </c>
      <c r="BM293" s="142" t="s">
        <v>596</v>
      </c>
    </row>
    <row r="294" spans="2:65" s="1" customFormat="1" ht="16.5" customHeight="1">
      <c r="B294" s="130"/>
      <c r="C294" s="144" t="s">
        <v>483</v>
      </c>
      <c r="D294" s="144" t="s">
        <v>320</v>
      </c>
      <c r="E294" s="145" t="s">
        <v>597</v>
      </c>
      <c r="F294" s="146" t="s">
        <v>598</v>
      </c>
      <c r="G294" s="147" t="s">
        <v>203</v>
      </c>
      <c r="H294" s="148">
        <v>145.94300000000001</v>
      </c>
      <c r="I294" s="149"/>
      <c r="J294" s="149">
        <f>ROUND(I294*H294,2)</f>
        <v>0</v>
      </c>
      <c r="K294" s="150"/>
      <c r="L294" s="151"/>
      <c r="M294" s="152" t="s">
        <v>1</v>
      </c>
      <c r="N294" s="153" t="s">
        <v>36</v>
      </c>
      <c r="O294" s="140">
        <v>0</v>
      </c>
      <c r="P294" s="140">
        <f>O294*H294</f>
        <v>0</v>
      </c>
      <c r="Q294" s="140">
        <v>0</v>
      </c>
      <c r="R294" s="140">
        <f>Q294*H294</f>
        <v>0</v>
      </c>
      <c r="S294" s="140">
        <v>0</v>
      </c>
      <c r="T294" s="141">
        <f>S294*H294</f>
        <v>0</v>
      </c>
      <c r="AR294" s="142" t="s">
        <v>196</v>
      </c>
      <c r="AT294" s="142" t="s">
        <v>320</v>
      </c>
      <c r="AU294" s="142" t="s">
        <v>141</v>
      </c>
      <c r="AY294" s="13" t="s">
        <v>133</v>
      </c>
      <c r="BE294" s="143">
        <f>IF(N294="základná",J294,0)</f>
        <v>0</v>
      </c>
      <c r="BF294" s="143">
        <f>IF(N294="znížená",J294,0)</f>
        <v>0</v>
      </c>
      <c r="BG294" s="143">
        <f>IF(N294="zákl. prenesená",J294,0)</f>
        <v>0</v>
      </c>
      <c r="BH294" s="143">
        <f>IF(N294="zníž. prenesená",J294,0)</f>
        <v>0</v>
      </c>
      <c r="BI294" s="143">
        <f>IF(N294="nulová",J294,0)</f>
        <v>0</v>
      </c>
      <c r="BJ294" s="13" t="s">
        <v>141</v>
      </c>
      <c r="BK294" s="143">
        <f>ROUND(I294*H294,2)</f>
        <v>0</v>
      </c>
      <c r="BL294" s="13" t="s">
        <v>163</v>
      </c>
      <c r="BM294" s="142" t="s">
        <v>599</v>
      </c>
    </row>
    <row r="295" spans="2:65" s="11" customFormat="1" ht="22.9" customHeight="1">
      <c r="B295" s="119"/>
      <c r="D295" s="120" t="s">
        <v>69</v>
      </c>
      <c r="E295" s="128" t="s">
        <v>600</v>
      </c>
      <c r="F295" s="128" t="s">
        <v>601</v>
      </c>
      <c r="J295" s="129">
        <f>BK295</f>
        <v>0</v>
      </c>
      <c r="L295" s="119"/>
      <c r="M295" s="123"/>
      <c r="P295" s="124">
        <f>SUM(P296:P297)</f>
        <v>0</v>
      </c>
      <c r="R295" s="124">
        <f>SUM(R296:R297)</f>
        <v>0</v>
      </c>
      <c r="T295" s="125">
        <f>SUM(T296:T297)</f>
        <v>0</v>
      </c>
      <c r="AR295" s="120" t="s">
        <v>141</v>
      </c>
      <c r="AT295" s="126" t="s">
        <v>69</v>
      </c>
      <c r="AU295" s="126" t="s">
        <v>77</v>
      </c>
      <c r="AY295" s="120" t="s">
        <v>133</v>
      </c>
      <c r="BK295" s="127">
        <f>SUM(BK296:BK297)</f>
        <v>0</v>
      </c>
    </row>
    <row r="296" spans="2:65" s="1" customFormat="1" ht="33" customHeight="1">
      <c r="B296" s="130"/>
      <c r="C296" s="131" t="s">
        <v>602</v>
      </c>
      <c r="D296" s="131" t="s">
        <v>136</v>
      </c>
      <c r="E296" s="132" t="s">
        <v>603</v>
      </c>
      <c r="F296" s="133" t="s">
        <v>604</v>
      </c>
      <c r="G296" s="134" t="s">
        <v>203</v>
      </c>
      <c r="H296" s="135">
        <v>0</v>
      </c>
      <c r="I296" s="136"/>
      <c r="J296" s="136">
        <f>ROUND(I296*H296,2)</f>
        <v>0</v>
      </c>
      <c r="K296" s="137"/>
      <c r="L296" s="26"/>
      <c r="M296" s="138" t="s">
        <v>1</v>
      </c>
      <c r="N296" s="139" t="s">
        <v>36</v>
      </c>
      <c r="O296" s="140">
        <v>0.16522999999999999</v>
      </c>
      <c r="P296" s="140">
        <f>O296*H296</f>
        <v>0</v>
      </c>
      <c r="Q296" s="140">
        <v>1.2676000000000001E-4</v>
      </c>
      <c r="R296" s="140">
        <f>Q296*H296</f>
        <v>0</v>
      </c>
      <c r="S296" s="140">
        <v>0</v>
      </c>
      <c r="T296" s="141">
        <f>S296*H296</f>
        <v>0</v>
      </c>
      <c r="AR296" s="142" t="s">
        <v>163</v>
      </c>
      <c r="AT296" s="142" t="s">
        <v>136</v>
      </c>
      <c r="AU296" s="142" t="s">
        <v>141</v>
      </c>
      <c r="AY296" s="13" t="s">
        <v>133</v>
      </c>
      <c r="BE296" s="143">
        <f>IF(N296="základná",J296,0)</f>
        <v>0</v>
      </c>
      <c r="BF296" s="143">
        <f>IF(N296="znížená",J296,0)</f>
        <v>0</v>
      </c>
      <c r="BG296" s="143">
        <f>IF(N296="zákl. prenesená",J296,0)</f>
        <v>0</v>
      </c>
      <c r="BH296" s="143">
        <f>IF(N296="zníž. prenesená",J296,0)</f>
        <v>0</v>
      </c>
      <c r="BI296" s="143">
        <f>IF(N296="nulová",J296,0)</f>
        <v>0</v>
      </c>
      <c r="BJ296" s="13" t="s">
        <v>141</v>
      </c>
      <c r="BK296" s="143">
        <f>ROUND(I296*H296,2)</f>
        <v>0</v>
      </c>
      <c r="BL296" s="13" t="s">
        <v>163</v>
      </c>
      <c r="BM296" s="142" t="s">
        <v>605</v>
      </c>
    </row>
    <row r="297" spans="2:65" s="1" customFormat="1" ht="37.9" customHeight="1">
      <c r="B297" s="130"/>
      <c r="C297" s="131" t="s">
        <v>548</v>
      </c>
      <c r="D297" s="131" t="s">
        <v>136</v>
      </c>
      <c r="E297" s="132" t="s">
        <v>606</v>
      </c>
      <c r="F297" s="133" t="s">
        <v>607</v>
      </c>
      <c r="G297" s="134" t="s">
        <v>203</v>
      </c>
      <c r="H297" s="135">
        <v>0</v>
      </c>
      <c r="I297" s="136"/>
      <c r="J297" s="136">
        <f>ROUND(I297*H297,2)</f>
        <v>0</v>
      </c>
      <c r="K297" s="137"/>
      <c r="L297" s="26"/>
      <c r="M297" s="138" t="s">
        <v>1</v>
      </c>
      <c r="N297" s="139" t="s">
        <v>36</v>
      </c>
      <c r="O297" s="140">
        <v>0.37874999999999998</v>
      </c>
      <c r="P297" s="140">
        <f>O297*H297</f>
        <v>0</v>
      </c>
      <c r="Q297" s="140">
        <v>4.1499000000000001E-4</v>
      </c>
      <c r="R297" s="140">
        <f>Q297*H297</f>
        <v>0</v>
      </c>
      <c r="S297" s="140">
        <v>0</v>
      </c>
      <c r="T297" s="141">
        <f>S297*H297</f>
        <v>0</v>
      </c>
      <c r="AR297" s="142" t="s">
        <v>163</v>
      </c>
      <c r="AT297" s="142" t="s">
        <v>136</v>
      </c>
      <c r="AU297" s="142" t="s">
        <v>141</v>
      </c>
      <c r="AY297" s="13" t="s">
        <v>133</v>
      </c>
      <c r="BE297" s="143">
        <f>IF(N297="základná",J297,0)</f>
        <v>0</v>
      </c>
      <c r="BF297" s="143">
        <f>IF(N297="znížená",J297,0)</f>
        <v>0</v>
      </c>
      <c r="BG297" s="143">
        <f>IF(N297="zákl. prenesená",J297,0)</f>
        <v>0</v>
      </c>
      <c r="BH297" s="143">
        <f>IF(N297="zníž. prenesená",J297,0)</f>
        <v>0</v>
      </c>
      <c r="BI297" s="143">
        <f>IF(N297="nulová",J297,0)</f>
        <v>0</v>
      </c>
      <c r="BJ297" s="13" t="s">
        <v>141</v>
      </c>
      <c r="BK297" s="143">
        <f>ROUND(I297*H297,2)</f>
        <v>0</v>
      </c>
      <c r="BL297" s="13" t="s">
        <v>163</v>
      </c>
      <c r="BM297" s="142" t="s">
        <v>608</v>
      </c>
    </row>
    <row r="298" spans="2:65" s="11" customFormat="1" ht="22.9" customHeight="1">
      <c r="B298" s="119"/>
      <c r="D298" s="120" t="s">
        <v>69</v>
      </c>
      <c r="E298" s="128" t="s">
        <v>609</v>
      </c>
      <c r="F298" s="128" t="s">
        <v>610</v>
      </c>
      <c r="J298" s="129">
        <f>BK298</f>
        <v>0</v>
      </c>
      <c r="L298" s="119"/>
      <c r="M298" s="123"/>
      <c r="P298" s="124">
        <f>SUM(P299:P302)</f>
        <v>28.203614399999996</v>
      </c>
      <c r="R298" s="124">
        <f>SUM(R299:R302)</f>
        <v>9.742341664000001E-2</v>
      </c>
      <c r="T298" s="125">
        <f>SUM(T299:T302)</f>
        <v>0</v>
      </c>
      <c r="AR298" s="120" t="s">
        <v>141</v>
      </c>
      <c r="AT298" s="126" t="s">
        <v>69</v>
      </c>
      <c r="AU298" s="126" t="s">
        <v>77</v>
      </c>
      <c r="AY298" s="120" t="s">
        <v>133</v>
      </c>
      <c r="BK298" s="127">
        <f>SUM(BK299:BK302)</f>
        <v>0</v>
      </c>
    </row>
    <row r="299" spans="2:65" s="1" customFormat="1" ht="24.2" customHeight="1">
      <c r="B299" s="130"/>
      <c r="C299" s="131" t="s">
        <v>552</v>
      </c>
      <c r="D299" s="131" t="s">
        <v>136</v>
      </c>
      <c r="E299" s="132" t="s">
        <v>611</v>
      </c>
      <c r="F299" s="133" t="s">
        <v>612</v>
      </c>
      <c r="G299" s="134" t="s">
        <v>203</v>
      </c>
      <c r="H299" s="135">
        <v>380</v>
      </c>
      <c r="I299" s="136"/>
      <c r="J299" s="136">
        <f>ROUND(I299*H299,2)</f>
        <v>0</v>
      </c>
      <c r="K299" s="137"/>
      <c r="L299" s="26"/>
      <c r="M299" s="138" t="s">
        <v>1</v>
      </c>
      <c r="N299" s="139" t="s">
        <v>36</v>
      </c>
      <c r="O299" s="140">
        <v>3.023E-2</v>
      </c>
      <c r="P299" s="140">
        <f>O299*H299</f>
        <v>11.487399999999999</v>
      </c>
      <c r="Q299" s="140">
        <v>1.2750000000000001E-4</v>
      </c>
      <c r="R299" s="140">
        <f>Q299*H299</f>
        <v>4.8450000000000007E-2</v>
      </c>
      <c r="S299" s="140">
        <v>0</v>
      </c>
      <c r="T299" s="141">
        <f>S299*H299</f>
        <v>0</v>
      </c>
      <c r="AR299" s="142" t="s">
        <v>163</v>
      </c>
      <c r="AT299" s="142" t="s">
        <v>136</v>
      </c>
      <c r="AU299" s="142" t="s">
        <v>141</v>
      </c>
      <c r="AY299" s="13" t="s">
        <v>133</v>
      </c>
      <c r="BE299" s="143">
        <f>IF(N299="základná",J299,0)</f>
        <v>0</v>
      </c>
      <c r="BF299" s="143">
        <f>IF(N299="znížená",J299,0)</f>
        <v>0</v>
      </c>
      <c r="BG299" s="143">
        <f>IF(N299="zákl. prenesená",J299,0)</f>
        <v>0</v>
      </c>
      <c r="BH299" s="143">
        <f>IF(N299="zníž. prenesená",J299,0)</f>
        <v>0</v>
      </c>
      <c r="BI299" s="143">
        <f>IF(N299="nulová",J299,0)</f>
        <v>0</v>
      </c>
      <c r="BJ299" s="13" t="s">
        <v>141</v>
      </c>
      <c r="BK299" s="143">
        <f>ROUND(I299*H299,2)</f>
        <v>0</v>
      </c>
      <c r="BL299" s="13" t="s">
        <v>163</v>
      </c>
      <c r="BM299" s="142" t="s">
        <v>613</v>
      </c>
    </row>
    <row r="300" spans="2:65" s="1" customFormat="1" ht="24.2" customHeight="1">
      <c r="B300" s="130"/>
      <c r="C300" s="131" t="s">
        <v>614</v>
      </c>
      <c r="D300" s="131" t="s">
        <v>136</v>
      </c>
      <c r="E300" s="132" t="s">
        <v>615</v>
      </c>
      <c r="F300" s="133" t="s">
        <v>616</v>
      </c>
      <c r="G300" s="134" t="s">
        <v>203</v>
      </c>
      <c r="H300" s="135">
        <v>63.567999999999998</v>
      </c>
      <c r="I300" s="136"/>
      <c r="J300" s="136">
        <f>ROUND(I300*H300,2)</f>
        <v>0</v>
      </c>
      <c r="K300" s="137"/>
      <c r="L300" s="26"/>
      <c r="M300" s="138" t="s">
        <v>1</v>
      </c>
      <c r="N300" s="139" t="s">
        <v>36</v>
      </c>
      <c r="O300" s="140">
        <v>8.3000000000000001E-3</v>
      </c>
      <c r="P300" s="140">
        <f>O300*H300</f>
        <v>0.52761440000000004</v>
      </c>
      <c r="Q300" s="140">
        <v>3.4800000000000001E-6</v>
      </c>
      <c r="R300" s="140">
        <f>Q300*H300</f>
        <v>2.2121664000000001E-4</v>
      </c>
      <c r="S300" s="140">
        <v>0</v>
      </c>
      <c r="T300" s="141">
        <f>S300*H300</f>
        <v>0</v>
      </c>
      <c r="AR300" s="142" t="s">
        <v>163</v>
      </c>
      <c r="AT300" s="142" t="s">
        <v>136</v>
      </c>
      <c r="AU300" s="142" t="s">
        <v>141</v>
      </c>
      <c r="AY300" s="13" t="s">
        <v>133</v>
      </c>
      <c r="BE300" s="143">
        <f>IF(N300="základná",J300,0)</f>
        <v>0</v>
      </c>
      <c r="BF300" s="143">
        <f>IF(N300="znížená",J300,0)</f>
        <v>0</v>
      </c>
      <c r="BG300" s="143">
        <f>IF(N300="zákl. prenesená",J300,0)</f>
        <v>0</v>
      </c>
      <c r="BH300" s="143">
        <f>IF(N300="zníž. prenesená",J300,0)</f>
        <v>0</v>
      </c>
      <c r="BI300" s="143">
        <f>IF(N300="nulová",J300,0)</f>
        <v>0</v>
      </c>
      <c r="BJ300" s="13" t="s">
        <v>141</v>
      </c>
      <c r="BK300" s="143">
        <f>ROUND(I300*H300,2)</f>
        <v>0</v>
      </c>
      <c r="BL300" s="13" t="s">
        <v>163</v>
      </c>
      <c r="BM300" s="142" t="s">
        <v>617</v>
      </c>
    </row>
    <row r="301" spans="2:65" s="1" customFormat="1" ht="24.2" customHeight="1">
      <c r="B301" s="130"/>
      <c r="C301" s="131" t="s">
        <v>556</v>
      </c>
      <c r="D301" s="131" t="s">
        <v>136</v>
      </c>
      <c r="E301" s="132" t="s">
        <v>618</v>
      </c>
      <c r="F301" s="133" t="s">
        <v>619</v>
      </c>
      <c r="G301" s="134" t="s">
        <v>203</v>
      </c>
      <c r="H301" s="135">
        <v>100</v>
      </c>
      <c r="I301" s="136"/>
      <c r="J301" s="136">
        <f>ROUND(I301*H301,2)</f>
        <v>0</v>
      </c>
      <c r="K301" s="137"/>
      <c r="L301" s="26"/>
      <c r="M301" s="138" t="s">
        <v>1</v>
      </c>
      <c r="N301" s="139" t="s">
        <v>36</v>
      </c>
      <c r="O301" s="140">
        <v>6.5009999999999998E-2</v>
      </c>
      <c r="P301" s="140">
        <f>O301*H301</f>
        <v>6.5009999999999994</v>
      </c>
      <c r="Q301" s="140">
        <v>3.2499999999999998E-6</v>
      </c>
      <c r="R301" s="140">
        <f>Q301*H301</f>
        <v>3.2499999999999999E-4</v>
      </c>
      <c r="S301" s="140">
        <v>0</v>
      </c>
      <c r="T301" s="141">
        <f>S301*H301</f>
        <v>0</v>
      </c>
      <c r="AR301" s="142" t="s">
        <v>163</v>
      </c>
      <c r="AT301" s="142" t="s">
        <v>136</v>
      </c>
      <c r="AU301" s="142" t="s">
        <v>141</v>
      </c>
      <c r="AY301" s="13" t="s">
        <v>133</v>
      </c>
      <c r="BE301" s="143">
        <f>IF(N301="základná",J301,0)</f>
        <v>0</v>
      </c>
      <c r="BF301" s="143">
        <f>IF(N301="znížená",J301,0)</f>
        <v>0</v>
      </c>
      <c r="BG301" s="143">
        <f>IF(N301="zákl. prenesená",J301,0)</f>
        <v>0</v>
      </c>
      <c r="BH301" s="143">
        <f>IF(N301="zníž. prenesená",J301,0)</f>
        <v>0</v>
      </c>
      <c r="BI301" s="143">
        <f>IF(N301="nulová",J301,0)</f>
        <v>0</v>
      </c>
      <c r="BJ301" s="13" t="s">
        <v>141</v>
      </c>
      <c r="BK301" s="143">
        <f>ROUND(I301*H301,2)</f>
        <v>0</v>
      </c>
      <c r="BL301" s="13" t="s">
        <v>163</v>
      </c>
      <c r="BM301" s="142" t="s">
        <v>620</v>
      </c>
    </row>
    <row r="302" spans="2:65" s="1" customFormat="1" ht="33" customHeight="1">
      <c r="B302" s="130"/>
      <c r="C302" s="131" t="s">
        <v>621</v>
      </c>
      <c r="D302" s="131" t="s">
        <v>136</v>
      </c>
      <c r="E302" s="132" t="s">
        <v>622</v>
      </c>
      <c r="F302" s="133" t="s">
        <v>623</v>
      </c>
      <c r="G302" s="134" t="s">
        <v>203</v>
      </c>
      <c r="H302" s="135">
        <v>120</v>
      </c>
      <c r="I302" s="136"/>
      <c r="J302" s="136">
        <f>ROUND(I302*H302,2)</f>
        <v>0</v>
      </c>
      <c r="K302" s="137"/>
      <c r="L302" s="26"/>
      <c r="M302" s="138" t="s">
        <v>1</v>
      </c>
      <c r="N302" s="139" t="s">
        <v>36</v>
      </c>
      <c r="O302" s="140">
        <v>8.0729999999999996E-2</v>
      </c>
      <c r="P302" s="140">
        <f>O302*H302</f>
        <v>9.6875999999999998</v>
      </c>
      <c r="Q302" s="140">
        <v>4.0356000000000002E-4</v>
      </c>
      <c r="R302" s="140">
        <f>Q302*H302</f>
        <v>4.8427200000000004E-2</v>
      </c>
      <c r="S302" s="140">
        <v>0</v>
      </c>
      <c r="T302" s="141">
        <f>S302*H302</f>
        <v>0</v>
      </c>
      <c r="AR302" s="142" t="s">
        <v>163</v>
      </c>
      <c r="AT302" s="142" t="s">
        <v>136</v>
      </c>
      <c r="AU302" s="142" t="s">
        <v>141</v>
      </c>
      <c r="AY302" s="13" t="s">
        <v>133</v>
      </c>
      <c r="BE302" s="143">
        <f>IF(N302="základná",J302,0)</f>
        <v>0</v>
      </c>
      <c r="BF302" s="143">
        <f>IF(N302="znížená",J302,0)</f>
        <v>0</v>
      </c>
      <c r="BG302" s="143">
        <f>IF(N302="zákl. prenesená",J302,0)</f>
        <v>0</v>
      </c>
      <c r="BH302" s="143">
        <f>IF(N302="zníž. prenesená",J302,0)</f>
        <v>0</v>
      </c>
      <c r="BI302" s="143">
        <f>IF(N302="nulová",J302,0)</f>
        <v>0</v>
      </c>
      <c r="BJ302" s="13" t="s">
        <v>141</v>
      </c>
      <c r="BK302" s="143">
        <f>ROUND(I302*H302,2)</f>
        <v>0</v>
      </c>
      <c r="BL302" s="13" t="s">
        <v>163</v>
      </c>
      <c r="BM302" s="142" t="s">
        <v>624</v>
      </c>
    </row>
    <row r="303" spans="2:65" s="11" customFormat="1" ht="25.9" customHeight="1">
      <c r="B303" s="119"/>
      <c r="D303" s="120" t="s">
        <v>69</v>
      </c>
      <c r="E303" s="121" t="s">
        <v>320</v>
      </c>
      <c r="F303" s="121" t="s">
        <v>625</v>
      </c>
      <c r="J303" s="122">
        <f>BK303</f>
        <v>0</v>
      </c>
      <c r="L303" s="119"/>
      <c r="M303" s="123"/>
      <c r="P303" s="124">
        <f>P304+P306+P317</f>
        <v>0</v>
      </c>
      <c r="R303" s="124">
        <f>R304+R306+R317</f>
        <v>0</v>
      </c>
      <c r="T303" s="125">
        <f>T304+T306+T317</f>
        <v>0</v>
      </c>
      <c r="AR303" s="120" t="s">
        <v>149</v>
      </c>
      <c r="AT303" s="126" t="s">
        <v>69</v>
      </c>
      <c r="AU303" s="126" t="s">
        <v>70</v>
      </c>
      <c r="AY303" s="120" t="s">
        <v>133</v>
      </c>
      <c r="BK303" s="127">
        <f>BK304+BK306+BK317</f>
        <v>0</v>
      </c>
    </row>
    <row r="304" spans="2:65" s="11" customFormat="1" ht="22.9" customHeight="1">
      <c r="B304" s="119"/>
      <c r="D304" s="120" t="s">
        <v>69</v>
      </c>
      <c r="E304" s="128" t="s">
        <v>626</v>
      </c>
      <c r="F304" s="128" t="s">
        <v>627</v>
      </c>
      <c r="J304" s="129">
        <f>BK304</f>
        <v>0</v>
      </c>
      <c r="L304" s="119"/>
      <c r="M304" s="123"/>
      <c r="P304" s="124">
        <f>P305</f>
        <v>0</v>
      </c>
      <c r="R304" s="124">
        <f>R305</f>
        <v>0</v>
      </c>
      <c r="T304" s="125">
        <f>T305</f>
        <v>0</v>
      </c>
      <c r="AR304" s="120" t="s">
        <v>149</v>
      </c>
      <c r="AT304" s="126" t="s">
        <v>69</v>
      </c>
      <c r="AU304" s="126" t="s">
        <v>77</v>
      </c>
      <c r="AY304" s="120" t="s">
        <v>133</v>
      </c>
      <c r="BK304" s="127">
        <f>BK305</f>
        <v>0</v>
      </c>
    </row>
    <row r="305" spans="2:65" s="1" customFormat="1" ht="24.2" customHeight="1">
      <c r="B305" s="130"/>
      <c r="C305" s="131" t="s">
        <v>628</v>
      </c>
      <c r="D305" s="131" t="s">
        <v>136</v>
      </c>
      <c r="E305" s="132" t="s">
        <v>629</v>
      </c>
      <c r="F305" s="133" t="s">
        <v>630</v>
      </c>
      <c r="G305" s="134" t="s">
        <v>337</v>
      </c>
      <c r="H305" s="135">
        <v>1</v>
      </c>
      <c r="I305" s="136"/>
      <c r="J305" s="136">
        <f>ROUND(I305*H305,2)</f>
        <v>0</v>
      </c>
      <c r="K305" s="137"/>
      <c r="L305" s="26"/>
      <c r="M305" s="138" t="s">
        <v>1</v>
      </c>
      <c r="N305" s="139" t="s">
        <v>36</v>
      </c>
      <c r="O305" s="140">
        <v>0</v>
      </c>
      <c r="P305" s="140">
        <f>O305*H305</f>
        <v>0</v>
      </c>
      <c r="Q305" s="140">
        <v>0</v>
      </c>
      <c r="R305" s="140">
        <f>Q305*H305</f>
        <v>0</v>
      </c>
      <c r="S305" s="140">
        <v>0</v>
      </c>
      <c r="T305" s="141">
        <f>S305*H305</f>
        <v>0</v>
      </c>
      <c r="AR305" s="142" t="s">
        <v>247</v>
      </c>
      <c r="AT305" s="142" t="s">
        <v>136</v>
      </c>
      <c r="AU305" s="142" t="s">
        <v>141</v>
      </c>
      <c r="AY305" s="13" t="s">
        <v>133</v>
      </c>
      <c r="BE305" s="143">
        <f>IF(N305="základná",J305,0)</f>
        <v>0</v>
      </c>
      <c r="BF305" s="143">
        <f>IF(N305="znížená",J305,0)</f>
        <v>0</v>
      </c>
      <c r="BG305" s="143">
        <f>IF(N305="zákl. prenesená",J305,0)</f>
        <v>0</v>
      </c>
      <c r="BH305" s="143">
        <f>IF(N305="zníž. prenesená",J305,0)</f>
        <v>0</v>
      </c>
      <c r="BI305" s="143">
        <f>IF(N305="nulová",J305,0)</f>
        <v>0</v>
      </c>
      <c r="BJ305" s="13" t="s">
        <v>141</v>
      </c>
      <c r="BK305" s="143">
        <f>ROUND(I305*H305,2)</f>
        <v>0</v>
      </c>
      <c r="BL305" s="13" t="s">
        <v>247</v>
      </c>
      <c r="BM305" s="142" t="s">
        <v>631</v>
      </c>
    </row>
    <row r="306" spans="2:65" s="11" customFormat="1" ht="22.9" customHeight="1">
      <c r="B306" s="119"/>
      <c r="D306" s="120" t="s">
        <v>69</v>
      </c>
      <c r="E306" s="128" t="s">
        <v>632</v>
      </c>
      <c r="F306" s="128" t="s">
        <v>633</v>
      </c>
      <c r="J306" s="129">
        <f>BK306</f>
        <v>0</v>
      </c>
      <c r="L306" s="119"/>
      <c r="M306" s="123"/>
      <c r="P306" s="124">
        <f>SUM(P307:P316)</f>
        <v>0</v>
      </c>
      <c r="R306" s="124">
        <f>SUM(R307:R316)</f>
        <v>0</v>
      </c>
      <c r="T306" s="125">
        <f>SUM(T307:T316)</f>
        <v>0</v>
      </c>
      <c r="AR306" s="120" t="s">
        <v>77</v>
      </c>
      <c r="AT306" s="126" t="s">
        <v>69</v>
      </c>
      <c r="AU306" s="126" t="s">
        <v>77</v>
      </c>
      <c r="AY306" s="120" t="s">
        <v>133</v>
      </c>
      <c r="BK306" s="127">
        <f>SUM(BK307:BK316)</f>
        <v>0</v>
      </c>
    </row>
    <row r="307" spans="2:65" s="1" customFormat="1" ht="37.9" customHeight="1">
      <c r="B307" s="130"/>
      <c r="C307" s="131" t="s">
        <v>634</v>
      </c>
      <c r="D307" s="131" t="s">
        <v>136</v>
      </c>
      <c r="E307" s="132" t="s">
        <v>635</v>
      </c>
      <c r="F307" s="133" t="s">
        <v>784</v>
      </c>
      <c r="G307" s="134" t="s">
        <v>474</v>
      </c>
      <c r="H307" s="135">
        <v>138</v>
      </c>
      <c r="I307" s="136"/>
      <c r="J307" s="136">
        <f t="shared" ref="J307:J316" si="90">ROUND(I307*H307,2)</f>
        <v>0</v>
      </c>
      <c r="K307" s="137"/>
      <c r="L307" s="26"/>
      <c r="M307" s="138" t="s">
        <v>1</v>
      </c>
      <c r="N307" s="139" t="s">
        <v>36</v>
      </c>
      <c r="O307" s="140">
        <v>0</v>
      </c>
      <c r="P307" s="140">
        <f t="shared" ref="P307:P316" si="91">O307*H307</f>
        <v>0</v>
      </c>
      <c r="Q307" s="140">
        <v>0</v>
      </c>
      <c r="R307" s="140">
        <f t="shared" ref="R307:R316" si="92">Q307*H307</f>
        <v>0</v>
      </c>
      <c r="S307" s="140">
        <v>0</v>
      </c>
      <c r="T307" s="141">
        <f t="shared" ref="T307:T316" si="93">S307*H307</f>
        <v>0</v>
      </c>
      <c r="AR307" s="142" t="s">
        <v>140</v>
      </c>
      <c r="AT307" s="142" t="s">
        <v>136</v>
      </c>
      <c r="AU307" s="142" t="s">
        <v>141</v>
      </c>
      <c r="AY307" s="13" t="s">
        <v>133</v>
      </c>
      <c r="BE307" s="143">
        <f t="shared" ref="BE307:BE316" si="94">IF(N307="základná",J307,0)</f>
        <v>0</v>
      </c>
      <c r="BF307" s="143">
        <f t="shared" ref="BF307:BF316" si="95">IF(N307="znížená",J307,0)</f>
        <v>0</v>
      </c>
      <c r="BG307" s="143">
        <f t="shared" ref="BG307:BG316" si="96">IF(N307="zákl. prenesená",J307,0)</f>
        <v>0</v>
      </c>
      <c r="BH307" s="143">
        <f t="shared" ref="BH307:BH316" si="97">IF(N307="zníž. prenesená",J307,0)</f>
        <v>0</v>
      </c>
      <c r="BI307" s="143">
        <f t="shared" ref="BI307:BI316" si="98">IF(N307="nulová",J307,0)</f>
        <v>0</v>
      </c>
      <c r="BJ307" s="13" t="s">
        <v>141</v>
      </c>
      <c r="BK307" s="143">
        <f t="shared" ref="BK307:BK316" si="99">ROUND(I307*H307,2)</f>
        <v>0</v>
      </c>
      <c r="BL307" s="13" t="s">
        <v>140</v>
      </c>
      <c r="BM307" s="142" t="s">
        <v>636</v>
      </c>
    </row>
    <row r="308" spans="2:65" s="1" customFormat="1" ht="21.75" customHeight="1">
      <c r="B308" s="130"/>
      <c r="C308" s="131" t="s">
        <v>637</v>
      </c>
      <c r="D308" s="131" t="s">
        <v>136</v>
      </c>
      <c r="E308" s="132" t="s">
        <v>638</v>
      </c>
      <c r="F308" s="133" t="s">
        <v>639</v>
      </c>
      <c r="G308" s="134" t="s">
        <v>273</v>
      </c>
      <c r="H308" s="135">
        <v>1</v>
      </c>
      <c r="I308" s="136"/>
      <c r="J308" s="136">
        <f t="shared" si="90"/>
        <v>0</v>
      </c>
      <c r="K308" s="137"/>
      <c r="L308" s="26"/>
      <c r="M308" s="138" t="s">
        <v>1</v>
      </c>
      <c r="N308" s="139" t="s">
        <v>36</v>
      </c>
      <c r="O308" s="140">
        <v>0</v>
      </c>
      <c r="P308" s="140">
        <f t="shared" si="91"/>
        <v>0</v>
      </c>
      <c r="Q308" s="140">
        <v>0</v>
      </c>
      <c r="R308" s="140">
        <f t="shared" si="92"/>
        <v>0</v>
      </c>
      <c r="S308" s="140">
        <v>0</v>
      </c>
      <c r="T308" s="141">
        <f t="shared" si="93"/>
        <v>0</v>
      </c>
      <c r="AR308" s="142" t="s">
        <v>140</v>
      </c>
      <c r="AT308" s="142" t="s">
        <v>136</v>
      </c>
      <c r="AU308" s="142" t="s">
        <v>141</v>
      </c>
      <c r="AY308" s="13" t="s">
        <v>133</v>
      </c>
      <c r="BE308" s="143">
        <f t="shared" si="94"/>
        <v>0</v>
      </c>
      <c r="BF308" s="143">
        <f t="shared" si="95"/>
        <v>0</v>
      </c>
      <c r="BG308" s="143">
        <f t="shared" si="96"/>
        <v>0</v>
      </c>
      <c r="BH308" s="143">
        <f t="shared" si="97"/>
        <v>0</v>
      </c>
      <c r="BI308" s="143">
        <f t="shared" si="98"/>
        <v>0</v>
      </c>
      <c r="BJ308" s="13" t="s">
        <v>141</v>
      </c>
      <c r="BK308" s="143">
        <f t="shared" si="99"/>
        <v>0</v>
      </c>
      <c r="BL308" s="13" t="s">
        <v>140</v>
      </c>
      <c r="BM308" s="142" t="s">
        <v>640</v>
      </c>
    </row>
    <row r="309" spans="2:65" s="1" customFormat="1" ht="24.2" customHeight="1">
      <c r="B309" s="130"/>
      <c r="C309" s="131" t="s">
        <v>641</v>
      </c>
      <c r="D309" s="131" t="s">
        <v>136</v>
      </c>
      <c r="E309" s="132" t="s">
        <v>642</v>
      </c>
      <c r="F309" s="133" t="s">
        <v>643</v>
      </c>
      <c r="G309" s="134" t="s">
        <v>273</v>
      </c>
      <c r="H309" s="135">
        <v>8</v>
      </c>
      <c r="I309" s="136"/>
      <c r="J309" s="136">
        <f t="shared" si="90"/>
        <v>0</v>
      </c>
      <c r="K309" s="137"/>
      <c r="L309" s="26"/>
      <c r="M309" s="138" t="s">
        <v>1</v>
      </c>
      <c r="N309" s="139" t="s">
        <v>36</v>
      </c>
      <c r="O309" s="140">
        <v>0</v>
      </c>
      <c r="P309" s="140">
        <f t="shared" si="91"/>
        <v>0</v>
      </c>
      <c r="Q309" s="140">
        <v>0</v>
      </c>
      <c r="R309" s="140">
        <f t="shared" si="92"/>
        <v>0</v>
      </c>
      <c r="S309" s="140">
        <v>0</v>
      </c>
      <c r="T309" s="141">
        <f t="shared" si="93"/>
        <v>0</v>
      </c>
      <c r="AR309" s="142" t="s">
        <v>140</v>
      </c>
      <c r="AT309" s="142" t="s">
        <v>136</v>
      </c>
      <c r="AU309" s="142" t="s">
        <v>141</v>
      </c>
      <c r="AY309" s="13" t="s">
        <v>133</v>
      </c>
      <c r="BE309" s="143">
        <f t="shared" si="94"/>
        <v>0</v>
      </c>
      <c r="BF309" s="143">
        <f t="shared" si="95"/>
        <v>0</v>
      </c>
      <c r="BG309" s="143">
        <f t="shared" si="96"/>
        <v>0</v>
      </c>
      <c r="BH309" s="143">
        <f t="shared" si="97"/>
        <v>0</v>
      </c>
      <c r="BI309" s="143">
        <f t="shared" si="98"/>
        <v>0</v>
      </c>
      <c r="BJ309" s="13" t="s">
        <v>141</v>
      </c>
      <c r="BK309" s="143">
        <f t="shared" si="99"/>
        <v>0</v>
      </c>
      <c r="BL309" s="13" t="s">
        <v>140</v>
      </c>
      <c r="BM309" s="142" t="s">
        <v>644</v>
      </c>
    </row>
    <row r="310" spans="2:65" s="1" customFormat="1" ht="16.5" customHeight="1">
      <c r="B310" s="130"/>
      <c r="C310" s="131" t="s">
        <v>645</v>
      </c>
      <c r="D310" s="131" t="s">
        <v>136</v>
      </c>
      <c r="E310" s="132" t="s">
        <v>646</v>
      </c>
      <c r="F310" s="133" t="s">
        <v>647</v>
      </c>
      <c r="G310" s="134" t="s">
        <v>273</v>
      </c>
      <c r="H310" s="135">
        <v>4</v>
      </c>
      <c r="I310" s="136"/>
      <c r="J310" s="136">
        <f t="shared" si="90"/>
        <v>0</v>
      </c>
      <c r="K310" s="137"/>
      <c r="L310" s="26"/>
      <c r="M310" s="138" t="s">
        <v>1</v>
      </c>
      <c r="N310" s="139" t="s">
        <v>36</v>
      </c>
      <c r="O310" s="140">
        <v>0</v>
      </c>
      <c r="P310" s="140">
        <f t="shared" si="91"/>
        <v>0</v>
      </c>
      <c r="Q310" s="140">
        <v>0</v>
      </c>
      <c r="R310" s="140">
        <f t="shared" si="92"/>
        <v>0</v>
      </c>
      <c r="S310" s="140">
        <v>0</v>
      </c>
      <c r="T310" s="141">
        <f t="shared" si="93"/>
        <v>0</v>
      </c>
      <c r="AR310" s="142" t="s">
        <v>140</v>
      </c>
      <c r="AT310" s="142" t="s">
        <v>136</v>
      </c>
      <c r="AU310" s="142" t="s">
        <v>141</v>
      </c>
      <c r="AY310" s="13" t="s">
        <v>133</v>
      </c>
      <c r="BE310" s="143">
        <f t="shared" si="94"/>
        <v>0</v>
      </c>
      <c r="BF310" s="143">
        <f t="shared" si="95"/>
        <v>0</v>
      </c>
      <c r="BG310" s="143">
        <f t="shared" si="96"/>
        <v>0</v>
      </c>
      <c r="BH310" s="143">
        <f t="shared" si="97"/>
        <v>0</v>
      </c>
      <c r="BI310" s="143">
        <f t="shared" si="98"/>
        <v>0</v>
      </c>
      <c r="BJ310" s="13" t="s">
        <v>141</v>
      </c>
      <c r="BK310" s="143">
        <f t="shared" si="99"/>
        <v>0</v>
      </c>
      <c r="BL310" s="13" t="s">
        <v>140</v>
      </c>
      <c r="BM310" s="142" t="s">
        <v>648</v>
      </c>
    </row>
    <row r="311" spans="2:65" s="1" customFormat="1" ht="37.9" customHeight="1">
      <c r="B311" s="130"/>
      <c r="C311" s="131" t="s">
        <v>649</v>
      </c>
      <c r="D311" s="131" t="s">
        <v>136</v>
      </c>
      <c r="E311" s="132" t="s">
        <v>650</v>
      </c>
      <c r="F311" s="133" t="s">
        <v>651</v>
      </c>
      <c r="G311" s="134" t="s">
        <v>474</v>
      </c>
      <c r="H311" s="135">
        <v>138</v>
      </c>
      <c r="I311" s="136"/>
      <c r="J311" s="136">
        <f t="shared" si="90"/>
        <v>0</v>
      </c>
      <c r="K311" s="137"/>
      <c r="L311" s="26"/>
      <c r="M311" s="138" t="s">
        <v>1</v>
      </c>
      <c r="N311" s="139" t="s">
        <v>36</v>
      </c>
      <c r="O311" s="140">
        <v>0</v>
      </c>
      <c r="P311" s="140">
        <f t="shared" si="91"/>
        <v>0</v>
      </c>
      <c r="Q311" s="140">
        <v>0</v>
      </c>
      <c r="R311" s="140">
        <f t="shared" si="92"/>
        <v>0</v>
      </c>
      <c r="S311" s="140">
        <v>0</v>
      </c>
      <c r="T311" s="141">
        <f t="shared" si="93"/>
        <v>0</v>
      </c>
      <c r="AR311" s="142" t="s">
        <v>140</v>
      </c>
      <c r="AT311" s="142" t="s">
        <v>136</v>
      </c>
      <c r="AU311" s="142" t="s">
        <v>141</v>
      </c>
      <c r="AY311" s="13" t="s">
        <v>133</v>
      </c>
      <c r="BE311" s="143">
        <f t="shared" si="94"/>
        <v>0</v>
      </c>
      <c r="BF311" s="143">
        <f t="shared" si="95"/>
        <v>0</v>
      </c>
      <c r="BG311" s="143">
        <f t="shared" si="96"/>
        <v>0</v>
      </c>
      <c r="BH311" s="143">
        <f t="shared" si="97"/>
        <v>0</v>
      </c>
      <c r="BI311" s="143">
        <f t="shared" si="98"/>
        <v>0</v>
      </c>
      <c r="BJ311" s="13" t="s">
        <v>141</v>
      </c>
      <c r="BK311" s="143">
        <f t="shared" si="99"/>
        <v>0</v>
      </c>
      <c r="BL311" s="13" t="s">
        <v>140</v>
      </c>
      <c r="BM311" s="142" t="s">
        <v>652</v>
      </c>
    </row>
    <row r="312" spans="2:65" s="1" customFormat="1" ht="44.25" customHeight="1">
      <c r="B312" s="130"/>
      <c r="C312" s="131" t="s">
        <v>653</v>
      </c>
      <c r="D312" s="131" t="s">
        <v>136</v>
      </c>
      <c r="E312" s="132" t="s">
        <v>654</v>
      </c>
      <c r="F312" s="133" t="s">
        <v>655</v>
      </c>
      <c r="G312" s="134" t="s">
        <v>273</v>
      </c>
      <c r="H312" s="135">
        <v>4</v>
      </c>
      <c r="I312" s="136"/>
      <c r="J312" s="136">
        <f t="shared" si="90"/>
        <v>0</v>
      </c>
      <c r="K312" s="137"/>
      <c r="L312" s="26"/>
      <c r="M312" s="138" t="s">
        <v>1</v>
      </c>
      <c r="N312" s="139" t="s">
        <v>36</v>
      </c>
      <c r="O312" s="140">
        <v>0</v>
      </c>
      <c r="P312" s="140">
        <f t="shared" si="91"/>
        <v>0</v>
      </c>
      <c r="Q312" s="140">
        <v>0</v>
      </c>
      <c r="R312" s="140">
        <f t="shared" si="92"/>
        <v>0</v>
      </c>
      <c r="S312" s="140">
        <v>0</v>
      </c>
      <c r="T312" s="141">
        <f t="shared" si="93"/>
        <v>0</v>
      </c>
      <c r="AR312" s="142" t="s">
        <v>140</v>
      </c>
      <c r="AT312" s="142" t="s">
        <v>136</v>
      </c>
      <c r="AU312" s="142" t="s">
        <v>141</v>
      </c>
      <c r="AY312" s="13" t="s">
        <v>133</v>
      </c>
      <c r="BE312" s="143">
        <f t="shared" si="94"/>
        <v>0</v>
      </c>
      <c r="BF312" s="143">
        <f t="shared" si="95"/>
        <v>0</v>
      </c>
      <c r="BG312" s="143">
        <f t="shared" si="96"/>
        <v>0</v>
      </c>
      <c r="BH312" s="143">
        <f t="shared" si="97"/>
        <v>0</v>
      </c>
      <c r="BI312" s="143">
        <f t="shared" si="98"/>
        <v>0</v>
      </c>
      <c r="BJ312" s="13" t="s">
        <v>141</v>
      </c>
      <c r="BK312" s="143">
        <f t="shared" si="99"/>
        <v>0</v>
      </c>
      <c r="BL312" s="13" t="s">
        <v>140</v>
      </c>
      <c r="BM312" s="142" t="s">
        <v>656</v>
      </c>
    </row>
    <row r="313" spans="2:65" s="1" customFormat="1" ht="24.2" customHeight="1">
      <c r="B313" s="130"/>
      <c r="C313" s="131" t="s">
        <v>294</v>
      </c>
      <c r="D313" s="131" t="s">
        <v>136</v>
      </c>
      <c r="E313" s="132" t="s">
        <v>657</v>
      </c>
      <c r="F313" s="133" t="s">
        <v>658</v>
      </c>
      <c r="G313" s="134" t="s">
        <v>273</v>
      </c>
      <c r="H313" s="135">
        <v>6</v>
      </c>
      <c r="I313" s="136"/>
      <c r="J313" s="136">
        <f t="shared" si="90"/>
        <v>0</v>
      </c>
      <c r="K313" s="137"/>
      <c r="L313" s="26"/>
      <c r="M313" s="138" t="s">
        <v>1</v>
      </c>
      <c r="N313" s="139" t="s">
        <v>36</v>
      </c>
      <c r="O313" s="140">
        <v>0</v>
      </c>
      <c r="P313" s="140">
        <f t="shared" si="91"/>
        <v>0</v>
      </c>
      <c r="Q313" s="140">
        <v>0</v>
      </c>
      <c r="R313" s="140">
        <f t="shared" si="92"/>
        <v>0</v>
      </c>
      <c r="S313" s="140">
        <v>0</v>
      </c>
      <c r="T313" s="141">
        <f t="shared" si="93"/>
        <v>0</v>
      </c>
      <c r="AR313" s="142" t="s">
        <v>140</v>
      </c>
      <c r="AT313" s="142" t="s">
        <v>136</v>
      </c>
      <c r="AU313" s="142" t="s">
        <v>141</v>
      </c>
      <c r="AY313" s="13" t="s">
        <v>133</v>
      </c>
      <c r="BE313" s="143">
        <f t="shared" si="94"/>
        <v>0</v>
      </c>
      <c r="BF313" s="143">
        <f t="shared" si="95"/>
        <v>0</v>
      </c>
      <c r="BG313" s="143">
        <f t="shared" si="96"/>
        <v>0</v>
      </c>
      <c r="BH313" s="143">
        <f t="shared" si="97"/>
        <v>0</v>
      </c>
      <c r="BI313" s="143">
        <f t="shared" si="98"/>
        <v>0</v>
      </c>
      <c r="BJ313" s="13" t="s">
        <v>141</v>
      </c>
      <c r="BK313" s="143">
        <f t="shared" si="99"/>
        <v>0</v>
      </c>
      <c r="BL313" s="13" t="s">
        <v>140</v>
      </c>
      <c r="BM313" s="142" t="s">
        <v>659</v>
      </c>
    </row>
    <row r="314" spans="2:65" s="1" customFormat="1" ht="24.2" customHeight="1">
      <c r="B314" s="130"/>
      <c r="C314" s="131" t="s">
        <v>660</v>
      </c>
      <c r="D314" s="131" t="s">
        <v>136</v>
      </c>
      <c r="E314" s="132" t="s">
        <v>661</v>
      </c>
      <c r="F314" s="133" t="s">
        <v>662</v>
      </c>
      <c r="G314" s="134" t="s">
        <v>273</v>
      </c>
      <c r="H314" s="135">
        <v>8</v>
      </c>
      <c r="I314" s="136"/>
      <c r="J314" s="136">
        <f t="shared" si="90"/>
        <v>0</v>
      </c>
      <c r="K314" s="137"/>
      <c r="L314" s="26"/>
      <c r="M314" s="138" t="s">
        <v>1</v>
      </c>
      <c r="N314" s="139" t="s">
        <v>36</v>
      </c>
      <c r="O314" s="140">
        <v>0</v>
      </c>
      <c r="P314" s="140">
        <f t="shared" si="91"/>
        <v>0</v>
      </c>
      <c r="Q314" s="140">
        <v>0</v>
      </c>
      <c r="R314" s="140">
        <f t="shared" si="92"/>
        <v>0</v>
      </c>
      <c r="S314" s="140">
        <v>0</v>
      </c>
      <c r="T314" s="141">
        <f t="shared" si="93"/>
        <v>0</v>
      </c>
      <c r="AR314" s="142" t="s">
        <v>140</v>
      </c>
      <c r="AT314" s="142" t="s">
        <v>136</v>
      </c>
      <c r="AU314" s="142" t="s">
        <v>141</v>
      </c>
      <c r="AY314" s="13" t="s">
        <v>133</v>
      </c>
      <c r="BE314" s="143">
        <f t="shared" si="94"/>
        <v>0</v>
      </c>
      <c r="BF314" s="143">
        <f t="shared" si="95"/>
        <v>0</v>
      </c>
      <c r="BG314" s="143">
        <f t="shared" si="96"/>
        <v>0</v>
      </c>
      <c r="BH314" s="143">
        <f t="shared" si="97"/>
        <v>0</v>
      </c>
      <c r="BI314" s="143">
        <f t="shared" si="98"/>
        <v>0</v>
      </c>
      <c r="BJ314" s="13" t="s">
        <v>141</v>
      </c>
      <c r="BK314" s="143">
        <f t="shared" si="99"/>
        <v>0</v>
      </c>
      <c r="BL314" s="13" t="s">
        <v>140</v>
      </c>
      <c r="BM314" s="142" t="s">
        <v>663</v>
      </c>
    </row>
    <row r="315" spans="2:65" s="1" customFormat="1" ht="24.2" customHeight="1">
      <c r="B315" s="130"/>
      <c r="C315" s="131" t="s">
        <v>664</v>
      </c>
      <c r="D315" s="131" t="s">
        <v>136</v>
      </c>
      <c r="E315" s="132" t="s">
        <v>665</v>
      </c>
      <c r="F315" s="133" t="s">
        <v>666</v>
      </c>
      <c r="G315" s="134" t="s">
        <v>273</v>
      </c>
      <c r="H315" s="135">
        <v>5</v>
      </c>
      <c r="I315" s="136"/>
      <c r="J315" s="136">
        <f t="shared" si="90"/>
        <v>0</v>
      </c>
      <c r="K315" s="137"/>
      <c r="L315" s="26"/>
      <c r="M315" s="138" t="s">
        <v>1</v>
      </c>
      <c r="N315" s="139" t="s">
        <v>36</v>
      </c>
      <c r="O315" s="140">
        <v>0</v>
      </c>
      <c r="P315" s="140">
        <f t="shared" si="91"/>
        <v>0</v>
      </c>
      <c r="Q315" s="140">
        <v>0</v>
      </c>
      <c r="R315" s="140">
        <f t="shared" si="92"/>
        <v>0</v>
      </c>
      <c r="S315" s="140">
        <v>0</v>
      </c>
      <c r="T315" s="141">
        <f t="shared" si="93"/>
        <v>0</v>
      </c>
      <c r="AR315" s="142" t="s">
        <v>140</v>
      </c>
      <c r="AT315" s="142" t="s">
        <v>136</v>
      </c>
      <c r="AU315" s="142" t="s">
        <v>141</v>
      </c>
      <c r="AY315" s="13" t="s">
        <v>133</v>
      </c>
      <c r="BE315" s="143">
        <f t="shared" si="94"/>
        <v>0</v>
      </c>
      <c r="BF315" s="143">
        <f t="shared" si="95"/>
        <v>0</v>
      </c>
      <c r="BG315" s="143">
        <f t="shared" si="96"/>
        <v>0</v>
      </c>
      <c r="BH315" s="143">
        <f t="shared" si="97"/>
        <v>0</v>
      </c>
      <c r="BI315" s="143">
        <f t="shared" si="98"/>
        <v>0</v>
      </c>
      <c r="BJ315" s="13" t="s">
        <v>141</v>
      </c>
      <c r="BK315" s="143">
        <f t="shared" si="99"/>
        <v>0</v>
      </c>
      <c r="BL315" s="13" t="s">
        <v>140</v>
      </c>
      <c r="BM315" s="142" t="s">
        <v>667</v>
      </c>
    </row>
    <row r="316" spans="2:65" s="1" customFormat="1" ht="23.25" customHeight="1">
      <c r="B316" s="130"/>
      <c r="C316" s="131" t="s">
        <v>301</v>
      </c>
      <c r="D316" s="131" t="s">
        <v>136</v>
      </c>
      <c r="E316" s="132" t="s">
        <v>783</v>
      </c>
      <c r="F316" s="133" t="s">
        <v>785</v>
      </c>
      <c r="G316" s="134" t="s">
        <v>337</v>
      </c>
      <c r="H316" s="135">
        <v>24</v>
      </c>
      <c r="I316" s="136"/>
      <c r="J316" s="136">
        <f t="shared" si="90"/>
        <v>0</v>
      </c>
      <c r="K316" s="137"/>
      <c r="L316" s="26"/>
      <c r="M316" s="138" t="s">
        <v>1</v>
      </c>
      <c r="N316" s="139" t="s">
        <v>36</v>
      </c>
      <c r="O316" s="140">
        <v>0</v>
      </c>
      <c r="P316" s="140">
        <f t="shared" si="91"/>
        <v>0</v>
      </c>
      <c r="Q316" s="140">
        <v>0</v>
      </c>
      <c r="R316" s="140">
        <f t="shared" si="92"/>
        <v>0</v>
      </c>
      <c r="S316" s="140">
        <v>0</v>
      </c>
      <c r="T316" s="141">
        <f t="shared" si="93"/>
        <v>0</v>
      </c>
      <c r="AR316" s="142" t="s">
        <v>140</v>
      </c>
      <c r="AT316" s="142" t="s">
        <v>136</v>
      </c>
      <c r="AU316" s="142" t="s">
        <v>141</v>
      </c>
      <c r="AY316" s="13" t="s">
        <v>133</v>
      </c>
      <c r="BE316" s="143">
        <f t="shared" si="94"/>
        <v>0</v>
      </c>
      <c r="BF316" s="143">
        <f t="shared" si="95"/>
        <v>0</v>
      </c>
      <c r="BG316" s="143">
        <f t="shared" si="96"/>
        <v>0</v>
      </c>
      <c r="BH316" s="143">
        <f t="shared" si="97"/>
        <v>0</v>
      </c>
      <c r="BI316" s="143">
        <f t="shared" si="98"/>
        <v>0</v>
      </c>
      <c r="BJ316" s="13" t="s">
        <v>141</v>
      </c>
      <c r="BK316" s="143">
        <f t="shared" si="99"/>
        <v>0</v>
      </c>
      <c r="BL316" s="13" t="s">
        <v>140</v>
      </c>
      <c r="BM316" s="142" t="s">
        <v>668</v>
      </c>
    </row>
    <row r="317" spans="2:65" s="11" customFormat="1" ht="22.9" customHeight="1">
      <c r="B317" s="119"/>
      <c r="D317" s="120" t="s">
        <v>69</v>
      </c>
      <c r="E317" s="128" t="s">
        <v>669</v>
      </c>
      <c r="F317" s="128" t="s">
        <v>670</v>
      </c>
      <c r="J317" s="129">
        <f>BK317</f>
        <v>0</v>
      </c>
      <c r="L317" s="119"/>
      <c r="M317" s="123"/>
      <c r="P317" s="124">
        <f>SUM(P318:P339)</f>
        <v>0</v>
      </c>
      <c r="R317" s="124">
        <f>SUM(R318:R339)</f>
        <v>0</v>
      </c>
      <c r="T317" s="125">
        <f>SUM(T318:T339)</f>
        <v>0</v>
      </c>
      <c r="AR317" s="120" t="s">
        <v>149</v>
      </c>
      <c r="AT317" s="126" t="s">
        <v>69</v>
      </c>
      <c r="AU317" s="126" t="s">
        <v>77</v>
      </c>
      <c r="AY317" s="120" t="s">
        <v>133</v>
      </c>
      <c r="BK317" s="127">
        <f>SUM(BK318:BK339)</f>
        <v>0</v>
      </c>
    </row>
    <row r="318" spans="2:65" s="1" customFormat="1" ht="16.5" customHeight="1">
      <c r="B318" s="130"/>
      <c r="C318" s="131" t="s">
        <v>671</v>
      </c>
      <c r="D318" s="131" t="s">
        <v>136</v>
      </c>
      <c r="E318" s="132" t="s">
        <v>672</v>
      </c>
      <c r="F318" s="133" t="s">
        <v>673</v>
      </c>
      <c r="G318" s="134" t="s">
        <v>337</v>
      </c>
      <c r="H318" s="135">
        <v>1</v>
      </c>
      <c r="I318" s="136"/>
      <c r="J318" s="136">
        <f t="shared" ref="J318:J339" si="100">ROUND(I318*H318,2)</f>
        <v>0</v>
      </c>
      <c r="K318" s="137"/>
      <c r="L318" s="26"/>
      <c r="M318" s="138" t="s">
        <v>1</v>
      </c>
      <c r="N318" s="139" t="s">
        <v>36</v>
      </c>
      <c r="O318" s="140">
        <v>0</v>
      </c>
      <c r="P318" s="140">
        <f t="shared" ref="P318:P339" si="101">O318*H318</f>
        <v>0</v>
      </c>
      <c r="Q318" s="140">
        <v>0</v>
      </c>
      <c r="R318" s="140">
        <f t="shared" ref="R318:R339" si="102">Q318*H318</f>
        <v>0</v>
      </c>
      <c r="S318" s="140">
        <v>0</v>
      </c>
      <c r="T318" s="141">
        <f t="shared" ref="T318:T339" si="103">S318*H318</f>
        <v>0</v>
      </c>
      <c r="AR318" s="142" t="s">
        <v>247</v>
      </c>
      <c r="AT318" s="142" t="s">
        <v>136</v>
      </c>
      <c r="AU318" s="142" t="s">
        <v>141</v>
      </c>
      <c r="AY318" s="13" t="s">
        <v>133</v>
      </c>
      <c r="BE318" s="143">
        <f t="shared" ref="BE318:BE339" si="104">IF(N318="základná",J318,0)</f>
        <v>0</v>
      </c>
      <c r="BF318" s="143">
        <f t="shared" ref="BF318:BF339" si="105">IF(N318="znížená",J318,0)</f>
        <v>0</v>
      </c>
      <c r="BG318" s="143">
        <f t="shared" ref="BG318:BG339" si="106">IF(N318="zákl. prenesená",J318,0)</f>
        <v>0</v>
      </c>
      <c r="BH318" s="143">
        <f t="shared" ref="BH318:BH339" si="107">IF(N318="zníž. prenesená",J318,0)</f>
        <v>0</v>
      </c>
      <c r="BI318" s="143">
        <f t="shared" ref="BI318:BI339" si="108">IF(N318="nulová",J318,0)</f>
        <v>0</v>
      </c>
      <c r="BJ318" s="13" t="s">
        <v>141</v>
      </c>
      <c r="BK318" s="143">
        <f t="shared" ref="BK318:BK339" si="109">ROUND(I318*H318,2)</f>
        <v>0</v>
      </c>
      <c r="BL318" s="13" t="s">
        <v>247</v>
      </c>
      <c r="BM318" s="142" t="s">
        <v>674</v>
      </c>
    </row>
    <row r="319" spans="2:65" s="1" customFormat="1" ht="16.5" customHeight="1">
      <c r="B319" s="130"/>
      <c r="C319" s="144" t="s">
        <v>304</v>
      </c>
      <c r="D319" s="144" t="s">
        <v>320</v>
      </c>
      <c r="E319" s="145" t="s">
        <v>675</v>
      </c>
      <c r="F319" s="146" t="s">
        <v>676</v>
      </c>
      <c r="G319" s="147" t="s">
        <v>337</v>
      </c>
      <c r="H319" s="148">
        <v>1</v>
      </c>
      <c r="I319" s="149"/>
      <c r="J319" s="149">
        <f t="shared" si="100"/>
        <v>0</v>
      </c>
      <c r="K319" s="150"/>
      <c r="L319" s="151"/>
      <c r="M319" s="152" t="s">
        <v>1</v>
      </c>
      <c r="N319" s="153" t="s">
        <v>36</v>
      </c>
      <c r="O319" s="140">
        <v>0</v>
      </c>
      <c r="P319" s="140">
        <f t="shared" si="101"/>
        <v>0</v>
      </c>
      <c r="Q319" s="140">
        <v>0</v>
      </c>
      <c r="R319" s="140">
        <f t="shared" si="102"/>
        <v>0</v>
      </c>
      <c r="S319" s="140">
        <v>0</v>
      </c>
      <c r="T319" s="141">
        <f t="shared" si="103"/>
        <v>0</v>
      </c>
      <c r="AR319" s="142" t="s">
        <v>677</v>
      </c>
      <c r="AT319" s="142" t="s">
        <v>320</v>
      </c>
      <c r="AU319" s="142" t="s">
        <v>141</v>
      </c>
      <c r="AY319" s="13" t="s">
        <v>133</v>
      </c>
      <c r="BE319" s="143">
        <f t="shared" si="104"/>
        <v>0</v>
      </c>
      <c r="BF319" s="143">
        <f t="shared" si="105"/>
        <v>0</v>
      </c>
      <c r="BG319" s="143">
        <f t="shared" si="106"/>
        <v>0</v>
      </c>
      <c r="BH319" s="143">
        <f t="shared" si="107"/>
        <v>0</v>
      </c>
      <c r="BI319" s="143">
        <f t="shared" si="108"/>
        <v>0</v>
      </c>
      <c r="BJ319" s="13" t="s">
        <v>141</v>
      </c>
      <c r="BK319" s="143">
        <f t="shared" si="109"/>
        <v>0</v>
      </c>
      <c r="BL319" s="13" t="s">
        <v>247</v>
      </c>
      <c r="BM319" s="142" t="s">
        <v>678</v>
      </c>
    </row>
    <row r="320" spans="2:65" s="1" customFormat="1" ht="24.2" customHeight="1">
      <c r="B320" s="130"/>
      <c r="C320" s="144" t="s">
        <v>486</v>
      </c>
      <c r="D320" s="144" t="s">
        <v>320</v>
      </c>
      <c r="E320" s="145" t="s">
        <v>679</v>
      </c>
      <c r="F320" s="146" t="s">
        <v>680</v>
      </c>
      <c r="G320" s="147" t="s">
        <v>273</v>
      </c>
      <c r="H320" s="148">
        <v>160</v>
      </c>
      <c r="I320" s="149"/>
      <c r="J320" s="149">
        <f t="shared" si="100"/>
        <v>0</v>
      </c>
      <c r="K320" s="150"/>
      <c r="L320" s="151"/>
      <c r="M320" s="152" t="s">
        <v>1</v>
      </c>
      <c r="N320" s="153" t="s">
        <v>36</v>
      </c>
      <c r="O320" s="140">
        <v>0</v>
      </c>
      <c r="P320" s="140">
        <f t="shared" si="101"/>
        <v>0</v>
      </c>
      <c r="Q320" s="140">
        <v>0</v>
      </c>
      <c r="R320" s="140">
        <f t="shared" si="102"/>
        <v>0</v>
      </c>
      <c r="S320" s="140">
        <v>0</v>
      </c>
      <c r="T320" s="141">
        <f t="shared" si="103"/>
        <v>0</v>
      </c>
      <c r="AR320" s="142" t="s">
        <v>677</v>
      </c>
      <c r="AT320" s="142" t="s">
        <v>320</v>
      </c>
      <c r="AU320" s="142" t="s">
        <v>141</v>
      </c>
      <c r="AY320" s="13" t="s">
        <v>133</v>
      </c>
      <c r="BE320" s="143">
        <f t="shared" si="104"/>
        <v>0</v>
      </c>
      <c r="BF320" s="143">
        <f t="shared" si="105"/>
        <v>0</v>
      </c>
      <c r="BG320" s="143">
        <f t="shared" si="106"/>
        <v>0</v>
      </c>
      <c r="BH320" s="143">
        <f t="shared" si="107"/>
        <v>0</v>
      </c>
      <c r="BI320" s="143">
        <f t="shared" si="108"/>
        <v>0</v>
      </c>
      <c r="BJ320" s="13" t="s">
        <v>141</v>
      </c>
      <c r="BK320" s="143">
        <f t="shared" si="109"/>
        <v>0</v>
      </c>
      <c r="BL320" s="13" t="s">
        <v>247</v>
      </c>
      <c r="BM320" s="142" t="s">
        <v>681</v>
      </c>
    </row>
    <row r="321" spans="2:65" s="1" customFormat="1" ht="16.5" customHeight="1">
      <c r="B321" s="130"/>
      <c r="C321" s="131" t="s">
        <v>308</v>
      </c>
      <c r="D321" s="131" t="s">
        <v>136</v>
      </c>
      <c r="E321" s="132" t="s">
        <v>682</v>
      </c>
      <c r="F321" s="133" t="s">
        <v>683</v>
      </c>
      <c r="G321" s="134" t="s">
        <v>337</v>
      </c>
      <c r="H321" s="135">
        <v>1</v>
      </c>
      <c r="I321" s="136"/>
      <c r="J321" s="136">
        <f t="shared" si="100"/>
        <v>0</v>
      </c>
      <c r="K321" s="137"/>
      <c r="L321" s="26"/>
      <c r="M321" s="138" t="s">
        <v>1</v>
      </c>
      <c r="N321" s="139" t="s">
        <v>36</v>
      </c>
      <c r="O321" s="140">
        <v>0</v>
      </c>
      <c r="P321" s="140">
        <f t="shared" si="101"/>
        <v>0</v>
      </c>
      <c r="Q321" s="140">
        <v>0</v>
      </c>
      <c r="R321" s="140">
        <f t="shared" si="102"/>
        <v>0</v>
      </c>
      <c r="S321" s="140">
        <v>0</v>
      </c>
      <c r="T321" s="141">
        <f t="shared" si="103"/>
        <v>0</v>
      </c>
      <c r="AR321" s="142" t="s">
        <v>247</v>
      </c>
      <c r="AT321" s="142" t="s">
        <v>136</v>
      </c>
      <c r="AU321" s="142" t="s">
        <v>141</v>
      </c>
      <c r="AY321" s="13" t="s">
        <v>133</v>
      </c>
      <c r="BE321" s="143">
        <f t="shared" si="104"/>
        <v>0</v>
      </c>
      <c r="BF321" s="143">
        <f t="shared" si="105"/>
        <v>0</v>
      </c>
      <c r="BG321" s="143">
        <f t="shared" si="106"/>
        <v>0</v>
      </c>
      <c r="BH321" s="143">
        <f t="shared" si="107"/>
        <v>0</v>
      </c>
      <c r="BI321" s="143">
        <f t="shared" si="108"/>
        <v>0</v>
      </c>
      <c r="BJ321" s="13" t="s">
        <v>141</v>
      </c>
      <c r="BK321" s="143">
        <f t="shared" si="109"/>
        <v>0</v>
      </c>
      <c r="BL321" s="13" t="s">
        <v>247</v>
      </c>
      <c r="BM321" s="142" t="s">
        <v>684</v>
      </c>
    </row>
    <row r="322" spans="2:65" s="1" customFormat="1" ht="24.2" customHeight="1">
      <c r="B322" s="130"/>
      <c r="C322" s="144" t="s">
        <v>685</v>
      </c>
      <c r="D322" s="144" t="s">
        <v>320</v>
      </c>
      <c r="E322" s="145" t="s">
        <v>686</v>
      </c>
      <c r="F322" s="146" t="s">
        <v>687</v>
      </c>
      <c r="G322" s="147" t="s">
        <v>337</v>
      </c>
      <c r="H322" s="148">
        <v>1</v>
      </c>
      <c r="I322" s="149"/>
      <c r="J322" s="149">
        <f t="shared" si="100"/>
        <v>0</v>
      </c>
      <c r="K322" s="150"/>
      <c r="L322" s="151"/>
      <c r="M322" s="152" t="s">
        <v>1</v>
      </c>
      <c r="N322" s="153" t="s">
        <v>36</v>
      </c>
      <c r="O322" s="140">
        <v>0</v>
      </c>
      <c r="P322" s="140">
        <f t="shared" si="101"/>
        <v>0</v>
      </c>
      <c r="Q322" s="140">
        <v>0</v>
      </c>
      <c r="R322" s="140">
        <f t="shared" si="102"/>
        <v>0</v>
      </c>
      <c r="S322" s="140">
        <v>0</v>
      </c>
      <c r="T322" s="141">
        <f t="shared" si="103"/>
        <v>0</v>
      </c>
      <c r="AR322" s="142" t="s">
        <v>677</v>
      </c>
      <c r="AT322" s="142" t="s">
        <v>320</v>
      </c>
      <c r="AU322" s="142" t="s">
        <v>141</v>
      </c>
      <c r="AY322" s="13" t="s">
        <v>133</v>
      </c>
      <c r="BE322" s="143">
        <f t="shared" si="104"/>
        <v>0</v>
      </c>
      <c r="BF322" s="143">
        <f t="shared" si="105"/>
        <v>0</v>
      </c>
      <c r="BG322" s="143">
        <f t="shared" si="106"/>
        <v>0</v>
      </c>
      <c r="BH322" s="143">
        <f t="shared" si="107"/>
        <v>0</v>
      </c>
      <c r="BI322" s="143">
        <f t="shared" si="108"/>
        <v>0</v>
      </c>
      <c r="BJ322" s="13" t="s">
        <v>141</v>
      </c>
      <c r="BK322" s="143">
        <f t="shared" si="109"/>
        <v>0</v>
      </c>
      <c r="BL322" s="13" t="s">
        <v>247</v>
      </c>
      <c r="BM322" s="142" t="s">
        <v>688</v>
      </c>
    </row>
    <row r="323" spans="2:65" s="1" customFormat="1" ht="24.2" customHeight="1">
      <c r="B323" s="130"/>
      <c r="C323" s="131" t="s">
        <v>318</v>
      </c>
      <c r="D323" s="131" t="s">
        <v>136</v>
      </c>
      <c r="E323" s="132" t="s">
        <v>689</v>
      </c>
      <c r="F323" s="133" t="s">
        <v>690</v>
      </c>
      <c r="G323" s="134" t="s">
        <v>203</v>
      </c>
      <c r="H323" s="135">
        <v>650</v>
      </c>
      <c r="I323" s="136"/>
      <c r="J323" s="136">
        <f t="shared" si="100"/>
        <v>0</v>
      </c>
      <c r="K323" s="137"/>
      <c r="L323" s="26"/>
      <c r="M323" s="138" t="s">
        <v>1</v>
      </c>
      <c r="N323" s="139" t="s">
        <v>36</v>
      </c>
      <c r="O323" s="140">
        <v>0</v>
      </c>
      <c r="P323" s="140">
        <f t="shared" si="101"/>
        <v>0</v>
      </c>
      <c r="Q323" s="140">
        <v>0</v>
      </c>
      <c r="R323" s="140">
        <f t="shared" si="102"/>
        <v>0</v>
      </c>
      <c r="S323" s="140">
        <v>0</v>
      </c>
      <c r="T323" s="141">
        <f t="shared" si="103"/>
        <v>0</v>
      </c>
      <c r="AR323" s="142" t="s">
        <v>247</v>
      </c>
      <c r="AT323" s="142" t="s">
        <v>136</v>
      </c>
      <c r="AU323" s="142" t="s">
        <v>141</v>
      </c>
      <c r="AY323" s="13" t="s">
        <v>133</v>
      </c>
      <c r="BE323" s="143">
        <f t="shared" si="104"/>
        <v>0</v>
      </c>
      <c r="BF323" s="143">
        <f t="shared" si="105"/>
        <v>0</v>
      </c>
      <c r="BG323" s="143">
        <f t="shared" si="106"/>
        <v>0</v>
      </c>
      <c r="BH323" s="143">
        <f t="shared" si="107"/>
        <v>0</v>
      </c>
      <c r="BI323" s="143">
        <f t="shared" si="108"/>
        <v>0</v>
      </c>
      <c r="BJ323" s="13" t="s">
        <v>141</v>
      </c>
      <c r="BK323" s="143">
        <f t="shared" si="109"/>
        <v>0</v>
      </c>
      <c r="BL323" s="13" t="s">
        <v>247</v>
      </c>
      <c r="BM323" s="142" t="s">
        <v>691</v>
      </c>
    </row>
    <row r="324" spans="2:65" s="1" customFormat="1" ht="33" customHeight="1">
      <c r="B324" s="130"/>
      <c r="C324" s="144" t="s">
        <v>692</v>
      </c>
      <c r="D324" s="144" t="s">
        <v>320</v>
      </c>
      <c r="E324" s="145" t="s">
        <v>693</v>
      </c>
      <c r="F324" s="146" t="s">
        <v>694</v>
      </c>
      <c r="G324" s="147" t="s">
        <v>203</v>
      </c>
      <c r="H324" s="148">
        <v>650</v>
      </c>
      <c r="I324" s="149"/>
      <c r="J324" s="149">
        <f t="shared" si="100"/>
        <v>0</v>
      </c>
      <c r="K324" s="150"/>
      <c r="L324" s="151"/>
      <c r="M324" s="152" t="s">
        <v>1</v>
      </c>
      <c r="N324" s="153" t="s">
        <v>36</v>
      </c>
      <c r="O324" s="140">
        <v>0</v>
      </c>
      <c r="P324" s="140">
        <f t="shared" si="101"/>
        <v>0</v>
      </c>
      <c r="Q324" s="140">
        <v>0</v>
      </c>
      <c r="R324" s="140">
        <f t="shared" si="102"/>
        <v>0</v>
      </c>
      <c r="S324" s="140">
        <v>0</v>
      </c>
      <c r="T324" s="141">
        <f t="shared" si="103"/>
        <v>0</v>
      </c>
      <c r="AR324" s="142" t="s">
        <v>677</v>
      </c>
      <c r="AT324" s="142" t="s">
        <v>320</v>
      </c>
      <c r="AU324" s="142" t="s">
        <v>141</v>
      </c>
      <c r="AY324" s="13" t="s">
        <v>133</v>
      </c>
      <c r="BE324" s="143">
        <f t="shared" si="104"/>
        <v>0</v>
      </c>
      <c r="BF324" s="143">
        <f t="shared" si="105"/>
        <v>0</v>
      </c>
      <c r="BG324" s="143">
        <f t="shared" si="106"/>
        <v>0</v>
      </c>
      <c r="BH324" s="143">
        <f t="shared" si="107"/>
        <v>0</v>
      </c>
      <c r="BI324" s="143">
        <f t="shared" si="108"/>
        <v>0</v>
      </c>
      <c r="BJ324" s="13" t="s">
        <v>141</v>
      </c>
      <c r="BK324" s="143">
        <f t="shared" si="109"/>
        <v>0</v>
      </c>
      <c r="BL324" s="13" t="s">
        <v>247</v>
      </c>
      <c r="BM324" s="142" t="s">
        <v>695</v>
      </c>
    </row>
    <row r="325" spans="2:65" s="1" customFormat="1" ht="24.2" customHeight="1">
      <c r="B325" s="130"/>
      <c r="C325" s="131" t="s">
        <v>323</v>
      </c>
      <c r="D325" s="131" t="s">
        <v>136</v>
      </c>
      <c r="E325" s="132" t="s">
        <v>696</v>
      </c>
      <c r="F325" s="133" t="s">
        <v>778</v>
      </c>
      <c r="G325" s="134" t="s">
        <v>203</v>
      </c>
      <c r="H325" s="135">
        <v>6420</v>
      </c>
      <c r="I325" s="136"/>
      <c r="J325" s="136">
        <f t="shared" si="100"/>
        <v>0</v>
      </c>
      <c r="K325" s="137"/>
      <c r="L325" s="26"/>
      <c r="M325" s="138" t="s">
        <v>1</v>
      </c>
      <c r="N325" s="139" t="s">
        <v>36</v>
      </c>
      <c r="O325" s="140">
        <v>0</v>
      </c>
      <c r="P325" s="140">
        <f t="shared" si="101"/>
        <v>0</v>
      </c>
      <c r="Q325" s="140">
        <v>0</v>
      </c>
      <c r="R325" s="140">
        <f t="shared" si="102"/>
        <v>0</v>
      </c>
      <c r="S325" s="140">
        <v>0</v>
      </c>
      <c r="T325" s="141">
        <f t="shared" si="103"/>
        <v>0</v>
      </c>
      <c r="AR325" s="142" t="s">
        <v>247</v>
      </c>
      <c r="AT325" s="142" t="s">
        <v>136</v>
      </c>
      <c r="AU325" s="142" t="s">
        <v>141</v>
      </c>
      <c r="AY325" s="13" t="s">
        <v>133</v>
      </c>
      <c r="BE325" s="143">
        <f t="shared" si="104"/>
        <v>0</v>
      </c>
      <c r="BF325" s="143">
        <f t="shared" si="105"/>
        <v>0</v>
      </c>
      <c r="BG325" s="143">
        <f t="shared" si="106"/>
        <v>0</v>
      </c>
      <c r="BH325" s="143">
        <f t="shared" si="107"/>
        <v>0</v>
      </c>
      <c r="BI325" s="143">
        <f t="shared" si="108"/>
        <v>0</v>
      </c>
      <c r="BJ325" s="13" t="s">
        <v>141</v>
      </c>
      <c r="BK325" s="143">
        <f t="shared" si="109"/>
        <v>0</v>
      </c>
      <c r="BL325" s="13" t="s">
        <v>247</v>
      </c>
      <c r="BM325" s="142" t="s">
        <v>697</v>
      </c>
    </row>
    <row r="326" spans="2:65" s="1" customFormat="1" ht="37.9" customHeight="1">
      <c r="B326" s="130"/>
      <c r="C326" s="144" t="s">
        <v>698</v>
      </c>
      <c r="D326" s="144" t="s">
        <v>320</v>
      </c>
      <c r="E326" s="145" t="s">
        <v>699</v>
      </c>
      <c r="F326" s="146" t="s">
        <v>779</v>
      </c>
      <c r="G326" s="147" t="s">
        <v>203</v>
      </c>
      <c r="H326" s="148">
        <v>6420</v>
      </c>
      <c r="I326" s="149"/>
      <c r="J326" s="149">
        <f t="shared" si="100"/>
        <v>0</v>
      </c>
      <c r="K326" s="150"/>
      <c r="L326" s="151"/>
      <c r="M326" s="152" t="s">
        <v>1</v>
      </c>
      <c r="N326" s="153" t="s">
        <v>36</v>
      </c>
      <c r="O326" s="140">
        <v>0</v>
      </c>
      <c r="P326" s="140">
        <f t="shared" si="101"/>
        <v>0</v>
      </c>
      <c r="Q326" s="140">
        <v>0</v>
      </c>
      <c r="R326" s="140">
        <f t="shared" si="102"/>
        <v>0</v>
      </c>
      <c r="S326" s="140">
        <v>0</v>
      </c>
      <c r="T326" s="141">
        <f t="shared" si="103"/>
        <v>0</v>
      </c>
      <c r="AR326" s="142" t="s">
        <v>677</v>
      </c>
      <c r="AT326" s="142" t="s">
        <v>320</v>
      </c>
      <c r="AU326" s="142" t="s">
        <v>141</v>
      </c>
      <c r="AY326" s="13" t="s">
        <v>133</v>
      </c>
      <c r="BE326" s="143">
        <f t="shared" si="104"/>
        <v>0</v>
      </c>
      <c r="BF326" s="143">
        <f t="shared" si="105"/>
        <v>0</v>
      </c>
      <c r="BG326" s="143">
        <f t="shared" si="106"/>
        <v>0</v>
      </c>
      <c r="BH326" s="143">
        <f t="shared" si="107"/>
        <v>0</v>
      </c>
      <c r="BI326" s="143">
        <f t="shared" si="108"/>
        <v>0</v>
      </c>
      <c r="BJ326" s="13" t="s">
        <v>141</v>
      </c>
      <c r="BK326" s="143">
        <f t="shared" si="109"/>
        <v>0</v>
      </c>
      <c r="BL326" s="13" t="s">
        <v>247</v>
      </c>
      <c r="BM326" s="142" t="s">
        <v>700</v>
      </c>
    </row>
    <row r="327" spans="2:65" s="1" customFormat="1" ht="33" customHeight="1">
      <c r="B327" s="130"/>
      <c r="C327" s="144" t="s">
        <v>326</v>
      </c>
      <c r="D327" s="144" t="s">
        <v>320</v>
      </c>
      <c r="E327" s="145" t="s">
        <v>701</v>
      </c>
      <c r="F327" s="146" t="s">
        <v>702</v>
      </c>
      <c r="G327" s="147" t="s">
        <v>203</v>
      </c>
      <c r="H327" s="148">
        <v>6420</v>
      </c>
      <c r="I327" s="149"/>
      <c r="J327" s="149">
        <f t="shared" si="100"/>
        <v>0</v>
      </c>
      <c r="K327" s="150"/>
      <c r="L327" s="151"/>
      <c r="M327" s="152" t="s">
        <v>1</v>
      </c>
      <c r="N327" s="153" t="s">
        <v>36</v>
      </c>
      <c r="O327" s="140">
        <v>0</v>
      </c>
      <c r="P327" s="140">
        <f t="shared" si="101"/>
        <v>0</v>
      </c>
      <c r="Q327" s="140">
        <v>0</v>
      </c>
      <c r="R327" s="140">
        <f t="shared" si="102"/>
        <v>0</v>
      </c>
      <c r="S327" s="140">
        <v>0</v>
      </c>
      <c r="T327" s="141">
        <f t="shared" si="103"/>
        <v>0</v>
      </c>
      <c r="AR327" s="142" t="s">
        <v>677</v>
      </c>
      <c r="AT327" s="142" t="s">
        <v>320</v>
      </c>
      <c r="AU327" s="142" t="s">
        <v>141</v>
      </c>
      <c r="AY327" s="13" t="s">
        <v>133</v>
      </c>
      <c r="BE327" s="143">
        <f t="shared" si="104"/>
        <v>0</v>
      </c>
      <c r="BF327" s="143">
        <f t="shared" si="105"/>
        <v>0</v>
      </c>
      <c r="BG327" s="143">
        <f t="shared" si="106"/>
        <v>0</v>
      </c>
      <c r="BH327" s="143">
        <f t="shared" si="107"/>
        <v>0</v>
      </c>
      <c r="BI327" s="143">
        <f t="shared" si="108"/>
        <v>0</v>
      </c>
      <c r="BJ327" s="13" t="s">
        <v>141</v>
      </c>
      <c r="BK327" s="143">
        <f t="shared" si="109"/>
        <v>0</v>
      </c>
      <c r="BL327" s="13" t="s">
        <v>247</v>
      </c>
      <c r="BM327" s="142" t="s">
        <v>703</v>
      </c>
    </row>
    <row r="328" spans="2:65" s="1" customFormat="1" ht="33" customHeight="1">
      <c r="B328" s="130"/>
      <c r="C328" s="131" t="s">
        <v>704</v>
      </c>
      <c r="D328" s="131" t="s">
        <v>136</v>
      </c>
      <c r="E328" s="132" t="s">
        <v>705</v>
      </c>
      <c r="F328" s="133" t="s">
        <v>706</v>
      </c>
      <c r="G328" s="134" t="s">
        <v>203</v>
      </c>
      <c r="H328" s="135">
        <v>160</v>
      </c>
      <c r="I328" s="136"/>
      <c r="J328" s="136">
        <f t="shared" si="100"/>
        <v>0</v>
      </c>
      <c r="K328" s="137"/>
      <c r="L328" s="26"/>
      <c r="M328" s="138" t="s">
        <v>1</v>
      </c>
      <c r="N328" s="139" t="s">
        <v>36</v>
      </c>
      <c r="O328" s="140">
        <v>0</v>
      </c>
      <c r="P328" s="140">
        <f t="shared" si="101"/>
        <v>0</v>
      </c>
      <c r="Q328" s="140">
        <v>0</v>
      </c>
      <c r="R328" s="140">
        <f t="shared" si="102"/>
        <v>0</v>
      </c>
      <c r="S328" s="140">
        <v>0</v>
      </c>
      <c r="T328" s="141">
        <f t="shared" si="103"/>
        <v>0</v>
      </c>
      <c r="AR328" s="142" t="s">
        <v>247</v>
      </c>
      <c r="AT328" s="142" t="s">
        <v>136</v>
      </c>
      <c r="AU328" s="142" t="s">
        <v>141</v>
      </c>
      <c r="AY328" s="13" t="s">
        <v>133</v>
      </c>
      <c r="BE328" s="143">
        <f t="shared" si="104"/>
        <v>0</v>
      </c>
      <c r="BF328" s="143">
        <f t="shared" si="105"/>
        <v>0</v>
      </c>
      <c r="BG328" s="143">
        <f t="shared" si="106"/>
        <v>0</v>
      </c>
      <c r="BH328" s="143">
        <f t="shared" si="107"/>
        <v>0</v>
      </c>
      <c r="BI328" s="143">
        <f t="shared" si="108"/>
        <v>0</v>
      </c>
      <c r="BJ328" s="13" t="s">
        <v>141</v>
      </c>
      <c r="BK328" s="143">
        <f t="shared" si="109"/>
        <v>0</v>
      </c>
      <c r="BL328" s="13" t="s">
        <v>247</v>
      </c>
      <c r="BM328" s="142" t="s">
        <v>707</v>
      </c>
    </row>
    <row r="329" spans="2:65" s="1" customFormat="1" ht="37.9" customHeight="1">
      <c r="B329" s="130"/>
      <c r="C329" s="144" t="s">
        <v>499</v>
      </c>
      <c r="D329" s="144" t="s">
        <v>320</v>
      </c>
      <c r="E329" s="145" t="s">
        <v>708</v>
      </c>
      <c r="F329" s="146" t="s">
        <v>709</v>
      </c>
      <c r="G329" s="147" t="s">
        <v>203</v>
      </c>
      <c r="H329" s="148">
        <v>160</v>
      </c>
      <c r="I329" s="149"/>
      <c r="J329" s="149">
        <f t="shared" si="100"/>
        <v>0</v>
      </c>
      <c r="K329" s="150"/>
      <c r="L329" s="151"/>
      <c r="M329" s="152" t="s">
        <v>1</v>
      </c>
      <c r="N329" s="153" t="s">
        <v>36</v>
      </c>
      <c r="O329" s="140">
        <v>0</v>
      </c>
      <c r="P329" s="140">
        <f t="shared" si="101"/>
        <v>0</v>
      </c>
      <c r="Q329" s="140">
        <v>0</v>
      </c>
      <c r="R329" s="140">
        <f t="shared" si="102"/>
        <v>0</v>
      </c>
      <c r="S329" s="140">
        <v>0</v>
      </c>
      <c r="T329" s="141">
        <f t="shared" si="103"/>
        <v>0</v>
      </c>
      <c r="AR329" s="142" t="s">
        <v>677</v>
      </c>
      <c r="AT329" s="142" t="s">
        <v>320</v>
      </c>
      <c r="AU329" s="142" t="s">
        <v>141</v>
      </c>
      <c r="AY329" s="13" t="s">
        <v>133</v>
      </c>
      <c r="BE329" s="143">
        <f t="shared" si="104"/>
        <v>0</v>
      </c>
      <c r="BF329" s="143">
        <f t="shared" si="105"/>
        <v>0</v>
      </c>
      <c r="BG329" s="143">
        <f t="shared" si="106"/>
        <v>0</v>
      </c>
      <c r="BH329" s="143">
        <f t="shared" si="107"/>
        <v>0</v>
      </c>
      <c r="BI329" s="143">
        <f t="shared" si="108"/>
        <v>0</v>
      </c>
      <c r="BJ329" s="13" t="s">
        <v>141</v>
      </c>
      <c r="BK329" s="143">
        <f t="shared" si="109"/>
        <v>0</v>
      </c>
      <c r="BL329" s="13" t="s">
        <v>247</v>
      </c>
      <c r="BM329" s="142" t="s">
        <v>710</v>
      </c>
    </row>
    <row r="330" spans="2:65" s="1" customFormat="1" ht="24.2" customHeight="1">
      <c r="B330" s="130"/>
      <c r="C330" s="131" t="s">
        <v>711</v>
      </c>
      <c r="D330" s="131" t="s">
        <v>136</v>
      </c>
      <c r="E330" s="132" t="s">
        <v>712</v>
      </c>
      <c r="F330" s="133" t="s">
        <v>713</v>
      </c>
      <c r="G330" s="134" t="s">
        <v>203</v>
      </c>
      <c r="H330" s="135">
        <v>160</v>
      </c>
      <c r="I330" s="136"/>
      <c r="J330" s="136">
        <f t="shared" si="100"/>
        <v>0</v>
      </c>
      <c r="K330" s="137"/>
      <c r="L330" s="26"/>
      <c r="M330" s="138" t="s">
        <v>1</v>
      </c>
      <c r="N330" s="139" t="s">
        <v>36</v>
      </c>
      <c r="O330" s="140">
        <v>0</v>
      </c>
      <c r="P330" s="140">
        <f t="shared" si="101"/>
        <v>0</v>
      </c>
      <c r="Q330" s="140">
        <v>0</v>
      </c>
      <c r="R330" s="140">
        <f t="shared" si="102"/>
        <v>0</v>
      </c>
      <c r="S330" s="140">
        <v>0</v>
      </c>
      <c r="T330" s="141">
        <f t="shared" si="103"/>
        <v>0</v>
      </c>
      <c r="AR330" s="142" t="s">
        <v>247</v>
      </c>
      <c r="AT330" s="142" t="s">
        <v>136</v>
      </c>
      <c r="AU330" s="142" t="s">
        <v>141</v>
      </c>
      <c r="AY330" s="13" t="s">
        <v>133</v>
      </c>
      <c r="BE330" s="143">
        <f t="shared" si="104"/>
        <v>0</v>
      </c>
      <c r="BF330" s="143">
        <f t="shared" si="105"/>
        <v>0</v>
      </c>
      <c r="BG330" s="143">
        <f t="shared" si="106"/>
        <v>0</v>
      </c>
      <c r="BH330" s="143">
        <f t="shared" si="107"/>
        <v>0</v>
      </c>
      <c r="BI330" s="143">
        <f t="shared" si="108"/>
        <v>0</v>
      </c>
      <c r="BJ330" s="13" t="s">
        <v>141</v>
      </c>
      <c r="BK330" s="143">
        <f t="shared" si="109"/>
        <v>0</v>
      </c>
      <c r="BL330" s="13" t="s">
        <v>247</v>
      </c>
      <c r="BM330" s="142" t="s">
        <v>677</v>
      </c>
    </row>
    <row r="331" spans="2:65" s="1" customFormat="1" ht="37.9" customHeight="1">
      <c r="B331" s="130"/>
      <c r="C331" s="144" t="s">
        <v>478</v>
      </c>
      <c r="D331" s="144" t="s">
        <v>320</v>
      </c>
      <c r="E331" s="145" t="s">
        <v>714</v>
      </c>
      <c r="F331" s="146" t="s">
        <v>715</v>
      </c>
      <c r="G331" s="147" t="s">
        <v>203</v>
      </c>
      <c r="H331" s="148">
        <v>160</v>
      </c>
      <c r="I331" s="149"/>
      <c r="J331" s="149">
        <f t="shared" si="100"/>
        <v>0</v>
      </c>
      <c r="K331" s="150"/>
      <c r="L331" s="151"/>
      <c r="M331" s="152" t="s">
        <v>1</v>
      </c>
      <c r="N331" s="153" t="s">
        <v>36</v>
      </c>
      <c r="O331" s="140">
        <v>0</v>
      </c>
      <c r="P331" s="140">
        <f t="shared" si="101"/>
        <v>0</v>
      </c>
      <c r="Q331" s="140">
        <v>0</v>
      </c>
      <c r="R331" s="140">
        <f t="shared" si="102"/>
        <v>0</v>
      </c>
      <c r="S331" s="140">
        <v>0</v>
      </c>
      <c r="T331" s="141">
        <f t="shared" si="103"/>
        <v>0</v>
      </c>
      <c r="AR331" s="142" t="s">
        <v>677</v>
      </c>
      <c r="AT331" s="142" t="s">
        <v>320</v>
      </c>
      <c r="AU331" s="142" t="s">
        <v>141</v>
      </c>
      <c r="AY331" s="13" t="s">
        <v>133</v>
      </c>
      <c r="BE331" s="143">
        <f t="shared" si="104"/>
        <v>0</v>
      </c>
      <c r="BF331" s="143">
        <f t="shared" si="105"/>
        <v>0</v>
      </c>
      <c r="BG331" s="143">
        <f t="shared" si="106"/>
        <v>0</v>
      </c>
      <c r="BH331" s="143">
        <f t="shared" si="107"/>
        <v>0</v>
      </c>
      <c r="BI331" s="143">
        <f t="shared" si="108"/>
        <v>0</v>
      </c>
      <c r="BJ331" s="13" t="s">
        <v>141</v>
      </c>
      <c r="BK331" s="143">
        <f t="shared" si="109"/>
        <v>0</v>
      </c>
      <c r="BL331" s="13" t="s">
        <v>247</v>
      </c>
      <c r="BM331" s="142" t="s">
        <v>716</v>
      </c>
    </row>
    <row r="332" spans="2:65" s="1" customFormat="1" ht="21.75" customHeight="1">
      <c r="B332" s="130"/>
      <c r="C332" s="131" t="s">
        <v>717</v>
      </c>
      <c r="D332" s="131" t="s">
        <v>136</v>
      </c>
      <c r="E332" s="132" t="s">
        <v>718</v>
      </c>
      <c r="F332" s="133" t="s">
        <v>719</v>
      </c>
      <c r="G332" s="134" t="s">
        <v>337</v>
      </c>
      <c r="H332" s="135">
        <v>1</v>
      </c>
      <c r="I332" s="136"/>
      <c r="J332" s="136">
        <f t="shared" si="100"/>
        <v>0</v>
      </c>
      <c r="K332" s="137"/>
      <c r="L332" s="26"/>
      <c r="M332" s="138" t="s">
        <v>1</v>
      </c>
      <c r="N332" s="139" t="s">
        <v>36</v>
      </c>
      <c r="O332" s="140">
        <v>0</v>
      </c>
      <c r="P332" s="140">
        <f t="shared" si="101"/>
        <v>0</v>
      </c>
      <c r="Q332" s="140">
        <v>0</v>
      </c>
      <c r="R332" s="140">
        <f t="shared" si="102"/>
        <v>0</v>
      </c>
      <c r="S332" s="140">
        <v>0</v>
      </c>
      <c r="T332" s="141">
        <f t="shared" si="103"/>
        <v>0</v>
      </c>
      <c r="AR332" s="142" t="s">
        <v>247</v>
      </c>
      <c r="AT332" s="142" t="s">
        <v>136</v>
      </c>
      <c r="AU332" s="142" t="s">
        <v>141</v>
      </c>
      <c r="AY332" s="13" t="s">
        <v>133</v>
      </c>
      <c r="BE332" s="143">
        <f t="shared" si="104"/>
        <v>0</v>
      </c>
      <c r="BF332" s="143">
        <f t="shared" si="105"/>
        <v>0</v>
      </c>
      <c r="BG332" s="143">
        <f t="shared" si="106"/>
        <v>0</v>
      </c>
      <c r="BH332" s="143">
        <f t="shared" si="107"/>
        <v>0</v>
      </c>
      <c r="BI332" s="143">
        <f t="shared" si="108"/>
        <v>0</v>
      </c>
      <c r="BJ332" s="13" t="s">
        <v>141</v>
      </c>
      <c r="BK332" s="143">
        <f t="shared" si="109"/>
        <v>0</v>
      </c>
      <c r="BL332" s="13" t="s">
        <v>247</v>
      </c>
      <c r="BM332" s="142" t="s">
        <v>720</v>
      </c>
    </row>
    <row r="333" spans="2:65" s="1" customFormat="1" ht="16.5" customHeight="1">
      <c r="B333" s="130"/>
      <c r="C333" s="131" t="s">
        <v>330</v>
      </c>
      <c r="D333" s="131" t="s">
        <v>136</v>
      </c>
      <c r="E333" s="132" t="s">
        <v>721</v>
      </c>
      <c r="F333" s="133" t="s">
        <v>722</v>
      </c>
      <c r="G333" s="134" t="s">
        <v>337</v>
      </c>
      <c r="H333" s="135">
        <v>1</v>
      </c>
      <c r="I333" s="136"/>
      <c r="J333" s="136">
        <f t="shared" si="100"/>
        <v>0</v>
      </c>
      <c r="K333" s="137"/>
      <c r="L333" s="26"/>
      <c r="M333" s="138" t="s">
        <v>1</v>
      </c>
      <c r="N333" s="139" t="s">
        <v>36</v>
      </c>
      <c r="O333" s="140">
        <v>0</v>
      </c>
      <c r="P333" s="140">
        <f t="shared" si="101"/>
        <v>0</v>
      </c>
      <c r="Q333" s="140">
        <v>0</v>
      </c>
      <c r="R333" s="140">
        <f t="shared" si="102"/>
        <v>0</v>
      </c>
      <c r="S333" s="140">
        <v>0</v>
      </c>
      <c r="T333" s="141">
        <f t="shared" si="103"/>
        <v>0</v>
      </c>
      <c r="AR333" s="142" t="s">
        <v>247</v>
      </c>
      <c r="AT333" s="142" t="s">
        <v>136</v>
      </c>
      <c r="AU333" s="142" t="s">
        <v>141</v>
      </c>
      <c r="AY333" s="13" t="s">
        <v>133</v>
      </c>
      <c r="BE333" s="143">
        <f t="shared" si="104"/>
        <v>0</v>
      </c>
      <c r="BF333" s="143">
        <f t="shared" si="105"/>
        <v>0</v>
      </c>
      <c r="BG333" s="143">
        <f t="shared" si="106"/>
        <v>0</v>
      </c>
      <c r="BH333" s="143">
        <f t="shared" si="107"/>
        <v>0</v>
      </c>
      <c r="BI333" s="143">
        <f t="shared" si="108"/>
        <v>0</v>
      </c>
      <c r="BJ333" s="13" t="s">
        <v>141</v>
      </c>
      <c r="BK333" s="143">
        <f t="shared" si="109"/>
        <v>0</v>
      </c>
      <c r="BL333" s="13" t="s">
        <v>247</v>
      </c>
      <c r="BM333" s="142" t="s">
        <v>723</v>
      </c>
    </row>
    <row r="334" spans="2:65" s="1" customFormat="1" ht="16.5" customHeight="1">
      <c r="B334" s="130"/>
      <c r="C334" s="131" t="s">
        <v>724</v>
      </c>
      <c r="D334" s="131" t="s">
        <v>136</v>
      </c>
      <c r="E334" s="132" t="s">
        <v>725</v>
      </c>
      <c r="F334" s="133" t="s">
        <v>726</v>
      </c>
      <c r="G334" s="134" t="s">
        <v>337</v>
      </c>
      <c r="H334" s="135">
        <v>1</v>
      </c>
      <c r="I334" s="136"/>
      <c r="J334" s="136">
        <f t="shared" si="100"/>
        <v>0</v>
      </c>
      <c r="K334" s="137"/>
      <c r="L334" s="26"/>
      <c r="M334" s="138" t="s">
        <v>1</v>
      </c>
      <c r="N334" s="139" t="s">
        <v>36</v>
      </c>
      <c r="O334" s="140">
        <v>0</v>
      </c>
      <c r="P334" s="140">
        <f t="shared" si="101"/>
        <v>0</v>
      </c>
      <c r="Q334" s="140">
        <v>0</v>
      </c>
      <c r="R334" s="140">
        <f t="shared" si="102"/>
        <v>0</v>
      </c>
      <c r="S334" s="140">
        <v>0</v>
      </c>
      <c r="T334" s="141">
        <f t="shared" si="103"/>
        <v>0</v>
      </c>
      <c r="AR334" s="142" t="s">
        <v>247</v>
      </c>
      <c r="AT334" s="142" t="s">
        <v>136</v>
      </c>
      <c r="AU334" s="142" t="s">
        <v>141</v>
      </c>
      <c r="AY334" s="13" t="s">
        <v>133</v>
      </c>
      <c r="BE334" s="143">
        <f t="shared" si="104"/>
        <v>0</v>
      </c>
      <c r="BF334" s="143">
        <f t="shared" si="105"/>
        <v>0</v>
      </c>
      <c r="BG334" s="143">
        <f t="shared" si="106"/>
        <v>0</v>
      </c>
      <c r="BH334" s="143">
        <f t="shared" si="107"/>
        <v>0</v>
      </c>
      <c r="BI334" s="143">
        <f t="shared" si="108"/>
        <v>0</v>
      </c>
      <c r="BJ334" s="13" t="s">
        <v>141</v>
      </c>
      <c r="BK334" s="143">
        <f t="shared" si="109"/>
        <v>0</v>
      </c>
      <c r="BL334" s="13" t="s">
        <v>247</v>
      </c>
      <c r="BM334" s="142" t="s">
        <v>727</v>
      </c>
    </row>
    <row r="335" spans="2:65" s="1" customFormat="1" ht="24.2" customHeight="1">
      <c r="B335" s="130"/>
      <c r="C335" s="131" t="s">
        <v>333</v>
      </c>
      <c r="D335" s="131" t="s">
        <v>136</v>
      </c>
      <c r="E335" s="132" t="s">
        <v>728</v>
      </c>
      <c r="F335" s="133" t="s">
        <v>729</v>
      </c>
      <c r="G335" s="134" t="s">
        <v>730</v>
      </c>
      <c r="H335" s="135">
        <v>48</v>
      </c>
      <c r="I335" s="136"/>
      <c r="J335" s="136">
        <f t="shared" si="100"/>
        <v>0</v>
      </c>
      <c r="K335" s="137"/>
      <c r="L335" s="26"/>
      <c r="M335" s="138" t="s">
        <v>1</v>
      </c>
      <c r="N335" s="139" t="s">
        <v>36</v>
      </c>
      <c r="O335" s="140">
        <v>0</v>
      </c>
      <c r="P335" s="140">
        <f t="shared" si="101"/>
        <v>0</v>
      </c>
      <c r="Q335" s="140">
        <v>0</v>
      </c>
      <c r="R335" s="140">
        <f t="shared" si="102"/>
        <v>0</v>
      </c>
      <c r="S335" s="140">
        <v>0</v>
      </c>
      <c r="T335" s="141">
        <f t="shared" si="103"/>
        <v>0</v>
      </c>
      <c r="AR335" s="142" t="s">
        <v>247</v>
      </c>
      <c r="AT335" s="142" t="s">
        <v>136</v>
      </c>
      <c r="AU335" s="142" t="s">
        <v>141</v>
      </c>
      <c r="AY335" s="13" t="s">
        <v>133</v>
      </c>
      <c r="BE335" s="143">
        <f t="shared" si="104"/>
        <v>0</v>
      </c>
      <c r="BF335" s="143">
        <f t="shared" si="105"/>
        <v>0</v>
      </c>
      <c r="BG335" s="143">
        <f t="shared" si="106"/>
        <v>0</v>
      </c>
      <c r="BH335" s="143">
        <f t="shared" si="107"/>
        <v>0</v>
      </c>
      <c r="BI335" s="143">
        <f t="shared" si="108"/>
        <v>0</v>
      </c>
      <c r="BJ335" s="13" t="s">
        <v>141</v>
      </c>
      <c r="BK335" s="143">
        <f t="shared" si="109"/>
        <v>0</v>
      </c>
      <c r="BL335" s="13" t="s">
        <v>247</v>
      </c>
      <c r="BM335" s="142" t="s">
        <v>731</v>
      </c>
    </row>
    <row r="336" spans="2:65" s="1" customFormat="1" ht="16.5" customHeight="1">
      <c r="B336" s="130"/>
      <c r="C336" s="131" t="s">
        <v>732</v>
      </c>
      <c r="D336" s="131" t="s">
        <v>136</v>
      </c>
      <c r="E336" s="132" t="s">
        <v>733</v>
      </c>
      <c r="F336" s="133" t="s">
        <v>734</v>
      </c>
      <c r="G336" s="134" t="s">
        <v>735</v>
      </c>
      <c r="H336" s="135">
        <v>360</v>
      </c>
      <c r="I336" s="136"/>
      <c r="J336" s="136">
        <f t="shared" si="100"/>
        <v>0</v>
      </c>
      <c r="K336" s="137"/>
      <c r="L336" s="26"/>
      <c r="M336" s="138" t="s">
        <v>1</v>
      </c>
      <c r="N336" s="139" t="s">
        <v>36</v>
      </c>
      <c r="O336" s="140">
        <v>0</v>
      </c>
      <c r="P336" s="140">
        <f t="shared" si="101"/>
        <v>0</v>
      </c>
      <c r="Q336" s="140">
        <v>0</v>
      </c>
      <c r="R336" s="140">
        <f t="shared" si="102"/>
        <v>0</v>
      </c>
      <c r="S336" s="140">
        <v>0</v>
      </c>
      <c r="T336" s="141">
        <f t="shared" si="103"/>
        <v>0</v>
      </c>
      <c r="AR336" s="142" t="s">
        <v>247</v>
      </c>
      <c r="AT336" s="142" t="s">
        <v>136</v>
      </c>
      <c r="AU336" s="142" t="s">
        <v>141</v>
      </c>
      <c r="AY336" s="13" t="s">
        <v>133</v>
      </c>
      <c r="BE336" s="143">
        <f t="shared" si="104"/>
        <v>0</v>
      </c>
      <c r="BF336" s="143">
        <f t="shared" si="105"/>
        <v>0</v>
      </c>
      <c r="BG336" s="143">
        <f t="shared" si="106"/>
        <v>0</v>
      </c>
      <c r="BH336" s="143">
        <f t="shared" si="107"/>
        <v>0</v>
      </c>
      <c r="BI336" s="143">
        <f t="shared" si="108"/>
        <v>0</v>
      </c>
      <c r="BJ336" s="13" t="s">
        <v>141</v>
      </c>
      <c r="BK336" s="143">
        <f t="shared" si="109"/>
        <v>0</v>
      </c>
      <c r="BL336" s="13" t="s">
        <v>247</v>
      </c>
      <c r="BM336" s="142" t="s">
        <v>736</v>
      </c>
    </row>
    <row r="337" spans="2:65" s="1" customFormat="1" ht="33" customHeight="1">
      <c r="B337" s="130"/>
      <c r="C337" s="131" t="s">
        <v>338</v>
      </c>
      <c r="D337" s="131" t="s">
        <v>136</v>
      </c>
      <c r="E337" s="132" t="s">
        <v>737</v>
      </c>
      <c r="F337" s="133" t="s">
        <v>782</v>
      </c>
      <c r="G337" s="134" t="s">
        <v>474</v>
      </c>
      <c r="H337" s="135">
        <v>688</v>
      </c>
      <c r="I337" s="136"/>
      <c r="J337" s="136">
        <f t="shared" si="100"/>
        <v>0</v>
      </c>
      <c r="K337" s="137"/>
      <c r="L337" s="26"/>
      <c r="M337" s="138" t="s">
        <v>1</v>
      </c>
      <c r="N337" s="139" t="s">
        <v>36</v>
      </c>
      <c r="O337" s="140">
        <v>0</v>
      </c>
      <c r="P337" s="140">
        <f t="shared" si="101"/>
        <v>0</v>
      </c>
      <c r="Q337" s="140">
        <v>0</v>
      </c>
      <c r="R337" s="140">
        <f t="shared" si="102"/>
        <v>0</v>
      </c>
      <c r="S337" s="140">
        <v>0</v>
      </c>
      <c r="T337" s="141">
        <f t="shared" si="103"/>
        <v>0</v>
      </c>
      <c r="AR337" s="142" t="s">
        <v>247</v>
      </c>
      <c r="AT337" s="142" t="s">
        <v>136</v>
      </c>
      <c r="AU337" s="142" t="s">
        <v>141</v>
      </c>
      <c r="AY337" s="13" t="s">
        <v>133</v>
      </c>
      <c r="BE337" s="143">
        <f t="shared" si="104"/>
        <v>0</v>
      </c>
      <c r="BF337" s="143">
        <f t="shared" si="105"/>
        <v>0</v>
      </c>
      <c r="BG337" s="143">
        <f t="shared" si="106"/>
        <v>0</v>
      </c>
      <c r="BH337" s="143">
        <f t="shared" si="107"/>
        <v>0</v>
      </c>
      <c r="BI337" s="143">
        <f t="shared" si="108"/>
        <v>0</v>
      </c>
      <c r="BJ337" s="13" t="s">
        <v>141</v>
      </c>
      <c r="BK337" s="143">
        <f t="shared" si="109"/>
        <v>0</v>
      </c>
      <c r="BL337" s="13" t="s">
        <v>247</v>
      </c>
      <c r="BM337" s="142" t="s">
        <v>738</v>
      </c>
    </row>
    <row r="338" spans="2:65" s="1" customFormat="1" ht="24.2" customHeight="1">
      <c r="B338" s="130"/>
      <c r="C338" s="131" t="s">
        <v>739</v>
      </c>
      <c r="D338" s="131" t="s">
        <v>136</v>
      </c>
      <c r="E338" s="132" t="s">
        <v>740</v>
      </c>
      <c r="F338" s="133" t="s">
        <v>741</v>
      </c>
      <c r="G338" s="134" t="s">
        <v>273</v>
      </c>
      <c r="H338" s="135">
        <v>8</v>
      </c>
      <c r="I338" s="136"/>
      <c r="J338" s="136">
        <f t="shared" si="100"/>
        <v>0</v>
      </c>
      <c r="K338" s="137"/>
      <c r="L338" s="26"/>
      <c r="M338" s="138" t="s">
        <v>1</v>
      </c>
      <c r="N338" s="139" t="s">
        <v>36</v>
      </c>
      <c r="O338" s="140">
        <v>0</v>
      </c>
      <c r="P338" s="140">
        <f t="shared" si="101"/>
        <v>0</v>
      </c>
      <c r="Q338" s="140">
        <v>0</v>
      </c>
      <c r="R338" s="140">
        <f t="shared" si="102"/>
        <v>0</v>
      </c>
      <c r="S338" s="140">
        <v>0</v>
      </c>
      <c r="T338" s="141">
        <f t="shared" si="103"/>
        <v>0</v>
      </c>
      <c r="AR338" s="142" t="s">
        <v>247</v>
      </c>
      <c r="AT338" s="142" t="s">
        <v>136</v>
      </c>
      <c r="AU338" s="142" t="s">
        <v>141</v>
      </c>
      <c r="AY338" s="13" t="s">
        <v>133</v>
      </c>
      <c r="BE338" s="143">
        <f t="shared" si="104"/>
        <v>0</v>
      </c>
      <c r="BF338" s="143">
        <f t="shared" si="105"/>
        <v>0</v>
      </c>
      <c r="BG338" s="143">
        <f t="shared" si="106"/>
        <v>0</v>
      </c>
      <c r="BH338" s="143">
        <f t="shared" si="107"/>
        <v>0</v>
      </c>
      <c r="BI338" s="143">
        <f t="shared" si="108"/>
        <v>0</v>
      </c>
      <c r="BJ338" s="13" t="s">
        <v>141</v>
      </c>
      <c r="BK338" s="143">
        <f t="shared" si="109"/>
        <v>0</v>
      </c>
      <c r="BL338" s="13" t="s">
        <v>247</v>
      </c>
      <c r="BM338" s="142" t="s">
        <v>742</v>
      </c>
    </row>
    <row r="339" spans="2:65" s="1" customFormat="1" ht="33" customHeight="1">
      <c r="B339" s="130"/>
      <c r="C339" s="131" t="s">
        <v>341</v>
      </c>
      <c r="D339" s="131" t="s">
        <v>136</v>
      </c>
      <c r="E339" s="132" t="s">
        <v>743</v>
      </c>
      <c r="F339" s="133" t="s">
        <v>744</v>
      </c>
      <c r="G339" s="134" t="s">
        <v>273</v>
      </c>
      <c r="H339" s="135">
        <v>8</v>
      </c>
      <c r="I339" s="136"/>
      <c r="J339" s="136">
        <f t="shared" si="100"/>
        <v>0</v>
      </c>
      <c r="K339" s="137"/>
      <c r="L339" s="26"/>
      <c r="M339" s="138" t="s">
        <v>1</v>
      </c>
      <c r="N339" s="139" t="s">
        <v>36</v>
      </c>
      <c r="O339" s="140">
        <v>0</v>
      </c>
      <c r="P339" s="140">
        <f t="shared" si="101"/>
        <v>0</v>
      </c>
      <c r="Q339" s="140">
        <v>0</v>
      </c>
      <c r="R339" s="140">
        <f t="shared" si="102"/>
        <v>0</v>
      </c>
      <c r="S339" s="140">
        <v>0</v>
      </c>
      <c r="T339" s="141">
        <f t="shared" si="103"/>
        <v>0</v>
      </c>
      <c r="AR339" s="142" t="s">
        <v>247</v>
      </c>
      <c r="AT339" s="142" t="s">
        <v>136</v>
      </c>
      <c r="AU339" s="142" t="s">
        <v>141</v>
      </c>
      <c r="AY339" s="13" t="s">
        <v>133</v>
      </c>
      <c r="BE339" s="143">
        <f t="shared" si="104"/>
        <v>0</v>
      </c>
      <c r="BF339" s="143">
        <f t="shared" si="105"/>
        <v>0</v>
      </c>
      <c r="BG339" s="143">
        <f t="shared" si="106"/>
        <v>0</v>
      </c>
      <c r="BH339" s="143">
        <f t="shared" si="107"/>
        <v>0</v>
      </c>
      <c r="BI339" s="143">
        <f t="shared" si="108"/>
        <v>0</v>
      </c>
      <c r="BJ339" s="13" t="s">
        <v>141</v>
      </c>
      <c r="BK339" s="143">
        <f t="shared" si="109"/>
        <v>0</v>
      </c>
      <c r="BL339" s="13" t="s">
        <v>247</v>
      </c>
      <c r="BM339" s="142" t="s">
        <v>745</v>
      </c>
    </row>
    <row r="340" spans="2:65" s="11" customFormat="1" ht="25.9" customHeight="1">
      <c r="B340" s="119"/>
      <c r="D340" s="120" t="s">
        <v>69</v>
      </c>
      <c r="E340" s="121" t="s">
        <v>746</v>
      </c>
      <c r="F340" s="121" t="s">
        <v>747</v>
      </c>
      <c r="J340" s="122">
        <f>BK340</f>
        <v>0</v>
      </c>
      <c r="L340" s="119"/>
      <c r="M340" s="123"/>
      <c r="P340" s="124">
        <f>P341+SUM(P342:P345)+P348</f>
        <v>0</v>
      </c>
      <c r="R340" s="124">
        <f>R341+SUM(R342:R345)+R348</f>
        <v>0</v>
      </c>
      <c r="T340" s="125">
        <f>T341+SUM(T342:T345)+T348</f>
        <v>0</v>
      </c>
      <c r="AR340" s="120" t="s">
        <v>156</v>
      </c>
      <c r="AT340" s="126" t="s">
        <v>69</v>
      </c>
      <c r="AU340" s="126" t="s">
        <v>70</v>
      </c>
      <c r="AY340" s="120" t="s">
        <v>133</v>
      </c>
      <c r="BK340" s="127">
        <f>BK341+SUM(BK342:BK345)+BK348</f>
        <v>0</v>
      </c>
    </row>
    <row r="341" spans="2:65" s="1" customFormat="1" ht="24.2" customHeight="1">
      <c r="B341" s="130"/>
      <c r="C341" s="131" t="s">
        <v>748</v>
      </c>
      <c r="D341" s="131" t="s">
        <v>136</v>
      </c>
      <c r="E341" s="132" t="s">
        <v>749</v>
      </c>
      <c r="F341" s="133" t="s">
        <v>750</v>
      </c>
      <c r="G341" s="134" t="s">
        <v>337</v>
      </c>
      <c r="H341" s="135">
        <v>6</v>
      </c>
      <c r="I341" s="136"/>
      <c r="J341" s="136">
        <f>ROUND(I341*H341,2)</f>
        <v>0</v>
      </c>
      <c r="K341" s="137"/>
      <c r="L341" s="26"/>
      <c r="M341" s="138" t="s">
        <v>1</v>
      </c>
      <c r="N341" s="139" t="s">
        <v>36</v>
      </c>
      <c r="O341" s="140">
        <v>0</v>
      </c>
      <c r="P341" s="140">
        <f>O341*H341</f>
        <v>0</v>
      </c>
      <c r="Q341" s="140">
        <v>0</v>
      </c>
      <c r="R341" s="140">
        <f>Q341*H341</f>
        <v>0</v>
      </c>
      <c r="S341" s="140">
        <v>0</v>
      </c>
      <c r="T341" s="141">
        <f>S341*H341</f>
        <v>0</v>
      </c>
      <c r="AR341" s="142" t="s">
        <v>140</v>
      </c>
      <c r="AT341" s="142" t="s">
        <v>136</v>
      </c>
      <c r="AU341" s="142" t="s">
        <v>77</v>
      </c>
      <c r="AY341" s="13" t="s">
        <v>133</v>
      </c>
      <c r="BE341" s="143">
        <f>IF(N341="základná",J341,0)</f>
        <v>0</v>
      </c>
      <c r="BF341" s="143">
        <f>IF(N341="znížená",J341,0)</f>
        <v>0</v>
      </c>
      <c r="BG341" s="143">
        <f>IF(N341="zákl. prenesená",J341,0)</f>
        <v>0</v>
      </c>
      <c r="BH341" s="143">
        <f>IF(N341="zníž. prenesená",J341,0)</f>
        <v>0</v>
      </c>
      <c r="BI341" s="143">
        <f>IF(N341="nulová",J341,0)</f>
        <v>0</v>
      </c>
      <c r="BJ341" s="13" t="s">
        <v>141</v>
      </c>
      <c r="BK341" s="143">
        <f>ROUND(I341*H341,2)</f>
        <v>0</v>
      </c>
      <c r="BL341" s="13" t="s">
        <v>140</v>
      </c>
      <c r="BM341" s="142" t="s">
        <v>751</v>
      </c>
    </row>
    <row r="342" spans="2:65" s="1" customFormat="1" ht="16.5" customHeight="1">
      <c r="B342" s="130"/>
      <c r="C342" s="131" t="s">
        <v>345</v>
      </c>
      <c r="D342" s="131" t="s">
        <v>136</v>
      </c>
      <c r="E342" s="132" t="s">
        <v>752</v>
      </c>
      <c r="F342" s="133" t="s">
        <v>753</v>
      </c>
      <c r="G342" s="134" t="s">
        <v>337</v>
      </c>
      <c r="H342" s="135">
        <v>1</v>
      </c>
      <c r="I342" s="136"/>
      <c r="J342" s="136">
        <f>ROUND(I342*H342,2)</f>
        <v>0</v>
      </c>
      <c r="K342" s="137"/>
      <c r="L342" s="26"/>
      <c r="M342" s="138" t="s">
        <v>1</v>
      </c>
      <c r="N342" s="139" t="s">
        <v>36</v>
      </c>
      <c r="O342" s="140">
        <v>0</v>
      </c>
      <c r="P342" s="140">
        <f>O342*H342</f>
        <v>0</v>
      </c>
      <c r="Q342" s="140">
        <v>0</v>
      </c>
      <c r="R342" s="140">
        <f>Q342*H342</f>
        <v>0</v>
      </c>
      <c r="S342" s="140">
        <v>0</v>
      </c>
      <c r="T342" s="141">
        <f>S342*H342</f>
        <v>0</v>
      </c>
      <c r="AR342" s="142" t="s">
        <v>140</v>
      </c>
      <c r="AT342" s="142" t="s">
        <v>136</v>
      </c>
      <c r="AU342" s="142" t="s">
        <v>77</v>
      </c>
      <c r="AY342" s="13" t="s">
        <v>133</v>
      </c>
      <c r="BE342" s="143">
        <f>IF(N342="základná",J342,0)</f>
        <v>0</v>
      </c>
      <c r="BF342" s="143">
        <f>IF(N342="znížená",J342,0)</f>
        <v>0</v>
      </c>
      <c r="BG342" s="143">
        <f>IF(N342="zákl. prenesená",J342,0)</f>
        <v>0</v>
      </c>
      <c r="BH342" s="143">
        <f>IF(N342="zníž. prenesená",J342,0)</f>
        <v>0</v>
      </c>
      <c r="BI342" s="143">
        <f>IF(N342="nulová",J342,0)</f>
        <v>0</v>
      </c>
      <c r="BJ342" s="13" t="s">
        <v>141</v>
      </c>
      <c r="BK342" s="143">
        <f>ROUND(I342*H342,2)</f>
        <v>0</v>
      </c>
      <c r="BL342" s="13" t="s">
        <v>140</v>
      </c>
      <c r="BM342" s="142" t="s">
        <v>754</v>
      </c>
    </row>
    <row r="343" spans="2:65" s="1" customFormat="1" ht="16.5" customHeight="1">
      <c r="B343" s="130"/>
      <c r="C343" s="131" t="s">
        <v>755</v>
      </c>
      <c r="D343" s="131" t="s">
        <v>136</v>
      </c>
      <c r="E343" s="132" t="s">
        <v>756</v>
      </c>
      <c r="F343" s="133" t="s">
        <v>757</v>
      </c>
      <c r="G343" s="134" t="s">
        <v>337</v>
      </c>
      <c r="H343" s="135">
        <v>1</v>
      </c>
      <c r="I343" s="136"/>
      <c r="J343" s="136">
        <f>ROUND(I343*H343,2)</f>
        <v>0</v>
      </c>
      <c r="K343" s="137"/>
      <c r="L343" s="26"/>
      <c r="M343" s="138" t="s">
        <v>1</v>
      </c>
      <c r="N343" s="139" t="s">
        <v>36</v>
      </c>
      <c r="O343" s="140">
        <v>0</v>
      </c>
      <c r="P343" s="140">
        <f>O343*H343</f>
        <v>0</v>
      </c>
      <c r="Q343" s="140">
        <v>0</v>
      </c>
      <c r="R343" s="140">
        <f>Q343*H343</f>
        <v>0</v>
      </c>
      <c r="S343" s="140">
        <v>0</v>
      </c>
      <c r="T343" s="141">
        <f>S343*H343</f>
        <v>0</v>
      </c>
      <c r="AR343" s="142" t="s">
        <v>313</v>
      </c>
      <c r="AT343" s="142" t="s">
        <v>136</v>
      </c>
      <c r="AU343" s="142" t="s">
        <v>77</v>
      </c>
      <c r="AY343" s="13" t="s">
        <v>133</v>
      </c>
      <c r="BE343" s="143">
        <f>IF(N343="základná",J343,0)</f>
        <v>0</v>
      </c>
      <c r="BF343" s="143">
        <f>IF(N343="znížená",J343,0)</f>
        <v>0</v>
      </c>
      <c r="BG343" s="143">
        <f>IF(N343="zákl. prenesená",J343,0)</f>
        <v>0</v>
      </c>
      <c r="BH343" s="143">
        <f>IF(N343="zníž. prenesená",J343,0)</f>
        <v>0</v>
      </c>
      <c r="BI343" s="143">
        <f>IF(N343="nulová",J343,0)</f>
        <v>0</v>
      </c>
      <c r="BJ343" s="13" t="s">
        <v>141</v>
      </c>
      <c r="BK343" s="143">
        <f>ROUND(I343*H343,2)</f>
        <v>0</v>
      </c>
      <c r="BL343" s="13" t="s">
        <v>313</v>
      </c>
      <c r="BM343" s="142" t="s">
        <v>758</v>
      </c>
    </row>
    <row r="344" spans="2:65" s="1" customFormat="1" ht="24.2" customHeight="1">
      <c r="B344" s="130"/>
      <c r="C344" s="131" t="s">
        <v>549</v>
      </c>
      <c r="D344" s="131" t="s">
        <v>136</v>
      </c>
      <c r="E344" s="132" t="s">
        <v>759</v>
      </c>
      <c r="F344" s="133" t="s">
        <v>760</v>
      </c>
      <c r="G344" s="134" t="s">
        <v>761</v>
      </c>
      <c r="H344" s="135">
        <v>1</v>
      </c>
      <c r="I344" s="136"/>
      <c r="J344" s="136">
        <f>ROUND(I344*H344,2)</f>
        <v>0</v>
      </c>
      <c r="K344" s="137"/>
      <c r="L344" s="26"/>
      <c r="M344" s="138" t="s">
        <v>1</v>
      </c>
      <c r="N344" s="139" t="s">
        <v>36</v>
      </c>
      <c r="O344" s="140">
        <v>0</v>
      </c>
      <c r="P344" s="140">
        <f>O344*H344</f>
        <v>0</v>
      </c>
      <c r="Q344" s="140">
        <v>0</v>
      </c>
      <c r="R344" s="140">
        <f>Q344*H344</f>
        <v>0</v>
      </c>
      <c r="S344" s="140">
        <v>0</v>
      </c>
      <c r="T344" s="141">
        <f>S344*H344</f>
        <v>0</v>
      </c>
      <c r="AR344" s="142" t="s">
        <v>313</v>
      </c>
      <c r="AT344" s="142" t="s">
        <v>136</v>
      </c>
      <c r="AU344" s="142" t="s">
        <v>77</v>
      </c>
      <c r="AY344" s="13" t="s">
        <v>133</v>
      </c>
      <c r="BE344" s="143">
        <f>IF(N344="základná",J344,0)</f>
        <v>0</v>
      </c>
      <c r="BF344" s="143">
        <f>IF(N344="znížená",J344,0)</f>
        <v>0</v>
      </c>
      <c r="BG344" s="143">
        <f>IF(N344="zákl. prenesená",J344,0)</f>
        <v>0</v>
      </c>
      <c r="BH344" s="143">
        <f>IF(N344="zníž. prenesená",J344,0)</f>
        <v>0</v>
      </c>
      <c r="BI344" s="143">
        <f>IF(N344="nulová",J344,0)</f>
        <v>0</v>
      </c>
      <c r="BJ344" s="13" t="s">
        <v>141</v>
      </c>
      <c r="BK344" s="143">
        <f>ROUND(I344*H344,2)</f>
        <v>0</v>
      </c>
      <c r="BL344" s="13" t="s">
        <v>313</v>
      </c>
      <c r="BM344" s="142" t="s">
        <v>762</v>
      </c>
    </row>
    <row r="345" spans="2:65" s="11" customFormat="1" ht="22.9" customHeight="1">
      <c r="B345" s="119"/>
      <c r="D345" s="120" t="s">
        <v>69</v>
      </c>
      <c r="E345" s="128" t="s">
        <v>763</v>
      </c>
      <c r="F345" s="128" t="s">
        <v>764</v>
      </c>
      <c r="J345" s="129">
        <f>BK345</f>
        <v>0</v>
      </c>
      <c r="L345" s="119"/>
      <c r="M345" s="123"/>
      <c r="P345" s="124">
        <f>SUM(P346:P347)</f>
        <v>0</v>
      </c>
      <c r="R345" s="124">
        <f>SUM(R346:R347)</f>
        <v>0</v>
      </c>
      <c r="T345" s="125">
        <f>SUM(T346:T347)</f>
        <v>0</v>
      </c>
      <c r="AR345" s="120" t="s">
        <v>156</v>
      </c>
      <c r="AT345" s="126" t="s">
        <v>69</v>
      </c>
      <c r="AU345" s="126" t="s">
        <v>77</v>
      </c>
      <c r="AY345" s="120" t="s">
        <v>133</v>
      </c>
      <c r="BK345" s="127">
        <f>SUM(BK346:BK347)</f>
        <v>0</v>
      </c>
    </row>
    <row r="346" spans="2:65" s="1" customFormat="1" ht="37.9" customHeight="1">
      <c r="B346" s="130"/>
      <c r="C346" s="131" t="s">
        <v>765</v>
      </c>
      <c r="D346" s="131" t="s">
        <v>136</v>
      </c>
      <c r="E346" s="132" t="s">
        <v>766</v>
      </c>
      <c r="F346" s="133" t="s">
        <v>767</v>
      </c>
      <c r="G346" s="134" t="s">
        <v>735</v>
      </c>
      <c r="H346" s="135">
        <v>75</v>
      </c>
      <c r="I346" s="136"/>
      <c r="J346" s="136">
        <f>ROUND(I346*H346,2)</f>
        <v>0</v>
      </c>
      <c r="K346" s="137"/>
      <c r="L346" s="26"/>
      <c r="M346" s="138" t="s">
        <v>1</v>
      </c>
      <c r="N346" s="139" t="s">
        <v>36</v>
      </c>
      <c r="O346" s="140">
        <v>0</v>
      </c>
      <c r="P346" s="140">
        <f>O346*H346</f>
        <v>0</v>
      </c>
      <c r="Q346" s="140">
        <v>0</v>
      </c>
      <c r="R346" s="140">
        <f>Q346*H346</f>
        <v>0</v>
      </c>
      <c r="S346" s="140">
        <v>0</v>
      </c>
      <c r="T346" s="141">
        <f>S346*H346</f>
        <v>0</v>
      </c>
      <c r="AR346" s="142" t="s">
        <v>140</v>
      </c>
      <c r="AT346" s="142" t="s">
        <v>136</v>
      </c>
      <c r="AU346" s="142" t="s">
        <v>141</v>
      </c>
      <c r="AY346" s="13" t="s">
        <v>133</v>
      </c>
      <c r="BE346" s="143">
        <f>IF(N346="základná",J346,0)</f>
        <v>0</v>
      </c>
      <c r="BF346" s="143">
        <f>IF(N346="znížená",J346,0)</f>
        <v>0</v>
      </c>
      <c r="BG346" s="143">
        <f>IF(N346="zákl. prenesená",J346,0)</f>
        <v>0</v>
      </c>
      <c r="BH346" s="143">
        <f>IF(N346="zníž. prenesená",J346,0)</f>
        <v>0</v>
      </c>
      <c r="BI346" s="143">
        <f>IF(N346="nulová",J346,0)</f>
        <v>0</v>
      </c>
      <c r="BJ346" s="13" t="s">
        <v>141</v>
      </c>
      <c r="BK346" s="143">
        <f>ROUND(I346*H346,2)</f>
        <v>0</v>
      </c>
      <c r="BL346" s="13" t="s">
        <v>140</v>
      </c>
      <c r="BM346" s="142" t="s">
        <v>768</v>
      </c>
    </row>
    <row r="347" spans="2:65" s="1" customFormat="1" ht="24.2" customHeight="1">
      <c r="B347" s="130"/>
      <c r="C347" s="131" t="s">
        <v>348</v>
      </c>
      <c r="D347" s="131" t="s">
        <v>136</v>
      </c>
      <c r="E347" s="132" t="s">
        <v>769</v>
      </c>
      <c r="F347" s="133" t="s">
        <v>770</v>
      </c>
      <c r="G347" s="134" t="s">
        <v>735</v>
      </c>
      <c r="H347" s="135">
        <v>50</v>
      </c>
      <c r="I347" s="136"/>
      <c r="J347" s="136">
        <f>ROUND(I347*H347,2)</f>
        <v>0</v>
      </c>
      <c r="K347" s="137"/>
      <c r="L347" s="26"/>
      <c r="M347" s="138" t="s">
        <v>1</v>
      </c>
      <c r="N347" s="139" t="s">
        <v>36</v>
      </c>
      <c r="O347" s="140">
        <v>0</v>
      </c>
      <c r="P347" s="140">
        <f>O347*H347</f>
        <v>0</v>
      </c>
      <c r="Q347" s="140">
        <v>0</v>
      </c>
      <c r="R347" s="140">
        <f>Q347*H347</f>
        <v>0</v>
      </c>
      <c r="S347" s="140">
        <v>0</v>
      </c>
      <c r="T347" s="141">
        <f>S347*H347</f>
        <v>0</v>
      </c>
      <c r="AR347" s="142" t="s">
        <v>140</v>
      </c>
      <c r="AT347" s="142" t="s">
        <v>136</v>
      </c>
      <c r="AU347" s="142" t="s">
        <v>141</v>
      </c>
      <c r="AY347" s="13" t="s">
        <v>133</v>
      </c>
      <c r="BE347" s="143">
        <f>IF(N347="základná",J347,0)</f>
        <v>0</v>
      </c>
      <c r="BF347" s="143">
        <f>IF(N347="znížená",J347,0)</f>
        <v>0</v>
      </c>
      <c r="BG347" s="143">
        <f>IF(N347="zákl. prenesená",J347,0)</f>
        <v>0</v>
      </c>
      <c r="BH347" s="143">
        <f>IF(N347="zníž. prenesená",J347,0)</f>
        <v>0</v>
      </c>
      <c r="BI347" s="143">
        <f>IF(N347="nulová",J347,0)</f>
        <v>0</v>
      </c>
      <c r="BJ347" s="13" t="s">
        <v>141</v>
      </c>
      <c r="BK347" s="143">
        <f>ROUND(I347*H347,2)</f>
        <v>0</v>
      </c>
      <c r="BL347" s="13" t="s">
        <v>140</v>
      </c>
      <c r="BM347" s="142" t="s">
        <v>771</v>
      </c>
    </row>
    <row r="348" spans="2:65" s="11" customFormat="1" ht="22.9" customHeight="1">
      <c r="B348" s="119"/>
      <c r="D348" s="120" t="s">
        <v>69</v>
      </c>
      <c r="E348" s="128" t="s">
        <v>772</v>
      </c>
      <c r="F348" s="128" t="s">
        <v>773</v>
      </c>
      <c r="J348" s="129">
        <f>BK348</f>
        <v>0</v>
      </c>
      <c r="L348" s="119"/>
      <c r="M348" s="123"/>
      <c r="P348" s="124">
        <f>P349</f>
        <v>0</v>
      </c>
      <c r="R348" s="124">
        <f>R349</f>
        <v>0</v>
      </c>
      <c r="T348" s="125">
        <f>T349</f>
        <v>0</v>
      </c>
      <c r="AR348" s="120" t="s">
        <v>156</v>
      </c>
      <c r="AT348" s="126" t="s">
        <v>69</v>
      </c>
      <c r="AU348" s="126" t="s">
        <v>77</v>
      </c>
      <c r="AY348" s="120" t="s">
        <v>133</v>
      </c>
      <c r="BK348" s="127">
        <f>BK349</f>
        <v>0</v>
      </c>
    </row>
    <row r="349" spans="2:65" s="1" customFormat="1" ht="66.75" customHeight="1">
      <c r="B349" s="130"/>
      <c r="C349" s="131" t="s">
        <v>774</v>
      </c>
      <c r="D349" s="131" t="s">
        <v>136</v>
      </c>
      <c r="E349" s="132" t="s">
        <v>775</v>
      </c>
      <c r="F349" s="133" t="s">
        <v>776</v>
      </c>
      <c r="G349" s="134" t="s">
        <v>337</v>
      </c>
      <c r="H349" s="135">
        <v>1</v>
      </c>
      <c r="I349" s="136"/>
      <c r="J349" s="136">
        <f>ROUND(I349*H349,2)</f>
        <v>0</v>
      </c>
      <c r="K349" s="137"/>
      <c r="L349" s="26"/>
      <c r="M349" s="157" t="s">
        <v>1</v>
      </c>
      <c r="N349" s="158" t="s">
        <v>36</v>
      </c>
      <c r="O349" s="159">
        <v>0</v>
      </c>
      <c r="P349" s="159">
        <f>O349*H349</f>
        <v>0</v>
      </c>
      <c r="Q349" s="159">
        <v>0</v>
      </c>
      <c r="R349" s="159">
        <f>Q349*H349</f>
        <v>0</v>
      </c>
      <c r="S349" s="159">
        <v>0</v>
      </c>
      <c r="T349" s="160">
        <f>S349*H349</f>
        <v>0</v>
      </c>
      <c r="AR349" s="142" t="s">
        <v>313</v>
      </c>
      <c r="AT349" s="142" t="s">
        <v>136</v>
      </c>
      <c r="AU349" s="142" t="s">
        <v>141</v>
      </c>
      <c r="AY349" s="13" t="s">
        <v>133</v>
      </c>
      <c r="BE349" s="143">
        <f>IF(N349="základná",J349,0)</f>
        <v>0</v>
      </c>
      <c r="BF349" s="143">
        <f>IF(N349="znížená",J349,0)</f>
        <v>0</v>
      </c>
      <c r="BG349" s="143">
        <f>IF(N349="zákl. prenesená",J349,0)</f>
        <v>0</v>
      </c>
      <c r="BH349" s="143">
        <f>IF(N349="zníž. prenesená",J349,0)</f>
        <v>0</v>
      </c>
      <c r="BI349" s="143">
        <f>IF(N349="nulová",J349,0)</f>
        <v>0</v>
      </c>
      <c r="BJ349" s="13" t="s">
        <v>141</v>
      </c>
      <c r="BK349" s="143">
        <f>ROUND(I349*H349,2)</f>
        <v>0</v>
      </c>
      <c r="BL349" s="13" t="s">
        <v>313</v>
      </c>
      <c r="BM349" s="142" t="s">
        <v>777</v>
      </c>
    </row>
    <row r="350" spans="2:65" s="1" customFormat="1" ht="6.95" customHeight="1">
      <c r="B350" s="41"/>
      <c r="C350" s="42"/>
      <c r="D350" s="42"/>
      <c r="E350" s="42"/>
      <c r="F350" s="42"/>
      <c r="G350" s="42"/>
      <c r="H350" s="42"/>
      <c r="I350" s="42"/>
      <c r="J350" s="42"/>
      <c r="K350" s="42"/>
      <c r="L350" s="26"/>
    </row>
  </sheetData>
  <autoFilter ref="C144:K349" xr:uid="{00000000-0009-0000-0000-000001000000}"/>
  <mergeCells count="9">
    <mergeCell ref="E87:H87"/>
    <mergeCell ref="E135:H135"/>
    <mergeCell ref="E137:H137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 01 - Kravín s robotmi</vt:lpstr>
      <vt:lpstr>'Rekapitulácia stavby'!Názvy_tlače</vt:lpstr>
      <vt:lpstr>'SO 01 - Kravín s robotmi'!Názvy_tlače</vt:lpstr>
      <vt:lpstr>'Rekapitulácia stavby'!Oblasť_tlače</vt:lpstr>
      <vt:lpstr>'SO 01 - Kravín s robotmi'!Oblasť_tlače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DÁVID\Admin</dc:creator>
  <cp:lastModifiedBy>Štefan Comba</cp:lastModifiedBy>
  <dcterms:created xsi:type="dcterms:W3CDTF">2025-03-02T19:57:06Z</dcterms:created>
  <dcterms:modified xsi:type="dcterms:W3CDTF">2025-03-24T14:56:23Z</dcterms:modified>
</cp:coreProperties>
</file>