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DN-024-004-01 - REKONSTRU..." sheetId="2" state="visible" r:id="rId3"/>
  </sheets>
  <definedNames>
    <definedName function="false" hidden="false" localSheetId="1" name="_xlnm.Print_Area" vbProcedure="false">'DN-024-004-01 - REKONSTRU...'!$C$4:$J$76,'DN-024-004-01 - REKONSTRU...'!$C$82:$J$123,'DN-024-004-01 - REKONSTRU...'!$C$129:$J$566</definedName>
    <definedName function="false" hidden="false" localSheetId="1" name="_xlnm.Print_Titles" vbProcedure="false">'DN-024-004-01 - REKONSTRU...'!$139:$139</definedName>
    <definedName function="false" hidden="true" localSheetId="1" name="_xlnm._FilterDatabase" vbProcedure="false">'DN-024-004-01 - REKONSTRU...'!$C$139:$K$566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<sst xmlns="http://schemas.openxmlformats.org/spreadsheetml/2006/main" count="4002" uniqueCount="563">
  <si>
    <t xml:space="preserve">Export Komplet</t>
  </si>
  <si>
    <t xml:space="preserve">2.0</t>
  </si>
  <si>
    <t xml:space="preserve">False</t>
  </si>
  <si>
    <t xml:space="preserve">{bf8f8961-eb7c-46a9-8ec3-53fd4b498f0e}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</si>
  <si>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</si>
  <si>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</si>
  <si>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</si>
  <si>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</si>
  <si>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</si>
  <si>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</si>
  <si>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</si>
  <si>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</si>
  <si>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</si>
  <si>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DN-024-004-01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</si>
  <si>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</si>
  <si>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</si>
  <si>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REKONSTRUKCE SOCIÁLNÍHO ZAŘÍZENÍ V BUDOVĚ 2.STUPNĚ ZŠ BRATRSTVÍ - PRAVÁ ČÁST</t>
  </si>
  <si>
    <t xml:space="preserve">KSO:</t>
  </si>
  <si>
    <t xml:space="preserve">CC-CZ:</t>
  </si>
  <si>
    <t xml:space="preserve">Místo:</t>
  </si>
  <si>
    <t xml:space="preserve">Bystřice pod Hostýnem</t>
  </si>
  <si>
    <t xml:space="preserve">Datum:</t>
  </si>
  <si>
    <t xml:space="preserve">Vyplň údaj</t>
  </si>
  <si>
    <t xml:space="preserve">Zadavatel:</t>
  </si>
  <si>
    <t xml:space="preserve">IČ:</t>
  </si>
  <si>
    <t xml:space="preserve">Město Bystřice pod Hostýnem</t>
  </si>
  <si>
    <t xml:space="preserve">DIČ:</t>
  </si>
  <si>
    <t xml:space="preserve">Uchazeč:</t>
  </si>
  <si>
    <t xml:space="preserve">Projektant:</t>
  </si>
  <si>
    <t xml:space="preserve">Ing.David Němec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</si>
  <si>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</si>
  <si>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</si>
  <si>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</si>
  <si>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</si>
  <si>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</si>
  <si>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</si>
  <si>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</si>
  <si>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</si>
  <si>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</si>
  <si>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</si>
  <si>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</si>
  <si>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</si>
  <si>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</si>
  <si>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</si>
  <si>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</si>
  <si>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</si>
  <si>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</si>
  <si>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</si>
  <si>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</si>
  <si>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</si>
  <si>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</si>
  <si>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</si>
  <si>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</si>
  <si>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</si>
  <si>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</si>
  <si>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</si>
  <si>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</si>
  <si>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</si>
  <si>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</si>
  <si>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</si>
  <si>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</si>
  <si>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</si>
  <si>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</si>
  <si>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</si>
  <si>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</si>
  <si>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</si>
  <si>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</si>
  <si>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</si>
  <si>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</si>
  <si>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</si>
  <si>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</si>
  <si>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</si>
  <si>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</si>
  <si>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</si>
  <si>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</si>
  <si>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</si>
  <si>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</si>
  <si>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</si>
  <si>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</si>
  <si>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</si>
  <si>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</si>
  <si>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</si>
  <si>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Náklady z rozpočtu</t>
  </si>
  <si>
    <t xml:space="preserve">Ostatní náklady</t>
  </si>
  <si>
    <t xml:space="preserve">REKAPITULACE ČLENĚNÍ SOUPISU PRACÍ</t>
  </si>
  <si>
    <t xml:space="preserve">Kód dílu - Popis</t>
  </si>
  <si>
    <t xml:space="preserve">Cena celkem [CZK]</t>
  </si>
  <si>
    <t xml:space="preserve">1) 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</si>
  <si>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</si>
  <si>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</si>
  <si>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</si>
  <si>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</si>
  <si>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</si>
  <si>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</si>
  <si>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</si>
  <si>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</si>
  <si>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720 - Zdravotechnika</t>
  </si>
  <si>
    <t xml:space="preserve">    725 - Zdravotechnika - zařizovací předměty - demontáž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</si>
  <si>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</si>
  <si>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</si>
  <si>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</si>
  <si>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</si>
  <si>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</si>
  <si>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</si>
  <si>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</si>
  <si>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</si>
  <si>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    VRN9 - Ostatní náklady</t>
  </si>
  <si>
    <t xml:space="preserve">2) Ostatní náklady</t>
  </si>
  <si>
    <t xml:space="preserve">Zařízení staveniště</t>
  </si>
  <si>
    <t xml:space="preserve">VRN</t>
  </si>
  <si>
    <t xml:space="preserve">Projektové práce</t>
  </si>
  <si>
    <t xml:space="preserve">Územní vlivy</t>
  </si>
  <si>
    <t xml:space="preserve">Provozní vlivy</t>
  </si>
  <si>
    <t xml:space="preserve">Jiné VRN</t>
  </si>
  <si>
    <t xml:space="preserve">Kompletační činnost</t>
  </si>
  <si>
    <t xml:space="preserve">KOMPLETACNA</t>
  </si>
  <si>
    <t xml:space="preserve">Celkové náklady za stavbu 1) + 2)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</si>
  <si>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</si>
  <si>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</si>
  <si>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</si>
  <si>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</si>
  <si>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</si>
  <si>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</si>
  <si>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</si>
  <si>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</si>
  <si>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</si>
  <si>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</si>
  <si>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</si>
  <si>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</si>
  <si>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</si>
  <si>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</si>
  <si>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</si>
  <si>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</si>
  <si>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</si>
  <si>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</si>
  <si>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</si>
  <si>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346272216</t>
  </si>
  <si>
    <t xml:space="preserve">Přizdívka z pórobetonových tvárnic tl 50 mm</t>
  </si>
  <si>
    <t xml:space="preserve">m2</t>
  </si>
  <si>
    <t xml:space="preserve">4</t>
  </si>
  <si>
    <t xml:space="preserve">1154994654</t>
  </si>
  <si>
    <t xml:space="preserve">VV</t>
  </si>
  <si>
    <t xml:space="preserve">1.np</t>
  </si>
  <si>
    <t xml:space="preserve">(1,25+0,12)*1,825</t>
  </si>
  <si>
    <t xml:space="preserve">(1,25+0,12)*3,6</t>
  </si>
  <si>
    <t xml:space="preserve">2.np</t>
  </si>
  <si>
    <t xml:space="preserve">3.np</t>
  </si>
  <si>
    <t xml:space="preserve">Součet</t>
  </si>
  <si>
    <t xml:space="preserve">6</t>
  </si>
  <si>
    <t xml:space="preserve">Úpravy povrchů, podlahy a osazování výplní</t>
  </si>
  <si>
    <t xml:space="preserve">611325401</t>
  </si>
  <si>
    <t xml:space="preserve">Oprava vnitřní vápenocementové hrubé omítky tl do 20 mm stropů v rozsahu plochy do 10 %</t>
  </si>
  <si>
    <t xml:space="preserve">1617875945</t>
  </si>
  <si>
    <t xml:space="preserve">108,09</t>
  </si>
  <si>
    <t xml:space="preserve">611131121</t>
  </si>
  <si>
    <t xml:space="preserve">Penetrační disperzní nátěr vnitřních stropů nanášený ručně</t>
  </si>
  <si>
    <t xml:space="preserve">861879303</t>
  </si>
  <si>
    <t xml:space="preserve">611311131</t>
  </si>
  <si>
    <t xml:space="preserve">Vápenný štuk vnitřních rovných stropů tloušťky do 3 mm</t>
  </si>
  <si>
    <t xml:space="preserve">2026044097</t>
  </si>
  <si>
    <t xml:space="preserve">5</t>
  </si>
  <si>
    <t xml:space="preserve">612325101</t>
  </si>
  <si>
    <t xml:space="preserve">Vápenocementová hrubá omítka rýh ve stěnách š do 150 mm</t>
  </si>
  <si>
    <t xml:space="preserve">373176478</t>
  </si>
  <si>
    <t xml:space="preserve">po odbouraných příčkách</t>
  </si>
  <si>
    <t xml:space="preserve">3,55*2*0,15</t>
  </si>
  <si>
    <t xml:space="preserve">2,1*8*0,15</t>
  </si>
  <si>
    <t xml:space="preserve">2,1*7*0,15</t>
  </si>
  <si>
    <t xml:space="preserve">612325401</t>
  </si>
  <si>
    <t xml:space="preserve">Oprava vnitřní vápenocementové hrubé omítky tl do 20 mm stěn v rozsahu plochy do 10 %</t>
  </si>
  <si>
    <t xml:space="preserve">2138554588</t>
  </si>
  <si>
    <t xml:space="preserve">po odsekaných obkladech</t>
  </si>
  <si>
    <t xml:space="preserve">278,316</t>
  </si>
  <si>
    <t xml:space="preserve">7</t>
  </si>
  <si>
    <t xml:space="preserve">1578191562</t>
  </si>
  <si>
    <t xml:space="preserve">nad novými obklady</t>
  </si>
  <si>
    <t xml:space="preserve">1.np/2.np/3.np</t>
  </si>
  <si>
    <t xml:space="preserve">(2*2+2,625*2)*1,55*3</t>
  </si>
  <si>
    <t xml:space="preserve">(2,4*2+4,375*2)*1,55*3</t>
  </si>
  <si>
    <t xml:space="preserve">(1,5*2+1,7*2)*1,55*3</t>
  </si>
  <si>
    <t xml:space="preserve">(6,6*2+2*2)*3,55*3</t>
  </si>
  <si>
    <t xml:space="preserve">-(0,5+0,3+0,3+1,2)*1,5*3</t>
  </si>
  <si>
    <t xml:space="preserve">(2,4*2+3,6*2)*1,55*3</t>
  </si>
  <si>
    <t xml:space="preserve">8</t>
  </si>
  <si>
    <t xml:space="preserve">612131121</t>
  </si>
  <si>
    <t xml:space="preserve">Penetrační disperzní nátěr vnitřních stěn nanášený ručně</t>
  </si>
  <si>
    <t xml:space="preserve">1592212747</t>
  </si>
  <si>
    <t xml:space="preserve">9</t>
  </si>
  <si>
    <t xml:space="preserve">612311131</t>
  </si>
  <si>
    <t xml:space="preserve">Vápenný štuk vnitřních stěn tloušťky do 3 mm</t>
  </si>
  <si>
    <t xml:space="preserve">-1457448267</t>
  </si>
  <si>
    <t xml:space="preserve">10</t>
  </si>
  <si>
    <t xml:space="preserve">642944121</t>
  </si>
  <si>
    <t xml:space="preserve">Osazování ocelových zárubní dodatečné pl do 2,5 m2</t>
  </si>
  <si>
    <t xml:space="preserve">kus</t>
  </si>
  <si>
    <t xml:space="preserve">-1707227002</t>
  </si>
  <si>
    <t xml:space="preserve">11</t>
  </si>
  <si>
    <t xml:space="preserve">M</t>
  </si>
  <si>
    <t xml:space="preserve">55331487</t>
  </si>
  <si>
    <t xml:space="preserve">zárubeň jednokřídlá ocelová pro zdění tl stěny 110-150mm rozměru 800/1970, 2100mm</t>
  </si>
  <si>
    <t xml:space="preserve">-13873358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</si>
  <si>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</si>
  <si>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</si>
  <si>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</si>
  <si>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-1792062060</t>
  </si>
  <si>
    <t xml:space="preserve">36,03</t>
  </si>
  <si>
    <t xml:space="preserve">35,79</t>
  </si>
  <si>
    <t xml:space="preserve">13</t>
  </si>
  <si>
    <t xml:space="preserve">962031011</t>
  </si>
  <si>
    <t xml:space="preserve">Bourání příček nebo přizdívek z cihel děrovaných tl do 100 mm</t>
  </si>
  <si>
    <t xml:space="preserve">731481596</t>
  </si>
  <si>
    <t xml:space="preserve">m.č.113/114</t>
  </si>
  <si>
    <t xml:space="preserve">1,5*2,75</t>
  </si>
  <si>
    <t xml:space="preserve">-0,7*2,05</t>
  </si>
  <si>
    <t xml:space="preserve">m.č.112</t>
  </si>
  <si>
    <t xml:space="preserve">1,1*2,1*2</t>
  </si>
  <si>
    <t xml:space="preserve">1,85*2,1</t>
  </si>
  <si>
    <t xml:space="preserve">-0,7*2,05*2</t>
  </si>
  <si>
    <t xml:space="preserve">m.č.116</t>
  </si>
  <si>
    <t xml:space="preserve">3,6*2,1</t>
  </si>
  <si>
    <t xml:space="preserve">1,1*2,1*3</t>
  </si>
  <si>
    <t xml:space="preserve">-0,7*2,05*4</t>
  </si>
  <si>
    <t xml:space="preserve">Mezisoučet</t>
  </si>
  <si>
    <t xml:space="preserve">m.č.213/214</t>
  </si>
  <si>
    <t xml:space="preserve">m.č.212</t>
  </si>
  <si>
    <t xml:space="preserve">m.č.216</t>
  </si>
  <si>
    <t xml:space="preserve">m.č.313/314</t>
  </si>
  <si>
    <t xml:space="preserve">m.č.312</t>
  </si>
  <si>
    <t xml:space="preserve">m.č.316/317</t>
  </si>
  <si>
    <t xml:space="preserve">1,75*2,1</t>
  </si>
  <si>
    <t xml:space="preserve">1,1*2,1</t>
  </si>
  <si>
    <t xml:space="preserve">2,4*2,1</t>
  </si>
  <si>
    <t xml:space="preserve">14</t>
  </si>
  <si>
    <t xml:space="preserve">962081131</t>
  </si>
  <si>
    <t xml:space="preserve">Bourání příček ze skleněných tvárnic tl do 100 mm</t>
  </si>
  <si>
    <t xml:space="preserve">-854361976</t>
  </si>
  <si>
    <t xml:space="preserve">1,4*0,8</t>
  </si>
  <si>
    <t xml:space="preserve">15</t>
  </si>
  <si>
    <t xml:space="preserve">968072455</t>
  </si>
  <si>
    <t xml:space="preserve">Vybourání kovových dveřních zárubní pl do 2 m2</t>
  </si>
  <si>
    <t xml:space="preserve">-1158934302</t>
  </si>
  <si>
    <t xml:space="preserve">0,6*2*7</t>
  </si>
  <si>
    <t xml:space="preserve">0,8*2</t>
  </si>
  <si>
    <t xml:space="preserve">0,6*2*6</t>
  </si>
  <si>
    <t xml:space="preserve">997</t>
  </si>
  <si>
    <t xml:space="preserve">Přesun sutě</t>
  </si>
  <si>
    <t xml:space="preserve">16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</si>
  <si>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</si>
  <si>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</si>
  <si>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</si>
  <si>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-573695837</t>
  </si>
  <si>
    <t xml:space="preserve">17</t>
  </si>
  <si>
    <t xml:space="preserve">997013501</t>
  </si>
  <si>
    <t xml:space="preserve">Odvoz suti a vybouraných hmot na skládku nebo meziskládku do 1 km se složením</t>
  </si>
  <si>
    <t xml:space="preserve">-490121901</t>
  </si>
  <si>
    <t xml:space="preserve">18</t>
  </si>
  <si>
    <t xml:space="preserve">997013509</t>
  </si>
  <si>
    <t xml:space="preserve">Příplatek k odvozu suti a vybouraných hmot na skládku ZKD 1 km přes 1 km</t>
  </si>
  <si>
    <t xml:space="preserve">-456247200</t>
  </si>
  <si>
    <t xml:space="preserve">18,827*19 'Přepočtené koeficientem množství</t>
  </si>
  <si>
    <t xml:space="preserve">19</t>
  </si>
  <si>
    <t xml:space="preserve">997013631</t>
  </si>
  <si>
    <t xml:space="preserve">Poplatek za uložení na skládce (skládkovné) stavebního odpadu směsného kód odpadu 17 09 04</t>
  </si>
  <si>
    <t xml:space="preserve">-1822936652</t>
  </si>
  <si>
    <t xml:space="preserve">998</t>
  </si>
  <si>
    <t xml:space="preserve">Přesun hmot</t>
  </si>
  <si>
    <t xml:space="preserve">20</t>
  </si>
  <si>
    <t xml:space="preserve">998018002</t>
  </si>
  <si>
    <t xml:space="preserve">Přesun hmot pro budovy ruční pro budovy v přes 6 do 12 m</t>
  </si>
  <si>
    <t xml:space="preserve">97769532</t>
  </si>
  <si>
    <t xml:space="preserve">PSV</t>
  </si>
  <si>
    <t xml:space="preserve">Práce a dodávky PSV</t>
  </si>
  <si>
    <t xml:space="preserve">720</t>
  </si>
  <si>
    <t xml:space="preserve">Zdravotechnika</t>
  </si>
  <si>
    <t xml:space="preserve">720-001</t>
  </si>
  <si>
    <t xml:space="preserve">Zdravotechnické instalace - položkový rozpočet v příloze</t>
  </si>
  <si>
    <t xml:space="preserve">soub</t>
  </si>
  <si>
    <t xml:space="preserve">2007746257</t>
  </si>
  <si>
    <t xml:space="preserve">22</t>
  </si>
  <si>
    <t xml:space="preserve">720-002</t>
  </si>
  <si>
    <t xml:space="preserve">Zednické výpomoci</t>
  </si>
  <si>
    <t xml:space="preserve">-1592234669</t>
  </si>
  <si>
    <t xml:space="preserve">725</t>
  </si>
  <si>
    <t xml:space="preserve">Zdravotechnika - zařizovací předměty - demontáž</t>
  </si>
  <si>
    <t xml:space="preserve">23</t>
  </si>
  <si>
    <t xml:space="preserve">725110811</t>
  </si>
  <si>
    <t xml:space="preserve">Demontáž klozetů splachovacích s nádrží</t>
  </si>
  <si>
    <t xml:space="preserve">soubor</t>
  </si>
  <si>
    <t xml:space="preserve">-1648802802</t>
  </si>
  <si>
    <t xml:space="preserve">24</t>
  </si>
  <si>
    <t xml:space="preserve">725122817</t>
  </si>
  <si>
    <t xml:space="preserve">Demontáž pisoárových stání bez nádrže a jedním záchodkem</t>
  </si>
  <si>
    <t xml:space="preserve">-999477768</t>
  </si>
  <si>
    <t xml:space="preserve">25</t>
  </si>
  <si>
    <t xml:space="preserve">725210821</t>
  </si>
  <si>
    <t xml:space="preserve">Demontáž umyvadel bez výtokových armatur</t>
  </si>
  <si>
    <t xml:space="preserve">-676494748</t>
  </si>
  <si>
    <t xml:space="preserve">26</t>
  </si>
  <si>
    <t xml:space="preserve">725230811</t>
  </si>
  <si>
    <t xml:space="preserve">Demontáž bidetů diturvitových</t>
  </si>
  <si>
    <t xml:space="preserve">-676006253</t>
  </si>
  <si>
    <t xml:space="preserve">27</t>
  </si>
  <si>
    <t xml:space="preserve">725330820</t>
  </si>
  <si>
    <t xml:space="preserve">Demontáž výlevka diturvitová</t>
  </si>
  <si>
    <t xml:space="preserve">-1545344886</t>
  </si>
  <si>
    <t xml:space="preserve">28</t>
  </si>
  <si>
    <t xml:space="preserve">725820801</t>
  </si>
  <si>
    <t xml:space="preserve">Demontáž baterie nástěnné do G 3 / 4</t>
  </si>
  <si>
    <t xml:space="preserve">-1277049902</t>
  </si>
  <si>
    <t xml:space="preserve">29</t>
  </si>
  <si>
    <t xml:space="preserve">HZS1292</t>
  </si>
  <si>
    <t xml:space="preserve">Hodinová zúčtovací sazba stavební dělník</t>
  </si>
  <si>
    <t xml:space="preserve">hod</t>
  </si>
  <si>
    <t xml:space="preserve">512</t>
  </si>
  <si>
    <t xml:space="preserve">-347872779</t>
  </si>
  <si>
    <t xml:space="preserve">demontáž příslušenství - zásobníky papírů, mýdla, atd.</t>
  </si>
  <si>
    <t xml:space="preserve">741</t>
  </si>
  <si>
    <t xml:space="preserve">Elektroinstalace - silnoproud</t>
  </si>
  <si>
    <t xml:space="preserve">30</t>
  </si>
  <si>
    <t xml:space="preserve">741-001</t>
  </si>
  <si>
    <t xml:space="preserve">Elektroinstalace - položkový rozpočet v příloze</t>
  </si>
  <si>
    <t xml:space="preserve">1023089146</t>
  </si>
  <si>
    <t xml:space="preserve">31</t>
  </si>
  <si>
    <t xml:space="preserve">741-002</t>
  </si>
  <si>
    <t xml:space="preserve">55564962</t>
  </si>
  <si>
    <t xml:space="preserve">763</t>
  </si>
  <si>
    <t xml:space="preserve">Konstrukce suché výstavby</t>
  </si>
  <si>
    <t xml:space="preserve">32</t>
  </si>
  <si>
    <t xml:space="preserve">763164531</t>
  </si>
  <si>
    <t xml:space="preserve">SDK obklad kcí tvaru L š do 0,8 m desky 1xA 12,5</t>
  </si>
  <si>
    <t xml:space="preserve">m</t>
  </si>
  <si>
    <t xml:space="preserve">-59576592</t>
  </si>
  <si>
    <t xml:space="preserve">4,125+3,6</t>
  </si>
  <si>
    <t xml:space="preserve">33</t>
  </si>
  <si>
    <t xml:space="preserve">763412113</t>
  </si>
  <si>
    <t xml:space="preserve">Sanitární příčky do suchého prostředí, desky laminované tl 25 mm</t>
  </si>
  <si>
    <t xml:space="preserve">1755004228</t>
  </si>
  <si>
    <t xml:space="preserve">T1</t>
  </si>
  <si>
    <t xml:space="preserve">1,85*1,85*3</t>
  </si>
  <si>
    <t xml:space="preserve">1,245*1,85*2*3</t>
  </si>
  <si>
    <t xml:space="preserve">-0,7*2*2*3</t>
  </si>
  <si>
    <t xml:space="preserve">T2</t>
  </si>
  <si>
    <t xml:space="preserve">3,6*1,85*2</t>
  </si>
  <si>
    <t xml:space="preserve">1,245*1,85*3*2</t>
  </si>
  <si>
    <t xml:space="preserve">-0,7*2*4*2</t>
  </si>
  <si>
    <t xml:space="preserve">T3</t>
  </si>
  <si>
    <t xml:space="preserve">1,85*1,85</t>
  </si>
  <si>
    <t xml:space="preserve">1,245*1,85</t>
  </si>
  <si>
    <t xml:space="preserve">2,4*1,85</t>
  </si>
  <si>
    <t xml:space="preserve">-0,7*2*3</t>
  </si>
  <si>
    <t xml:space="preserve">34</t>
  </si>
  <si>
    <t xml:space="preserve">763412123</t>
  </si>
  <si>
    <t xml:space="preserve">Dveře sanitárních příček, desky laminované tl 25 mm, š do 800 mm, v do 2000 mm</t>
  </si>
  <si>
    <t xml:space="preserve">458409322</t>
  </si>
  <si>
    <t xml:space="preserve">2*3</t>
  </si>
  <si>
    <t xml:space="preserve">4*2</t>
  </si>
  <si>
    <t xml:space="preserve">35</t>
  </si>
  <si>
    <t xml:space="preserve">998763512</t>
  </si>
  <si>
    <t xml:space="preserve">Přesun hmot procentní pro konstrukce montované z desek ruční v objektech v přes 6 do 12 m</t>
  </si>
  <si>
    <t xml:space="preserve">%</t>
  </si>
  <si>
    <t xml:space="preserve">-675016680</t>
  </si>
  <si>
    <t xml:space="preserve">766</t>
  </si>
  <si>
    <t xml:space="preserve">Konstrukce truhlářské</t>
  </si>
  <si>
    <t xml:space="preserve">36</t>
  </si>
  <si>
    <t xml:space="preserve">766660001</t>
  </si>
  <si>
    <t xml:space="preserve">Montáž dveřních křídel otvíravých jednokřídlových š do 0,8 m do ocelové zárubně</t>
  </si>
  <si>
    <t xml:space="preserve">-1723786713</t>
  </si>
  <si>
    <t xml:space="preserve">37</t>
  </si>
  <si>
    <t xml:space="preserve">61162086</t>
  </si>
  <si>
    <t xml:space="preserve">dveře jednokřídlé dřevotřískové povrch laminátový plné 800x1970-2100mm</t>
  </si>
  <si>
    <t xml:space="preserve">-1199155148</t>
  </si>
  <si>
    <t xml:space="preserve">38</t>
  </si>
  <si>
    <t xml:space="preserve">54914123</t>
  </si>
  <si>
    <t xml:space="preserve">kování rozetové klika/klika</t>
  </si>
  <si>
    <t xml:space="preserve">1749363661</t>
  </si>
  <si>
    <t xml:space="preserve">39</t>
  </si>
  <si>
    <t xml:space="preserve">2150200574</t>
  </si>
  <si>
    <t xml:space="preserve">Vložka cylindrická  40+40</t>
  </si>
  <si>
    <t xml:space="preserve">-554223682</t>
  </si>
  <si>
    <t xml:space="preserve">40</t>
  </si>
  <si>
    <t xml:space="preserve">766691914</t>
  </si>
  <si>
    <t xml:space="preserve">Vyvěšení nebo zavěšení dřevěných křídel dveří pl do 2 m2</t>
  </si>
  <si>
    <t xml:space="preserve">-58060688</t>
  </si>
  <si>
    <t xml:space="preserve">41</t>
  </si>
  <si>
    <t xml:space="preserve">998766312</t>
  </si>
  <si>
    <t xml:space="preserve">Přesun hmot procentní pro kce truhlářské ruční v objektech v přes 6 do 12 m</t>
  </si>
  <si>
    <t xml:space="preserve">-1264482262</t>
  </si>
  <si>
    <t xml:space="preserve">771</t>
  </si>
  <si>
    <t xml:space="preserve">Podlahy z dlaždic</t>
  </si>
  <si>
    <t xml:space="preserve">42</t>
  </si>
  <si>
    <t xml:space="preserve">771111011</t>
  </si>
  <si>
    <t xml:space="preserve">Vysátí podkladu před pokládkou dlažby</t>
  </si>
  <si>
    <t xml:space="preserve">518861131</t>
  </si>
  <si>
    <t xml:space="preserve">43</t>
  </si>
  <si>
    <t xml:space="preserve">771121011</t>
  </si>
  <si>
    <t xml:space="preserve">Nátěr penetrační na podlahu</t>
  </si>
  <si>
    <t xml:space="preserve">-1592664496</t>
  </si>
  <si>
    <t xml:space="preserve">44</t>
  </si>
  <si>
    <t xml:space="preserve">771121026</t>
  </si>
  <si>
    <t xml:space="preserve">Odstranění zbytků lepidla z podkladu před pokládkou dlažby broušením</t>
  </si>
  <si>
    <t xml:space="preserve">427734429</t>
  </si>
  <si>
    <t xml:space="preserve">45</t>
  </si>
  <si>
    <t xml:space="preserve">771151011</t>
  </si>
  <si>
    <t xml:space="preserve">Samonivelační stěrka podlah pevnosti 20 MPa tl 3 mm</t>
  </si>
  <si>
    <t xml:space="preserve">1248889273</t>
  </si>
  <si>
    <t xml:space="preserve">46</t>
  </si>
  <si>
    <t xml:space="preserve">771573810</t>
  </si>
  <si>
    <t xml:space="preserve">Demontáž podlah z dlaždic keramických lepených</t>
  </si>
  <si>
    <t xml:space="preserve">910274061</t>
  </si>
  <si>
    <t xml:space="preserve">35,81</t>
  </si>
  <si>
    <t xml:space="preserve">35,57</t>
  </si>
  <si>
    <t xml:space="preserve">47</t>
  </si>
  <si>
    <t xml:space="preserve">771574416</t>
  </si>
  <si>
    <t xml:space="preserve">Montáž podlah keramických hladkých lepených cementovým flexibilním lepidlem přes 9 do 12 ks/m2</t>
  </si>
  <si>
    <t xml:space="preserve">-598569767</t>
  </si>
  <si>
    <t xml:space="preserve">48</t>
  </si>
  <si>
    <t xml:space="preserve">59761135</t>
  </si>
  <si>
    <t xml:space="preserve">dlažba keramická slinutá nemrazuvzdorná povrch hladký/matný tl do 10mm přes 9 do 12ks/m2</t>
  </si>
  <si>
    <t xml:space="preserve">-1586564526</t>
  </si>
  <si>
    <t xml:space="preserve">107,85*1,1 'Přepočtené koeficientem množství</t>
  </si>
  <si>
    <t xml:space="preserve">49</t>
  </si>
  <si>
    <t xml:space="preserve">998771312</t>
  </si>
  <si>
    <t xml:space="preserve">Přesun hmot procentní pro podlahy z dlaždic ruční v objektech v přes 6 do 12 m</t>
  </si>
  <si>
    <t xml:space="preserve">885095026</t>
  </si>
  <si>
    <t xml:space="preserve">781</t>
  </si>
  <si>
    <t xml:space="preserve">Dokončovací práce - obklady</t>
  </si>
  <si>
    <t xml:space="preserve">50</t>
  </si>
  <si>
    <t xml:space="preserve">781111011</t>
  </si>
  <si>
    <t xml:space="preserve">Ometení (oprášení) stěny při přípravě podkladu</t>
  </si>
  <si>
    <t xml:space="preserve">756837743</t>
  </si>
  <si>
    <t xml:space="preserve">m.č.111</t>
  </si>
  <si>
    <t xml:space="preserve">(2*2+2,625*2)*2</t>
  </si>
  <si>
    <t xml:space="preserve">-0,9*2*2</t>
  </si>
  <si>
    <t xml:space="preserve">(2,4*2+4,375*2)*2</t>
  </si>
  <si>
    <t xml:space="preserve">-0,9*2</t>
  </si>
  <si>
    <t xml:space="preserve">m.č.114</t>
  </si>
  <si>
    <t xml:space="preserve">(1,5*2+1,7*2+0,25*2)*2</t>
  </si>
  <si>
    <t xml:space="preserve">-0,7*2</t>
  </si>
  <si>
    <t xml:space="preserve">m.č.115</t>
  </si>
  <si>
    <t xml:space="preserve">(0,5+0,3+0,3+1,2)*1,5</t>
  </si>
  <si>
    <t xml:space="preserve">(2,4*2+3,6*2)*2</t>
  </si>
  <si>
    <t xml:space="preserve">m.č.211</t>
  </si>
  <si>
    <t xml:space="preserve">m.č.214</t>
  </si>
  <si>
    <t xml:space="preserve">m.č.215</t>
  </si>
  <si>
    <t xml:space="preserve">m.č.311</t>
  </si>
  <si>
    <t xml:space="preserve">m.č.314</t>
  </si>
  <si>
    <t xml:space="preserve">m.č.315</t>
  </si>
  <si>
    <t xml:space="preserve">51</t>
  </si>
  <si>
    <t xml:space="preserve">781121011</t>
  </si>
  <si>
    <t xml:space="preserve">Nátěr penetrační na stěnu</t>
  </si>
  <si>
    <t xml:space="preserve">2107908393</t>
  </si>
  <si>
    <t xml:space="preserve">52</t>
  </si>
  <si>
    <t xml:space="preserve">781151031</t>
  </si>
  <si>
    <t xml:space="preserve">Celoplošné vyrovnání podkladu stěrkou tl 3 mm</t>
  </si>
  <si>
    <t xml:space="preserve">307303977</t>
  </si>
  <si>
    <t xml:space="preserve">53</t>
  </si>
  <si>
    <t xml:space="preserve">781472217</t>
  </si>
  <si>
    <t xml:space="preserve">Montáž obkladů keramických hladkých lepených cementovým flexibilním lepidlem přes 12 do 19 ks/m2</t>
  </si>
  <si>
    <t xml:space="preserve">779172913</t>
  </si>
  <si>
    <t xml:space="preserve">54</t>
  </si>
  <si>
    <t xml:space="preserve">59761701</t>
  </si>
  <si>
    <t xml:space="preserve">obklad keramický nemrazuvzdorný povrch hladký/lesklý tl do 10mm přes 12 do 19ks/m2</t>
  </si>
  <si>
    <t xml:space="preserve">335636470</t>
  </si>
  <si>
    <t xml:space="preserve">234,75*1,1 'Přepočtené koeficientem množství</t>
  </si>
  <si>
    <t xml:space="preserve">55</t>
  </si>
  <si>
    <t xml:space="preserve">781473810</t>
  </si>
  <si>
    <t xml:space="preserve">Demontáž obkladů z obkladaček keramických lepených</t>
  </si>
  <si>
    <t xml:space="preserve">-1328709276</t>
  </si>
  <si>
    <t xml:space="preserve">(2*2+2,625*2)*1,8</t>
  </si>
  <si>
    <t xml:space="preserve">-0,9*1,8*2</t>
  </si>
  <si>
    <t xml:space="preserve">(2,4*2+4,375*2)*1,8</t>
  </si>
  <si>
    <t xml:space="preserve">(1,1*2+0,825*2)*1,8*2</t>
  </si>
  <si>
    <t xml:space="preserve">-0,9*1,8</t>
  </si>
  <si>
    <t xml:space="preserve">-0,7*1,8*4</t>
  </si>
  <si>
    <t xml:space="preserve">m.č.113,114</t>
  </si>
  <si>
    <t xml:space="preserve">(1,4*4+0,795*2+0,8*2)*1,8</t>
  </si>
  <si>
    <t xml:space="preserve">-0,7*1,8*3</t>
  </si>
  <si>
    <t xml:space="preserve">(1,2*2+3,6*2)*1,8</t>
  </si>
  <si>
    <t xml:space="preserve">(1,1*2+0,825*2)*1,8*4</t>
  </si>
  <si>
    <t xml:space="preserve">-0,7*1,8*8</t>
  </si>
  <si>
    <t xml:space="preserve">m.č.213,214</t>
  </si>
  <si>
    <t xml:space="preserve">m.č.313,314</t>
  </si>
  <si>
    <t xml:space="preserve">m.č.316</t>
  </si>
  <si>
    <t xml:space="preserve">(2,4*2+1,75*2)*1,8</t>
  </si>
  <si>
    <t xml:space="preserve">(1,2*2+1,75*2)*1,8</t>
  </si>
  <si>
    <t xml:space="preserve">-0,7*1,8*6</t>
  </si>
  <si>
    <t xml:space="preserve">56</t>
  </si>
  <si>
    <t xml:space="preserve">781491021</t>
  </si>
  <si>
    <t xml:space="preserve">Montáž zrcadel plochy do 1 m2 lepených silikonovým tmelem na keramický obklad</t>
  </si>
  <si>
    <t xml:space="preserve">1546287756</t>
  </si>
  <si>
    <t xml:space="preserve">0,6*0,8*3*3</t>
  </si>
  <si>
    <t xml:space="preserve">57</t>
  </si>
  <si>
    <t xml:space="preserve">AZP.NZR31.R</t>
  </si>
  <si>
    <t xml:space="preserve">NZR 31 nerezové zrcadlo 600 x 800 k nalepení</t>
  </si>
  <si>
    <t xml:space="preserve">1434115052</t>
  </si>
  <si>
    <t xml:space="preserve">58</t>
  </si>
  <si>
    <t xml:space="preserve">781492211</t>
  </si>
  <si>
    <t xml:space="preserve">Montáž profilů rohových lepených flexibilním cementovým lepidlem</t>
  </si>
  <si>
    <t xml:space="preserve">-965128252</t>
  </si>
  <si>
    <t xml:space="preserve">2*6</t>
  </si>
  <si>
    <t xml:space="preserve">59</t>
  </si>
  <si>
    <t xml:space="preserve">19416005</t>
  </si>
  <si>
    <t xml:space="preserve">lišta ukončovací z eloxovaného hliníku 10mm</t>
  </si>
  <si>
    <t xml:space="preserve">1098616585</t>
  </si>
  <si>
    <t xml:space="preserve">36*1,05 'Přepočtené koeficientem množství</t>
  </si>
  <si>
    <t xml:space="preserve">60</t>
  </si>
  <si>
    <t xml:space="preserve">998781312</t>
  </si>
  <si>
    <t xml:space="preserve">Přesun hmot procentní pro obklady keramické ruční v objektech v přes 6 do 12 m</t>
  </si>
  <si>
    <t xml:space="preserve">-1266792488</t>
  </si>
  <si>
    <t xml:space="preserve">783</t>
  </si>
  <si>
    <t xml:space="preserve">Dokončovací práce - nátěry</t>
  </si>
  <si>
    <t xml:space="preserve">61</t>
  </si>
  <si>
    <t xml:space="preserve">783301313</t>
  </si>
  <si>
    <t xml:space="preserve">Odmaštění zámečnických konstrukcí ředidlovým odmašťovačem</t>
  </si>
  <si>
    <t xml:space="preserve">-1089473595</t>
  </si>
  <si>
    <t xml:space="preserve">stávající zárubně</t>
  </si>
  <si>
    <t xml:space="preserve">((2*2+0,8)*(0,15+2*0,05))*(2+1+2)</t>
  </si>
  <si>
    <t xml:space="preserve">62</t>
  </si>
  <si>
    <t xml:space="preserve">783306801</t>
  </si>
  <si>
    <t xml:space="preserve">Odstranění nátěru ze zámečnických konstrukcí obroušením</t>
  </si>
  <si>
    <t xml:space="preserve">-1713265037</t>
  </si>
  <si>
    <t xml:space="preserve">63</t>
  </si>
  <si>
    <t xml:space="preserve">783315101</t>
  </si>
  <si>
    <t xml:space="preserve">Mezinátěr jednonásobný syntetický standardní zámečnických konstrukcí</t>
  </si>
  <si>
    <t xml:space="preserve">-373715423</t>
  </si>
  <si>
    <t xml:space="preserve">nová zárubeň 2.np</t>
  </si>
  <si>
    <t xml:space="preserve">(2*2+0,8)*(0,15+2*0,05)</t>
  </si>
  <si>
    <t xml:space="preserve">64</t>
  </si>
  <si>
    <t xml:space="preserve">783317101</t>
  </si>
  <si>
    <t xml:space="preserve">Krycí jednonásobný syntetický standardní nátěr zámečnických konstrukcí</t>
  </si>
  <si>
    <t xml:space="preserve">-800525627</t>
  </si>
  <si>
    <t xml:space="preserve">784</t>
  </si>
  <si>
    <t xml:space="preserve">Dokončovací práce - malby a tapety</t>
  </si>
  <si>
    <t xml:space="preserve">65</t>
  </si>
  <si>
    <t xml:space="preserve">784121001</t>
  </si>
  <si>
    <t xml:space="preserve">Oškrabání malby v místnostech v do 3,80 m</t>
  </si>
  <si>
    <t xml:space="preserve">333082414</t>
  </si>
  <si>
    <t xml:space="preserve">36,03*3</t>
  </si>
  <si>
    <t xml:space="preserve">(2*2+2,625*2)*1,75*3</t>
  </si>
  <si>
    <t xml:space="preserve">(2,4*2+4,375*2)*1,75*3</t>
  </si>
  <si>
    <t xml:space="preserve">(1,5*2+1,7*2)*1,75*3</t>
  </si>
  <si>
    <t xml:space="preserve">(2,4*2+3,6*2)*1,75*3</t>
  </si>
  <si>
    <t xml:space="preserve">66</t>
  </si>
  <si>
    <t xml:space="preserve">784161001</t>
  </si>
  <si>
    <t xml:space="preserve">Tmelení spar a rohů šířky do 3 mm akrylátovým tmelem v místnostech v do 3,80 m</t>
  </si>
  <si>
    <t xml:space="preserve">-1830491260</t>
  </si>
  <si>
    <t xml:space="preserve">30*3</t>
  </si>
  <si>
    <t xml:space="preserve">67</t>
  </si>
  <si>
    <t xml:space="preserve">784181101</t>
  </si>
  <si>
    <t xml:space="preserve">Základní akrylátová jednonásobná bezbarvá penetrace podkladu v místnostech v do 3,80 m</t>
  </si>
  <si>
    <t xml:space="preserve">-1205437213</t>
  </si>
  <si>
    <t xml:space="preserve">364,411</t>
  </si>
  <si>
    <t xml:space="preserve">68</t>
  </si>
  <si>
    <t xml:space="preserve">784221101</t>
  </si>
  <si>
    <t xml:space="preserve">Dvojnásobné bílé malby ze směsí za sucha dobře otěruvzdorných v místnostech do 3,80 m</t>
  </si>
  <si>
    <t xml:space="preserve">-293920151</t>
  </si>
  <si>
    <t xml:space="preserve">Vedlejší rozpočtové náklady</t>
  </si>
  <si>
    <t xml:space="preserve">VRN9</t>
  </si>
  <si>
    <t xml:space="preserve">69</t>
  </si>
  <si>
    <t xml:space="preserve">090001000</t>
  </si>
  <si>
    <t xml:space="preserve">Ostatní náklady - zařízení staveniště, provoz investora, koordinační činnost</t>
  </si>
  <si>
    <t xml:space="preserve">1024</t>
  </si>
  <si>
    <t xml:space="preserve">246436846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</si>
</sst>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2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10"/>
      <color rgb="FF464646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80008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5" borderId="7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1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1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1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31" fillId="3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32" fillId="0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32" fillId="0" borderId="1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34" fillId="0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34" fillId="0" borderId="1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0" fontId="3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70" fontId="34" fillId="0" borderId="1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1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5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9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39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4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142920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143280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3056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M89" activeCellId="0" sqref="AM89"/>
    </sheetView>
  </sheetViews>
  <sheetFormatPr defaultColWidth="8.56640625" defaultRowHeight="11.25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7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7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7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7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1.25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5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4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22</v>
      </c>
      <c r="AR13" s="6"/>
      <c r="BE13" s="12"/>
      <c r="BS13" s="3" t="s">
        <v>5</v>
      </c>
    </row>
    <row r="14" customFormat="false" ht="12.75" hidden="false" customHeight="false" outlineLevel="0" collapsed="false">
      <c r="B14" s="6"/>
      <c r="E14" s="19" t="s">
        <v>22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22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24</v>
      </c>
      <c r="AN16" s="16"/>
      <c r="AR16" s="6"/>
      <c r="BE16" s="12"/>
      <c r="BS16" s="3" t="s">
        <v>2</v>
      </c>
    </row>
    <row r="17" customFormat="false" ht="18.4" hidden="false" customHeight="true" outlineLevel="0" collapsed="false">
      <c r="B17" s="6"/>
      <c r="E17" s="16" t="s">
        <v>29</v>
      </c>
      <c r="AK17" s="15" t="s">
        <v>26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24</v>
      </c>
      <c r="AN19" s="16"/>
      <c r="AR19" s="6"/>
      <c r="BE19" s="12"/>
      <c r="BS19" s="3" t="s">
        <v>5</v>
      </c>
    </row>
    <row r="20" customFormat="false" ht="18.4" hidden="false" customHeight="true" outlineLevel="0" collapsed="false">
      <c r="B20" s="6"/>
      <c r="E20" s="16" t="s">
        <v>29</v>
      </c>
      <c r="AK20" s="15" t="s">
        <v>26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32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2" customFormat="true" ht="25.9" hidden="false" customHeight="true" outlineLevel="0" collapsed="false">
      <c r="B26" s="23"/>
      <c r="D26" s="24" t="s">
        <v>33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R26" s="23"/>
      <c r="BE26" s="12"/>
    </row>
    <row r="27" s="22" customFormat="true" ht="6.95" hidden="false" customHeight="true" outlineLevel="0" collapsed="false">
      <c r="B27" s="23"/>
      <c r="AR27" s="23"/>
      <c r="BE27" s="12"/>
    </row>
    <row r="28" s="22" customFormat="true" ht="12.75" hidden="false" customHeight="false" outlineLevel="0" collapsed="false">
      <c r="B28" s="23"/>
      <c r="L28" s="27" t="s">
        <v>34</v>
      </c>
      <c r="M28" s="27"/>
      <c r="N28" s="27"/>
      <c r="O28" s="27"/>
      <c r="P28" s="27"/>
      <c r="W28" s="27" t="s">
        <v>35</v>
      </c>
      <c r="X28" s="27"/>
      <c r="Y28" s="27"/>
      <c r="Z28" s="27"/>
      <c r="AA28" s="27"/>
      <c r="AB28" s="27"/>
      <c r="AC28" s="27"/>
      <c r="AD28" s="27"/>
      <c r="AE28" s="27"/>
      <c r="AK28" s="27" t="s">
        <v>36</v>
      </c>
      <c r="AL28" s="27"/>
      <c r="AM28" s="27"/>
      <c r="AN28" s="27"/>
      <c r="AO28" s="27"/>
      <c r="AR28" s="23"/>
      <c r="BE28" s="12"/>
    </row>
    <row r="29" s="28" customFormat="true" ht="14.45" hidden="false" customHeight="true" outlineLevel="0" collapsed="false">
      <c r="B29" s="29"/>
      <c r="D29" s="15" t="s">
        <v>37</v>
      </c>
      <c r="F29" s="15" t="s">
        <v>38</v>
      </c>
      <c r="L29" s="30" t="n">
        <v>0.21</v>
      </c>
      <c r="M29" s="30"/>
      <c r="N29" s="30"/>
      <c r="O29" s="30"/>
      <c r="P29" s="30"/>
      <c r="W29" s="31" t="n">
        <f aca="false">ROUND(AZ94, 2)</f>
        <v>0</v>
      </c>
      <c r="X29" s="31"/>
      <c r="Y29" s="31"/>
      <c r="Z29" s="31"/>
      <c r="AA29" s="31"/>
      <c r="AB29" s="31"/>
      <c r="AC29" s="31"/>
      <c r="AD29" s="31"/>
      <c r="AE29" s="31"/>
      <c r="AK29" s="31" t="n">
        <f aca="false">ROUND(AV94, 2)</f>
        <v>0</v>
      </c>
      <c r="AL29" s="31"/>
      <c r="AM29" s="31"/>
      <c r="AN29" s="31"/>
      <c r="AO29" s="31"/>
      <c r="AR29" s="29"/>
      <c r="BE29" s="12"/>
    </row>
    <row r="30" s="28" customFormat="true" ht="14.45" hidden="false" customHeight="true" outlineLevel="0" collapsed="false">
      <c r="B30" s="29"/>
      <c r="F30" s="15" t="s">
        <v>39</v>
      </c>
      <c r="L30" s="30" t="n">
        <v>0.12</v>
      </c>
      <c r="M30" s="30"/>
      <c r="N30" s="30"/>
      <c r="O30" s="30"/>
      <c r="P30" s="30"/>
      <c r="W30" s="31" t="n">
        <f aca="false">ROUND(BA94, 2)</f>
        <v>0</v>
      </c>
      <c r="X30" s="31"/>
      <c r="Y30" s="31"/>
      <c r="Z30" s="31"/>
      <c r="AA30" s="31"/>
      <c r="AB30" s="31"/>
      <c r="AC30" s="31"/>
      <c r="AD30" s="31"/>
      <c r="AE30" s="31"/>
      <c r="AK30" s="31" t="n">
        <f aca="false">ROUND(AW94, 2)</f>
        <v>0</v>
      </c>
      <c r="AL30" s="31"/>
      <c r="AM30" s="31"/>
      <c r="AN30" s="31"/>
      <c r="AO30" s="31"/>
      <c r="AR30" s="29"/>
      <c r="BE30" s="12"/>
    </row>
    <row r="31" s="28" customFormat="true" ht="14.45" hidden="true" customHeight="true" outlineLevel="0" collapsed="false">
      <c r="B31" s="29"/>
      <c r="F31" s="15" t="s">
        <v>40</v>
      </c>
      <c r="L31" s="30" t="n">
        <v>0.21</v>
      </c>
      <c r="M31" s="30"/>
      <c r="N31" s="30"/>
      <c r="O31" s="30"/>
      <c r="P31" s="30"/>
      <c r="W31" s="31" t="n">
        <f aca="false">ROUND(BB94, 2)</f>
        <v>0</v>
      </c>
      <c r="X31" s="31"/>
      <c r="Y31" s="31"/>
      <c r="Z31" s="31"/>
      <c r="AA31" s="31"/>
      <c r="AB31" s="31"/>
      <c r="AC31" s="31"/>
      <c r="AD31" s="31"/>
      <c r="AE31" s="31"/>
      <c r="AK31" s="31" t="n">
        <v>0</v>
      </c>
      <c r="AL31" s="31"/>
      <c r="AM31" s="31"/>
      <c r="AN31" s="31"/>
      <c r="AO31" s="31"/>
      <c r="AR31" s="29"/>
      <c r="BE31" s="12"/>
    </row>
    <row r="32" s="28" customFormat="true" ht="14.45" hidden="true" customHeight="true" outlineLevel="0" collapsed="false">
      <c r="B32" s="29"/>
      <c r="F32" s="15" t="s">
        <v>41</v>
      </c>
      <c r="L32" s="30" t="n">
        <v>0.12</v>
      </c>
      <c r="M32" s="30"/>
      <c r="N32" s="30"/>
      <c r="O32" s="30"/>
      <c r="P32" s="30"/>
      <c r="W32" s="31" t="n">
        <f aca="false">ROUND(BC94, 2)</f>
        <v>0</v>
      </c>
      <c r="X32" s="31"/>
      <c r="Y32" s="31"/>
      <c r="Z32" s="31"/>
      <c r="AA32" s="31"/>
      <c r="AB32" s="31"/>
      <c r="AC32" s="31"/>
      <c r="AD32" s="31"/>
      <c r="AE32" s="31"/>
      <c r="AK32" s="31" t="n">
        <v>0</v>
      </c>
      <c r="AL32" s="31"/>
      <c r="AM32" s="31"/>
      <c r="AN32" s="31"/>
      <c r="AO32" s="31"/>
      <c r="AR32" s="29"/>
      <c r="BE32" s="12"/>
    </row>
    <row r="33" s="28" customFormat="true" ht="14.45" hidden="true" customHeight="true" outlineLevel="0" collapsed="false">
      <c r="B33" s="29"/>
      <c r="F33" s="15" t="s">
        <v>42</v>
      </c>
      <c r="L33" s="30" t="n">
        <v>0</v>
      </c>
      <c r="M33" s="30"/>
      <c r="N33" s="30"/>
      <c r="O33" s="30"/>
      <c r="P33" s="30"/>
      <c r="W33" s="31" t="n">
        <f aca="false">ROUND(BD94, 2)</f>
        <v>0</v>
      </c>
      <c r="X33" s="31"/>
      <c r="Y33" s="31"/>
      <c r="Z33" s="31"/>
      <c r="AA33" s="31"/>
      <c r="AB33" s="31"/>
      <c r="AC33" s="31"/>
      <c r="AD33" s="31"/>
      <c r="AE33" s="31"/>
      <c r="AK33" s="31" t="n">
        <v>0</v>
      </c>
      <c r="AL33" s="31"/>
      <c r="AM33" s="31"/>
      <c r="AN33" s="31"/>
      <c r="AO33" s="31"/>
      <c r="AR33" s="29"/>
      <c r="BE33" s="12"/>
    </row>
    <row r="34" s="22" customFormat="true" ht="6.95" hidden="false" customHeight="true" outlineLevel="0" collapsed="false">
      <c r="B34" s="23"/>
      <c r="AR34" s="23"/>
      <c r="BE34" s="12"/>
    </row>
    <row r="35" s="22" customFormat="true" ht="25.9" hidden="false" customHeight="true" outlineLevel="0" collapsed="false">
      <c r="B35" s="23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36" t="s">
        <v>45</v>
      </c>
      <c r="Y35" s="36"/>
      <c r="Z35" s="36"/>
      <c r="AA35" s="36"/>
      <c r="AB35" s="36"/>
      <c r="AC35" s="34"/>
      <c r="AD35" s="34"/>
      <c r="AE35" s="34"/>
      <c r="AF35" s="34"/>
      <c r="AG35" s="34"/>
      <c r="AH35" s="34"/>
      <c r="AI35" s="34"/>
      <c r="AJ35" s="34"/>
      <c r="AK35" s="37" t="n">
        <f aca="false">SUM(AK26:AK33)</f>
        <v>0</v>
      </c>
      <c r="AL35" s="37"/>
      <c r="AM35" s="37"/>
      <c r="AN35" s="37"/>
      <c r="AO35" s="37"/>
      <c r="AP35" s="32"/>
      <c r="AQ35" s="32"/>
      <c r="AR35" s="23"/>
    </row>
    <row r="36" s="22" customFormat="true" ht="6.95" hidden="false" customHeight="true" outlineLevel="0" collapsed="false">
      <c r="B36" s="23"/>
      <c r="AR36" s="23"/>
    </row>
    <row r="37" s="22" customFormat="true" ht="14.45" hidden="false" customHeight="true" outlineLevel="0" collapsed="false">
      <c r="B37" s="23"/>
      <c r="AR37" s="23"/>
    </row>
    <row r="38" customFormat="false" ht="14.45" hidden="false" customHeight="true" outlineLevel="0" collapsed="false">
      <c r="B38" s="6"/>
      <c r="AR38" s="6"/>
    </row>
    <row r="39" customFormat="false" ht="14.45" hidden="false" customHeight="true" outlineLevel="0" collapsed="false">
      <c r="B39" s="6"/>
      <c r="AR39" s="6"/>
    </row>
    <row r="40" customFormat="false" ht="14.45" hidden="false" customHeight="true" outlineLevel="0" collapsed="false">
      <c r="B40" s="6"/>
      <c r="AR40" s="6"/>
    </row>
    <row r="41" customFormat="false" ht="14.45" hidden="false" customHeight="true" outlineLevel="0" collapsed="false">
      <c r="B41" s="6"/>
      <c r="AR41" s="6"/>
    </row>
    <row r="42" customFormat="false" ht="14.45" hidden="false" customHeight="true" outlineLevel="0" collapsed="false">
      <c r="B42" s="6"/>
      <c r="AR42" s="6"/>
    </row>
    <row r="43" customFormat="false" ht="14.45" hidden="false" customHeight="true" outlineLevel="0" collapsed="false">
      <c r="B43" s="6"/>
      <c r="AR43" s="6"/>
    </row>
    <row r="44" customFormat="false" ht="14.45" hidden="false" customHeight="true" outlineLevel="0" collapsed="false">
      <c r="B44" s="6"/>
      <c r="AR44" s="6"/>
    </row>
    <row r="45" customFormat="false" ht="14.45" hidden="false" customHeight="true" outlineLevel="0" collapsed="false">
      <c r="B45" s="6"/>
      <c r="AR45" s="6"/>
    </row>
    <row r="46" customFormat="false" ht="14.45" hidden="false" customHeight="true" outlineLevel="0" collapsed="false">
      <c r="B46" s="6"/>
      <c r="AR46" s="6"/>
    </row>
    <row r="47" customFormat="false" ht="14.45" hidden="false" customHeight="true" outlineLevel="0" collapsed="false">
      <c r="B47" s="6"/>
      <c r="AR47" s="6"/>
    </row>
    <row r="48" customFormat="false" ht="14.45" hidden="false" customHeight="true" outlineLevel="0" collapsed="false">
      <c r="B48" s="6"/>
      <c r="AR48" s="6"/>
    </row>
    <row r="49" s="22" customFormat="true" ht="14.45" hidden="false" customHeight="true" outlineLevel="0" collapsed="false">
      <c r="B49" s="23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3"/>
    </row>
    <row r="50" customFormat="false" ht="11.25" hidden="false" customHeight="false" outlineLevel="0" collapsed="false">
      <c r="B50" s="6"/>
      <c r="AR50" s="6"/>
    </row>
    <row r="51" customFormat="false" ht="11.25" hidden="false" customHeight="false" outlineLevel="0" collapsed="false">
      <c r="B51" s="6"/>
      <c r="AR51" s="6"/>
    </row>
    <row r="52" customFormat="false" ht="11.25" hidden="false" customHeight="false" outlineLevel="0" collapsed="false">
      <c r="B52" s="6"/>
      <c r="AR52" s="6"/>
    </row>
    <row r="53" customFormat="false" ht="11.25" hidden="false" customHeight="false" outlineLevel="0" collapsed="false">
      <c r="B53" s="6"/>
      <c r="AR53" s="6"/>
    </row>
    <row r="54" customFormat="false" ht="11.25" hidden="false" customHeight="false" outlineLevel="0" collapsed="false">
      <c r="B54" s="6"/>
      <c r="AR54" s="6"/>
    </row>
    <row r="55" customFormat="false" ht="11.25" hidden="false" customHeight="false" outlineLevel="0" collapsed="false">
      <c r="B55" s="6"/>
      <c r="AR55" s="6"/>
    </row>
    <row r="56" customFormat="false" ht="11.25" hidden="false" customHeight="false" outlineLevel="0" collapsed="false">
      <c r="B56" s="6"/>
      <c r="AR56" s="6"/>
    </row>
    <row r="57" customFormat="false" ht="11.25" hidden="false" customHeight="false" outlineLevel="0" collapsed="false">
      <c r="B57" s="6"/>
      <c r="AR57" s="6"/>
    </row>
    <row r="58" customFormat="false" ht="11.25" hidden="false" customHeight="false" outlineLevel="0" collapsed="false">
      <c r="B58" s="6"/>
      <c r="AR58" s="6"/>
    </row>
    <row r="59" customFormat="false" ht="11.25" hidden="false" customHeight="false" outlineLevel="0" collapsed="false">
      <c r="B59" s="6"/>
      <c r="AR59" s="6"/>
    </row>
    <row r="60" s="22" customFormat="true" ht="12.75" hidden="false" customHeight="false" outlineLevel="0" collapsed="false">
      <c r="B60" s="23"/>
      <c r="D60" s="40" t="s">
        <v>48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0" t="s">
        <v>49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0" t="s">
        <v>48</v>
      </c>
      <c r="AI60" s="25"/>
      <c r="AJ60" s="25"/>
      <c r="AK60" s="25"/>
      <c r="AL60" s="25"/>
      <c r="AM60" s="40" t="s">
        <v>49</v>
      </c>
      <c r="AN60" s="25"/>
      <c r="AO60" s="25"/>
      <c r="AR60" s="23"/>
    </row>
    <row r="61" customFormat="false" ht="11.25" hidden="false" customHeight="false" outlineLevel="0" collapsed="false">
      <c r="B61" s="6"/>
      <c r="AR61" s="6"/>
    </row>
    <row r="62" customFormat="false" ht="11.25" hidden="false" customHeight="false" outlineLevel="0" collapsed="false">
      <c r="B62" s="6"/>
      <c r="AR62" s="6"/>
    </row>
    <row r="63" customFormat="false" ht="11.25" hidden="false" customHeight="false" outlineLevel="0" collapsed="false">
      <c r="B63" s="6"/>
      <c r="AR63" s="6"/>
    </row>
    <row r="64" s="22" customFormat="true" ht="12.75" hidden="false" customHeight="false" outlineLevel="0" collapsed="false">
      <c r="B64" s="23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3"/>
    </row>
    <row r="65" customFormat="false" ht="11.25" hidden="false" customHeight="false" outlineLevel="0" collapsed="false">
      <c r="B65" s="6"/>
      <c r="AR65" s="6"/>
    </row>
    <row r="66" customFormat="false" ht="11.25" hidden="false" customHeight="false" outlineLevel="0" collapsed="false">
      <c r="B66" s="6"/>
      <c r="AR66" s="6"/>
    </row>
    <row r="67" customFormat="false" ht="11.25" hidden="false" customHeight="false" outlineLevel="0" collapsed="false">
      <c r="B67" s="6"/>
      <c r="AR67" s="6"/>
    </row>
    <row r="68" customFormat="false" ht="11.25" hidden="false" customHeight="false" outlineLevel="0" collapsed="false">
      <c r="B68" s="6"/>
      <c r="AR68" s="6"/>
    </row>
    <row r="69" customFormat="false" ht="11.25" hidden="false" customHeight="false" outlineLevel="0" collapsed="false">
      <c r="B69" s="6"/>
      <c r="AR69" s="6"/>
    </row>
    <row r="70" customFormat="false" ht="11.25" hidden="false" customHeight="false" outlineLevel="0" collapsed="false">
      <c r="B70" s="6"/>
      <c r="AR70" s="6"/>
    </row>
    <row r="71" customFormat="false" ht="11.25" hidden="false" customHeight="false" outlineLevel="0" collapsed="false">
      <c r="B71" s="6"/>
      <c r="AR71" s="6"/>
    </row>
    <row r="72" customFormat="false" ht="11.25" hidden="false" customHeight="false" outlineLevel="0" collapsed="false">
      <c r="B72" s="6"/>
      <c r="AR72" s="6"/>
    </row>
    <row r="73" customFormat="false" ht="11.25" hidden="false" customHeight="false" outlineLevel="0" collapsed="false">
      <c r="B73" s="6"/>
      <c r="AR73" s="6"/>
    </row>
    <row r="74" customFormat="false" ht="11.25" hidden="false" customHeight="false" outlineLevel="0" collapsed="false">
      <c r="B74" s="6"/>
      <c r="AR74" s="6"/>
    </row>
    <row r="75" s="22" customFormat="true" ht="12.75" hidden="false" customHeight="false" outlineLevel="0" collapsed="false">
      <c r="B75" s="23"/>
      <c r="D75" s="40" t="s">
        <v>48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0" t="s">
        <v>49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0" t="s">
        <v>48</v>
      </c>
      <c r="AI75" s="25"/>
      <c r="AJ75" s="25"/>
      <c r="AK75" s="25"/>
      <c r="AL75" s="25"/>
      <c r="AM75" s="40" t="s">
        <v>49</v>
      </c>
      <c r="AN75" s="25"/>
      <c r="AO75" s="25"/>
      <c r="AR75" s="23"/>
    </row>
    <row r="76" s="22" customFormat="true" ht="11.25" hidden="false" customHeight="false" outlineLevel="0" collapsed="false">
      <c r="B76" s="23"/>
      <c r="AR76" s="23"/>
    </row>
    <row r="77" s="22" customFormat="true" ht="6.95" hidden="false" customHeight="true" outlineLevel="0" collapsed="false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3"/>
    </row>
    <row r="81" s="22" customFormat="true" ht="6.95" hidden="false" customHeight="true" outlineLevel="0" collapsed="false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3"/>
    </row>
    <row r="82" s="22" customFormat="true" ht="24.95" hidden="false" customHeight="true" outlineLevel="0" collapsed="false">
      <c r="B82" s="23"/>
      <c r="C82" s="7" t="s">
        <v>52</v>
      </c>
      <c r="AR82" s="23"/>
    </row>
    <row r="83" s="22" customFormat="true" ht="6.95" hidden="false" customHeight="true" outlineLevel="0" collapsed="false">
      <c r="B83" s="23"/>
      <c r="AR83" s="23"/>
    </row>
    <row r="84" s="45" customFormat="true" ht="12" hidden="false" customHeight="true" outlineLevel="0" collapsed="false">
      <c r="B84" s="46"/>
      <c r="C84" s="15" t="s">
        <v>12</v>
      </c>
      <c r="L84" s="45" t="str">
        <f aca="false">K5</f>
        <v>DN-024-004-01</v>
      </c>
      <c r="AR84" s="46"/>
    </row>
    <row r="85" s="47" customFormat="true" ht="36.95" hidden="false" customHeight="true" outlineLevel="0" collapsed="false">
      <c r="B85" s="48"/>
      <c r="C85" s="49" t="s">
        <v>15</v>
      </c>
      <c r="L85" s="50" t="str">
        <f aca="false">K6</f>
        <v>REKONSTRUKCE SOCIÁLNÍHO ZAŘÍZENÍ V BUDOVĚ 2.STUPNĚ ZŠ BRATRSTVÍ - PRAVÁ ČÁST</v>
      </c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R85" s="48"/>
    </row>
    <row r="86" s="22" customFormat="true" ht="6.95" hidden="false" customHeight="true" outlineLevel="0" collapsed="false">
      <c r="B86" s="23"/>
      <c r="AR86" s="23"/>
    </row>
    <row r="87" s="22" customFormat="true" ht="12" hidden="false" customHeight="true" outlineLevel="0" collapsed="false">
      <c r="B87" s="23"/>
      <c r="C87" s="15" t="s">
        <v>19</v>
      </c>
      <c r="L87" s="51" t="str">
        <f aca="false">IF(K8="","",K8)</f>
        <v>Bystřice pod Hostýnem</v>
      </c>
      <c r="AI87" s="15" t="s">
        <v>21</v>
      </c>
      <c r="AM87" s="52" t="str">
        <f aca="false">IF(AN8= "","",AN8)</f>
        <v>Vyplň údaj</v>
      </c>
      <c r="AN87" s="52"/>
      <c r="AR87" s="23"/>
    </row>
    <row r="88" s="22" customFormat="true" ht="6.95" hidden="false" customHeight="true" outlineLevel="0" collapsed="false">
      <c r="B88" s="23"/>
      <c r="AR88" s="23"/>
    </row>
    <row r="89" s="22" customFormat="true" ht="15.2" hidden="false" customHeight="true" outlineLevel="0" collapsed="false">
      <c r="B89" s="23"/>
      <c r="C89" s="15" t="s">
        <v>23</v>
      </c>
      <c r="L89" s="45" t="str">
        <f aca="false">IF(E11= "","",E11)</f>
        <v>Město Bystřice pod Hostýnem</v>
      </c>
      <c r="AI89" s="15" t="s">
        <v>28</v>
      </c>
      <c r="AM89" s="53" t="str">
        <f aca="false">IF(E17="","",E17)</f>
        <v>Ing.David Němec</v>
      </c>
      <c r="AN89" s="53"/>
      <c r="AO89" s="53"/>
      <c r="AP89" s="53"/>
      <c r="AR89" s="23"/>
      <c r="AS89" s="54" t="s">
        <v>53</v>
      </c>
      <c r="AT89" s="54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="22" customFormat="true" ht="15.2" hidden="false" customHeight="true" outlineLevel="0" collapsed="false">
      <c r="B90" s="23"/>
      <c r="C90" s="15" t="s">
        <v>27</v>
      </c>
      <c r="L90" s="45" t="str">
        <f aca="false">IF(E14= "Vyplň údaj","",E14)</f>
        <v/>
      </c>
      <c r="AI90" s="15" t="s">
        <v>31</v>
      </c>
      <c r="AM90" s="53" t="str">
        <f aca="false">IF(E20="","",E20)</f>
        <v>Ing.David Němec</v>
      </c>
      <c r="AN90" s="53"/>
      <c r="AO90" s="53"/>
      <c r="AP90" s="53"/>
      <c r="AR90" s="23"/>
      <c r="AS90" s="54"/>
      <c r="AT90" s="54"/>
      <c r="BD90" s="57"/>
    </row>
    <row r="91" s="22" customFormat="true" ht="10.9" hidden="false" customHeight="true" outlineLevel="0" collapsed="false">
      <c r="B91" s="23"/>
      <c r="AR91" s="23"/>
      <c r="AS91" s="54"/>
      <c r="AT91" s="54"/>
      <c r="BD91" s="57"/>
    </row>
    <row r="92" s="22" customFormat="true" ht="29.25" hidden="false" customHeight="true" outlineLevel="0" collapsed="false">
      <c r="B92" s="23"/>
      <c r="C92" s="58" t="s">
        <v>54</v>
      </c>
      <c r="D92" s="58"/>
      <c r="E92" s="58"/>
      <c r="F92" s="58"/>
      <c r="G92" s="58"/>
      <c r="H92" s="59"/>
      <c r="I92" s="60" t="s">
        <v>55</v>
      </c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1" t="s">
        <v>56</v>
      </c>
      <c r="AH92" s="61"/>
      <c r="AI92" s="61"/>
      <c r="AJ92" s="61"/>
      <c r="AK92" s="61"/>
      <c r="AL92" s="61"/>
      <c r="AM92" s="61"/>
      <c r="AN92" s="62" t="s">
        <v>57</v>
      </c>
      <c r="AO92" s="62"/>
      <c r="AP92" s="62"/>
      <c r="AQ92" s="63" t="s">
        <v>58</v>
      </c>
      <c r="AR92" s="23"/>
      <c r="AS92" s="64" t="s">
        <v>59</v>
      </c>
      <c r="AT92" s="65" t="s">
        <v>60</v>
      </c>
      <c r="AU92" s="65" t="s">
        <v>61</v>
      </c>
      <c r="AV92" s="65" t="s">
        <v>62</v>
      </c>
      <c r="AW92" s="65" t="s">
        <v>63</v>
      </c>
      <c r="AX92" s="65" t="s">
        <v>64</v>
      </c>
      <c r="AY92" s="65" t="s">
        <v>65</v>
      </c>
      <c r="AZ92" s="65" t="s">
        <v>66</v>
      </c>
      <c r="BA92" s="65" t="s">
        <v>67</v>
      </c>
      <c r="BB92" s="65" t="s">
        <v>68</v>
      </c>
      <c r="BC92" s="65" t="s">
        <v>69</v>
      </c>
      <c r="BD92" s="66" t="s">
        <v>70</v>
      </c>
    </row>
    <row r="93" s="22" customFormat="true" ht="10.9" hidden="false" customHeight="true" outlineLevel="0" collapsed="false">
      <c r="B93" s="23"/>
      <c r="AR93" s="23"/>
      <c r="AS93" s="67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="68" customFormat="true" ht="32.45" hidden="false" customHeight="true" outlineLevel="0" collapsed="false">
      <c r="B94" s="69"/>
      <c r="C94" s="70" t="s">
        <v>71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2" t="n">
        <f aca="false">ROUND(AG95,2)</f>
        <v>0</v>
      </c>
      <c r="AH94" s="72"/>
      <c r="AI94" s="72"/>
      <c r="AJ94" s="72"/>
      <c r="AK94" s="72"/>
      <c r="AL94" s="72"/>
      <c r="AM94" s="72"/>
      <c r="AN94" s="73" t="n">
        <f aca="false">SUM(AG94,AT94)</f>
        <v>0</v>
      </c>
      <c r="AO94" s="73"/>
      <c r="AP94" s="73"/>
      <c r="AQ94" s="74"/>
      <c r="AR94" s="69"/>
      <c r="AS94" s="75" t="n">
        <f aca="false">ROUND(AS95,2)</f>
        <v>0</v>
      </c>
      <c r="AT94" s="76" t="n">
        <f aca="false">ROUND(SUM(AV94:AW94),2)</f>
        <v>0</v>
      </c>
      <c r="AU94" s="77" t="n">
        <f aca="false">ROUND(AU95,5)</f>
        <v>0</v>
      </c>
      <c r="AV94" s="76" t="n">
        <f aca="false">ROUND(AZ94*L29,2)</f>
        <v>0</v>
      </c>
      <c r="AW94" s="76" t="n">
        <f aca="false">ROUND(BA94*L30,2)</f>
        <v>0</v>
      </c>
      <c r="AX94" s="76" t="n">
        <f aca="false">ROUND(BB94*L29,2)</f>
        <v>0</v>
      </c>
      <c r="AY94" s="76" t="n">
        <f aca="false">ROUND(BC94*L30,2)</f>
        <v>0</v>
      </c>
      <c r="AZ94" s="76" t="n">
        <f aca="false">ROUND(AZ95,2)</f>
        <v>0</v>
      </c>
      <c r="BA94" s="76" t="n">
        <f aca="false">ROUND(BA95,2)</f>
        <v>0</v>
      </c>
      <c r="BB94" s="76" t="n">
        <f aca="false">ROUND(BB95,2)</f>
        <v>0</v>
      </c>
      <c r="BC94" s="76" t="n">
        <f aca="false">ROUND(BC95,2)</f>
        <v>0</v>
      </c>
      <c r="BD94" s="78" t="n">
        <f aca="false">ROUND(BD95,2)</f>
        <v>0</v>
      </c>
      <c r="BS94" s="79" t="s">
        <v>72</v>
      </c>
      <c r="BT94" s="79" t="s">
        <v>73</v>
      </c>
      <c r="BV94" s="79" t="s">
        <v>74</v>
      </c>
      <c r="BW94" s="79" t="s">
        <v>3</v>
      </c>
      <c r="BX94" s="79" t="s">
        <v>75</v>
      </c>
      <c r="CL94" s="79"/>
    </row>
    <row r="95" s="91" customFormat="true" ht="37.5" hidden="false" customHeight="true" outlineLevel="0" collapsed="false">
      <c r="A95" s="80" t="s">
        <v>76</v>
      </c>
      <c r="B95" s="81"/>
      <c r="C95" s="82"/>
      <c r="D95" s="83" t="s">
        <v>13</v>
      </c>
      <c r="E95" s="83"/>
      <c r="F95" s="83"/>
      <c r="G95" s="83"/>
      <c r="H95" s="83"/>
      <c r="I95" s="84"/>
      <c r="J95" s="83" t="s">
        <v>16</v>
      </c>
      <c r="K95" s="83"/>
      <c r="L95" s="83"/>
      <c r="M95" s="83"/>
      <c r="N95" s="83"/>
      <c r="O95" s="83"/>
      <c r="P95" s="83"/>
      <c r="Q95" s="83"/>
      <c r="R95" s="83"/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5" t="n">
        <f aca="false">'DN-024-004-01 - REKONSTRU...'!J30</f>
        <v>0</v>
      </c>
      <c r="AH95" s="85"/>
      <c r="AI95" s="85"/>
      <c r="AJ95" s="85"/>
      <c r="AK95" s="85"/>
      <c r="AL95" s="85"/>
      <c r="AM95" s="85"/>
      <c r="AN95" s="85" t="n">
        <f aca="false">SUM(AG95,AT95)</f>
        <v>0</v>
      </c>
      <c r="AO95" s="85"/>
      <c r="AP95" s="85"/>
      <c r="AQ95" s="86" t="s">
        <v>77</v>
      </c>
      <c r="AR95" s="81"/>
      <c r="AS95" s="87" t="n">
        <v>0</v>
      </c>
      <c r="AT95" s="88" t="n">
        <f aca="false">ROUND(SUM(AV95:AW95),2)</f>
        <v>0</v>
      </c>
      <c r="AU95" s="89" t="n">
        <f aca="false">'DN-024-004-01 - REKONSTRU...'!P140</f>
        <v>0</v>
      </c>
      <c r="AV95" s="88" t="n">
        <f aca="false">'DN-024-004-01 - REKONSTRU...'!J33</f>
        <v>0</v>
      </c>
      <c r="AW95" s="88" t="n">
        <f aca="false">'DN-024-004-01 - REKONSTRU...'!J34</f>
        <v>0</v>
      </c>
      <c r="AX95" s="88" t="n">
        <f aca="false">'DN-024-004-01 - REKONSTRU...'!J35</f>
        <v>0</v>
      </c>
      <c r="AY95" s="88" t="n">
        <f aca="false">'DN-024-004-01 - REKONSTRU...'!J36</f>
        <v>0</v>
      </c>
      <c r="AZ95" s="88" t="n">
        <f aca="false">'DN-024-004-01 - REKONSTRU...'!F33</f>
        <v>0</v>
      </c>
      <c r="BA95" s="88" t="n">
        <f aca="false">'DN-024-004-01 - REKONSTRU...'!F34</f>
        <v>0</v>
      </c>
      <c r="BB95" s="88" t="n">
        <f aca="false">'DN-024-004-01 - REKONSTRU...'!F35</f>
        <v>0</v>
      </c>
      <c r="BC95" s="88" t="n">
        <f aca="false">'DN-024-004-01 - REKONSTRU...'!F36</f>
        <v>0</v>
      </c>
      <c r="BD95" s="90" t="n">
        <f aca="false">'DN-024-004-01 - REKONSTRU...'!F37</f>
        <v>0</v>
      </c>
      <c r="BT95" s="92" t="s">
        <v>78</v>
      </c>
      <c r="BU95" s="92" t="s">
        <v>79</v>
      </c>
      <c r="BV95" s="92" t="s">
        <v>74</v>
      </c>
      <c r="BW95" s="92" t="s">
        <v>3</v>
      </c>
      <c r="BX95" s="92" t="s">
        <v>75</v>
      </c>
      <c r="CL95" s="92"/>
    </row>
    <row r="96" s="22" customFormat="true" ht="30" hidden="false" customHeight="true" outlineLevel="0" collapsed="false">
      <c r="B96" s="23"/>
      <c r="AR96" s="23"/>
    </row>
    <row r="97" s="22" customFormat="true" ht="6.95" hidden="false" customHeight="true" outlineLevel="0" collapsed="false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3"/>
    </row>
  </sheetData>
  <sheetProtection sheet="true" password="97af" objects="true" scenarios="true"/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DN-024-004-01 - REKONSTRU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2:BM567"/>
  <sheetViews>
    <sheetView showFormulas="false" showGridLines="false" showRowColHeaders="true" showZeros="true" rightToLeft="false" tabSelected="false" showOutlineSymbols="true" defaultGridColor="true" view="normal" topLeftCell="A443" colorId="64" zoomScale="110" zoomScaleNormal="110" zoomScalePageLayoutView="100" workbookViewId="0">
      <selection pane="topLeft" activeCell="I518" activeCellId="0" sqref="I518"/>
    </sheetView>
  </sheetViews>
  <sheetFormatPr defaultColWidth="8.56640625" defaultRowHeight="12.8" zeroHeight="false" outlineLevelRow="0" outlineLevelCol="0"/>
  <cols>
    <col collapsed="false" customWidth="true" hidden="false" outlineLevel="0" max="1" min="1" style="93" width="8.34"/>
    <col collapsed="false" customWidth="true" hidden="false" outlineLevel="0" max="2" min="2" style="93" width="1.17"/>
    <col collapsed="false" customWidth="true" hidden="false" outlineLevel="0" max="3" min="3" style="93" width="4.17"/>
    <col collapsed="false" customWidth="true" hidden="false" outlineLevel="0" max="4" min="4" style="93" width="4.34"/>
    <col collapsed="false" customWidth="true" hidden="false" outlineLevel="0" max="5" min="5" style="93" width="17.17"/>
    <col collapsed="false" customWidth="true" hidden="false" outlineLevel="0" max="6" min="6" style="93" width="50.84"/>
    <col collapsed="false" customWidth="true" hidden="false" outlineLevel="0" max="7" min="7" style="93" width="7.5"/>
    <col collapsed="false" customWidth="true" hidden="false" outlineLevel="0" max="8" min="8" style="93" width="14"/>
    <col collapsed="false" customWidth="true" hidden="false" outlineLevel="0" max="9" min="9" style="93" width="15.83"/>
    <col collapsed="false" customWidth="true" hidden="false" outlineLevel="0" max="10" min="10" style="93" width="22.34"/>
    <col collapsed="false" customWidth="true" hidden="true" outlineLevel="0" max="11" min="11" style="93" width="22.34"/>
    <col collapsed="false" customWidth="true" hidden="false" outlineLevel="0" max="12" min="12" style="93" width="9.34"/>
    <col collapsed="false" customWidth="true" hidden="true" outlineLevel="0" max="13" min="13" style="93" width="10.83"/>
    <col collapsed="false" customWidth="true" hidden="true" outlineLevel="0" max="14" min="14" style="93" width="9.34"/>
    <col collapsed="false" customWidth="true" hidden="true" outlineLevel="0" max="20" min="15" style="93" width="14.17"/>
    <col collapsed="false" customWidth="true" hidden="true" outlineLevel="0" max="21" min="21" style="93" width="16.34"/>
    <col collapsed="false" customWidth="true" hidden="false" outlineLevel="0" max="22" min="22" style="93" width="12.34"/>
    <col collapsed="false" customWidth="true" hidden="false" outlineLevel="0" max="23" min="23" style="93" width="16.34"/>
    <col collapsed="false" customWidth="true" hidden="false" outlineLevel="0" max="24" min="24" style="93" width="12.34"/>
    <col collapsed="false" customWidth="true" hidden="false" outlineLevel="0" max="25" min="25" style="93" width="15"/>
    <col collapsed="false" customWidth="true" hidden="false" outlineLevel="0" max="26" min="26" style="93" width="11"/>
    <col collapsed="false" customWidth="true" hidden="false" outlineLevel="0" max="27" min="27" style="93" width="15"/>
    <col collapsed="false" customWidth="true" hidden="false" outlineLevel="0" max="28" min="28" style="93" width="16.34"/>
    <col collapsed="false" customWidth="true" hidden="false" outlineLevel="0" max="29" min="29" style="93" width="11"/>
    <col collapsed="false" customWidth="true" hidden="false" outlineLevel="0" max="30" min="30" style="93" width="15"/>
    <col collapsed="false" customWidth="true" hidden="false" outlineLevel="0" max="31" min="31" style="93" width="16.34"/>
    <col collapsed="false" customWidth="false" hidden="false" outlineLevel="0" max="43" min="32" style="93" width="8.56"/>
    <col collapsed="false" customWidth="true" hidden="true" outlineLevel="0" max="65" min="44" style="93" width="9.34"/>
    <col collapsed="false" customWidth="false" hidden="false" outlineLevel="0" max="1024" min="66" style="93" width="8.56"/>
  </cols>
  <sheetData>
    <row r="2" customFormat="false" ht="36.95" hidden="false" customHeight="true" outlineLevel="0" collapsed="false">
      <c r="L2" s="94" t="s">
        <v>4</v>
      </c>
      <c r="M2" s="94"/>
      <c r="N2" s="94"/>
      <c r="O2" s="94"/>
      <c r="P2" s="94"/>
      <c r="Q2" s="94"/>
      <c r="R2" s="94"/>
      <c r="S2" s="94"/>
      <c r="T2" s="94"/>
      <c r="U2" s="94"/>
      <c r="V2" s="94"/>
      <c r="AT2" s="95" t="s">
        <v>3</v>
      </c>
    </row>
    <row r="3" customFormat="false" ht="6.95" hidden="false" customHeight="true" outlineLevel="0" collapsed="false">
      <c r="B3" s="96"/>
      <c r="C3" s="97"/>
      <c r="D3" s="97"/>
      <c r="E3" s="97"/>
      <c r="F3" s="97"/>
      <c r="G3" s="97"/>
      <c r="H3" s="97"/>
      <c r="I3" s="97"/>
      <c r="J3" s="97"/>
      <c r="K3" s="97"/>
      <c r="L3" s="98"/>
      <c r="AT3" s="95" t="s">
        <v>80</v>
      </c>
    </row>
    <row r="4" customFormat="false" ht="24.95" hidden="false" customHeight="true" outlineLevel="0" collapsed="false">
      <c r="B4" s="98"/>
      <c r="D4" s="99" t="s">
        <v>81</v>
      </c>
      <c r="L4" s="98"/>
      <c r="M4" s="100" t="s">
        <v>9</v>
      </c>
      <c r="AT4" s="95" t="s">
        <v>2</v>
      </c>
    </row>
    <row r="5" customFormat="false" ht="6.95" hidden="false" customHeight="true" outlineLevel="0" collapsed="false">
      <c r="B5" s="98"/>
      <c r="L5" s="98"/>
    </row>
    <row r="6" s="101" customFormat="true" ht="12" hidden="false" customHeight="true" outlineLevel="0" collapsed="false">
      <c r="B6" s="102"/>
      <c r="D6" s="103" t="s">
        <v>15</v>
      </c>
      <c r="L6" s="102"/>
    </row>
    <row r="7" s="101" customFormat="true" ht="30" hidden="false" customHeight="true" outlineLevel="0" collapsed="false">
      <c r="B7" s="102"/>
      <c r="E7" s="104" t="s">
        <v>16</v>
      </c>
      <c r="F7" s="104"/>
      <c r="G7" s="104"/>
      <c r="H7" s="104"/>
      <c r="L7" s="102"/>
    </row>
    <row r="8" s="101" customFormat="true" ht="12.8" hidden="false" customHeight="false" outlineLevel="0" collapsed="false">
      <c r="B8" s="102"/>
      <c r="L8" s="102"/>
    </row>
    <row r="9" s="101" customFormat="true" ht="12" hidden="false" customHeight="true" outlineLevel="0" collapsed="false">
      <c r="B9" s="102"/>
      <c r="D9" s="103" t="s">
        <v>17</v>
      </c>
      <c r="F9" s="105"/>
      <c r="I9" s="103" t="s">
        <v>18</v>
      </c>
      <c r="J9" s="105"/>
      <c r="L9" s="102"/>
    </row>
    <row r="10" s="101" customFormat="true" ht="12" hidden="false" customHeight="true" outlineLevel="0" collapsed="false">
      <c r="B10" s="102"/>
      <c r="D10" s="103" t="s">
        <v>19</v>
      </c>
      <c r="F10" s="105" t="s">
        <v>20</v>
      </c>
      <c r="I10" s="103" t="s">
        <v>21</v>
      </c>
      <c r="J10" s="106" t="str">
        <f aca="false">'Rekapitulace stavby'!AN8</f>
        <v>Vyplň údaj</v>
      </c>
      <c r="L10" s="102"/>
    </row>
    <row r="11" s="101" customFormat="true" ht="10.9" hidden="false" customHeight="true" outlineLevel="0" collapsed="false">
      <c r="B11" s="102"/>
      <c r="L11" s="102"/>
    </row>
    <row r="12" s="101" customFormat="true" ht="12" hidden="false" customHeight="true" outlineLevel="0" collapsed="false">
      <c r="B12" s="102"/>
      <c r="D12" s="103" t="s">
        <v>23</v>
      </c>
      <c r="I12" s="103" t="s">
        <v>24</v>
      </c>
      <c r="J12" s="105"/>
      <c r="L12" s="102"/>
    </row>
    <row r="13" s="101" customFormat="true" ht="18" hidden="false" customHeight="true" outlineLevel="0" collapsed="false">
      <c r="B13" s="102"/>
      <c r="E13" s="105" t="s">
        <v>25</v>
      </c>
      <c r="I13" s="103" t="s">
        <v>26</v>
      </c>
      <c r="J13" s="105"/>
      <c r="L13" s="102"/>
    </row>
    <row r="14" s="101" customFormat="true" ht="6.95" hidden="false" customHeight="true" outlineLevel="0" collapsed="false">
      <c r="B14" s="102"/>
      <c r="L14" s="102"/>
    </row>
    <row r="15" s="101" customFormat="true" ht="12" hidden="false" customHeight="true" outlineLevel="0" collapsed="false">
      <c r="B15" s="102"/>
      <c r="D15" s="103" t="s">
        <v>27</v>
      </c>
      <c r="I15" s="103" t="s">
        <v>24</v>
      </c>
      <c r="J15" s="17" t="str">
        <f aca="false">'Rekapitulace stavby'!AN13</f>
        <v>Vyplň údaj</v>
      </c>
      <c r="L15" s="102"/>
    </row>
    <row r="16" s="101" customFormat="true" ht="18" hidden="false" customHeight="true" outlineLevel="0" collapsed="false">
      <c r="B16" s="102"/>
      <c r="E16" s="107" t="str">
        <f aca="false">'Rekapitulace stavby'!E14</f>
        <v>Vyplň údaj</v>
      </c>
      <c r="F16" s="107"/>
      <c r="G16" s="107"/>
      <c r="H16" s="107"/>
      <c r="I16" s="103" t="s">
        <v>26</v>
      </c>
      <c r="J16" s="17" t="str">
        <f aca="false">'Rekapitulace stavby'!AN14</f>
        <v>Vyplň údaj</v>
      </c>
      <c r="L16" s="102"/>
    </row>
    <row r="17" s="101" customFormat="true" ht="6.95" hidden="false" customHeight="true" outlineLevel="0" collapsed="false">
      <c r="B17" s="102"/>
      <c r="L17" s="102"/>
    </row>
    <row r="18" s="101" customFormat="true" ht="12" hidden="false" customHeight="true" outlineLevel="0" collapsed="false">
      <c r="B18" s="102"/>
      <c r="D18" s="103" t="s">
        <v>28</v>
      </c>
      <c r="I18" s="103" t="s">
        <v>24</v>
      </c>
      <c r="J18" s="105"/>
      <c r="L18" s="102"/>
    </row>
    <row r="19" s="101" customFormat="true" ht="18" hidden="false" customHeight="true" outlineLevel="0" collapsed="false">
      <c r="B19" s="102"/>
      <c r="E19" s="105" t="s">
        <v>29</v>
      </c>
      <c r="I19" s="103" t="s">
        <v>26</v>
      </c>
      <c r="J19" s="105"/>
      <c r="L19" s="102"/>
    </row>
    <row r="20" s="101" customFormat="true" ht="6.95" hidden="false" customHeight="true" outlineLevel="0" collapsed="false">
      <c r="B20" s="102"/>
      <c r="L20" s="102"/>
    </row>
    <row r="21" s="101" customFormat="true" ht="12" hidden="false" customHeight="true" outlineLevel="0" collapsed="false">
      <c r="B21" s="102"/>
      <c r="D21" s="103" t="s">
        <v>31</v>
      </c>
      <c r="I21" s="103" t="s">
        <v>24</v>
      </c>
      <c r="J21" s="105"/>
      <c r="L21" s="102"/>
    </row>
    <row r="22" s="101" customFormat="true" ht="18" hidden="false" customHeight="true" outlineLevel="0" collapsed="false">
      <c r="B22" s="102"/>
      <c r="E22" s="105" t="s">
        <v>29</v>
      </c>
      <c r="I22" s="103" t="s">
        <v>26</v>
      </c>
      <c r="J22" s="105"/>
      <c r="L22" s="102"/>
    </row>
    <row r="23" s="101" customFormat="true" ht="6.95" hidden="false" customHeight="true" outlineLevel="0" collapsed="false">
      <c r="B23" s="102"/>
      <c r="L23" s="102"/>
    </row>
    <row r="24" s="101" customFormat="true" ht="12" hidden="false" customHeight="true" outlineLevel="0" collapsed="false">
      <c r="B24" s="102"/>
      <c r="D24" s="103" t="s">
        <v>32</v>
      </c>
      <c r="L24" s="102"/>
    </row>
    <row r="25" s="108" customFormat="true" ht="16.5" hidden="false" customHeight="true" outlineLevel="0" collapsed="false">
      <c r="B25" s="109"/>
      <c r="E25" s="110"/>
      <c r="F25" s="110"/>
      <c r="G25" s="110"/>
      <c r="H25" s="110"/>
      <c r="L25" s="109"/>
    </row>
    <row r="26" s="101" customFormat="true" ht="6.95" hidden="false" customHeight="true" outlineLevel="0" collapsed="false">
      <c r="B26" s="102"/>
      <c r="L26" s="102"/>
    </row>
    <row r="27" s="101" customFormat="true" ht="6.95" hidden="false" customHeight="true" outlineLevel="0" collapsed="false">
      <c r="B27" s="102"/>
      <c r="D27" s="111"/>
      <c r="E27" s="111"/>
      <c r="F27" s="111"/>
      <c r="G27" s="111"/>
      <c r="H27" s="111"/>
      <c r="I27" s="111"/>
      <c r="J27" s="111"/>
      <c r="K27" s="111"/>
      <c r="L27" s="102"/>
    </row>
    <row r="28" s="101" customFormat="true" ht="14.45" hidden="false" customHeight="true" outlineLevel="0" collapsed="false">
      <c r="B28" s="102"/>
      <c r="D28" s="105" t="s">
        <v>82</v>
      </c>
      <c r="J28" s="112" t="n">
        <f aca="false">J94</f>
        <v>0</v>
      </c>
      <c r="L28" s="102"/>
    </row>
    <row r="29" s="101" customFormat="true" ht="14.45" hidden="false" customHeight="true" outlineLevel="0" collapsed="false">
      <c r="B29" s="102"/>
      <c r="D29" s="113" t="s">
        <v>83</v>
      </c>
      <c r="J29" s="112" t="n">
        <f aca="false">J115</f>
        <v>0</v>
      </c>
      <c r="L29" s="102"/>
    </row>
    <row r="30" s="101" customFormat="true" ht="25.35" hidden="false" customHeight="true" outlineLevel="0" collapsed="false">
      <c r="B30" s="102"/>
      <c r="D30" s="114" t="s">
        <v>33</v>
      </c>
      <c r="J30" s="115" t="n">
        <f aca="false">ROUND(J28 + J29, 2)</f>
        <v>0</v>
      </c>
      <c r="L30" s="102"/>
    </row>
    <row r="31" s="101" customFormat="true" ht="6.95" hidden="false" customHeight="true" outlineLevel="0" collapsed="false">
      <c r="B31" s="102"/>
      <c r="D31" s="111"/>
      <c r="E31" s="111"/>
      <c r="F31" s="111"/>
      <c r="G31" s="111"/>
      <c r="H31" s="111"/>
      <c r="I31" s="111"/>
      <c r="J31" s="111"/>
      <c r="K31" s="111"/>
      <c r="L31" s="102"/>
    </row>
    <row r="32" s="101" customFormat="true" ht="14.45" hidden="false" customHeight="true" outlineLevel="0" collapsed="false">
      <c r="B32" s="102"/>
      <c r="F32" s="116" t="s">
        <v>35</v>
      </c>
      <c r="I32" s="116" t="s">
        <v>34</v>
      </c>
      <c r="J32" s="116" t="s">
        <v>36</v>
      </c>
      <c r="L32" s="102"/>
    </row>
    <row r="33" s="101" customFormat="true" ht="14.45" hidden="false" customHeight="true" outlineLevel="0" collapsed="false">
      <c r="B33" s="102"/>
      <c r="D33" s="117" t="s">
        <v>37</v>
      </c>
      <c r="E33" s="103" t="s">
        <v>38</v>
      </c>
      <c r="F33" s="118" t="n">
        <f aca="false">ROUND((SUM(BE115:BE122) + SUM(BE140:BE566)),  2)</f>
        <v>0</v>
      </c>
      <c r="I33" s="119" t="n">
        <v>0.21</v>
      </c>
      <c r="J33" s="118" t="n">
        <f aca="false">ROUND(((SUM(BE115:BE122) + SUM(BE140:BE566))*I33),  2)</f>
        <v>0</v>
      </c>
      <c r="L33" s="102"/>
    </row>
    <row r="34" s="101" customFormat="true" ht="14.45" hidden="false" customHeight="true" outlineLevel="0" collapsed="false">
      <c r="B34" s="102"/>
      <c r="E34" s="103" t="s">
        <v>39</v>
      </c>
      <c r="F34" s="118" t="n">
        <f aca="false">ROUND((SUM(BF115:BF122) + SUM(BF140:BF566)),  2)</f>
        <v>0</v>
      </c>
      <c r="I34" s="119" t="n">
        <v>0.12</v>
      </c>
      <c r="J34" s="118" t="n">
        <f aca="false">ROUND(((SUM(BF115:BF122) + SUM(BF140:BF566))*I34),  2)</f>
        <v>0</v>
      </c>
      <c r="L34" s="102"/>
    </row>
    <row r="35" s="101" customFormat="true" ht="14.45" hidden="true" customHeight="true" outlineLevel="0" collapsed="false">
      <c r="B35" s="102"/>
      <c r="E35" s="103" t="s">
        <v>40</v>
      </c>
      <c r="F35" s="118" t="n">
        <f aca="false">ROUND((SUM(BG115:BG122) + SUM(BG140:BG566)),  2)</f>
        <v>0</v>
      </c>
      <c r="I35" s="119" t="n">
        <v>0.21</v>
      </c>
      <c r="J35" s="118" t="n">
        <f aca="false">0</f>
        <v>0</v>
      </c>
      <c r="L35" s="102"/>
    </row>
    <row r="36" s="101" customFormat="true" ht="14.45" hidden="true" customHeight="true" outlineLevel="0" collapsed="false">
      <c r="B36" s="102"/>
      <c r="E36" s="103" t="s">
        <v>41</v>
      </c>
      <c r="F36" s="118" t="n">
        <f aca="false">ROUND((SUM(BH115:BH122) + SUM(BH140:BH566)),  2)</f>
        <v>0</v>
      </c>
      <c r="I36" s="119" t="n">
        <v>0.12</v>
      </c>
      <c r="J36" s="118" t="n">
        <f aca="false">0</f>
        <v>0</v>
      </c>
      <c r="L36" s="102"/>
    </row>
    <row r="37" s="101" customFormat="true" ht="14.45" hidden="true" customHeight="true" outlineLevel="0" collapsed="false">
      <c r="B37" s="102"/>
      <c r="E37" s="103" t="s">
        <v>42</v>
      </c>
      <c r="F37" s="118" t="n">
        <f aca="false">ROUND((SUM(BI115:BI122) + SUM(BI140:BI566)),  2)</f>
        <v>0</v>
      </c>
      <c r="I37" s="119" t="n">
        <v>0</v>
      </c>
      <c r="J37" s="118" t="n">
        <f aca="false">0</f>
        <v>0</v>
      </c>
      <c r="L37" s="102"/>
    </row>
    <row r="38" s="101" customFormat="true" ht="6.95" hidden="false" customHeight="true" outlineLevel="0" collapsed="false">
      <c r="B38" s="102"/>
      <c r="L38" s="102"/>
    </row>
    <row r="39" s="101" customFormat="true" ht="25.35" hidden="false" customHeight="true" outlineLevel="0" collapsed="false">
      <c r="B39" s="102"/>
      <c r="C39" s="120"/>
      <c r="D39" s="121" t="s">
        <v>43</v>
      </c>
      <c r="E39" s="122"/>
      <c r="F39" s="122"/>
      <c r="G39" s="123" t="s">
        <v>44</v>
      </c>
      <c r="H39" s="124" t="s">
        <v>45</v>
      </c>
      <c r="I39" s="122"/>
      <c r="J39" s="125" t="n">
        <f aca="false">SUM(J30:J37)</f>
        <v>0</v>
      </c>
      <c r="K39" s="126"/>
      <c r="L39" s="102"/>
    </row>
    <row r="40" s="101" customFormat="true" ht="14.45" hidden="false" customHeight="true" outlineLevel="0" collapsed="false">
      <c r="B40" s="102"/>
      <c r="L40" s="102"/>
    </row>
    <row r="41" customFormat="false" ht="14.45" hidden="false" customHeight="true" outlineLevel="0" collapsed="false">
      <c r="B41" s="98"/>
      <c r="L41" s="98"/>
    </row>
    <row r="42" customFormat="false" ht="14.45" hidden="false" customHeight="true" outlineLevel="0" collapsed="false">
      <c r="B42" s="98"/>
      <c r="L42" s="98"/>
    </row>
    <row r="43" customFormat="false" ht="14.45" hidden="false" customHeight="true" outlineLevel="0" collapsed="false">
      <c r="B43" s="98"/>
      <c r="L43" s="98"/>
    </row>
    <row r="44" customFormat="false" ht="14.45" hidden="false" customHeight="true" outlineLevel="0" collapsed="false">
      <c r="B44" s="98"/>
      <c r="L44" s="98"/>
    </row>
    <row r="45" customFormat="false" ht="14.45" hidden="false" customHeight="true" outlineLevel="0" collapsed="false">
      <c r="B45" s="98"/>
      <c r="L45" s="98"/>
    </row>
    <row r="46" customFormat="false" ht="14.45" hidden="false" customHeight="true" outlineLevel="0" collapsed="false">
      <c r="B46" s="98"/>
      <c r="L46" s="98"/>
    </row>
    <row r="47" customFormat="false" ht="14.45" hidden="false" customHeight="true" outlineLevel="0" collapsed="false">
      <c r="B47" s="98"/>
      <c r="L47" s="98"/>
    </row>
    <row r="48" customFormat="false" ht="14.45" hidden="false" customHeight="true" outlineLevel="0" collapsed="false">
      <c r="B48" s="98"/>
      <c r="L48" s="98"/>
    </row>
    <row r="49" customFormat="false" ht="14.45" hidden="false" customHeight="true" outlineLevel="0" collapsed="false">
      <c r="B49" s="98"/>
      <c r="L49" s="98"/>
    </row>
    <row r="50" s="101" customFormat="true" ht="14.45" hidden="false" customHeight="true" outlineLevel="0" collapsed="false">
      <c r="B50" s="102"/>
      <c r="D50" s="127" t="s">
        <v>46</v>
      </c>
      <c r="E50" s="128"/>
      <c r="F50" s="128"/>
      <c r="G50" s="127" t="s">
        <v>47</v>
      </c>
      <c r="H50" s="128"/>
      <c r="I50" s="128"/>
      <c r="J50" s="128"/>
      <c r="K50" s="128"/>
      <c r="L50" s="102"/>
    </row>
    <row r="51" customFormat="false" ht="12.8" hidden="false" customHeight="false" outlineLevel="0" collapsed="false">
      <c r="B51" s="98"/>
      <c r="L51" s="98"/>
    </row>
    <row r="52" customFormat="false" ht="12.8" hidden="false" customHeight="false" outlineLevel="0" collapsed="false">
      <c r="B52" s="98"/>
      <c r="L52" s="98"/>
    </row>
    <row r="53" customFormat="false" ht="12.8" hidden="false" customHeight="false" outlineLevel="0" collapsed="false">
      <c r="B53" s="98"/>
      <c r="L53" s="98"/>
    </row>
    <row r="54" customFormat="false" ht="12.8" hidden="false" customHeight="false" outlineLevel="0" collapsed="false">
      <c r="B54" s="98"/>
      <c r="L54" s="98"/>
    </row>
    <row r="55" customFormat="false" ht="12.8" hidden="false" customHeight="false" outlineLevel="0" collapsed="false">
      <c r="B55" s="98"/>
      <c r="L55" s="98"/>
    </row>
    <row r="56" customFormat="false" ht="12.8" hidden="false" customHeight="false" outlineLevel="0" collapsed="false">
      <c r="B56" s="98"/>
      <c r="L56" s="98"/>
    </row>
    <row r="57" customFormat="false" ht="12.8" hidden="false" customHeight="false" outlineLevel="0" collapsed="false">
      <c r="B57" s="98"/>
      <c r="L57" s="98"/>
    </row>
    <row r="58" customFormat="false" ht="12.8" hidden="false" customHeight="false" outlineLevel="0" collapsed="false">
      <c r="B58" s="98"/>
      <c r="L58" s="98"/>
    </row>
    <row r="59" customFormat="false" ht="12.8" hidden="false" customHeight="false" outlineLevel="0" collapsed="false">
      <c r="B59" s="98"/>
      <c r="L59" s="98"/>
    </row>
    <row r="60" customFormat="false" ht="12.8" hidden="false" customHeight="false" outlineLevel="0" collapsed="false">
      <c r="B60" s="98"/>
      <c r="L60" s="98"/>
    </row>
    <row r="61" s="101" customFormat="true" ht="12.8" hidden="false" customHeight="false" outlineLevel="0" collapsed="false">
      <c r="B61" s="102"/>
      <c r="D61" s="129" t="s">
        <v>48</v>
      </c>
      <c r="E61" s="130"/>
      <c r="F61" s="131" t="s">
        <v>49</v>
      </c>
      <c r="G61" s="129" t="s">
        <v>48</v>
      </c>
      <c r="H61" s="130"/>
      <c r="I61" s="130"/>
      <c r="J61" s="132" t="s">
        <v>49</v>
      </c>
      <c r="K61" s="130"/>
      <c r="L61" s="102"/>
    </row>
    <row r="62" customFormat="false" ht="12.8" hidden="false" customHeight="false" outlineLevel="0" collapsed="false">
      <c r="B62" s="98"/>
      <c r="L62" s="98"/>
    </row>
    <row r="63" customFormat="false" ht="12.8" hidden="false" customHeight="false" outlineLevel="0" collapsed="false">
      <c r="B63" s="98"/>
      <c r="L63" s="98"/>
    </row>
    <row r="64" customFormat="false" ht="12.8" hidden="false" customHeight="false" outlineLevel="0" collapsed="false">
      <c r="B64" s="98"/>
      <c r="L64" s="98"/>
    </row>
    <row r="65" s="101" customFormat="true" ht="12.8" hidden="false" customHeight="false" outlineLevel="0" collapsed="false">
      <c r="B65" s="102"/>
      <c r="D65" s="127" t="s">
        <v>50</v>
      </c>
      <c r="E65" s="128"/>
      <c r="F65" s="128"/>
      <c r="G65" s="127" t="s">
        <v>51</v>
      </c>
      <c r="H65" s="128"/>
      <c r="I65" s="128"/>
      <c r="J65" s="128"/>
      <c r="K65" s="128"/>
      <c r="L65" s="102"/>
    </row>
    <row r="66" customFormat="false" ht="12.8" hidden="false" customHeight="false" outlineLevel="0" collapsed="false">
      <c r="B66" s="98"/>
      <c r="L66" s="98"/>
    </row>
    <row r="67" customFormat="false" ht="12.8" hidden="false" customHeight="false" outlineLevel="0" collapsed="false">
      <c r="B67" s="98"/>
      <c r="L67" s="98"/>
    </row>
    <row r="68" customFormat="false" ht="12.8" hidden="false" customHeight="false" outlineLevel="0" collapsed="false">
      <c r="B68" s="98"/>
      <c r="L68" s="98"/>
    </row>
    <row r="69" customFormat="false" ht="12.8" hidden="false" customHeight="false" outlineLevel="0" collapsed="false">
      <c r="B69" s="98"/>
      <c r="L69" s="98"/>
    </row>
    <row r="70" customFormat="false" ht="12.8" hidden="false" customHeight="false" outlineLevel="0" collapsed="false">
      <c r="B70" s="98"/>
      <c r="L70" s="98"/>
    </row>
    <row r="71" customFormat="false" ht="12.8" hidden="false" customHeight="false" outlineLevel="0" collapsed="false">
      <c r="B71" s="98"/>
      <c r="L71" s="98"/>
    </row>
    <row r="72" customFormat="false" ht="12.8" hidden="false" customHeight="false" outlineLevel="0" collapsed="false">
      <c r="B72" s="98"/>
      <c r="L72" s="98"/>
    </row>
    <row r="73" customFormat="false" ht="12.8" hidden="false" customHeight="false" outlineLevel="0" collapsed="false">
      <c r="B73" s="98"/>
      <c r="L73" s="98"/>
    </row>
    <row r="74" customFormat="false" ht="12.8" hidden="false" customHeight="false" outlineLevel="0" collapsed="false">
      <c r="B74" s="98"/>
      <c r="L74" s="98"/>
    </row>
    <row r="75" customFormat="false" ht="12.8" hidden="false" customHeight="false" outlineLevel="0" collapsed="false">
      <c r="B75" s="98"/>
      <c r="L75" s="98"/>
    </row>
    <row r="76" s="101" customFormat="true" ht="12.8" hidden="false" customHeight="false" outlineLevel="0" collapsed="false">
      <c r="B76" s="102"/>
      <c r="D76" s="129" t="s">
        <v>48</v>
      </c>
      <c r="E76" s="130"/>
      <c r="F76" s="131" t="s">
        <v>49</v>
      </c>
      <c r="G76" s="129" t="s">
        <v>48</v>
      </c>
      <c r="H76" s="130"/>
      <c r="I76" s="130"/>
      <c r="J76" s="132" t="s">
        <v>49</v>
      </c>
      <c r="K76" s="130"/>
      <c r="L76" s="102"/>
    </row>
    <row r="77" s="101" customFormat="true" ht="14.45" hidden="false" customHeight="true" outlineLevel="0" collapsed="false"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102"/>
    </row>
    <row r="81" s="101" customFormat="true" ht="6.95" hidden="false" customHeight="true" outlineLevel="0" collapsed="false"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102"/>
    </row>
    <row r="82" s="101" customFormat="true" ht="24.95" hidden="false" customHeight="true" outlineLevel="0" collapsed="false">
      <c r="B82" s="102"/>
      <c r="C82" s="99" t="s">
        <v>84</v>
      </c>
      <c r="L82" s="102"/>
    </row>
    <row r="83" s="101" customFormat="true" ht="6.95" hidden="false" customHeight="true" outlineLevel="0" collapsed="false">
      <c r="B83" s="102"/>
      <c r="L83" s="102"/>
    </row>
    <row r="84" s="101" customFormat="true" ht="12" hidden="false" customHeight="true" outlineLevel="0" collapsed="false">
      <c r="B84" s="102"/>
      <c r="C84" s="103" t="s">
        <v>15</v>
      </c>
      <c r="L84" s="102"/>
    </row>
    <row r="85" s="101" customFormat="true" ht="30" hidden="false" customHeight="true" outlineLevel="0" collapsed="false">
      <c r="B85" s="102"/>
      <c r="E85" s="104" t="str">
        <f aca="false">E7</f>
        <v>REKONSTRUKCE SOCIÁLNÍHO ZAŘÍZENÍ V BUDOVĚ 2.STUPNĚ ZŠ BRATRSTVÍ - PRAVÁ ČÁST</v>
      </c>
      <c r="F85" s="104"/>
      <c r="G85" s="104"/>
      <c r="H85" s="104"/>
      <c r="L85" s="102"/>
    </row>
    <row r="86" s="101" customFormat="true" ht="6.95" hidden="false" customHeight="true" outlineLevel="0" collapsed="false">
      <c r="B86" s="102"/>
      <c r="L86" s="102"/>
    </row>
    <row r="87" s="101" customFormat="true" ht="12" hidden="false" customHeight="true" outlineLevel="0" collapsed="false">
      <c r="B87" s="102"/>
      <c r="C87" s="103" t="s">
        <v>19</v>
      </c>
      <c r="F87" s="105" t="str">
        <f aca="false">F10</f>
        <v>Bystřice pod Hostýnem</v>
      </c>
      <c r="I87" s="103" t="s">
        <v>21</v>
      </c>
      <c r="J87" s="106" t="str">
        <f aca="false">IF(J10="","",J10)</f>
        <v>Vyplň údaj</v>
      </c>
      <c r="L87" s="102"/>
    </row>
    <row r="88" s="101" customFormat="true" ht="6.95" hidden="false" customHeight="true" outlineLevel="0" collapsed="false">
      <c r="B88" s="102"/>
      <c r="L88" s="102"/>
    </row>
    <row r="89" s="101" customFormat="true" ht="15.2" hidden="false" customHeight="true" outlineLevel="0" collapsed="false">
      <c r="B89" s="102"/>
      <c r="C89" s="103" t="s">
        <v>23</v>
      </c>
      <c r="F89" s="105" t="str">
        <f aca="false">E13</f>
        <v>Město Bystřice pod Hostýnem</v>
      </c>
      <c r="I89" s="103" t="s">
        <v>28</v>
      </c>
      <c r="J89" s="137" t="str">
        <f aca="false">E19</f>
        <v>Ing.David Němec</v>
      </c>
      <c r="L89" s="102"/>
    </row>
    <row r="90" s="101" customFormat="true" ht="15.2" hidden="false" customHeight="true" outlineLevel="0" collapsed="false">
      <c r="B90" s="102"/>
      <c r="C90" s="103" t="s">
        <v>27</v>
      </c>
      <c r="F90" s="105" t="str">
        <f aca="false">IF(E16="","",E16)</f>
        <v>Vyplň údaj</v>
      </c>
      <c r="I90" s="103" t="s">
        <v>31</v>
      </c>
      <c r="J90" s="137" t="str">
        <f aca="false">E22</f>
        <v>Ing.David Němec</v>
      </c>
      <c r="L90" s="102"/>
    </row>
    <row r="91" s="101" customFormat="true" ht="10.35" hidden="false" customHeight="true" outlineLevel="0" collapsed="false">
      <c r="B91" s="102"/>
      <c r="L91" s="102"/>
    </row>
    <row r="92" s="101" customFormat="true" ht="29.25" hidden="false" customHeight="true" outlineLevel="0" collapsed="false">
      <c r="B92" s="102"/>
      <c r="C92" s="138" t="s">
        <v>85</v>
      </c>
      <c r="D92" s="120"/>
      <c r="E92" s="120"/>
      <c r="F92" s="120"/>
      <c r="G92" s="120"/>
      <c r="H92" s="120"/>
      <c r="I92" s="120"/>
      <c r="J92" s="139" t="s">
        <v>86</v>
      </c>
      <c r="K92" s="120"/>
      <c r="L92" s="102"/>
    </row>
    <row r="93" s="101" customFormat="true" ht="10.35" hidden="false" customHeight="true" outlineLevel="0" collapsed="false">
      <c r="B93" s="102"/>
      <c r="L93" s="102"/>
    </row>
    <row r="94" s="101" customFormat="true" ht="22.9" hidden="false" customHeight="true" outlineLevel="0" collapsed="false">
      <c r="B94" s="102"/>
      <c r="C94" s="140" t="s">
        <v>87</v>
      </c>
      <c r="J94" s="115" t="n">
        <f aca="false">J140</f>
        <v>0</v>
      </c>
      <c r="L94" s="102"/>
      <c r="AU94" s="95" t="s">
        <v>88</v>
      </c>
    </row>
    <row r="95" s="141" customFormat="true" ht="24.95" hidden="false" customHeight="true" outlineLevel="0" collapsed="false">
      <c r="B95" s="142"/>
      <c r="D95" s="143" t="s">
        <v>89</v>
      </c>
      <c r="E95" s="144"/>
      <c r="F95" s="144"/>
      <c r="G95" s="144"/>
      <c r="H95" s="144"/>
      <c r="I95" s="144"/>
      <c r="J95" s="145" t="n">
        <f aca="false">J141</f>
        <v>0</v>
      </c>
      <c r="L95" s="142"/>
    </row>
    <row r="96" s="146" customFormat="true" ht="19.9" hidden="false" customHeight="true" outlineLevel="0" collapsed="false">
      <c r="B96" s="147"/>
      <c r="D96" s="148" t="s">
        <v>90</v>
      </c>
      <c r="E96" s="149"/>
      <c r="F96" s="149"/>
      <c r="G96" s="149"/>
      <c r="H96" s="149"/>
      <c r="I96" s="149"/>
      <c r="J96" s="150" t="n">
        <f aca="false">J142</f>
        <v>0</v>
      </c>
      <c r="L96" s="147"/>
    </row>
    <row r="97" s="146" customFormat="true" ht="19.9" hidden="false" customHeight="true" outlineLevel="0" collapsed="false">
      <c r="B97" s="147"/>
      <c r="D97" s="148" t="s">
        <v>91</v>
      </c>
      <c r="E97" s="149"/>
      <c r="F97" s="149"/>
      <c r="G97" s="149"/>
      <c r="H97" s="149"/>
      <c r="I97" s="149"/>
      <c r="J97" s="150" t="n">
        <f aca="false">J154</f>
        <v>0</v>
      </c>
      <c r="L97" s="147"/>
    </row>
    <row r="98" s="146" customFormat="true" ht="19.9" hidden="false" customHeight="true" outlineLevel="0" collapsed="false">
      <c r="B98" s="147"/>
      <c r="D98" s="148" t="s">
        <v>92</v>
      </c>
      <c r="E98" s="149"/>
      <c r="F98" s="149"/>
      <c r="G98" s="149"/>
      <c r="H98" s="149"/>
      <c r="I98" s="149"/>
      <c r="J98" s="150" t="n">
        <f aca="false">J190</f>
        <v>0</v>
      </c>
      <c r="L98" s="147"/>
    </row>
    <row r="99" s="146" customFormat="true" ht="19.9" hidden="false" customHeight="true" outlineLevel="0" collapsed="false">
      <c r="B99" s="147"/>
      <c r="D99" s="148" t="s">
        <v>93</v>
      </c>
      <c r="E99" s="149"/>
      <c r="F99" s="149"/>
      <c r="G99" s="149"/>
      <c r="H99" s="149"/>
      <c r="I99" s="149"/>
      <c r="J99" s="150" t="n">
        <f aca="false">J256</f>
        <v>0</v>
      </c>
      <c r="L99" s="147"/>
    </row>
    <row r="100" s="146" customFormat="true" ht="19.9" hidden="false" customHeight="true" outlineLevel="0" collapsed="false">
      <c r="B100" s="147"/>
      <c r="D100" s="148" t="s">
        <v>94</v>
      </c>
      <c r="E100" s="149"/>
      <c r="F100" s="149"/>
      <c r="G100" s="149"/>
      <c r="H100" s="149"/>
      <c r="I100" s="149"/>
      <c r="J100" s="150" t="n">
        <f aca="false">J262</f>
        <v>0</v>
      </c>
      <c r="L100" s="147"/>
    </row>
    <row r="101" s="141" customFormat="true" ht="24.95" hidden="false" customHeight="true" outlineLevel="0" collapsed="false">
      <c r="B101" s="142"/>
      <c r="D101" s="143" t="s">
        <v>95</v>
      </c>
      <c r="E101" s="144"/>
      <c r="F101" s="144"/>
      <c r="G101" s="144"/>
      <c r="H101" s="144"/>
      <c r="I101" s="144"/>
      <c r="J101" s="145" t="n">
        <f aca="false">J264</f>
        <v>0</v>
      </c>
      <c r="L101" s="142"/>
    </row>
    <row r="102" s="146" customFormat="true" ht="19.9" hidden="false" customHeight="true" outlineLevel="0" collapsed="false">
      <c r="B102" s="147"/>
      <c r="D102" s="148" t="s">
        <v>96</v>
      </c>
      <c r="E102" s="149"/>
      <c r="F102" s="149"/>
      <c r="G102" s="149"/>
      <c r="H102" s="149"/>
      <c r="I102" s="149"/>
      <c r="J102" s="150" t="n">
        <f aca="false">J265</f>
        <v>0</v>
      </c>
      <c r="L102" s="147"/>
    </row>
    <row r="103" s="146" customFormat="true" ht="19.9" hidden="false" customHeight="true" outlineLevel="0" collapsed="false">
      <c r="B103" s="147"/>
      <c r="D103" s="148" t="s">
        <v>97</v>
      </c>
      <c r="E103" s="149"/>
      <c r="F103" s="149"/>
      <c r="G103" s="149"/>
      <c r="H103" s="149"/>
      <c r="I103" s="149"/>
      <c r="J103" s="150" t="n">
        <f aca="false">J268</f>
        <v>0</v>
      </c>
      <c r="L103" s="147"/>
    </row>
    <row r="104" s="146" customFormat="true" ht="19.9" hidden="false" customHeight="true" outlineLevel="0" collapsed="false">
      <c r="B104" s="147"/>
      <c r="D104" s="148" t="s">
        <v>98</v>
      </c>
      <c r="E104" s="149"/>
      <c r="F104" s="149"/>
      <c r="G104" s="149"/>
      <c r="H104" s="149"/>
      <c r="I104" s="149"/>
      <c r="J104" s="150" t="n">
        <f aca="false">J317</f>
        <v>0</v>
      </c>
      <c r="L104" s="147"/>
    </row>
    <row r="105" s="146" customFormat="true" ht="19.9" hidden="false" customHeight="true" outlineLevel="0" collapsed="false">
      <c r="B105" s="147"/>
      <c r="D105" s="148" t="s">
        <v>99</v>
      </c>
      <c r="E105" s="149"/>
      <c r="F105" s="149"/>
      <c r="G105" s="149"/>
      <c r="H105" s="149"/>
      <c r="I105" s="149"/>
      <c r="J105" s="150" t="n">
        <f aca="false">J320</f>
        <v>0</v>
      </c>
      <c r="L105" s="147"/>
    </row>
    <row r="106" s="146" customFormat="true" ht="19.9" hidden="false" customHeight="true" outlineLevel="0" collapsed="false">
      <c r="B106" s="147"/>
      <c r="D106" s="148" t="s">
        <v>100</v>
      </c>
      <c r="E106" s="149"/>
      <c r="F106" s="149"/>
      <c r="G106" s="149"/>
      <c r="H106" s="149"/>
      <c r="I106" s="149"/>
      <c r="J106" s="150" t="n">
        <f aca="false">J354</f>
        <v>0</v>
      </c>
      <c r="L106" s="147"/>
    </row>
    <row r="107" s="146" customFormat="true" ht="19.9" hidden="false" customHeight="true" outlineLevel="0" collapsed="false">
      <c r="B107" s="147"/>
      <c r="D107" s="148" t="s">
        <v>101</v>
      </c>
      <c r="E107" s="149"/>
      <c r="F107" s="149"/>
      <c r="G107" s="149"/>
      <c r="H107" s="149"/>
      <c r="I107" s="149"/>
      <c r="J107" s="150" t="n">
        <f aca="false">J375</f>
        <v>0</v>
      </c>
      <c r="L107" s="147"/>
    </row>
    <row r="108" s="146" customFormat="true" ht="19.9" hidden="false" customHeight="true" outlineLevel="0" collapsed="false">
      <c r="B108" s="147"/>
      <c r="D108" s="148" t="s">
        <v>102</v>
      </c>
      <c r="E108" s="149"/>
      <c r="F108" s="149"/>
      <c r="G108" s="149"/>
      <c r="H108" s="149"/>
      <c r="I108" s="149"/>
      <c r="J108" s="150" t="n">
        <f aca="false">J399</f>
        <v>0</v>
      </c>
      <c r="L108" s="147"/>
    </row>
    <row r="109" s="146" customFormat="true" ht="19.9" hidden="false" customHeight="true" outlineLevel="0" collapsed="false">
      <c r="B109" s="147"/>
      <c r="D109" s="148" t="s">
        <v>103</v>
      </c>
      <c r="E109" s="149"/>
      <c r="F109" s="149"/>
      <c r="G109" s="149"/>
      <c r="H109" s="149"/>
      <c r="I109" s="149"/>
      <c r="J109" s="150" t="n">
        <f aca="false">J532</f>
        <v>0</v>
      </c>
      <c r="L109" s="147"/>
    </row>
    <row r="110" s="146" customFormat="true" ht="19.9" hidden="false" customHeight="true" outlineLevel="0" collapsed="false">
      <c r="B110" s="147"/>
      <c r="D110" s="148" t="s">
        <v>104</v>
      </c>
      <c r="E110" s="149"/>
      <c r="F110" s="149"/>
      <c r="G110" s="149"/>
      <c r="H110" s="149"/>
      <c r="I110" s="149"/>
      <c r="J110" s="150" t="n">
        <f aca="false">J546</f>
        <v>0</v>
      </c>
      <c r="L110" s="147"/>
    </row>
    <row r="111" s="141" customFormat="true" ht="24.95" hidden="false" customHeight="true" outlineLevel="0" collapsed="false">
      <c r="B111" s="142"/>
      <c r="D111" s="143" t="s">
        <v>105</v>
      </c>
      <c r="E111" s="144"/>
      <c r="F111" s="144"/>
      <c r="G111" s="144"/>
      <c r="H111" s="144"/>
      <c r="I111" s="144"/>
      <c r="J111" s="145" t="n">
        <f aca="false">J564</f>
        <v>0</v>
      </c>
      <c r="L111" s="142"/>
    </row>
    <row r="112" s="146" customFormat="true" ht="19.9" hidden="false" customHeight="true" outlineLevel="0" collapsed="false">
      <c r="B112" s="147"/>
      <c r="D112" s="148" t="s">
        <v>106</v>
      </c>
      <c r="E112" s="149"/>
      <c r="F112" s="149"/>
      <c r="G112" s="149"/>
      <c r="H112" s="149"/>
      <c r="I112" s="149"/>
      <c r="J112" s="150" t="n">
        <f aca="false">J565</f>
        <v>0</v>
      </c>
      <c r="L112" s="147"/>
    </row>
    <row r="113" s="101" customFormat="true" ht="21.75" hidden="false" customHeight="true" outlineLevel="0" collapsed="false">
      <c r="B113" s="102"/>
      <c r="L113" s="102"/>
    </row>
    <row r="114" s="101" customFormat="true" ht="6.95" hidden="false" customHeight="true" outlineLevel="0" collapsed="false">
      <c r="B114" s="102"/>
      <c r="L114" s="102"/>
    </row>
    <row r="115" s="101" customFormat="true" ht="29.25" hidden="false" customHeight="true" outlineLevel="0" collapsed="false">
      <c r="B115" s="102"/>
      <c r="C115" s="140" t="s">
        <v>107</v>
      </c>
      <c r="J115" s="151" t="n">
        <f aca="false">ROUND(J116 + J117 + J118 + J119 + J120 + J121,2)</f>
        <v>0</v>
      </c>
      <c r="L115" s="102"/>
      <c r="N115" s="152" t="s">
        <v>37</v>
      </c>
    </row>
    <row r="116" s="101" customFormat="true" ht="18" hidden="false" customHeight="true" outlineLevel="0" collapsed="false">
      <c r="B116" s="102"/>
      <c r="D116" s="153" t="s">
        <v>108</v>
      </c>
      <c r="E116" s="153"/>
      <c r="F116" s="153"/>
      <c r="J116" s="154" t="n">
        <v>0</v>
      </c>
      <c r="L116" s="102"/>
      <c r="N116" s="155" t="s">
        <v>38</v>
      </c>
      <c r="AY116" s="95" t="s">
        <v>109</v>
      </c>
      <c r="BE116" s="156" t="n">
        <f aca="false">IF(N116="základní",J116,0)</f>
        <v>0</v>
      </c>
      <c r="BF116" s="156" t="n">
        <f aca="false">IF(N116="snížená",J116,0)</f>
        <v>0</v>
      </c>
      <c r="BG116" s="156" t="n">
        <f aca="false">IF(N116="zákl. přenesená",J116,0)</f>
        <v>0</v>
      </c>
      <c r="BH116" s="156" t="n">
        <f aca="false">IF(N116="sníž. přenesená",J116,0)</f>
        <v>0</v>
      </c>
      <c r="BI116" s="156" t="n">
        <f aca="false">IF(N116="nulová",J116,0)</f>
        <v>0</v>
      </c>
      <c r="BJ116" s="95" t="s">
        <v>78</v>
      </c>
    </row>
    <row r="117" s="101" customFormat="true" ht="18" hidden="false" customHeight="true" outlineLevel="0" collapsed="false">
      <c r="B117" s="102"/>
      <c r="D117" s="153" t="s">
        <v>110</v>
      </c>
      <c r="E117" s="153"/>
      <c r="F117" s="153"/>
      <c r="J117" s="154" t="n">
        <v>0</v>
      </c>
      <c r="L117" s="102"/>
      <c r="N117" s="155" t="s">
        <v>38</v>
      </c>
      <c r="AY117" s="95" t="s">
        <v>109</v>
      </c>
      <c r="BE117" s="156" t="n">
        <f aca="false">IF(N117="základní",J117,0)</f>
        <v>0</v>
      </c>
      <c r="BF117" s="156" t="n">
        <f aca="false">IF(N117="snížená",J117,0)</f>
        <v>0</v>
      </c>
      <c r="BG117" s="156" t="n">
        <f aca="false">IF(N117="zákl. přenesená",J117,0)</f>
        <v>0</v>
      </c>
      <c r="BH117" s="156" t="n">
        <f aca="false">IF(N117="sníž. přenesená",J117,0)</f>
        <v>0</v>
      </c>
      <c r="BI117" s="156" t="n">
        <f aca="false">IF(N117="nulová",J117,0)</f>
        <v>0</v>
      </c>
      <c r="BJ117" s="95" t="s">
        <v>78</v>
      </c>
    </row>
    <row r="118" s="101" customFormat="true" ht="18" hidden="false" customHeight="true" outlineLevel="0" collapsed="false">
      <c r="B118" s="102"/>
      <c r="D118" s="153" t="s">
        <v>111</v>
      </c>
      <c r="E118" s="153"/>
      <c r="F118" s="153"/>
      <c r="J118" s="154" t="n">
        <v>0</v>
      </c>
      <c r="L118" s="102"/>
      <c r="N118" s="155" t="s">
        <v>38</v>
      </c>
      <c r="AY118" s="95" t="s">
        <v>109</v>
      </c>
      <c r="BE118" s="156" t="n">
        <f aca="false">IF(N118="základní",J118,0)</f>
        <v>0</v>
      </c>
      <c r="BF118" s="156" t="n">
        <f aca="false">IF(N118="snížená",J118,0)</f>
        <v>0</v>
      </c>
      <c r="BG118" s="156" t="n">
        <f aca="false">IF(N118="zákl. přenesená",J118,0)</f>
        <v>0</v>
      </c>
      <c r="BH118" s="156" t="n">
        <f aca="false">IF(N118="sníž. přenesená",J118,0)</f>
        <v>0</v>
      </c>
      <c r="BI118" s="156" t="n">
        <f aca="false">IF(N118="nulová",J118,0)</f>
        <v>0</v>
      </c>
      <c r="BJ118" s="95" t="s">
        <v>78</v>
      </c>
    </row>
    <row r="119" s="101" customFormat="true" ht="18" hidden="false" customHeight="true" outlineLevel="0" collapsed="false">
      <c r="B119" s="102"/>
      <c r="D119" s="153" t="s">
        <v>112</v>
      </c>
      <c r="E119" s="153"/>
      <c r="F119" s="153"/>
      <c r="J119" s="154" t="n">
        <v>0</v>
      </c>
      <c r="L119" s="102"/>
      <c r="N119" s="155" t="s">
        <v>38</v>
      </c>
      <c r="AY119" s="95" t="s">
        <v>109</v>
      </c>
      <c r="BE119" s="156" t="n">
        <f aca="false">IF(N119="základní",J119,0)</f>
        <v>0</v>
      </c>
      <c r="BF119" s="156" t="n">
        <f aca="false">IF(N119="snížená",J119,0)</f>
        <v>0</v>
      </c>
      <c r="BG119" s="156" t="n">
        <f aca="false">IF(N119="zákl. přenesená",J119,0)</f>
        <v>0</v>
      </c>
      <c r="BH119" s="156" t="n">
        <f aca="false">IF(N119="sníž. přenesená",J119,0)</f>
        <v>0</v>
      </c>
      <c r="BI119" s="156" t="n">
        <f aca="false">IF(N119="nulová",J119,0)</f>
        <v>0</v>
      </c>
      <c r="BJ119" s="95" t="s">
        <v>78</v>
      </c>
    </row>
    <row r="120" s="101" customFormat="true" ht="18" hidden="false" customHeight="true" outlineLevel="0" collapsed="false">
      <c r="B120" s="102"/>
      <c r="D120" s="153" t="s">
        <v>113</v>
      </c>
      <c r="E120" s="153"/>
      <c r="F120" s="153"/>
      <c r="J120" s="154" t="n">
        <v>0</v>
      </c>
      <c r="L120" s="102"/>
      <c r="N120" s="155" t="s">
        <v>38</v>
      </c>
      <c r="AY120" s="95" t="s">
        <v>109</v>
      </c>
      <c r="BE120" s="156" t="n">
        <f aca="false">IF(N120="základní",J120,0)</f>
        <v>0</v>
      </c>
      <c r="BF120" s="156" t="n">
        <f aca="false">IF(N120="snížená",J120,0)</f>
        <v>0</v>
      </c>
      <c r="BG120" s="156" t="n">
        <f aca="false">IF(N120="zákl. přenesená",J120,0)</f>
        <v>0</v>
      </c>
      <c r="BH120" s="156" t="n">
        <f aca="false">IF(N120="sníž. přenesená",J120,0)</f>
        <v>0</v>
      </c>
      <c r="BI120" s="156" t="n">
        <f aca="false">IF(N120="nulová",J120,0)</f>
        <v>0</v>
      </c>
      <c r="BJ120" s="95" t="s">
        <v>78</v>
      </c>
    </row>
    <row r="121" s="101" customFormat="true" ht="18" hidden="false" customHeight="true" outlineLevel="0" collapsed="false">
      <c r="B121" s="102"/>
      <c r="D121" s="157" t="s">
        <v>114</v>
      </c>
      <c r="J121" s="154" t="n">
        <f aca="false">ROUND(J28*T121,2)</f>
        <v>0</v>
      </c>
      <c r="L121" s="102"/>
      <c r="N121" s="155" t="s">
        <v>38</v>
      </c>
      <c r="AY121" s="95" t="s">
        <v>115</v>
      </c>
      <c r="BE121" s="156" t="n">
        <f aca="false">IF(N121="základní",J121,0)</f>
        <v>0</v>
      </c>
      <c r="BF121" s="156" t="n">
        <f aca="false">IF(N121="snížená",J121,0)</f>
        <v>0</v>
      </c>
      <c r="BG121" s="156" t="n">
        <f aca="false">IF(N121="zákl. přenesená",J121,0)</f>
        <v>0</v>
      </c>
      <c r="BH121" s="156" t="n">
        <f aca="false">IF(N121="sníž. přenesená",J121,0)</f>
        <v>0</v>
      </c>
      <c r="BI121" s="156" t="n">
        <f aca="false">IF(N121="nulová",J121,0)</f>
        <v>0</v>
      </c>
      <c r="BJ121" s="95" t="s">
        <v>78</v>
      </c>
    </row>
    <row r="122" s="101" customFormat="true" ht="12.8" hidden="false" customHeight="false" outlineLevel="0" collapsed="false">
      <c r="B122" s="102"/>
      <c r="L122" s="102"/>
    </row>
    <row r="123" s="101" customFormat="true" ht="29.25" hidden="false" customHeight="true" outlineLevel="0" collapsed="false">
      <c r="B123" s="102"/>
      <c r="C123" s="158" t="s">
        <v>116</v>
      </c>
      <c r="D123" s="120"/>
      <c r="E123" s="120"/>
      <c r="F123" s="120"/>
      <c r="G123" s="120"/>
      <c r="H123" s="120"/>
      <c r="I123" s="120"/>
      <c r="J123" s="159" t="n">
        <f aca="false">ROUND(J94+J115,2)</f>
        <v>0</v>
      </c>
      <c r="K123" s="120"/>
      <c r="L123" s="102"/>
    </row>
    <row r="124" s="101" customFormat="true" ht="6.95" hidden="false" customHeight="true" outlineLevel="0" collapsed="false">
      <c r="B124" s="133"/>
      <c r="C124" s="134"/>
      <c r="D124" s="134"/>
      <c r="E124" s="134"/>
      <c r="F124" s="134"/>
      <c r="G124" s="134"/>
      <c r="H124" s="134"/>
      <c r="I124" s="134"/>
      <c r="J124" s="134"/>
      <c r="K124" s="134"/>
      <c r="L124" s="102"/>
    </row>
    <row r="128" s="101" customFormat="true" ht="6.95" hidden="false" customHeight="true" outlineLevel="0" collapsed="false">
      <c r="B128" s="135"/>
      <c r="C128" s="136"/>
      <c r="D128" s="136"/>
      <c r="E128" s="136"/>
      <c r="F128" s="136"/>
      <c r="G128" s="136"/>
      <c r="H128" s="136"/>
      <c r="I128" s="136"/>
      <c r="J128" s="136"/>
      <c r="K128" s="136"/>
      <c r="L128" s="102"/>
    </row>
    <row r="129" s="101" customFormat="true" ht="24.95" hidden="false" customHeight="true" outlineLevel="0" collapsed="false">
      <c r="B129" s="102"/>
      <c r="C129" s="99" t="s">
        <v>117</v>
      </c>
      <c r="L129" s="102"/>
    </row>
    <row r="130" s="101" customFormat="true" ht="6.95" hidden="false" customHeight="true" outlineLevel="0" collapsed="false">
      <c r="B130" s="102"/>
      <c r="L130" s="102"/>
    </row>
    <row r="131" s="101" customFormat="true" ht="12" hidden="false" customHeight="true" outlineLevel="0" collapsed="false">
      <c r="B131" s="102"/>
      <c r="C131" s="103" t="s">
        <v>15</v>
      </c>
      <c r="L131" s="102"/>
    </row>
    <row r="132" s="101" customFormat="true" ht="30" hidden="false" customHeight="true" outlineLevel="0" collapsed="false">
      <c r="B132" s="102"/>
      <c r="E132" s="104" t="str">
        <f aca="false">E7</f>
        <v>REKONSTRUKCE SOCIÁLNÍHO ZAŘÍZENÍ V BUDOVĚ 2.STUPNĚ ZŠ BRATRSTVÍ - PRAVÁ ČÁST</v>
      </c>
      <c r="F132" s="104"/>
      <c r="G132" s="104"/>
      <c r="H132" s="104"/>
      <c r="L132" s="102"/>
    </row>
    <row r="133" s="101" customFormat="true" ht="6.95" hidden="false" customHeight="true" outlineLevel="0" collapsed="false">
      <c r="B133" s="102"/>
      <c r="L133" s="102"/>
    </row>
    <row r="134" s="101" customFormat="true" ht="12" hidden="false" customHeight="true" outlineLevel="0" collapsed="false">
      <c r="B134" s="102"/>
      <c r="C134" s="103" t="s">
        <v>19</v>
      </c>
      <c r="F134" s="105" t="str">
        <f aca="false">F10</f>
        <v>Bystřice pod Hostýnem</v>
      </c>
      <c r="I134" s="103" t="s">
        <v>21</v>
      </c>
      <c r="J134" s="106" t="str">
        <f aca="false">IF(J10="","",J10)</f>
        <v>Vyplň údaj</v>
      </c>
      <c r="L134" s="102"/>
    </row>
    <row r="135" s="101" customFormat="true" ht="6.95" hidden="false" customHeight="true" outlineLevel="0" collapsed="false">
      <c r="B135" s="102"/>
      <c r="L135" s="102"/>
    </row>
    <row r="136" s="101" customFormat="true" ht="15.2" hidden="false" customHeight="true" outlineLevel="0" collapsed="false">
      <c r="B136" s="102"/>
      <c r="C136" s="103" t="s">
        <v>23</v>
      </c>
      <c r="F136" s="105" t="str">
        <f aca="false">E13</f>
        <v>Město Bystřice pod Hostýnem</v>
      </c>
      <c r="I136" s="103" t="s">
        <v>28</v>
      </c>
      <c r="J136" s="137" t="str">
        <f aca="false">E19</f>
        <v>Ing.David Němec</v>
      </c>
      <c r="L136" s="102"/>
    </row>
    <row r="137" s="101" customFormat="true" ht="15.2" hidden="false" customHeight="true" outlineLevel="0" collapsed="false">
      <c r="B137" s="102"/>
      <c r="C137" s="103" t="s">
        <v>27</v>
      </c>
      <c r="F137" s="105" t="str">
        <f aca="false">IF(E16="","",E16)</f>
        <v>Vyplň údaj</v>
      </c>
      <c r="I137" s="103" t="s">
        <v>31</v>
      </c>
      <c r="J137" s="137" t="str">
        <f aca="false">E22</f>
        <v>Ing.David Němec</v>
      </c>
      <c r="L137" s="102"/>
    </row>
    <row r="138" s="101" customFormat="true" ht="10.35" hidden="false" customHeight="true" outlineLevel="0" collapsed="false">
      <c r="B138" s="102"/>
      <c r="L138" s="102"/>
    </row>
    <row r="139" s="160" customFormat="true" ht="29.25" hidden="false" customHeight="true" outlineLevel="0" collapsed="false">
      <c r="B139" s="161"/>
      <c r="C139" s="162" t="s">
        <v>118</v>
      </c>
      <c r="D139" s="163" t="s">
        <v>58</v>
      </c>
      <c r="E139" s="163" t="s">
        <v>54</v>
      </c>
      <c r="F139" s="163" t="s">
        <v>55</v>
      </c>
      <c r="G139" s="163" t="s">
        <v>119</v>
      </c>
      <c r="H139" s="163" t="s">
        <v>120</v>
      </c>
      <c r="I139" s="163" t="s">
        <v>121</v>
      </c>
      <c r="J139" s="164" t="s">
        <v>86</v>
      </c>
      <c r="K139" s="165" t="s">
        <v>122</v>
      </c>
      <c r="L139" s="161"/>
      <c r="M139" s="166"/>
      <c r="N139" s="167" t="s">
        <v>37</v>
      </c>
      <c r="O139" s="167" t="s">
        <v>123</v>
      </c>
      <c r="P139" s="167" t="s">
        <v>124</v>
      </c>
      <c r="Q139" s="167" t="s">
        <v>125</v>
      </c>
      <c r="R139" s="167" t="s">
        <v>126</v>
      </c>
      <c r="S139" s="167" t="s">
        <v>127</v>
      </c>
      <c r="T139" s="168" t="s">
        <v>128</v>
      </c>
    </row>
    <row r="140" s="101" customFormat="true" ht="22.9" hidden="false" customHeight="true" outlineLevel="0" collapsed="false">
      <c r="B140" s="102"/>
      <c r="C140" s="169" t="s">
        <v>129</v>
      </c>
      <c r="J140" s="170" t="n">
        <f aca="false">BK140</f>
        <v>0</v>
      </c>
      <c r="L140" s="102"/>
      <c r="M140" s="171"/>
      <c r="N140" s="111"/>
      <c r="O140" s="111"/>
      <c r="P140" s="172" t="n">
        <f aca="false">P141+P264+P564</f>
        <v>0</v>
      </c>
      <c r="Q140" s="111"/>
      <c r="R140" s="172" t="n">
        <f aca="false">R141+R264+R564</f>
        <v>21.7177724</v>
      </c>
      <c r="S140" s="111"/>
      <c r="T140" s="173" t="n">
        <f aca="false">T141+T264+T564</f>
        <v>18.82748071</v>
      </c>
      <c r="AT140" s="95" t="s">
        <v>72</v>
      </c>
      <c r="AU140" s="95" t="s">
        <v>88</v>
      </c>
      <c r="BK140" s="174" t="n">
        <f aca="false">BK141+BK264+BK564</f>
        <v>0</v>
      </c>
    </row>
    <row r="141" s="175" customFormat="true" ht="25.9" hidden="false" customHeight="true" outlineLevel="0" collapsed="false">
      <c r="B141" s="176"/>
      <c r="D141" s="177" t="s">
        <v>72</v>
      </c>
      <c r="E141" s="178" t="s">
        <v>130</v>
      </c>
      <c r="F141" s="178" t="s">
        <v>131</v>
      </c>
      <c r="J141" s="179" t="n">
        <f aca="false">BK141</f>
        <v>0</v>
      </c>
      <c r="L141" s="176"/>
      <c r="M141" s="180"/>
      <c r="P141" s="181" t="n">
        <f aca="false">P142+P154+P190+P256+P262</f>
        <v>0</v>
      </c>
      <c r="R141" s="181" t="n">
        <f aca="false">R142+R154+R190+R256+R262</f>
        <v>7.44788025</v>
      </c>
      <c r="T141" s="182" t="n">
        <f aca="false">T142+T154+T190+T256+T262</f>
        <v>6.2172</v>
      </c>
      <c r="AR141" s="177" t="s">
        <v>78</v>
      </c>
      <c r="AT141" s="183" t="s">
        <v>72</v>
      </c>
      <c r="AU141" s="183" t="s">
        <v>73</v>
      </c>
      <c r="AY141" s="177" t="s">
        <v>132</v>
      </c>
      <c r="BK141" s="184" t="n">
        <f aca="false">BK142+BK154+BK190+BK256+BK262</f>
        <v>0</v>
      </c>
    </row>
    <row r="142" s="175" customFormat="true" ht="22.9" hidden="false" customHeight="true" outlineLevel="0" collapsed="false">
      <c r="B142" s="176"/>
      <c r="D142" s="177" t="s">
        <v>72</v>
      </c>
      <c r="E142" s="185" t="s">
        <v>133</v>
      </c>
      <c r="F142" s="185" t="s">
        <v>134</v>
      </c>
      <c r="J142" s="186" t="n">
        <f aca="false">BK142</f>
        <v>0</v>
      </c>
      <c r="L142" s="176"/>
      <c r="M142" s="180"/>
      <c r="P142" s="181" t="n">
        <f aca="false">SUM(P143:P153)</f>
        <v>0</v>
      </c>
      <c r="R142" s="181" t="n">
        <f aca="false">SUM(R143:R153)</f>
        <v>1.01825832</v>
      </c>
      <c r="T142" s="182" t="n">
        <f aca="false">SUM(T143:T153)</f>
        <v>0</v>
      </c>
      <c r="AR142" s="177" t="s">
        <v>78</v>
      </c>
      <c r="AT142" s="183" t="s">
        <v>72</v>
      </c>
      <c r="AU142" s="183" t="s">
        <v>78</v>
      </c>
      <c r="AY142" s="177" t="s">
        <v>132</v>
      </c>
      <c r="BK142" s="184" t="n">
        <f aca="false">SUM(BK143:BK153)</f>
        <v>0</v>
      </c>
    </row>
    <row r="143" s="101" customFormat="true" ht="16.5" hidden="false" customHeight="true" outlineLevel="0" collapsed="false">
      <c r="B143" s="102"/>
      <c r="C143" s="187" t="s">
        <v>78</v>
      </c>
      <c r="D143" s="187" t="s">
        <v>135</v>
      </c>
      <c r="E143" s="188" t="s">
        <v>136</v>
      </c>
      <c r="F143" s="189" t="s">
        <v>137</v>
      </c>
      <c r="G143" s="190" t="s">
        <v>138</v>
      </c>
      <c r="H143" s="191" t="n">
        <v>22.296</v>
      </c>
      <c r="I143" s="192"/>
      <c r="J143" s="193" t="n">
        <f aca="false">ROUND(I143*H143,2)</f>
        <v>0</v>
      </c>
      <c r="K143" s="194"/>
      <c r="L143" s="102"/>
      <c r="M143" s="195"/>
      <c r="N143" s="152" t="s">
        <v>38</v>
      </c>
      <c r="P143" s="196" t="n">
        <f aca="false">O143*H143</f>
        <v>0</v>
      </c>
      <c r="Q143" s="196" t="n">
        <v>0.04567</v>
      </c>
      <c r="R143" s="196" t="n">
        <f aca="false">Q143*H143</f>
        <v>1.01825832</v>
      </c>
      <c r="S143" s="196" t="n">
        <v>0</v>
      </c>
      <c r="T143" s="197" t="n">
        <f aca="false">S143*H143</f>
        <v>0</v>
      </c>
      <c r="AR143" s="198" t="s">
        <v>139</v>
      </c>
      <c r="AT143" s="198" t="s">
        <v>135</v>
      </c>
      <c r="AU143" s="198" t="s">
        <v>80</v>
      </c>
      <c r="AY143" s="95" t="s">
        <v>132</v>
      </c>
      <c r="BE143" s="156" t="n">
        <f aca="false">IF(N143="základní",J143,0)</f>
        <v>0</v>
      </c>
      <c r="BF143" s="156" t="n">
        <f aca="false">IF(N143="snížená",J143,0)</f>
        <v>0</v>
      </c>
      <c r="BG143" s="156" t="n">
        <f aca="false">IF(N143="zákl. přenesená",J143,0)</f>
        <v>0</v>
      </c>
      <c r="BH143" s="156" t="n">
        <f aca="false">IF(N143="sníž. přenesená",J143,0)</f>
        <v>0</v>
      </c>
      <c r="BI143" s="156" t="n">
        <f aca="false">IF(N143="nulová",J143,0)</f>
        <v>0</v>
      </c>
      <c r="BJ143" s="95" t="s">
        <v>78</v>
      </c>
      <c r="BK143" s="156" t="n">
        <f aca="false">ROUND(I143*H143,2)</f>
        <v>0</v>
      </c>
      <c r="BL143" s="95" t="s">
        <v>139</v>
      </c>
      <c r="BM143" s="198" t="s">
        <v>140</v>
      </c>
    </row>
    <row r="144" s="199" customFormat="true" ht="12.8" hidden="false" customHeight="false" outlineLevel="0" collapsed="false">
      <c r="B144" s="200"/>
      <c r="D144" s="201" t="s">
        <v>141</v>
      </c>
      <c r="E144" s="202"/>
      <c r="F144" s="203" t="s">
        <v>142</v>
      </c>
      <c r="H144" s="202"/>
      <c r="L144" s="200"/>
      <c r="M144" s="204"/>
      <c r="T144" s="205"/>
      <c r="AT144" s="202" t="s">
        <v>141</v>
      </c>
      <c r="AU144" s="202" t="s">
        <v>80</v>
      </c>
      <c r="AV144" s="199" t="s">
        <v>78</v>
      </c>
      <c r="AW144" s="199" t="s">
        <v>30</v>
      </c>
      <c r="AX144" s="199" t="s">
        <v>73</v>
      </c>
      <c r="AY144" s="202" t="s">
        <v>132</v>
      </c>
    </row>
    <row r="145" s="206" customFormat="true" ht="12.8" hidden="false" customHeight="false" outlineLevel="0" collapsed="false">
      <c r="B145" s="207"/>
      <c r="D145" s="201" t="s">
        <v>141</v>
      </c>
      <c r="E145" s="208"/>
      <c r="F145" s="209" t="s">
        <v>143</v>
      </c>
      <c r="H145" s="210" t="n">
        <v>2.5</v>
      </c>
      <c r="L145" s="207"/>
      <c r="M145" s="211"/>
      <c r="T145" s="212"/>
      <c r="AT145" s="208" t="s">
        <v>141</v>
      </c>
      <c r="AU145" s="208" t="s">
        <v>80</v>
      </c>
      <c r="AV145" s="206" t="s">
        <v>80</v>
      </c>
      <c r="AW145" s="206" t="s">
        <v>30</v>
      </c>
      <c r="AX145" s="206" t="s">
        <v>73</v>
      </c>
      <c r="AY145" s="208" t="s">
        <v>132</v>
      </c>
    </row>
    <row r="146" s="206" customFormat="true" ht="12.8" hidden="false" customHeight="false" outlineLevel="0" collapsed="false">
      <c r="B146" s="207"/>
      <c r="D146" s="201" t="s">
        <v>141</v>
      </c>
      <c r="E146" s="208"/>
      <c r="F146" s="209" t="s">
        <v>144</v>
      </c>
      <c r="H146" s="210" t="n">
        <v>4.932</v>
      </c>
      <c r="L146" s="207"/>
      <c r="M146" s="211"/>
      <c r="T146" s="212"/>
      <c r="AT146" s="208" t="s">
        <v>141</v>
      </c>
      <c r="AU146" s="208" t="s">
        <v>80</v>
      </c>
      <c r="AV146" s="206" t="s">
        <v>80</v>
      </c>
      <c r="AW146" s="206" t="s">
        <v>30</v>
      </c>
      <c r="AX146" s="206" t="s">
        <v>73</v>
      </c>
      <c r="AY146" s="208" t="s">
        <v>132</v>
      </c>
    </row>
    <row r="147" s="199" customFormat="true" ht="12.8" hidden="false" customHeight="false" outlineLevel="0" collapsed="false">
      <c r="B147" s="200"/>
      <c r="D147" s="201" t="s">
        <v>141</v>
      </c>
      <c r="E147" s="202"/>
      <c r="F147" s="203" t="s">
        <v>145</v>
      </c>
      <c r="H147" s="202"/>
      <c r="L147" s="200"/>
      <c r="M147" s="204"/>
      <c r="T147" s="205"/>
      <c r="AT147" s="202" t="s">
        <v>141</v>
      </c>
      <c r="AU147" s="202" t="s">
        <v>80</v>
      </c>
      <c r="AV147" s="199" t="s">
        <v>78</v>
      </c>
      <c r="AW147" s="199" t="s">
        <v>30</v>
      </c>
      <c r="AX147" s="199" t="s">
        <v>73</v>
      </c>
      <c r="AY147" s="202" t="s">
        <v>132</v>
      </c>
    </row>
    <row r="148" s="206" customFormat="true" ht="12.8" hidden="false" customHeight="false" outlineLevel="0" collapsed="false">
      <c r="B148" s="207"/>
      <c r="D148" s="201" t="s">
        <v>141</v>
      </c>
      <c r="E148" s="208"/>
      <c r="F148" s="209" t="s">
        <v>143</v>
      </c>
      <c r="H148" s="210" t="n">
        <v>2.5</v>
      </c>
      <c r="L148" s="207"/>
      <c r="M148" s="211"/>
      <c r="T148" s="212"/>
      <c r="AT148" s="208" t="s">
        <v>141</v>
      </c>
      <c r="AU148" s="208" t="s">
        <v>80</v>
      </c>
      <c r="AV148" s="206" t="s">
        <v>80</v>
      </c>
      <c r="AW148" s="206" t="s">
        <v>30</v>
      </c>
      <c r="AX148" s="206" t="s">
        <v>73</v>
      </c>
      <c r="AY148" s="208" t="s">
        <v>132</v>
      </c>
    </row>
    <row r="149" s="206" customFormat="true" ht="12.8" hidden="false" customHeight="false" outlineLevel="0" collapsed="false">
      <c r="B149" s="207"/>
      <c r="D149" s="201" t="s">
        <v>141</v>
      </c>
      <c r="E149" s="208"/>
      <c r="F149" s="209" t="s">
        <v>144</v>
      </c>
      <c r="H149" s="210" t="n">
        <v>4.932</v>
      </c>
      <c r="L149" s="207"/>
      <c r="M149" s="211"/>
      <c r="T149" s="212"/>
      <c r="AT149" s="208" t="s">
        <v>141</v>
      </c>
      <c r="AU149" s="208" t="s">
        <v>80</v>
      </c>
      <c r="AV149" s="206" t="s">
        <v>80</v>
      </c>
      <c r="AW149" s="206" t="s">
        <v>30</v>
      </c>
      <c r="AX149" s="206" t="s">
        <v>73</v>
      </c>
      <c r="AY149" s="208" t="s">
        <v>132</v>
      </c>
    </row>
    <row r="150" s="199" customFormat="true" ht="12.8" hidden="false" customHeight="false" outlineLevel="0" collapsed="false">
      <c r="B150" s="200"/>
      <c r="D150" s="201" t="s">
        <v>141</v>
      </c>
      <c r="E150" s="202"/>
      <c r="F150" s="203" t="s">
        <v>146</v>
      </c>
      <c r="H150" s="202"/>
      <c r="L150" s="200"/>
      <c r="M150" s="204"/>
      <c r="T150" s="205"/>
      <c r="AT150" s="202" t="s">
        <v>141</v>
      </c>
      <c r="AU150" s="202" t="s">
        <v>80</v>
      </c>
      <c r="AV150" s="199" t="s">
        <v>78</v>
      </c>
      <c r="AW150" s="199" t="s">
        <v>30</v>
      </c>
      <c r="AX150" s="199" t="s">
        <v>73</v>
      </c>
      <c r="AY150" s="202" t="s">
        <v>132</v>
      </c>
    </row>
    <row r="151" s="206" customFormat="true" ht="12.8" hidden="false" customHeight="false" outlineLevel="0" collapsed="false">
      <c r="B151" s="207"/>
      <c r="D151" s="201" t="s">
        <v>141</v>
      </c>
      <c r="E151" s="208"/>
      <c r="F151" s="209" t="s">
        <v>143</v>
      </c>
      <c r="H151" s="210" t="n">
        <v>2.5</v>
      </c>
      <c r="L151" s="207"/>
      <c r="M151" s="211"/>
      <c r="T151" s="212"/>
      <c r="AT151" s="208" t="s">
        <v>141</v>
      </c>
      <c r="AU151" s="208" t="s">
        <v>80</v>
      </c>
      <c r="AV151" s="206" t="s">
        <v>80</v>
      </c>
      <c r="AW151" s="206" t="s">
        <v>30</v>
      </c>
      <c r="AX151" s="206" t="s">
        <v>73</v>
      </c>
      <c r="AY151" s="208" t="s">
        <v>132</v>
      </c>
    </row>
    <row r="152" s="206" customFormat="true" ht="12.8" hidden="false" customHeight="false" outlineLevel="0" collapsed="false">
      <c r="B152" s="207"/>
      <c r="D152" s="201" t="s">
        <v>141</v>
      </c>
      <c r="E152" s="208"/>
      <c r="F152" s="209" t="s">
        <v>144</v>
      </c>
      <c r="H152" s="210" t="n">
        <v>4.932</v>
      </c>
      <c r="L152" s="207"/>
      <c r="M152" s="211"/>
      <c r="T152" s="212"/>
      <c r="AT152" s="208" t="s">
        <v>141</v>
      </c>
      <c r="AU152" s="208" t="s">
        <v>80</v>
      </c>
      <c r="AV152" s="206" t="s">
        <v>80</v>
      </c>
      <c r="AW152" s="206" t="s">
        <v>30</v>
      </c>
      <c r="AX152" s="206" t="s">
        <v>73</v>
      </c>
      <c r="AY152" s="208" t="s">
        <v>132</v>
      </c>
    </row>
    <row r="153" s="213" customFormat="true" ht="12.8" hidden="false" customHeight="false" outlineLevel="0" collapsed="false">
      <c r="B153" s="214"/>
      <c r="D153" s="201" t="s">
        <v>141</v>
      </c>
      <c r="E153" s="215"/>
      <c r="F153" s="216" t="s">
        <v>147</v>
      </c>
      <c r="H153" s="217" t="n">
        <v>22.296</v>
      </c>
      <c r="L153" s="214"/>
      <c r="M153" s="218"/>
      <c r="T153" s="219"/>
      <c r="AT153" s="215" t="s">
        <v>141</v>
      </c>
      <c r="AU153" s="215" t="s">
        <v>80</v>
      </c>
      <c r="AV153" s="213" t="s">
        <v>139</v>
      </c>
      <c r="AW153" s="213" t="s">
        <v>30</v>
      </c>
      <c r="AX153" s="213" t="s">
        <v>78</v>
      </c>
      <c r="AY153" s="215" t="s">
        <v>132</v>
      </c>
    </row>
    <row r="154" s="175" customFormat="true" ht="22.9" hidden="false" customHeight="true" outlineLevel="0" collapsed="false">
      <c r="B154" s="176"/>
      <c r="D154" s="177" t="s">
        <v>72</v>
      </c>
      <c r="E154" s="185" t="s">
        <v>148</v>
      </c>
      <c r="F154" s="185" t="s">
        <v>149</v>
      </c>
      <c r="J154" s="186" t="n">
        <f aca="false">BK154</f>
        <v>0</v>
      </c>
      <c r="L154" s="176"/>
      <c r="M154" s="180"/>
      <c r="P154" s="181" t="n">
        <f aca="false">SUM(P155:P189)</f>
        <v>0</v>
      </c>
      <c r="R154" s="181" t="n">
        <f aca="false">SUM(R155:R189)</f>
        <v>6.42530793</v>
      </c>
      <c r="T154" s="182" t="n">
        <f aca="false">SUM(T155:T189)</f>
        <v>0</v>
      </c>
      <c r="AR154" s="177" t="s">
        <v>78</v>
      </c>
      <c r="AT154" s="183" t="s">
        <v>72</v>
      </c>
      <c r="AU154" s="183" t="s">
        <v>78</v>
      </c>
      <c r="AY154" s="177" t="s">
        <v>132</v>
      </c>
      <c r="BK154" s="184" t="n">
        <f aca="false">SUM(BK155:BK189)</f>
        <v>0</v>
      </c>
    </row>
    <row r="155" s="101" customFormat="true" ht="24.2" hidden="false" customHeight="true" outlineLevel="0" collapsed="false">
      <c r="B155" s="102"/>
      <c r="C155" s="187" t="s">
        <v>80</v>
      </c>
      <c r="D155" s="187" t="s">
        <v>135</v>
      </c>
      <c r="E155" s="188" t="s">
        <v>150</v>
      </c>
      <c r="F155" s="189" t="s">
        <v>151</v>
      </c>
      <c r="G155" s="190" t="s">
        <v>138</v>
      </c>
      <c r="H155" s="191" t="n">
        <v>108.09</v>
      </c>
      <c r="I155" s="192"/>
      <c r="J155" s="193" t="n">
        <f aca="false">ROUND(I155*H155,2)</f>
        <v>0</v>
      </c>
      <c r="K155" s="194"/>
      <c r="L155" s="102"/>
      <c r="M155" s="195"/>
      <c r="N155" s="152" t="s">
        <v>38</v>
      </c>
      <c r="P155" s="196" t="n">
        <f aca="false">O155*H155</f>
        <v>0</v>
      </c>
      <c r="Q155" s="196" t="n">
        <v>0.0052</v>
      </c>
      <c r="R155" s="196" t="n">
        <f aca="false">Q155*H155</f>
        <v>0.562068</v>
      </c>
      <c r="S155" s="196" t="n">
        <v>0</v>
      </c>
      <c r="T155" s="197" t="n">
        <f aca="false">S155*H155</f>
        <v>0</v>
      </c>
      <c r="AR155" s="198" t="s">
        <v>139</v>
      </c>
      <c r="AT155" s="198" t="s">
        <v>135</v>
      </c>
      <c r="AU155" s="198" t="s">
        <v>80</v>
      </c>
      <c r="AY155" s="95" t="s">
        <v>132</v>
      </c>
      <c r="BE155" s="156" t="n">
        <f aca="false">IF(N155="základní",J155,0)</f>
        <v>0</v>
      </c>
      <c r="BF155" s="156" t="n">
        <f aca="false">IF(N155="snížená",J155,0)</f>
        <v>0</v>
      </c>
      <c r="BG155" s="156" t="n">
        <f aca="false">IF(N155="zákl. přenesená",J155,0)</f>
        <v>0</v>
      </c>
      <c r="BH155" s="156" t="n">
        <f aca="false">IF(N155="sníž. přenesená",J155,0)</f>
        <v>0</v>
      </c>
      <c r="BI155" s="156" t="n">
        <f aca="false">IF(N155="nulová",J155,0)</f>
        <v>0</v>
      </c>
      <c r="BJ155" s="95" t="s">
        <v>78</v>
      </c>
      <c r="BK155" s="156" t="n">
        <f aca="false">ROUND(I155*H155,2)</f>
        <v>0</v>
      </c>
      <c r="BL155" s="95" t="s">
        <v>139</v>
      </c>
      <c r="BM155" s="198" t="s">
        <v>152</v>
      </c>
    </row>
    <row r="156" s="206" customFormat="true" ht="12.8" hidden="false" customHeight="false" outlineLevel="0" collapsed="false">
      <c r="B156" s="207"/>
      <c r="D156" s="201" t="s">
        <v>141</v>
      </c>
      <c r="E156" s="208"/>
      <c r="F156" s="209" t="s">
        <v>153</v>
      </c>
      <c r="H156" s="210" t="n">
        <v>108.09</v>
      </c>
      <c r="L156" s="207"/>
      <c r="M156" s="211"/>
      <c r="T156" s="212"/>
      <c r="AT156" s="208" t="s">
        <v>141</v>
      </c>
      <c r="AU156" s="208" t="s">
        <v>80</v>
      </c>
      <c r="AV156" s="206" t="s">
        <v>80</v>
      </c>
      <c r="AW156" s="206" t="s">
        <v>30</v>
      </c>
      <c r="AX156" s="206" t="s">
        <v>78</v>
      </c>
      <c r="AY156" s="208" t="s">
        <v>132</v>
      </c>
    </row>
    <row r="157" s="101" customFormat="true" ht="24.2" hidden="false" customHeight="true" outlineLevel="0" collapsed="false">
      <c r="B157" s="102"/>
      <c r="C157" s="187" t="s">
        <v>133</v>
      </c>
      <c r="D157" s="187" t="s">
        <v>135</v>
      </c>
      <c r="E157" s="188" t="s">
        <v>154</v>
      </c>
      <c r="F157" s="189" t="s">
        <v>155</v>
      </c>
      <c r="G157" s="190" t="s">
        <v>138</v>
      </c>
      <c r="H157" s="191" t="n">
        <v>108.09</v>
      </c>
      <c r="I157" s="192"/>
      <c r="J157" s="193" t="n">
        <f aca="false">ROUND(I157*H157,2)</f>
        <v>0</v>
      </c>
      <c r="K157" s="194"/>
      <c r="L157" s="102"/>
      <c r="M157" s="195"/>
      <c r="N157" s="152" t="s">
        <v>38</v>
      </c>
      <c r="P157" s="196" t="n">
        <f aca="false">O157*H157</f>
        <v>0</v>
      </c>
      <c r="Q157" s="196" t="n">
        <v>0.00026</v>
      </c>
      <c r="R157" s="196" t="n">
        <f aca="false">Q157*H157</f>
        <v>0.0281034</v>
      </c>
      <c r="S157" s="196" t="n">
        <v>0</v>
      </c>
      <c r="T157" s="197" t="n">
        <f aca="false">S157*H157</f>
        <v>0</v>
      </c>
      <c r="AR157" s="198" t="s">
        <v>139</v>
      </c>
      <c r="AT157" s="198" t="s">
        <v>135</v>
      </c>
      <c r="AU157" s="198" t="s">
        <v>80</v>
      </c>
      <c r="AY157" s="95" t="s">
        <v>132</v>
      </c>
      <c r="BE157" s="156" t="n">
        <f aca="false">IF(N157="základní",J157,0)</f>
        <v>0</v>
      </c>
      <c r="BF157" s="156" t="n">
        <f aca="false">IF(N157="snížená",J157,0)</f>
        <v>0</v>
      </c>
      <c r="BG157" s="156" t="n">
        <f aca="false">IF(N157="zákl. přenesená",J157,0)</f>
        <v>0</v>
      </c>
      <c r="BH157" s="156" t="n">
        <f aca="false">IF(N157="sníž. přenesená",J157,0)</f>
        <v>0</v>
      </c>
      <c r="BI157" s="156" t="n">
        <f aca="false">IF(N157="nulová",J157,0)</f>
        <v>0</v>
      </c>
      <c r="BJ157" s="95" t="s">
        <v>78</v>
      </c>
      <c r="BK157" s="156" t="n">
        <f aca="false">ROUND(I157*H157,2)</f>
        <v>0</v>
      </c>
      <c r="BL157" s="95" t="s">
        <v>139</v>
      </c>
      <c r="BM157" s="198" t="s">
        <v>156</v>
      </c>
    </row>
    <row r="158" s="101" customFormat="true" ht="21.75" hidden="false" customHeight="true" outlineLevel="0" collapsed="false">
      <c r="B158" s="102"/>
      <c r="C158" s="187" t="s">
        <v>139</v>
      </c>
      <c r="D158" s="187" t="s">
        <v>135</v>
      </c>
      <c r="E158" s="188" t="s">
        <v>157</v>
      </c>
      <c r="F158" s="189" t="s">
        <v>158</v>
      </c>
      <c r="G158" s="190" t="s">
        <v>138</v>
      </c>
      <c r="H158" s="191" t="n">
        <v>108.09</v>
      </c>
      <c r="I158" s="192"/>
      <c r="J158" s="193" t="n">
        <f aca="false">ROUND(I158*H158,2)</f>
        <v>0</v>
      </c>
      <c r="K158" s="194"/>
      <c r="L158" s="102"/>
      <c r="M158" s="195"/>
      <c r="N158" s="152" t="s">
        <v>38</v>
      </c>
      <c r="P158" s="196" t="n">
        <f aca="false">O158*H158</f>
        <v>0</v>
      </c>
      <c r="Q158" s="196" t="n">
        <v>0.004</v>
      </c>
      <c r="R158" s="196" t="n">
        <f aca="false">Q158*H158</f>
        <v>0.43236</v>
      </c>
      <c r="S158" s="196" t="n">
        <v>0</v>
      </c>
      <c r="T158" s="197" t="n">
        <f aca="false">S158*H158</f>
        <v>0</v>
      </c>
      <c r="AR158" s="198" t="s">
        <v>139</v>
      </c>
      <c r="AT158" s="198" t="s">
        <v>135</v>
      </c>
      <c r="AU158" s="198" t="s">
        <v>80</v>
      </c>
      <c r="AY158" s="95" t="s">
        <v>132</v>
      </c>
      <c r="BE158" s="156" t="n">
        <f aca="false">IF(N158="základní",J158,0)</f>
        <v>0</v>
      </c>
      <c r="BF158" s="156" t="n">
        <f aca="false">IF(N158="snížená",J158,0)</f>
        <v>0</v>
      </c>
      <c r="BG158" s="156" t="n">
        <f aca="false">IF(N158="zákl. přenesená",J158,0)</f>
        <v>0</v>
      </c>
      <c r="BH158" s="156" t="n">
        <f aca="false">IF(N158="sníž. přenesená",J158,0)</f>
        <v>0</v>
      </c>
      <c r="BI158" s="156" t="n">
        <f aca="false">IF(N158="nulová",J158,0)</f>
        <v>0</v>
      </c>
      <c r="BJ158" s="95" t="s">
        <v>78</v>
      </c>
      <c r="BK158" s="156" t="n">
        <f aca="false">ROUND(I158*H158,2)</f>
        <v>0</v>
      </c>
      <c r="BL158" s="95" t="s">
        <v>139</v>
      </c>
      <c r="BM158" s="198" t="s">
        <v>159</v>
      </c>
    </row>
    <row r="159" s="101" customFormat="true" ht="24.2" hidden="false" customHeight="true" outlineLevel="0" collapsed="false">
      <c r="B159" s="102"/>
      <c r="C159" s="187" t="s">
        <v>160</v>
      </c>
      <c r="D159" s="187" t="s">
        <v>135</v>
      </c>
      <c r="E159" s="188" t="s">
        <v>161</v>
      </c>
      <c r="F159" s="189" t="s">
        <v>162</v>
      </c>
      <c r="G159" s="190" t="s">
        <v>138</v>
      </c>
      <c r="H159" s="191" t="n">
        <v>10.44</v>
      </c>
      <c r="I159" s="192"/>
      <c r="J159" s="193" t="n">
        <f aca="false">ROUND(I159*H159,2)</f>
        <v>0</v>
      </c>
      <c r="K159" s="194"/>
      <c r="L159" s="102"/>
      <c r="M159" s="195"/>
      <c r="N159" s="152" t="s">
        <v>38</v>
      </c>
      <c r="P159" s="196" t="n">
        <f aca="false">O159*H159</f>
        <v>0</v>
      </c>
      <c r="Q159" s="196" t="n">
        <v>0.0412</v>
      </c>
      <c r="R159" s="196" t="n">
        <f aca="false">Q159*H159</f>
        <v>0.430128</v>
      </c>
      <c r="S159" s="196" t="n">
        <v>0</v>
      </c>
      <c r="T159" s="197" t="n">
        <f aca="false">S159*H159</f>
        <v>0</v>
      </c>
      <c r="AR159" s="198" t="s">
        <v>139</v>
      </c>
      <c r="AT159" s="198" t="s">
        <v>135</v>
      </c>
      <c r="AU159" s="198" t="s">
        <v>80</v>
      </c>
      <c r="AY159" s="95" t="s">
        <v>132</v>
      </c>
      <c r="BE159" s="156" t="n">
        <f aca="false">IF(N159="základní",J159,0)</f>
        <v>0</v>
      </c>
      <c r="BF159" s="156" t="n">
        <f aca="false">IF(N159="snížená",J159,0)</f>
        <v>0</v>
      </c>
      <c r="BG159" s="156" t="n">
        <f aca="false">IF(N159="zákl. přenesená",J159,0)</f>
        <v>0</v>
      </c>
      <c r="BH159" s="156" t="n">
        <f aca="false">IF(N159="sníž. přenesená",J159,0)</f>
        <v>0</v>
      </c>
      <c r="BI159" s="156" t="n">
        <f aca="false">IF(N159="nulová",J159,0)</f>
        <v>0</v>
      </c>
      <c r="BJ159" s="95" t="s">
        <v>78</v>
      </c>
      <c r="BK159" s="156" t="n">
        <f aca="false">ROUND(I159*H159,2)</f>
        <v>0</v>
      </c>
      <c r="BL159" s="95" t="s">
        <v>139</v>
      </c>
      <c r="BM159" s="198" t="s">
        <v>163</v>
      </c>
    </row>
    <row r="160" s="199" customFormat="true" ht="12.8" hidden="false" customHeight="false" outlineLevel="0" collapsed="false">
      <c r="B160" s="200"/>
      <c r="D160" s="201" t="s">
        <v>141</v>
      </c>
      <c r="E160" s="202"/>
      <c r="F160" s="203" t="s">
        <v>164</v>
      </c>
      <c r="H160" s="202"/>
      <c r="L160" s="200"/>
      <c r="M160" s="204"/>
      <c r="T160" s="205"/>
      <c r="AT160" s="202" t="s">
        <v>141</v>
      </c>
      <c r="AU160" s="202" t="s">
        <v>80</v>
      </c>
      <c r="AV160" s="199" t="s">
        <v>78</v>
      </c>
      <c r="AW160" s="199" t="s">
        <v>30</v>
      </c>
      <c r="AX160" s="199" t="s">
        <v>73</v>
      </c>
      <c r="AY160" s="202" t="s">
        <v>132</v>
      </c>
    </row>
    <row r="161" s="199" customFormat="true" ht="12.8" hidden="false" customHeight="false" outlineLevel="0" collapsed="false">
      <c r="B161" s="200"/>
      <c r="D161" s="201" t="s">
        <v>141</v>
      </c>
      <c r="E161" s="202"/>
      <c r="F161" s="203" t="s">
        <v>142</v>
      </c>
      <c r="H161" s="202"/>
      <c r="L161" s="200"/>
      <c r="M161" s="204"/>
      <c r="T161" s="205"/>
      <c r="AT161" s="202" t="s">
        <v>141</v>
      </c>
      <c r="AU161" s="202" t="s">
        <v>80</v>
      </c>
      <c r="AV161" s="199" t="s">
        <v>78</v>
      </c>
      <c r="AW161" s="199" t="s">
        <v>30</v>
      </c>
      <c r="AX161" s="199" t="s">
        <v>73</v>
      </c>
      <c r="AY161" s="202" t="s">
        <v>132</v>
      </c>
    </row>
    <row r="162" s="206" customFormat="true" ht="12.8" hidden="false" customHeight="false" outlineLevel="0" collapsed="false">
      <c r="B162" s="207"/>
      <c r="D162" s="201" t="s">
        <v>141</v>
      </c>
      <c r="E162" s="208"/>
      <c r="F162" s="209" t="s">
        <v>165</v>
      </c>
      <c r="H162" s="210" t="n">
        <v>1.065</v>
      </c>
      <c r="L162" s="207"/>
      <c r="M162" s="211"/>
      <c r="T162" s="212"/>
      <c r="AT162" s="208" t="s">
        <v>141</v>
      </c>
      <c r="AU162" s="208" t="s">
        <v>80</v>
      </c>
      <c r="AV162" s="206" t="s">
        <v>80</v>
      </c>
      <c r="AW162" s="206" t="s">
        <v>30</v>
      </c>
      <c r="AX162" s="206" t="s">
        <v>73</v>
      </c>
      <c r="AY162" s="208" t="s">
        <v>132</v>
      </c>
    </row>
    <row r="163" s="206" customFormat="true" ht="12.8" hidden="false" customHeight="false" outlineLevel="0" collapsed="false">
      <c r="B163" s="207"/>
      <c r="D163" s="201" t="s">
        <v>141</v>
      </c>
      <c r="E163" s="208"/>
      <c r="F163" s="209" t="s">
        <v>166</v>
      </c>
      <c r="H163" s="210" t="n">
        <v>2.52</v>
      </c>
      <c r="L163" s="207"/>
      <c r="M163" s="211"/>
      <c r="T163" s="212"/>
      <c r="AT163" s="208" t="s">
        <v>141</v>
      </c>
      <c r="AU163" s="208" t="s">
        <v>80</v>
      </c>
      <c r="AV163" s="206" t="s">
        <v>80</v>
      </c>
      <c r="AW163" s="206" t="s">
        <v>30</v>
      </c>
      <c r="AX163" s="206" t="s">
        <v>73</v>
      </c>
      <c r="AY163" s="208" t="s">
        <v>132</v>
      </c>
    </row>
    <row r="164" s="199" customFormat="true" ht="12.8" hidden="false" customHeight="false" outlineLevel="0" collapsed="false">
      <c r="B164" s="200"/>
      <c r="D164" s="201" t="s">
        <v>141</v>
      </c>
      <c r="E164" s="202"/>
      <c r="F164" s="203" t="s">
        <v>145</v>
      </c>
      <c r="H164" s="202"/>
      <c r="L164" s="200"/>
      <c r="M164" s="204"/>
      <c r="T164" s="205"/>
      <c r="AT164" s="202" t="s">
        <v>141</v>
      </c>
      <c r="AU164" s="202" t="s">
        <v>80</v>
      </c>
      <c r="AV164" s="199" t="s">
        <v>78</v>
      </c>
      <c r="AW164" s="199" t="s">
        <v>30</v>
      </c>
      <c r="AX164" s="199" t="s">
        <v>73</v>
      </c>
      <c r="AY164" s="202" t="s">
        <v>132</v>
      </c>
    </row>
    <row r="165" s="206" customFormat="true" ht="12.8" hidden="false" customHeight="false" outlineLevel="0" collapsed="false">
      <c r="B165" s="207"/>
      <c r="D165" s="201" t="s">
        <v>141</v>
      </c>
      <c r="E165" s="208"/>
      <c r="F165" s="209" t="s">
        <v>165</v>
      </c>
      <c r="H165" s="210" t="n">
        <v>1.065</v>
      </c>
      <c r="L165" s="207"/>
      <c r="M165" s="211"/>
      <c r="T165" s="212"/>
      <c r="AT165" s="208" t="s">
        <v>141</v>
      </c>
      <c r="AU165" s="208" t="s">
        <v>80</v>
      </c>
      <c r="AV165" s="206" t="s">
        <v>80</v>
      </c>
      <c r="AW165" s="206" t="s">
        <v>30</v>
      </c>
      <c r="AX165" s="206" t="s">
        <v>73</v>
      </c>
      <c r="AY165" s="208" t="s">
        <v>132</v>
      </c>
    </row>
    <row r="166" s="206" customFormat="true" ht="12.8" hidden="false" customHeight="false" outlineLevel="0" collapsed="false">
      <c r="B166" s="207"/>
      <c r="D166" s="201" t="s">
        <v>141</v>
      </c>
      <c r="E166" s="208"/>
      <c r="F166" s="209" t="s">
        <v>166</v>
      </c>
      <c r="H166" s="210" t="n">
        <v>2.52</v>
      </c>
      <c r="L166" s="207"/>
      <c r="M166" s="211"/>
      <c r="T166" s="212"/>
      <c r="AT166" s="208" t="s">
        <v>141</v>
      </c>
      <c r="AU166" s="208" t="s">
        <v>80</v>
      </c>
      <c r="AV166" s="206" t="s">
        <v>80</v>
      </c>
      <c r="AW166" s="206" t="s">
        <v>30</v>
      </c>
      <c r="AX166" s="206" t="s">
        <v>73</v>
      </c>
      <c r="AY166" s="208" t="s">
        <v>132</v>
      </c>
    </row>
    <row r="167" s="199" customFormat="true" ht="12.8" hidden="false" customHeight="false" outlineLevel="0" collapsed="false">
      <c r="B167" s="200"/>
      <c r="D167" s="201" t="s">
        <v>141</v>
      </c>
      <c r="E167" s="202"/>
      <c r="F167" s="203" t="s">
        <v>146</v>
      </c>
      <c r="H167" s="202"/>
      <c r="L167" s="200"/>
      <c r="M167" s="204"/>
      <c r="T167" s="205"/>
      <c r="AT167" s="202" t="s">
        <v>141</v>
      </c>
      <c r="AU167" s="202" t="s">
        <v>80</v>
      </c>
      <c r="AV167" s="199" t="s">
        <v>78</v>
      </c>
      <c r="AW167" s="199" t="s">
        <v>30</v>
      </c>
      <c r="AX167" s="199" t="s">
        <v>73</v>
      </c>
      <c r="AY167" s="202" t="s">
        <v>132</v>
      </c>
    </row>
    <row r="168" s="206" customFormat="true" ht="12.8" hidden="false" customHeight="false" outlineLevel="0" collapsed="false">
      <c r="B168" s="207"/>
      <c r="D168" s="201" t="s">
        <v>141</v>
      </c>
      <c r="E168" s="208"/>
      <c r="F168" s="209" t="s">
        <v>165</v>
      </c>
      <c r="H168" s="210" t="n">
        <v>1.065</v>
      </c>
      <c r="L168" s="207"/>
      <c r="M168" s="211"/>
      <c r="T168" s="212"/>
      <c r="AT168" s="208" t="s">
        <v>141</v>
      </c>
      <c r="AU168" s="208" t="s">
        <v>80</v>
      </c>
      <c r="AV168" s="206" t="s">
        <v>80</v>
      </c>
      <c r="AW168" s="206" t="s">
        <v>30</v>
      </c>
      <c r="AX168" s="206" t="s">
        <v>73</v>
      </c>
      <c r="AY168" s="208" t="s">
        <v>132</v>
      </c>
    </row>
    <row r="169" s="206" customFormat="true" ht="12.8" hidden="false" customHeight="false" outlineLevel="0" collapsed="false">
      <c r="B169" s="207"/>
      <c r="D169" s="201" t="s">
        <v>141</v>
      </c>
      <c r="E169" s="208"/>
      <c r="F169" s="209" t="s">
        <v>167</v>
      </c>
      <c r="H169" s="210" t="n">
        <v>2.205</v>
      </c>
      <c r="L169" s="207"/>
      <c r="M169" s="211"/>
      <c r="T169" s="212"/>
      <c r="AT169" s="208" t="s">
        <v>141</v>
      </c>
      <c r="AU169" s="208" t="s">
        <v>80</v>
      </c>
      <c r="AV169" s="206" t="s">
        <v>80</v>
      </c>
      <c r="AW169" s="206" t="s">
        <v>30</v>
      </c>
      <c r="AX169" s="206" t="s">
        <v>73</v>
      </c>
      <c r="AY169" s="208" t="s">
        <v>132</v>
      </c>
    </row>
    <row r="170" s="213" customFormat="true" ht="12.8" hidden="false" customHeight="false" outlineLevel="0" collapsed="false">
      <c r="B170" s="214"/>
      <c r="D170" s="201" t="s">
        <v>141</v>
      </c>
      <c r="E170" s="215"/>
      <c r="F170" s="216" t="s">
        <v>147</v>
      </c>
      <c r="H170" s="217" t="n">
        <v>10.44</v>
      </c>
      <c r="L170" s="214"/>
      <c r="M170" s="218"/>
      <c r="T170" s="219"/>
      <c r="AT170" s="215" t="s">
        <v>141</v>
      </c>
      <c r="AU170" s="215" t="s">
        <v>80</v>
      </c>
      <c r="AV170" s="213" t="s">
        <v>139</v>
      </c>
      <c r="AW170" s="213" t="s">
        <v>30</v>
      </c>
      <c r="AX170" s="213" t="s">
        <v>78</v>
      </c>
      <c r="AY170" s="215" t="s">
        <v>132</v>
      </c>
    </row>
    <row r="171" s="101" customFormat="true" ht="24.2" hidden="false" customHeight="true" outlineLevel="0" collapsed="false">
      <c r="B171" s="102"/>
      <c r="C171" s="187" t="s">
        <v>148</v>
      </c>
      <c r="D171" s="187" t="s">
        <v>135</v>
      </c>
      <c r="E171" s="188" t="s">
        <v>168</v>
      </c>
      <c r="F171" s="189" t="s">
        <v>169</v>
      </c>
      <c r="G171" s="190" t="s">
        <v>138</v>
      </c>
      <c r="H171" s="191" t="n">
        <v>278.316</v>
      </c>
      <c r="I171" s="192"/>
      <c r="J171" s="193" t="n">
        <f aca="false">ROUND(I171*H171,2)</f>
        <v>0</v>
      </c>
      <c r="K171" s="194"/>
      <c r="L171" s="102"/>
      <c r="M171" s="195"/>
      <c r="N171" s="152" t="s">
        <v>38</v>
      </c>
      <c r="P171" s="196" t="n">
        <f aca="false">O171*H171</f>
        <v>0</v>
      </c>
      <c r="Q171" s="196" t="n">
        <v>0.00521</v>
      </c>
      <c r="R171" s="196" t="n">
        <f aca="false">Q171*H171</f>
        <v>1.45002636</v>
      </c>
      <c r="S171" s="196" t="n">
        <v>0</v>
      </c>
      <c r="T171" s="197" t="n">
        <f aca="false">S171*H171</f>
        <v>0</v>
      </c>
      <c r="AR171" s="198" t="s">
        <v>139</v>
      </c>
      <c r="AT171" s="198" t="s">
        <v>135</v>
      </c>
      <c r="AU171" s="198" t="s">
        <v>80</v>
      </c>
      <c r="AY171" s="95" t="s">
        <v>132</v>
      </c>
      <c r="BE171" s="156" t="n">
        <f aca="false">IF(N171="základní",J171,0)</f>
        <v>0</v>
      </c>
      <c r="BF171" s="156" t="n">
        <f aca="false">IF(N171="snížená",J171,0)</f>
        <v>0</v>
      </c>
      <c r="BG171" s="156" t="n">
        <f aca="false">IF(N171="zákl. přenesená",J171,0)</f>
        <v>0</v>
      </c>
      <c r="BH171" s="156" t="n">
        <f aca="false">IF(N171="sníž. přenesená",J171,0)</f>
        <v>0</v>
      </c>
      <c r="BI171" s="156" t="n">
        <f aca="false">IF(N171="nulová",J171,0)</f>
        <v>0</v>
      </c>
      <c r="BJ171" s="95" t="s">
        <v>78</v>
      </c>
      <c r="BK171" s="156" t="n">
        <f aca="false">ROUND(I171*H171,2)</f>
        <v>0</v>
      </c>
      <c r="BL171" s="95" t="s">
        <v>139</v>
      </c>
      <c r="BM171" s="198" t="s">
        <v>170</v>
      </c>
    </row>
    <row r="172" s="199" customFormat="true" ht="12.8" hidden="false" customHeight="false" outlineLevel="0" collapsed="false">
      <c r="B172" s="200"/>
      <c r="D172" s="201" t="s">
        <v>141</v>
      </c>
      <c r="E172" s="202"/>
      <c r="F172" s="203" t="s">
        <v>171</v>
      </c>
      <c r="H172" s="202"/>
      <c r="L172" s="200"/>
      <c r="M172" s="204"/>
      <c r="T172" s="205"/>
      <c r="AT172" s="202" t="s">
        <v>141</v>
      </c>
      <c r="AU172" s="202" t="s">
        <v>80</v>
      </c>
      <c r="AV172" s="199" t="s">
        <v>78</v>
      </c>
      <c r="AW172" s="199" t="s">
        <v>30</v>
      </c>
      <c r="AX172" s="199" t="s">
        <v>73</v>
      </c>
      <c r="AY172" s="202" t="s">
        <v>132</v>
      </c>
    </row>
    <row r="173" s="206" customFormat="true" ht="12.8" hidden="false" customHeight="false" outlineLevel="0" collapsed="false">
      <c r="B173" s="207"/>
      <c r="D173" s="201" t="s">
        <v>141</v>
      </c>
      <c r="E173" s="208"/>
      <c r="F173" s="209" t="s">
        <v>172</v>
      </c>
      <c r="H173" s="210" t="n">
        <v>278.316</v>
      </c>
      <c r="L173" s="207"/>
      <c r="M173" s="211"/>
      <c r="T173" s="212"/>
      <c r="AT173" s="208" t="s">
        <v>141</v>
      </c>
      <c r="AU173" s="208" t="s">
        <v>80</v>
      </c>
      <c r="AV173" s="206" t="s">
        <v>80</v>
      </c>
      <c r="AW173" s="206" t="s">
        <v>30</v>
      </c>
      <c r="AX173" s="206" t="s">
        <v>78</v>
      </c>
      <c r="AY173" s="208" t="s">
        <v>132</v>
      </c>
    </row>
    <row r="174" s="101" customFormat="true" ht="24.2" hidden="false" customHeight="true" outlineLevel="0" collapsed="false">
      <c r="B174" s="102"/>
      <c r="C174" s="187" t="s">
        <v>173</v>
      </c>
      <c r="D174" s="187" t="s">
        <v>135</v>
      </c>
      <c r="E174" s="188" t="s">
        <v>168</v>
      </c>
      <c r="F174" s="189" t="s">
        <v>169</v>
      </c>
      <c r="G174" s="190" t="s">
        <v>138</v>
      </c>
      <c r="H174" s="191" t="n">
        <v>364.411</v>
      </c>
      <c r="I174" s="192"/>
      <c r="J174" s="193" t="n">
        <f aca="false">ROUND(I174*H174,2)</f>
        <v>0</v>
      </c>
      <c r="K174" s="194"/>
      <c r="L174" s="102"/>
      <c r="M174" s="195"/>
      <c r="N174" s="152" t="s">
        <v>38</v>
      </c>
      <c r="P174" s="196" t="n">
        <f aca="false">O174*H174</f>
        <v>0</v>
      </c>
      <c r="Q174" s="196" t="n">
        <v>0.00521</v>
      </c>
      <c r="R174" s="196" t="n">
        <f aca="false">Q174*H174</f>
        <v>1.89858131</v>
      </c>
      <c r="S174" s="196" t="n">
        <v>0</v>
      </c>
      <c r="T174" s="197" t="n">
        <f aca="false">S174*H174</f>
        <v>0</v>
      </c>
      <c r="AR174" s="198" t="s">
        <v>139</v>
      </c>
      <c r="AT174" s="198" t="s">
        <v>135</v>
      </c>
      <c r="AU174" s="198" t="s">
        <v>80</v>
      </c>
      <c r="AY174" s="95" t="s">
        <v>132</v>
      </c>
      <c r="BE174" s="156" t="n">
        <f aca="false">IF(N174="základní",J174,0)</f>
        <v>0</v>
      </c>
      <c r="BF174" s="156" t="n">
        <f aca="false">IF(N174="snížená",J174,0)</f>
        <v>0</v>
      </c>
      <c r="BG174" s="156" t="n">
        <f aca="false">IF(N174="zákl. přenesená",J174,0)</f>
        <v>0</v>
      </c>
      <c r="BH174" s="156" t="n">
        <f aca="false">IF(N174="sníž. přenesená",J174,0)</f>
        <v>0</v>
      </c>
      <c r="BI174" s="156" t="n">
        <f aca="false">IF(N174="nulová",J174,0)</f>
        <v>0</v>
      </c>
      <c r="BJ174" s="95" t="s">
        <v>78</v>
      </c>
      <c r="BK174" s="156" t="n">
        <f aca="false">ROUND(I174*H174,2)</f>
        <v>0</v>
      </c>
      <c r="BL174" s="95" t="s">
        <v>139</v>
      </c>
      <c r="BM174" s="198" t="s">
        <v>174</v>
      </c>
    </row>
    <row r="175" s="199" customFormat="true" ht="12.8" hidden="false" customHeight="false" outlineLevel="0" collapsed="false">
      <c r="B175" s="200"/>
      <c r="D175" s="201" t="s">
        <v>141</v>
      </c>
      <c r="E175" s="202"/>
      <c r="F175" s="203" t="s">
        <v>175</v>
      </c>
      <c r="H175" s="202"/>
      <c r="L175" s="200"/>
      <c r="M175" s="204"/>
      <c r="T175" s="205"/>
      <c r="AT175" s="202" t="s">
        <v>141</v>
      </c>
      <c r="AU175" s="202" t="s">
        <v>80</v>
      </c>
      <c r="AV175" s="199" t="s">
        <v>78</v>
      </c>
      <c r="AW175" s="199" t="s">
        <v>30</v>
      </c>
      <c r="AX175" s="199" t="s">
        <v>73</v>
      </c>
      <c r="AY175" s="202" t="s">
        <v>132</v>
      </c>
    </row>
    <row r="176" s="199" customFormat="true" ht="12.8" hidden="false" customHeight="false" outlineLevel="0" collapsed="false">
      <c r="B176" s="200"/>
      <c r="D176" s="201" t="s">
        <v>141</v>
      </c>
      <c r="E176" s="202"/>
      <c r="F176" s="203" t="s">
        <v>176</v>
      </c>
      <c r="H176" s="202"/>
      <c r="L176" s="200"/>
      <c r="M176" s="204"/>
      <c r="T176" s="205"/>
      <c r="AT176" s="202" t="s">
        <v>141</v>
      </c>
      <c r="AU176" s="202" t="s">
        <v>80</v>
      </c>
      <c r="AV176" s="199" t="s">
        <v>78</v>
      </c>
      <c r="AW176" s="199" t="s">
        <v>30</v>
      </c>
      <c r="AX176" s="199" t="s">
        <v>73</v>
      </c>
      <c r="AY176" s="202" t="s">
        <v>132</v>
      </c>
    </row>
    <row r="177" s="206" customFormat="true" ht="12.8" hidden="false" customHeight="false" outlineLevel="0" collapsed="false">
      <c r="B177" s="207"/>
      <c r="D177" s="201" t="s">
        <v>141</v>
      </c>
      <c r="E177" s="208"/>
      <c r="F177" s="209" t="s">
        <v>177</v>
      </c>
      <c r="H177" s="210" t="n">
        <v>43.013</v>
      </c>
      <c r="L177" s="207"/>
      <c r="M177" s="211"/>
      <c r="T177" s="212"/>
      <c r="AT177" s="208" t="s">
        <v>141</v>
      </c>
      <c r="AU177" s="208" t="s">
        <v>80</v>
      </c>
      <c r="AV177" s="206" t="s">
        <v>80</v>
      </c>
      <c r="AW177" s="206" t="s">
        <v>30</v>
      </c>
      <c r="AX177" s="206" t="s">
        <v>73</v>
      </c>
      <c r="AY177" s="208" t="s">
        <v>132</v>
      </c>
    </row>
    <row r="178" s="206" customFormat="true" ht="12.8" hidden="false" customHeight="false" outlineLevel="0" collapsed="false">
      <c r="B178" s="207"/>
      <c r="D178" s="201" t="s">
        <v>141</v>
      </c>
      <c r="E178" s="208"/>
      <c r="F178" s="209" t="s">
        <v>178</v>
      </c>
      <c r="H178" s="210" t="n">
        <v>63.008</v>
      </c>
      <c r="L178" s="207"/>
      <c r="M178" s="211"/>
      <c r="T178" s="212"/>
      <c r="AT178" s="208" t="s">
        <v>141</v>
      </c>
      <c r="AU178" s="208" t="s">
        <v>80</v>
      </c>
      <c r="AV178" s="206" t="s">
        <v>80</v>
      </c>
      <c r="AW178" s="206" t="s">
        <v>30</v>
      </c>
      <c r="AX178" s="206" t="s">
        <v>73</v>
      </c>
      <c r="AY178" s="208" t="s">
        <v>132</v>
      </c>
    </row>
    <row r="179" s="206" customFormat="true" ht="12.8" hidden="false" customHeight="false" outlineLevel="0" collapsed="false">
      <c r="B179" s="207"/>
      <c r="D179" s="201" t="s">
        <v>141</v>
      </c>
      <c r="E179" s="208"/>
      <c r="F179" s="209" t="s">
        <v>179</v>
      </c>
      <c r="H179" s="210" t="n">
        <v>29.76</v>
      </c>
      <c r="L179" s="207"/>
      <c r="M179" s="211"/>
      <c r="T179" s="212"/>
      <c r="AT179" s="208" t="s">
        <v>141</v>
      </c>
      <c r="AU179" s="208" t="s">
        <v>80</v>
      </c>
      <c r="AV179" s="206" t="s">
        <v>80</v>
      </c>
      <c r="AW179" s="206" t="s">
        <v>30</v>
      </c>
      <c r="AX179" s="206" t="s">
        <v>73</v>
      </c>
      <c r="AY179" s="208" t="s">
        <v>132</v>
      </c>
    </row>
    <row r="180" s="206" customFormat="true" ht="12.8" hidden="false" customHeight="false" outlineLevel="0" collapsed="false">
      <c r="B180" s="207"/>
      <c r="D180" s="201" t="s">
        <v>141</v>
      </c>
      <c r="E180" s="208"/>
      <c r="F180" s="209" t="s">
        <v>180</v>
      </c>
      <c r="H180" s="210" t="n">
        <v>183.18</v>
      </c>
      <c r="L180" s="207"/>
      <c r="M180" s="211"/>
      <c r="T180" s="212"/>
      <c r="AT180" s="208" t="s">
        <v>141</v>
      </c>
      <c r="AU180" s="208" t="s">
        <v>80</v>
      </c>
      <c r="AV180" s="206" t="s">
        <v>80</v>
      </c>
      <c r="AW180" s="206" t="s">
        <v>30</v>
      </c>
      <c r="AX180" s="206" t="s">
        <v>73</v>
      </c>
      <c r="AY180" s="208" t="s">
        <v>132</v>
      </c>
    </row>
    <row r="181" s="206" customFormat="true" ht="12.8" hidden="false" customHeight="false" outlineLevel="0" collapsed="false">
      <c r="B181" s="207"/>
      <c r="D181" s="201" t="s">
        <v>141</v>
      </c>
      <c r="E181" s="208"/>
      <c r="F181" s="209" t="s">
        <v>181</v>
      </c>
      <c r="H181" s="210" t="n">
        <v>-10.35</v>
      </c>
      <c r="L181" s="207"/>
      <c r="M181" s="211"/>
      <c r="T181" s="212"/>
      <c r="AT181" s="208" t="s">
        <v>141</v>
      </c>
      <c r="AU181" s="208" t="s">
        <v>80</v>
      </c>
      <c r="AV181" s="206" t="s">
        <v>80</v>
      </c>
      <c r="AW181" s="206" t="s">
        <v>30</v>
      </c>
      <c r="AX181" s="206" t="s">
        <v>73</v>
      </c>
      <c r="AY181" s="208" t="s">
        <v>132</v>
      </c>
    </row>
    <row r="182" s="206" customFormat="true" ht="12.8" hidden="false" customHeight="false" outlineLevel="0" collapsed="false">
      <c r="B182" s="207"/>
      <c r="D182" s="201" t="s">
        <v>141</v>
      </c>
      <c r="E182" s="208"/>
      <c r="F182" s="209" t="s">
        <v>182</v>
      </c>
      <c r="H182" s="210" t="n">
        <v>55.8</v>
      </c>
      <c r="L182" s="207"/>
      <c r="M182" s="211"/>
      <c r="T182" s="212"/>
      <c r="AT182" s="208" t="s">
        <v>141</v>
      </c>
      <c r="AU182" s="208" t="s">
        <v>80</v>
      </c>
      <c r="AV182" s="206" t="s">
        <v>80</v>
      </c>
      <c r="AW182" s="206" t="s">
        <v>30</v>
      </c>
      <c r="AX182" s="206" t="s">
        <v>73</v>
      </c>
      <c r="AY182" s="208" t="s">
        <v>132</v>
      </c>
    </row>
    <row r="183" s="213" customFormat="true" ht="12.8" hidden="false" customHeight="false" outlineLevel="0" collapsed="false">
      <c r="B183" s="214"/>
      <c r="D183" s="201" t="s">
        <v>141</v>
      </c>
      <c r="E183" s="215"/>
      <c r="F183" s="216" t="s">
        <v>147</v>
      </c>
      <c r="H183" s="217" t="n">
        <v>364.411</v>
      </c>
      <c r="L183" s="214"/>
      <c r="M183" s="218"/>
      <c r="T183" s="219"/>
      <c r="AT183" s="215" t="s">
        <v>141</v>
      </c>
      <c r="AU183" s="215" t="s">
        <v>80</v>
      </c>
      <c r="AV183" s="213" t="s">
        <v>139</v>
      </c>
      <c r="AW183" s="213" t="s">
        <v>30</v>
      </c>
      <c r="AX183" s="213" t="s">
        <v>78</v>
      </c>
      <c r="AY183" s="215" t="s">
        <v>132</v>
      </c>
    </row>
    <row r="184" s="101" customFormat="true" ht="24.2" hidden="false" customHeight="true" outlineLevel="0" collapsed="false">
      <c r="B184" s="102"/>
      <c r="C184" s="187" t="s">
        <v>183</v>
      </c>
      <c r="D184" s="187" t="s">
        <v>135</v>
      </c>
      <c r="E184" s="188" t="s">
        <v>184</v>
      </c>
      <c r="F184" s="189" t="s">
        <v>185</v>
      </c>
      <c r="G184" s="190" t="s">
        <v>138</v>
      </c>
      <c r="H184" s="191" t="n">
        <v>364.411</v>
      </c>
      <c r="I184" s="192"/>
      <c r="J184" s="193" t="n">
        <f aca="false">ROUND(I184*H184,2)</f>
        <v>0</v>
      </c>
      <c r="K184" s="194"/>
      <c r="L184" s="102"/>
      <c r="M184" s="195"/>
      <c r="N184" s="152" t="s">
        <v>38</v>
      </c>
      <c r="P184" s="196" t="n">
        <f aca="false">O184*H184</f>
        <v>0</v>
      </c>
      <c r="Q184" s="196" t="n">
        <v>0.00026</v>
      </c>
      <c r="R184" s="196" t="n">
        <f aca="false">Q184*H184</f>
        <v>0.09474686</v>
      </c>
      <c r="S184" s="196" t="n">
        <v>0</v>
      </c>
      <c r="T184" s="197" t="n">
        <f aca="false">S184*H184</f>
        <v>0</v>
      </c>
      <c r="AR184" s="198" t="s">
        <v>139</v>
      </c>
      <c r="AT184" s="198" t="s">
        <v>135</v>
      </c>
      <c r="AU184" s="198" t="s">
        <v>80</v>
      </c>
      <c r="AY184" s="95" t="s">
        <v>132</v>
      </c>
      <c r="BE184" s="156" t="n">
        <f aca="false">IF(N184="základní",J184,0)</f>
        <v>0</v>
      </c>
      <c r="BF184" s="156" t="n">
        <f aca="false">IF(N184="snížená",J184,0)</f>
        <v>0</v>
      </c>
      <c r="BG184" s="156" t="n">
        <f aca="false">IF(N184="zákl. přenesená",J184,0)</f>
        <v>0</v>
      </c>
      <c r="BH184" s="156" t="n">
        <f aca="false">IF(N184="sníž. přenesená",J184,0)</f>
        <v>0</v>
      </c>
      <c r="BI184" s="156" t="n">
        <f aca="false">IF(N184="nulová",J184,0)</f>
        <v>0</v>
      </c>
      <c r="BJ184" s="95" t="s">
        <v>78</v>
      </c>
      <c r="BK184" s="156" t="n">
        <f aca="false">ROUND(I184*H184,2)</f>
        <v>0</v>
      </c>
      <c r="BL184" s="95" t="s">
        <v>139</v>
      </c>
      <c r="BM184" s="198" t="s">
        <v>186</v>
      </c>
    </row>
    <row r="185" s="101" customFormat="true" ht="16.5" hidden="false" customHeight="true" outlineLevel="0" collapsed="false">
      <c r="B185" s="102"/>
      <c r="C185" s="187" t="s">
        <v>187</v>
      </c>
      <c r="D185" s="187" t="s">
        <v>135</v>
      </c>
      <c r="E185" s="188" t="s">
        <v>188</v>
      </c>
      <c r="F185" s="189" t="s">
        <v>189</v>
      </c>
      <c r="G185" s="190" t="s">
        <v>138</v>
      </c>
      <c r="H185" s="191" t="n">
        <v>364.411</v>
      </c>
      <c r="I185" s="192"/>
      <c r="J185" s="193" t="n">
        <f aca="false">ROUND(I185*H185,2)</f>
        <v>0</v>
      </c>
      <c r="K185" s="194"/>
      <c r="L185" s="102"/>
      <c r="M185" s="195"/>
      <c r="N185" s="152" t="s">
        <v>38</v>
      </c>
      <c r="P185" s="196" t="n">
        <f aca="false">O185*H185</f>
        <v>0</v>
      </c>
      <c r="Q185" s="196" t="n">
        <v>0.004</v>
      </c>
      <c r="R185" s="196" t="n">
        <f aca="false">Q185*H185</f>
        <v>1.457644</v>
      </c>
      <c r="S185" s="196" t="n">
        <v>0</v>
      </c>
      <c r="T185" s="197" t="n">
        <f aca="false">S185*H185</f>
        <v>0</v>
      </c>
      <c r="AR185" s="198" t="s">
        <v>139</v>
      </c>
      <c r="AT185" s="198" t="s">
        <v>135</v>
      </c>
      <c r="AU185" s="198" t="s">
        <v>80</v>
      </c>
      <c r="AY185" s="95" t="s">
        <v>132</v>
      </c>
      <c r="BE185" s="156" t="n">
        <f aca="false">IF(N185="základní",J185,0)</f>
        <v>0</v>
      </c>
      <c r="BF185" s="156" t="n">
        <f aca="false">IF(N185="snížená",J185,0)</f>
        <v>0</v>
      </c>
      <c r="BG185" s="156" t="n">
        <f aca="false">IF(N185="zákl. přenesená",J185,0)</f>
        <v>0</v>
      </c>
      <c r="BH185" s="156" t="n">
        <f aca="false">IF(N185="sníž. přenesená",J185,0)</f>
        <v>0</v>
      </c>
      <c r="BI185" s="156" t="n">
        <f aca="false">IF(N185="nulová",J185,0)</f>
        <v>0</v>
      </c>
      <c r="BJ185" s="95" t="s">
        <v>78</v>
      </c>
      <c r="BK185" s="156" t="n">
        <f aca="false">ROUND(I185*H185,2)</f>
        <v>0</v>
      </c>
      <c r="BL185" s="95" t="s">
        <v>139</v>
      </c>
      <c r="BM185" s="198" t="s">
        <v>190</v>
      </c>
    </row>
    <row r="186" s="101" customFormat="true" ht="21.75" hidden="false" customHeight="true" outlineLevel="0" collapsed="false">
      <c r="B186" s="102"/>
      <c r="C186" s="187" t="s">
        <v>191</v>
      </c>
      <c r="D186" s="187" t="s">
        <v>135</v>
      </c>
      <c r="E186" s="188" t="s">
        <v>192</v>
      </c>
      <c r="F186" s="189" t="s">
        <v>193</v>
      </c>
      <c r="G186" s="190" t="s">
        <v>194</v>
      </c>
      <c r="H186" s="191" t="n">
        <v>1</v>
      </c>
      <c r="I186" s="192"/>
      <c r="J186" s="193" t="n">
        <f aca="false">ROUND(I186*H186,2)</f>
        <v>0</v>
      </c>
      <c r="K186" s="194"/>
      <c r="L186" s="102"/>
      <c r="M186" s="195"/>
      <c r="N186" s="152" t="s">
        <v>38</v>
      </c>
      <c r="P186" s="196" t="n">
        <f aca="false">O186*H186</f>
        <v>0</v>
      </c>
      <c r="Q186" s="196" t="n">
        <v>0.05644</v>
      </c>
      <c r="R186" s="196" t="n">
        <f aca="false">Q186*H186</f>
        <v>0.05644</v>
      </c>
      <c r="S186" s="196" t="n">
        <v>0</v>
      </c>
      <c r="T186" s="197" t="n">
        <f aca="false">S186*H186</f>
        <v>0</v>
      </c>
      <c r="AR186" s="198" t="s">
        <v>139</v>
      </c>
      <c r="AT186" s="198" t="s">
        <v>135</v>
      </c>
      <c r="AU186" s="198" t="s">
        <v>80</v>
      </c>
      <c r="AY186" s="95" t="s">
        <v>132</v>
      </c>
      <c r="BE186" s="156" t="n">
        <f aca="false">IF(N186="základní",J186,0)</f>
        <v>0</v>
      </c>
      <c r="BF186" s="156" t="n">
        <f aca="false">IF(N186="snížená",J186,0)</f>
        <v>0</v>
      </c>
      <c r="BG186" s="156" t="n">
        <f aca="false">IF(N186="zákl. přenesená",J186,0)</f>
        <v>0</v>
      </c>
      <c r="BH186" s="156" t="n">
        <f aca="false">IF(N186="sníž. přenesená",J186,0)</f>
        <v>0</v>
      </c>
      <c r="BI186" s="156" t="n">
        <f aca="false">IF(N186="nulová",J186,0)</f>
        <v>0</v>
      </c>
      <c r="BJ186" s="95" t="s">
        <v>78</v>
      </c>
      <c r="BK186" s="156" t="n">
        <f aca="false">ROUND(I186*H186,2)</f>
        <v>0</v>
      </c>
      <c r="BL186" s="95" t="s">
        <v>139</v>
      </c>
      <c r="BM186" s="198" t="s">
        <v>195</v>
      </c>
    </row>
    <row r="187" s="199" customFormat="true" ht="12.8" hidden="false" customHeight="false" outlineLevel="0" collapsed="false">
      <c r="B187" s="200"/>
      <c r="D187" s="201" t="s">
        <v>141</v>
      </c>
      <c r="E187" s="202"/>
      <c r="F187" s="203" t="s">
        <v>145</v>
      </c>
      <c r="H187" s="202"/>
      <c r="L187" s="200"/>
      <c r="M187" s="204"/>
      <c r="T187" s="205"/>
      <c r="AT187" s="202" t="s">
        <v>141</v>
      </c>
      <c r="AU187" s="202" t="s">
        <v>80</v>
      </c>
      <c r="AV187" s="199" t="s">
        <v>78</v>
      </c>
      <c r="AW187" s="199" t="s">
        <v>30</v>
      </c>
      <c r="AX187" s="199" t="s">
        <v>73</v>
      </c>
      <c r="AY187" s="202" t="s">
        <v>132</v>
      </c>
    </row>
    <row r="188" s="206" customFormat="true" ht="12.8" hidden="false" customHeight="false" outlineLevel="0" collapsed="false">
      <c r="B188" s="207"/>
      <c r="D188" s="201" t="s">
        <v>141</v>
      </c>
      <c r="E188" s="208"/>
      <c r="F188" s="209" t="s">
        <v>78</v>
      </c>
      <c r="H188" s="210" t="n">
        <v>1</v>
      </c>
      <c r="L188" s="207"/>
      <c r="M188" s="211"/>
      <c r="T188" s="212"/>
      <c r="AT188" s="208" t="s">
        <v>141</v>
      </c>
      <c r="AU188" s="208" t="s">
        <v>80</v>
      </c>
      <c r="AV188" s="206" t="s">
        <v>80</v>
      </c>
      <c r="AW188" s="206" t="s">
        <v>30</v>
      </c>
      <c r="AX188" s="206" t="s">
        <v>78</v>
      </c>
      <c r="AY188" s="208" t="s">
        <v>132</v>
      </c>
    </row>
    <row r="189" s="101" customFormat="true" ht="24.2" hidden="false" customHeight="true" outlineLevel="0" collapsed="false">
      <c r="B189" s="102"/>
      <c r="C189" s="220" t="s">
        <v>196</v>
      </c>
      <c r="D189" s="220" t="s">
        <v>197</v>
      </c>
      <c r="E189" s="221" t="s">
        <v>198</v>
      </c>
      <c r="F189" s="222" t="s">
        <v>199</v>
      </c>
      <c r="G189" s="223" t="s">
        <v>194</v>
      </c>
      <c r="H189" s="224" t="n">
        <v>1</v>
      </c>
      <c r="I189" s="225"/>
      <c r="J189" s="226" t="n">
        <f aca="false">ROUND(I189*H189,2)</f>
        <v>0</v>
      </c>
      <c r="K189" s="227"/>
      <c r="L189" s="228"/>
      <c r="M189" s="229"/>
      <c r="N189" s="230" t="s">
        <v>38</v>
      </c>
      <c r="P189" s="196" t="n">
        <f aca="false">O189*H189</f>
        <v>0</v>
      </c>
      <c r="Q189" s="196" t="n">
        <v>0.01521</v>
      </c>
      <c r="R189" s="196" t="n">
        <f aca="false">Q189*H189</f>
        <v>0.01521</v>
      </c>
      <c r="S189" s="196" t="n">
        <v>0</v>
      </c>
      <c r="T189" s="197" t="n">
        <f aca="false">S189*H189</f>
        <v>0</v>
      </c>
      <c r="AR189" s="198" t="s">
        <v>183</v>
      </c>
      <c r="AT189" s="198" t="s">
        <v>197</v>
      </c>
      <c r="AU189" s="198" t="s">
        <v>80</v>
      </c>
      <c r="AY189" s="95" t="s">
        <v>132</v>
      </c>
      <c r="BE189" s="156" t="n">
        <f aca="false">IF(N189="základní",J189,0)</f>
        <v>0</v>
      </c>
      <c r="BF189" s="156" t="n">
        <f aca="false">IF(N189="snížená",J189,0)</f>
        <v>0</v>
      </c>
      <c r="BG189" s="156" t="n">
        <f aca="false">IF(N189="zákl. přenesená",J189,0)</f>
        <v>0</v>
      </c>
      <c r="BH189" s="156" t="n">
        <f aca="false">IF(N189="sníž. přenesená",J189,0)</f>
        <v>0</v>
      </c>
      <c r="BI189" s="156" t="n">
        <f aca="false">IF(N189="nulová",J189,0)</f>
        <v>0</v>
      </c>
      <c r="BJ189" s="95" t="s">
        <v>78</v>
      </c>
      <c r="BK189" s="156" t="n">
        <f aca="false">ROUND(I189*H189,2)</f>
        <v>0</v>
      </c>
      <c r="BL189" s="95" t="s">
        <v>139</v>
      </c>
      <c r="BM189" s="198" t="s">
        <v>200</v>
      </c>
    </row>
    <row r="190" s="175" customFormat="true" ht="22.9" hidden="false" customHeight="true" outlineLevel="0" collapsed="false">
      <c r="B190" s="176"/>
      <c r="D190" s="177" t="s">
        <v>72</v>
      </c>
      <c r="E190" s="185" t="s">
        <v>187</v>
      </c>
      <c r="F190" s="185" t="s">
        <v>201</v>
      </c>
      <c r="J190" s="186" t="n">
        <f aca="false">BK190</f>
        <v>0</v>
      </c>
      <c r="L190" s="176"/>
      <c r="M190" s="180"/>
      <c r="P190" s="181" t="n">
        <f aca="false">SUM(P191:P255)</f>
        <v>0</v>
      </c>
      <c r="R190" s="181" t="n">
        <f aca="false">SUM(R191:R255)</f>
        <v>0.004314</v>
      </c>
      <c r="T190" s="182" t="n">
        <f aca="false">SUM(T191:T255)</f>
        <v>6.2172</v>
      </c>
      <c r="AR190" s="177" t="s">
        <v>78</v>
      </c>
      <c r="AT190" s="183" t="s">
        <v>72</v>
      </c>
      <c r="AU190" s="183" t="s">
        <v>78</v>
      </c>
      <c r="AY190" s="177" t="s">
        <v>132</v>
      </c>
      <c r="BK190" s="184" t="n">
        <f aca="false">SUM(BK191:BK255)</f>
        <v>0</v>
      </c>
    </row>
    <row r="191" s="101" customFormat="true" ht="24.2" hidden="false" customHeight="true" outlineLevel="0" collapsed="false">
      <c r="B191" s="102"/>
      <c r="C191" s="187" t="s">
        <v>7</v>
      </c>
      <c r="D191" s="187" t="s">
        <v>135</v>
      </c>
      <c r="E191" s="188" t="s">
        <v>202</v>
      </c>
      <c r="F191" s="189" t="s">
        <v>203</v>
      </c>
      <c r="G191" s="190" t="s">
        <v>138</v>
      </c>
      <c r="H191" s="191" t="n">
        <v>107.85</v>
      </c>
      <c r="I191" s="192"/>
      <c r="J191" s="193" t="n">
        <f aca="false">ROUND(I191*H191,2)</f>
        <v>0</v>
      </c>
      <c r="K191" s="194"/>
      <c r="L191" s="102"/>
      <c r="M191" s="195"/>
      <c r="N191" s="152" t="s">
        <v>38</v>
      </c>
      <c r="P191" s="196" t="n">
        <f aca="false">O191*H191</f>
        <v>0</v>
      </c>
      <c r="Q191" s="196" t="n">
        <v>4E-005</v>
      </c>
      <c r="R191" s="196" t="n">
        <f aca="false">Q191*H191</f>
        <v>0.004314</v>
      </c>
      <c r="S191" s="196" t="n">
        <v>0</v>
      </c>
      <c r="T191" s="197" t="n">
        <f aca="false">S191*H191</f>
        <v>0</v>
      </c>
      <c r="AR191" s="198" t="s">
        <v>139</v>
      </c>
      <c r="AT191" s="198" t="s">
        <v>135</v>
      </c>
      <c r="AU191" s="198" t="s">
        <v>80</v>
      </c>
      <c r="AY191" s="95" t="s">
        <v>132</v>
      </c>
      <c r="BE191" s="156" t="n">
        <f aca="false">IF(N191="základní",J191,0)</f>
        <v>0</v>
      </c>
      <c r="BF191" s="156" t="n">
        <f aca="false">IF(N191="snížená",J191,0)</f>
        <v>0</v>
      </c>
      <c r="BG191" s="156" t="n">
        <f aca="false">IF(N191="zákl. přenesená",J191,0)</f>
        <v>0</v>
      </c>
      <c r="BH191" s="156" t="n">
        <f aca="false">IF(N191="sníž. přenesená",J191,0)</f>
        <v>0</v>
      </c>
      <c r="BI191" s="156" t="n">
        <f aca="false">IF(N191="nulová",J191,0)</f>
        <v>0</v>
      </c>
      <c r="BJ191" s="95" t="s">
        <v>78</v>
      </c>
      <c r="BK191" s="156" t="n">
        <f aca="false">ROUND(I191*H191,2)</f>
        <v>0</v>
      </c>
      <c r="BL191" s="95" t="s">
        <v>139</v>
      </c>
      <c r="BM191" s="198" t="s">
        <v>204</v>
      </c>
    </row>
    <row r="192" s="206" customFormat="true" ht="12.8" hidden="false" customHeight="false" outlineLevel="0" collapsed="false">
      <c r="B192" s="207"/>
      <c r="D192" s="201" t="s">
        <v>141</v>
      </c>
      <c r="E192" s="208"/>
      <c r="F192" s="209" t="s">
        <v>205</v>
      </c>
      <c r="H192" s="210" t="n">
        <v>36.03</v>
      </c>
      <c r="L192" s="207"/>
      <c r="M192" s="211"/>
      <c r="T192" s="212"/>
      <c r="AT192" s="208" t="s">
        <v>141</v>
      </c>
      <c r="AU192" s="208" t="s">
        <v>80</v>
      </c>
      <c r="AV192" s="206" t="s">
        <v>80</v>
      </c>
      <c r="AW192" s="206" t="s">
        <v>30</v>
      </c>
      <c r="AX192" s="206" t="s">
        <v>73</v>
      </c>
      <c r="AY192" s="208" t="s">
        <v>132</v>
      </c>
    </row>
    <row r="193" s="206" customFormat="true" ht="12.8" hidden="false" customHeight="false" outlineLevel="0" collapsed="false">
      <c r="B193" s="207"/>
      <c r="D193" s="201" t="s">
        <v>141</v>
      </c>
      <c r="E193" s="208"/>
      <c r="F193" s="209" t="s">
        <v>205</v>
      </c>
      <c r="H193" s="210" t="n">
        <v>36.03</v>
      </c>
      <c r="L193" s="207"/>
      <c r="M193" s="211"/>
      <c r="T193" s="212"/>
      <c r="AT193" s="208" t="s">
        <v>141</v>
      </c>
      <c r="AU193" s="208" t="s">
        <v>80</v>
      </c>
      <c r="AV193" s="206" t="s">
        <v>80</v>
      </c>
      <c r="AW193" s="206" t="s">
        <v>30</v>
      </c>
      <c r="AX193" s="206" t="s">
        <v>73</v>
      </c>
      <c r="AY193" s="208" t="s">
        <v>132</v>
      </c>
    </row>
    <row r="194" s="206" customFormat="true" ht="12.8" hidden="false" customHeight="false" outlineLevel="0" collapsed="false">
      <c r="B194" s="207"/>
      <c r="D194" s="201" t="s">
        <v>141</v>
      </c>
      <c r="E194" s="208"/>
      <c r="F194" s="209" t="s">
        <v>206</v>
      </c>
      <c r="H194" s="210" t="n">
        <v>35.79</v>
      </c>
      <c r="L194" s="207"/>
      <c r="M194" s="211"/>
      <c r="T194" s="212"/>
      <c r="AT194" s="208" t="s">
        <v>141</v>
      </c>
      <c r="AU194" s="208" t="s">
        <v>80</v>
      </c>
      <c r="AV194" s="206" t="s">
        <v>80</v>
      </c>
      <c r="AW194" s="206" t="s">
        <v>30</v>
      </c>
      <c r="AX194" s="206" t="s">
        <v>73</v>
      </c>
      <c r="AY194" s="208" t="s">
        <v>132</v>
      </c>
    </row>
    <row r="195" s="213" customFormat="true" ht="12.8" hidden="false" customHeight="false" outlineLevel="0" collapsed="false">
      <c r="B195" s="214"/>
      <c r="D195" s="201" t="s">
        <v>141</v>
      </c>
      <c r="E195" s="215"/>
      <c r="F195" s="216" t="s">
        <v>147</v>
      </c>
      <c r="H195" s="217" t="n">
        <v>107.85</v>
      </c>
      <c r="L195" s="214"/>
      <c r="M195" s="218"/>
      <c r="T195" s="219"/>
      <c r="AT195" s="215" t="s">
        <v>141</v>
      </c>
      <c r="AU195" s="215" t="s">
        <v>80</v>
      </c>
      <c r="AV195" s="213" t="s">
        <v>139</v>
      </c>
      <c r="AW195" s="213" t="s">
        <v>30</v>
      </c>
      <c r="AX195" s="213" t="s">
        <v>78</v>
      </c>
      <c r="AY195" s="215" t="s">
        <v>132</v>
      </c>
    </row>
    <row r="196" s="101" customFormat="true" ht="24.2" hidden="false" customHeight="true" outlineLevel="0" collapsed="false">
      <c r="B196" s="102"/>
      <c r="C196" s="187" t="s">
        <v>207</v>
      </c>
      <c r="D196" s="187" t="s">
        <v>135</v>
      </c>
      <c r="E196" s="188" t="s">
        <v>208</v>
      </c>
      <c r="F196" s="189" t="s">
        <v>209</v>
      </c>
      <c r="G196" s="190" t="s">
        <v>138</v>
      </c>
      <c r="H196" s="191" t="n">
        <v>49.195</v>
      </c>
      <c r="I196" s="192"/>
      <c r="J196" s="193" t="n">
        <f aca="false">ROUND(I196*H196,2)</f>
        <v>0</v>
      </c>
      <c r="K196" s="194"/>
      <c r="L196" s="102"/>
      <c r="M196" s="195"/>
      <c r="N196" s="152" t="s">
        <v>38</v>
      </c>
      <c r="P196" s="196" t="n">
        <f aca="false">O196*H196</f>
        <v>0</v>
      </c>
      <c r="Q196" s="196" t="n">
        <v>0</v>
      </c>
      <c r="R196" s="196" t="n">
        <f aca="false">Q196*H196</f>
        <v>0</v>
      </c>
      <c r="S196" s="196" t="n">
        <v>0.08</v>
      </c>
      <c r="T196" s="197" t="n">
        <f aca="false">S196*H196</f>
        <v>3.9356</v>
      </c>
      <c r="AR196" s="198" t="s">
        <v>139</v>
      </c>
      <c r="AT196" s="198" t="s">
        <v>135</v>
      </c>
      <c r="AU196" s="198" t="s">
        <v>80</v>
      </c>
      <c r="AY196" s="95" t="s">
        <v>132</v>
      </c>
      <c r="BE196" s="156" t="n">
        <f aca="false">IF(N196="základní",J196,0)</f>
        <v>0</v>
      </c>
      <c r="BF196" s="156" t="n">
        <f aca="false">IF(N196="snížená",J196,0)</f>
        <v>0</v>
      </c>
      <c r="BG196" s="156" t="n">
        <f aca="false">IF(N196="zákl. přenesená",J196,0)</f>
        <v>0</v>
      </c>
      <c r="BH196" s="156" t="n">
        <f aca="false">IF(N196="sníž. přenesená",J196,0)</f>
        <v>0</v>
      </c>
      <c r="BI196" s="156" t="n">
        <f aca="false">IF(N196="nulová",J196,0)</f>
        <v>0</v>
      </c>
      <c r="BJ196" s="95" t="s">
        <v>78</v>
      </c>
      <c r="BK196" s="156" t="n">
        <f aca="false">ROUND(I196*H196,2)</f>
        <v>0</v>
      </c>
      <c r="BL196" s="95" t="s">
        <v>139</v>
      </c>
      <c r="BM196" s="198" t="s">
        <v>210</v>
      </c>
    </row>
    <row r="197" s="199" customFormat="true" ht="12.8" hidden="false" customHeight="false" outlineLevel="0" collapsed="false">
      <c r="B197" s="200"/>
      <c r="D197" s="201" t="s">
        <v>141</v>
      </c>
      <c r="E197" s="202"/>
      <c r="F197" s="203" t="s">
        <v>142</v>
      </c>
      <c r="H197" s="202"/>
      <c r="L197" s="200"/>
      <c r="M197" s="204"/>
      <c r="T197" s="205"/>
      <c r="AT197" s="202" t="s">
        <v>141</v>
      </c>
      <c r="AU197" s="202" t="s">
        <v>80</v>
      </c>
      <c r="AV197" s="199" t="s">
        <v>78</v>
      </c>
      <c r="AW197" s="199" t="s">
        <v>30</v>
      </c>
      <c r="AX197" s="199" t="s">
        <v>73</v>
      </c>
      <c r="AY197" s="202" t="s">
        <v>132</v>
      </c>
    </row>
    <row r="198" s="199" customFormat="true" ht="12.8" hidden="false" customHeight="false" outlineLevel="0" collapsed="false">
      <c r="B198" s="200"/>
      <c r="D198" s="201" t="s">
        <v>141</v>
      </c>
      <c r="E198" s="202"/>
      <c r="F198" s="203" t="s">
        <v>211</v>
      </c>
      <c r="H198" s="202"/>
      <c r="L198" s="200"/>
      <c r="M198" s="204"/>
      <c r="T198" s="205"/>
      <c r="AT198" s="202" t="s">
        <v>141</v>
      </c>
      <c r="AU198" s="202" t="s">
        <v>80</v>
      </c>
      <c r="AV198" s="199" t="s">
        <v>78</v>
      </c>
      <c r="AW198" s="199" t="s">
        <v>30</v>
      </c>
      <c r="AX198" s="199" t="s">
        <v>73</v>
      </c>
      <c r="AY198" s="202" t="s">
        <v>132</v>
      </c>
    </row>
    <row r="199" s="206" customFormat="true" ht="12.8" hidden="false" customHeight="false" outlineLevel="0" collapsed="false">
      <c r="B199" s="207"/>
      <c r="D199" s="201" t="s">
        <v>141</v>
      </c>
      <c r="E199" s="208"/>
      <c r="F199" s="209" t="s">
        <v>212</v>
      </c>
      <c r="H199" s="210" t="n">
        <v>4.125</v>
      </c>
      <c r="L199" s="207"/>
      <c r="M199" s="211"/>
      <c r="T199" s="212"/>
      <c r="AT199" s="208" t="s">
        <v>141</v>
      </c>
      <c r="AU199" s="208" t="s">
        <v>80</v>
      </c>
      <c r="AV199" s="206" t="s">
        <v>80</v>
      </c>
      <c r="AW199" s="206" t="s">
        <v>30</v>
      </c>
      <c r="AX199" s="206" t="s">
        <v>73</v>
      </c>
      <c r="AY199" s="208" t="s">
        <v>132</v>
      </c>
    </row>
    <row r="200" s="206" customFormat="true" ht="12.8" hidden="false" customHeight="false" outlineLevel="0" collapsed="false">
      <c r="B200" s="207"/>
      <c r="D200" s="201" t="s">
        <v>141</v>
      </c>
      <c r="E200" s="208"/>
      <c r="F200" s="209" t="s">
        <v>213</v>
      </c>
      <c r="H200" s="210" t="n">
        <v>-1.435</v>
      </c>
      <c r="L200" s="207"/>
      <c r="M200" s="211"/>
      <c r="T200" s="212"/>
      <c r="AT200" s="208" t="s">
        <v>141</v>
      </c>
      <c r="AU200" s="208" t="s">
        <v>80</v>
      </c>
      <c r="AV200" s="206" t="s">
        <v>80</v>
      </c>
      <c r="AW200" s="206" t="s">
        <v>30</v>
      </c>
      <c r="AX200" s="206" t="s">
        <v>73</v>
      </c>
      <c r="AY200" s="208" t="s">
        <v>132</v>
      </c>
    </row>
    <row r="201" s="199" customFormat="true" ht="12.8" hidden="false" customHeight="false" outlineLevel="0" collapsed="false">
      <c r="B201" s="200"/>
      <c r="D201" s="201" t="s">
        <v>141</v>
      </c>
      <c r="E201" s="202"/>
      <c r="F201" s="203" t="s">
        <v>214</v>
      </c>
      <c r="H201" s="202"/>
      <c r="L201" s="200"/>
      <c r="M201" s="204"/>
      <c r="T201" s="205"/>
      <c r="AT201" s="202" t="s">
        <v>141</v>
      </c>
      <c r="AU201" s="202" t="s">
        <v>80</v>
      </c>
      <c r="AV201" s="199" t="s">
        <v>78</v>
      </c>
      <c r="AW201" s="199" t="s">
        <v>30</v>
      </c>
      <c r="AX201" s="199" t="s">
        <v>73</v>
      </c>
      <c r="AY201" s="202" t="s">
        <v>132</v>
      </c>
    </row>
    <row r="202" s="206" customFormat="true" ht="12.8" hidden="false" customHeight="false" outlineLevel="0" collapsed="false">
      <c r="B202" s="207"/>
      <c r="D202" s="201" t="s">
        <v>141</v>
      </c>
      <c r="E202" s="208"/>
      <c r="F202" s="209" t="s">
        <v>215</v>
      </c>
      <c r="H202" s="210" t="n">
        <v>4.62</v>
      </c>
      <c r="L202" s="207"/>
      <c r="M202" s="211"/>
      <c r="T202" s="212"/>
      <c r="AT202" s="208" t="s">
        <v>141</v>
      </c>
      <c r="AU202" s="208" t="s">
        <v>80</v>
      </c>
      <c r="AV202" s="206" t="s">
        <v>80</v>
      </c>
      <c r="AW202" s="206" t="s">
        <v>30</v>
      </c>
      <c r="AX202" s="206" t="s">
        <v>73</v>
      </c>
      <c r="AY202" s="208" t="s">
        <v>132</v>
      </c>
    </row>
    <row r="203" s="206" customFormat="true" ht="12.8" hidden="false" customHeight="false" outlineLevel="0" collapsed="false">
      <c r="B203" s="207"/>
      <c r="D203" s="201" t="s">
        <v>141</v>
      </c>
      <c r="E203" s="208"/>
      <c r="F203" s="209" t="s">
        <v>216</v>
      </c>
      <c r="H203" s="210" t="n">
        <v>3.885</v>
      </c>
      <c r="L203" s="207"/>
      <c r="M203" s="211"/>
      <c r="T203" s="212"/>
      <c r="AT203" s="208" t="s">
        <v>141</v>
      </c>
      <c r="AU203" s="208" t="s">
        <v>80</v>
      </c>
      <c r="AV203" s="206" t="s">
        <v>80</v>
      </c>
      <c r="AW203" s="206" t="s">
        <v>30</v>
      </c>
      <c r="AX203" s="206" t="s">
        <v>73</v>
      </c>
      <c r="AY203" s="208" t="s">
        <v>132</v>
      </c>
    </row>
    <row r="204" s="206" customFormat="true" ht="12.8" hidden="false" customHeight="false" outlineLevel="0" collapsed="false">
      <c r="B204" s="207"/>
      <c r="D204" s="201" t="s">
        <v>141</v>
      </c>
      <c r="E204" s="208"/>
      <c r="F204" s="209" t="s">
        <v>217</v>
      </c>
      <c r="H204" s="210" t="n">
        <v>-2.87</v>
      </c>
      <c r="L204" s="207"/>
      <c r="M204" s="211"/>
      <c r="T204" s="212"/>
      <c r="AT204" s="208" t="s">
        <v>141</v>
      </c>
      <c r="AU204" s="208" t="s">
        <v>80</v>
      </c>
      <c r="AV204" s="206" t="s">
        <v>80</v>
      </c>
      <c r="AW204" s="206" t="s">
        <v>30</v>
      </c>
      <c r="AX204" s="206" t="s">
        <v>73</v>
      </c>
      <c r="AY204" s="208" t="s">
        <v>132</v>
      </c>
    </row>
    <row r="205" s="199" customFormat="true" ht="12.8" hidden="false" customHeight="false" outlineLevel="0" collapsed="false">
      <c r="B205" s="200"/>
      <c r="D205" s="201" t="s">
        <v>141</v>
      </c>
      <c r="E205" s="202"/>
      <c r="F205" s="203" t="s">
        <v>218</v>
      </c>
      <c r="H205" s="202"/>
      <c r="L205" s="200"/>
      <c r="M205" s="204"/>
      <c r="T205" s="205"/>
      <c r="AT205" s="202" t="s">
        <v>141</v>
      </c>
      <c r="AU205" s="202" t="s">
        <v>80</v>
      </c>
      <c r="AV205" s="199" t="s">
        <v>78</v>
      </c>
      <c r="AW205" s="199" t="s">
        <v>30</v>
      </c>
      <c r="AX205" s="199" t="s">
        <v>73</v>
      </c>
      <c r="AY205" s="202" t="s">
        <v>132</v>
      </c>
    </row>
    <row r="206" s="206" customFormat="true" ht="12.8" hidden="false" customHeight="false" outlineLevel="0" collapsed="false">
      <c r="B206" s="207"/>
      <c r="D206" s="201" t="s">
        <v>141</v>
      </c>
      <c r="E206" s="208"/>
      <c r="F206" s="209" t="s">
        <v>219</v>
      </c>
      <c r="H206" s="210" t="n">
        <v>7.56</v>
      </c>
      <c r="L206" s="207"/>
      <c r="M206" s="211"/>
      <c r="T206" s="212"/>
      <c r="AT206" s="208" t="s">
        <v>141</v>
      </c>
      <c r="AU206" s="208" t="s">
        <v>80</v>
      </c>
      <c r="AV206" s="206" t="s">
        <v>80</v>
      </c>
      <c r="AW206" s="206" t="s">
        <v>30</v>
      </c>
      <c r="AX206" s="206" t="s">
        <v>73</v>
      </c>
      <c r="AY206" s="208" t="s">
        <v>132</v>
      </c>
    </row>
    <row r="207" s="206" customFormat="true" ht="12.8" hidden="false" customHeight="false" outlineLevel="0" collapsed="false">
      <c r="B207" s="207"/>
      <c r="D207" s="201" t="s">
        <v>141</v>
      </c>
      <c r="E207" s="208"/>
      <c r="F207" s="209" t="s">
        <v>220</v>
      </c>
      <c r="H207" s="210" t="n">
        <v>6.93</v>
      </c>
      <c r="L207" s="207"/>
      <c r="M207" s="211"/>
      <c r="T207" s="212"/>
      <c r="AT207" s="208" t="s">
        <v>141</v>
      </c>
      <c r="AU207" s="208" t="s">
        <v>80</v>
      </c>
      <c r="AV207" s="206" t="s">
        <v>80</v>
      </c>
      <c r="AW207" s="206" t="s">
        <v>30</v>
      </c>
      <c r="AX207" s="206" t="s">
        <v>73</v>
      </c>
      <c r="AY207" s="208" t="s">
        <v>132</v>
      </c>
    </row>
    <row r="208" s="206" customFormat="true" ht="12.8" hidden="false" customHeight="false" outlineLevel="0" collapsed="false">
      <c r="B208" s="207"/>
      <c r="D208" s="201" t="s">
        <v>141</v>
      </c>
      <c r="E208" s="208"/>
      <c r="F208" s="209" t="s">
        <v>221</v>
      </c>
      <c r="H208" s="210" t="n">
        <v>-5.74</v>
      </c>
      <c r="L208" s="207"/>
      <c r="M208" s="211"/>
      <c r="T208" s="212"/>
      <c r="AT208" s="208" t="s">
        <v>141</v>
      </c>
      <c r="AU208" s="208" t="s">
        <v>80</v>
      </c>
      <c r="AV208" s="206" t="s">
        <v>80</v>
      </c>
      <c r="AW208" s="206" t="s">
        <v>30</v>
      </c>
      <c r="AX208" s="206" t="s">
        <v>73</v>
      </c>
      <c r="AY208" s="208" t="s">
        <v>132</v>
      </c>
    </row>
    <row r="209" s="231" customFormat="true" ht="12.8" hidden="false" customHeight="false" outlineLevel="0" collapsed="false">
      <c r="B209" s="232"/>
      <c r="D209" s="201" t="s">
        <v>141</v>
      </c>
      <c r="E209" s="233"/>
      <c r="F209" s="234" t="s">
        <v>222</v>
      </c>
      <c r="H209" s="235" t="n">
        <v>17.075</v>
      </c>
      <c r="L209" s="232"/>
      <c r="M209" s="236"/>
      <c r="T209" s="237"/>
      <c r="AT209" s="233" t="s">
        <v>141</v>
      </c>
      <c r="AU209" s="233" t="s">
        <v>80</v>
      </c>
      <c r="AV209" s="231" t="s">
        <v>133</v>
      </c>
      <c r="AW209" s="231" t="s">
        <v>30</v>
      </c>
      <c r="AX209" s="231" t="s">
        <v>73</v>
      </c>
      <c r="AY209" s="233" t="s">
        <v>132</v>
      </c>
    </row>
    <row r="210" s="199" customFormat="true" ht="12.8" hidden="false" customHeight="false" outlineLevel="0" collapsed="false">
      <c r="B210" s="200"/>
      <c r="D210" s="201" t="s">
        <v>141</v>
      </c>
      <c r="E210" s="202"/>
      <c r="F210" s="203" t="s">
        <v>145</v>
      </c>
      <c r="H210" s="202"/>
      <c r="L210" s="200"/>
      <c r="M210" s="204"/>
      <c r="T210" s="205"/>
      <c r="AT210" s="202" t="s">
        <v>141</v>
      </c>
      <c r="AU210" s="202" t="s">
        <v>80</v>
      </c>
      <c r="AV210" s="199" t="s">
        <v>78</v>
      </c>
      <c r="AW210" s="199" t="s">
        <v>30</v>
      </c>
      <c r="AX210" s="199" t="s">
        <v>73</v>
      </c>
      <c r="AY210" s="202" t="s">
        <v>132</v>
      </c>
    </row>
    <row r="211" s="199" customFormat="true" ht="12.8" hidden="false" customHeight="false" outlineLevel="0" collapsed="false">
      <c r="B211" s="200"/>
      <c r="D211" s="201" t="s">
        <v>141</v>
      </c>
      <c r="E211" s="202"/>
      <c r="F211" s="203" t="s">
        <v>223</v>
      </c>
      <c r="H211" s="202"/>
      <c r="L211" s="200"/>
      <c r="M211" s="204"/>
      <c r="T211" s="205"/>
      <c r="AT211" s="202" t="s">
        <v>141</v>
      </c>
      <c r="AU211" s="202" t="s">
        <v>80</v>
      </c>
      <c r="AV211" s="199" t="s">
        <v>78</v>
      </c>
      <c r="AW211" s="199" t="s">
        <v>30</v>
      </c>
      <c r="AX211" s="199" t="s">
        <v>73</v>
      </c>
      <c r="AY211" s="202" t="s">
        <v>132</v>
      </c>
    </row>
    <row r="212" s="206" customFormat="true" ht="12.8" hidden="false" customHeight="false" outlineLevel="0" collapsed="false">
      <c r="B212" s="207"/>
      <c r="D212" s="201" t="s">
        <v>141</v>
      </c>
      <c r="E212" s="208"/>
      <c r="F212" s="209" t="s">
        <v>212</v>
      </c>
      <c r="H212" s="210" t="n">
        <v>4.125</v>
      </c>
      <c r="L212" s="207"/>
      <c r="M212" s="211"/>
      <c r="T212" s="212"/>
      <c r="AT212" s="208" t="s">
        <v>141</v>
      </c>
      <c r="AU212" s="208" t="s">
        <v>80</v>
      </c>
      <c r="AV212" s="206" t="s">
        <v>80</v>
      </c>
      <c r="AW212" s="206" t="s">
        <v>30</v>
      </c>
      <c r="AX212" s="206" t="s">
        <v>73</v>
      </c>
      <c r="AY212" s="208" t="s">
        <v>132</v>
      </c>
    </row>
    <row r="213" s="206" customFormat="true" ht="12.8" hidden="false" customHeight="false" outlineLevel="0" collapsed="false">
      <c r="B213" s="207"/>
      <c r="D213" s="201" t="s">
        <v>141</v>
      </c>
      <c r="E213" s="208"/>
      <c r="F213" s="209" t="s">
        <v>213</v>
      </c>
      <c r="H213" s="210" t="n">
        <v>-1.435</v>
      </c>
      <c r="L213" s="207"/>
      <c r="M213" s="211"/>
      <c r="T213" s="212"/>
      <c r="AT213" s="208" t="s">
        <v>141</v>
      </c>
      <c r="AU213" s="208" t="s">
        <v>80</v>
      </c>
      <c r="AV213" s="206" t="s">
        <v>80</v>
      </c>
      <c r="AW213" s="206" t="s">
        <v>30</v>
      </c>
      <c r="AX213" s="206" t="s">
        <v>73</v>
      </c>
      <c r="AY213" s="208" t="s">
        <v>132</v>
      </c>
    </row>
    <row r="214" s="199" customFormat="true" ht="12.8" hidden="false" customHeight="false" outlineLevel="0" collapsed="false">
      <c r="B214" s="200"/>
      <c r="D214" s="201" t="s">
        <v>141</v>
      </c>
      <c r="E214" s="202"/>
      <c r="F214" s="203" t="s">
        <v>224</v>
      </c>
      <c r="H214" s="202"/>
      <c r="L214" s="200"/>
      <c r="M214" s="204"/>
      <c r="T214" s="205"/>
      <c r="AT214" s="202" t="s">
        <v>141</v>
      </c>
      <c r="AU214" s="202" t="s">
        <v>80</v>
      </c>
      <c r="AV214" s="199" t="s">
        <v>78</v>
      </c>
      <c r="AW214" s="199" t="s">
        <v>30</v>
      </c>
      <c r="AX214" s="199" t="s">
        <v>73</v>
      </c>
      <c r="AY214" s="202" t="s">
        <v>132</v>
      </c>
    </row>
    <row r="215" s="206" customFormat="true" ht="12.8" hidden="false" customHeight="false" outlineLevel="0" collapsed="false">
      <c r="B215" s="207"/>
      <c r="D215" s="201" t="s">
        <v>141</v>
      </c>
      <c r="E215" s="208"/>
      <c r="F215" s="209" t="s">
        <v>215</v>
      </c>
      <c r="H215" s="210" t="n">
        <v>4.62</v>
      </c>
      <c r="L215" s="207"/>
      <c r="M215" s="211"/>
      <c r="T215" s="212"/>
      <c r="AT215" s="208" t="s">
        <v>141</v>
      </c>
      <c r="AU215" s="208" t="s">
        <v>80</v>
      </c>
      <c r="AV215" s="206" t="s">
        <v>80</v>
      </c>
      <c r="AW215" s="206" t="s">
        <v>30</v>
      </c>
      <c r="AX215" s="206" t="s">
        <v>73</v>
      </c>
      <c r="AY215" s="208" t="s">
        <v>132</v>
      </c>
    </row>
    <row r="216" s="206" customFormat="true" ht="12.8" hidden="false" customHeight="false" outlineLevel="0" collapsed="false">
      <c r="B216" s="207"/>
      <c r="D216" s="201" t="s">
        <v>141</v>
      </c>
      <c r="E216" s="208"/>
      <c r="F216" s="209" t="s">
        <v>216</v>
      </c>
      <c r="H216" s="210" t="n">
        <v>3.885</v>
      </c>
      <c r="L216" s="207"/>
      <c r="M216" s="211"/>
      <c r="T216" s="212"/>
      <c r="AT216" s="208" t="s">
        <v>141</v>
      </c>
      <c r="AU216" s="208" t="s">
        <v>80</v>
      </c>
      <c r="AV216" s="206" t="s">
        <v>80</v>
      </c>
      <c r="AW216" s="206" t="s">
        <v>30</v>
      </c>
      <c r="AX216" s="206" t="s">
        <v>73</v>
      </c>
      <c r="AY216" s="208" t="s">
        <v>132</v>
      </c>
    </row>
    <row r="217" s="206" customFormat="true" ht="12.8" hidden="false" customHeight="false" outlineLevel="0" collapsed="false">
      <c r="B217" s="207"/>
      <c r="D217" s="201" t="s">
        <v>141</v>
      </c>
      <c r="E217" s="208"/>
      <c r="F217" s="209" t="s">
        <v>217</v>
      </c>
      <c r="H217" s="210" t="n">
        <v>-2.87</v>
      </c>
      <c r="L217" s="207"/>
      <c r="M217" s="211"/>
      <c r="T217" s="212"/>
      <c r="AT217" s="208" t="s">
        <v>141</v>
      </c>
      <c r="AU217" s="208" t="s">
        <v>80</v>
      </c>
      <c r="AV217" s="206" t="s">
        <v>80</v>
      </c>
      <c r="AW217" s="206" t="s">
        <v>30</v>
      </c>
      <c r="AX217" s="206" t="s">
        <v>73</v>
      </c>
      <c r="AY217" s="208" t="s">
        <v>132</v>
      </c>
    </row>
    <row r="218" s="199" customFormat="true" ht="12.8" hidden="false" customHeight="false" outlineLevel="0" collapsed="false">
      <c r="B218" s="200"/>
      <c r="D218" s="201" t="s">
        <v>141</v>
      </c>
      <c r="E218" s="202"/>
      <c r="F218" s="203" t="s">
        <v>225</v>
      </c>
      <c r="H218" s="202"/>
      <c r="L218" s="200"/>
      <c r="M218" s="204"/>
      <c r="T218" s="205"/>
      <c r="AT218" s="202" t="s">
        <v>141</v>
      </c>
      <c r="AU218" s="202" t="s">
        <v>80</v>
      </c>
      <c r="AV218" s="199" t="s">
        <v>78</v>
      </c>
      <c r="AW218" s="199" t="s">
        <v>30</v>
      </c>
      <c r="AX218" s="199" t="s">
        <v>73</v>
      </c>
      <c r="AY218" s="202" t="s">
        <v>132</v>
      </c>
    </row>
    <row r="219" s="206" customFormat="true" ht="12.8" hidden="false" customHeight="false" outlineLevel="0" collapsed="false">
      <c r="B219" s="207"/>
      <c r="D219" s="201" t="s">
        <v>141</v>
      </c>
      <c r="E219" s="208"/>
      <c r="F219" s="209" t="s">
        <v>219</v>
      </c>
      <c r="H219" s="210" t="n">
        <v>7.56</v>
      </c>
      <c r="L219" s="207"/>
      <c r="M219" s="211"/>
      <c r="T219" s="212"/>
      <c r="AT219" s="208" t="s">
        <v>141</v>
      </c>
      <c r="AU219" s="208" t="s">
        <v>80</v>
      </c>
      <c r="AV219" s="206" t="s">
        <v>80</v>
      </c>
      <c r="AW219" s="206" t="s">
        <v>30</v>
      </c>
      <c r="AX219" s="206" t="s">
        <v>73</v>
      </c>
      <c r="AY219" s="208" t="s">
        <v>132</v>
      </c>
    </row>
    <row r="220" s="206" customFormat="true" ht="12.8" hidden="false" customHeight="false" outlineLevel="0" collapsed="false">
      <c r="B220" s="207"/>
      <c r="D220" s="201" t="s">
        <v>141</v>
      </c>
      <c r="E220" s="208"/>
      <c r="F220" s="209" t="s">
        <v>220</v>
      </c>
      <c r="H220" s="210" t="n">
        <v>6.93</v>
      </c>
      <c r="L220" s="207"/>
      <c r="M220" s="211"/>
      <c r="T220" s="212"/>
      <c r="AT220" s="208" t="s">
        <v>141</v>
      </c>
      <c r="AU220" s="208" t="s">
        <v>80</v>
      </c>
      <c r="AV220" s="206" t="s">
        <v>80</v>
      </c>
      <c r="AW220" s="206" t="s">
        <v>30</v>
      </c>
      <c r="AX220" s="206" t="s">
        <v>73</v>
      </c>
      <c r="AY220" s="208" t="s">
        <v>132</v>
      </c>
    </row>
    <row r="221" s="206" customFormat="true" ht="12.8" hidden="false" customHeight="false" outlineLevel="0" collapsed="false">
      <c r="B221" s="207"/>
      <c r="D221" s="201" t="s">
        <v>141</v>
      </c>
      <c r="E221" s="208"/>
      <c r="F221" s="209" t="s">
        <v>221</v>
      </c>
      <c r="H221" s="210" t="n">
        <v>-5.74</v>
      </c>
      <c r="L221" s="207"/>
      <c r="M221" s="211"/>
      <c r="T221" s="212"/>
      <c r="AT221" s="208" t="s">
        <v>141</v>
      </c>
      <c r="AU221" s="208" t="s">
        <v>80</v>
      </c>
      <c r="AV221" s="206" t="s">
        <v>80</v>
      </c>
      <c r="AW221" s="206" t="s">
        <v>30</v>
      </c>
      <c r="AX221" s="206" t="s">
        <v>73</v>
      </c>
      <c r="AY221" s="208" t="s">
        <v>132</v>
      </c>
    </row>
    <row r="222" s="231" customFormat="true" ht="12.8" hidden="false" customHeight="false" outlineLevel="0" collapsed="false">
      <c r="B222" s="232"/>
      <c r="D222" s="201" t="s">
        <v>141</v>
      </c>
      <c r="E222" s="233"/>
      <c r="F222" s="234" t="s">
        <v>222</v>
      </c>
      <c r="H222" s="235" t="n">
        <v>17.075</v>
      </c>
      <c r="L222" s="232"/>
      <c r="M222" s="236"/>
      <c r="T222" s="237"/>
      <c r="AT222" s="233" t="s">
        <v>141</v>
      </c>
      <c r="AU222" s="233" t="s">
        <v>80</v>
      </c>
      <c r="AV222" s="231" t="s">
        <v>133</v>
      </c>
      <c r="AW222" s="231" t="s">
        <v>30</v>
      </c>
      <c r="AX222" s="231" t="s">
        <v>73</v>
      </c>
      <c r="AY222" s="233" t="s">
        <v>132</v>
      </c>
    </row>
    <row r="223" s="199" customFormat="true" ht="12.8" hidden="false" customHeight="false" outlineLevel="0" collapsed="false">
      <c r="B223" s="200"/>
      <c r="D223" s="201" t="s">
        <v>141</v>
      </c>
      <c r="E223" s="202"/>
      <c r="F223" s="203" t="s">
        <v>146</v>
      </c>
      <c r="H223" s="202"/>
      <c r="L223" s="200"/>
      <c r="M223" s="204"/>
      <c r="T223" s="205"/>
      <c r="AT223" s="202" t="s">
        <v>141</v>
      </c>
      <c r="AU223" s="202" t="s">
        <v>80</v>
      </c>
      <c r="AV223" s="199" t="s">
        <v>78</v>
      </c>
      <c r="AW223" s="199" t="s">
        <v>30</v>
      </c>
      <c r="AX223" s="199" t="s">
        <v>73</v>
      </c>
      <c r="AY223" s="202" t="s">
        <v>132</v>
      </c>
    </row>
    <row r="224" s="199" customFormat="true" ht="12.8" hidden="false" customHeight="false" outlineLevel="0" collapsed="false">
      <c r="B224" s="200"/>
      <c r="D224" s="201" t="s">
        <v>141</v>
      </c>
      <c r="E224" s="202"/>
      <c r="F224" s="203" t="s">
        <v>226</v>
      </c>
      <c r="H224" s="202"/>
      <c r="L224" s="200"/>
      <c r="M224" s="204"/>
      <c r="T224" s="205"/>
      <c r="AT224" s="202" t="s">
        <v>141</v>
      </c>
      <c r="AU224" s="202" t="s">
        <v>80</v>
      </c>
      <c r="AV224" s="199" t="s">
        <v>78</v>
      </c>
      <c r="AW224" s="199" t="s">
        <v>30</v>
      </c>
      <c r="AX224" s="199" t="s">
        <v>73</v>
      </c>
      <c r="AY224" s="202" t="s">
        <v>132</v>
      </c>
    </row>
    <row r="225" s="206" customFormat="true" ht="12.8" hidden="false" customHeight="false" outlineLevel="0" collapsed="false">
      <c r="B225" s="207"/>
      <c r="D225" s="201" t="s">
        <v>141</v>
      </c>
      <c r="E225" s="208"/>
      <c r="F225" s="209" t="s">
        <v>212</v>
      </c>
      <c r="H225" s="210" t="n">
        <v>4.125</v>
      </c>
      <c r="L225" s="207"/>
      <c r="M225" s="211"/>
      <c r="T225" s="212"/>
      <c r="AT225" s="208" t="s">
        <v>141</v>
      </c>
      <c r="AU225" s="208" t="s">
        <v>80</v>
      </c>
      <c r="AV225" s="206" t="s">
        <v>80</v>
      </c>
      <c r="AW225" s="206" t="s">
        <v>30</v>
      </c>
      <c r="AX225" s="206" t="s">
        <v>73</v>
      </c>
      <c r="AY225" s="208" t="s">
        <v>132</v>
      </c>
    </row>
    <row r="226" s="206" customFormat="true" ht="12.8" hidden="false" customHeight="false" outlineLevel="0" collapsed="false">
      <c r="B226" s="207"/>
      <c r="D226" s="201" t="s">
        <v>141</v>
      </c>
      <c r="E226" s="208"/>
      <c r="F226" s="209" t="s">
        <v>213</v>
      </c>
      <c r="H226" s="210" t="n">
        <v>-1.435</v>
      </c>
      <c r="L226" s="207"/>
      <c r="M226" s="211"/>
      <c r="T226" s="212"/>
      <c r="AT226" s="208" t="s">
        <v>141</v>
      </c>
      <c r="AU226" s="208" t="s">
        <v>80</v>
      </c>
      <c r="AV226" s="206" t="s">
        <v>80</v>
      </c>
      <c r="AW226" s="206" t="s">
        <v>30</v>
      </c>
      <c r="AX226" s="206" t="s">
        <v>73</v>
      </c>
      <c r="AY226" s="208" t="s">
        <v>132</v>
      </c>
    </row>
    <row r="227" s="199" customFormat="true" ht="12.8" hidden="false" customHeight="false" outlineLevel="0" collapsed="false">
      <c r="B227" s="200"/>
      <c r="D227" s="201" t="s">
        <v>141</v>
      </c>
      <c r="E227" s="202"/>
      <c r="F227" s="203" t="s">
        <v>227</v>
      </c>
      <c r="H227" s="202"/>
      <c r="L227" s="200"/>
      <c r="M227" s="204"/>
      <c r="T227" s="205"/>
      <c r="AT227" s="202" t="s">
        <v>141</v>
      </c>
      <c r="AU227" s="202" t="s">
        <v>80</v>
      </c>
      <c r="AV227" s="199" t="s">
        <v>78</v>
      </c>
      <c r="AW227" s="199" t="s">
        <v>30</v>
      </c>
      <c r="AX227" s="199" t="s">
        <v>73</v>
      </c>
      <c r="AY227" s="202" t="s">
        <v>132</v>
      </c>
    </row>
    <row r="228" s="206" customFormat="true" ht="12.8" hidden="false" customHeight="false" outlineLevel="0" collapsed="false">
      <c r="B228" s="207"/>
      <c r="D228" s="201" t="s">
        <v>141</v>
      </c>
      <c r="E228" s="208"/>
      <c r="F228" s="209" t="s">
        <v>215</v>
      </c>
      <c r="H228" s="210" t="n">
        <v>4.62</v>
      </c>
      <c r="L228" s="207"/>
      <c r="M228" s="211"/>
      <c r="T228" s="212"/>
      <c r="AT228" s="208" t="s">
        <v>141</v>
      </c>
      <c r="AU228" s="208" t="s">
        <v>80</v>
      </c>
      <c r="AV228" s="206" t="s">
        <v>80</v>
      </c>
      <c r="AW228" s="206" t="s">
        <v>30</v>
      </c>
      <c r="AX228" s="206" t="s">
        <v>73</v>
      </c>
      <c r="AY228" s="208" t="s">
        <v>132</v>
      </c>
    </row>
    <row r="229" s="206" customFormat="true" ht="12.8" hidden="false" customHeight="false" outlineLevel="0" collapsed="false">
      <c r="B229" s="207"/>
      <c r="D229" s="201" t="s">
        <v>141</v>
      </c>
      <c r="E229" s="208"/>
      <c r="F229" s="209" t="s">
        <v>216</v>
      </c>
      <c r="H229" s="210" t="n">
        <v>3.885</v>
      </c>
      <c r="L229" s="207"/>
      <c r="M229" s="211"/>
      <c r="T229" s="212"/>
      <c r="AT229" s="208" t="s">
        <v>141</v>
      </c>
      <c r="AU229" s="208" t="s">
        <v>80</v>
      </c>
      <c r="AV229" s="206" t="s">
        <v>80</v>
      </c>
      <c r="AW229" s="206" t="s">
        <v>30</v>
      </c>
      <c r="AX229" s="206" t="s">
        <v>73</v>
      </c>
      <c r="AY229" s="208" t="s">
        <v>132</v>
      </c>
    </row>
    <row r="230" s="206" customFormat="true" ht="12.8" hidden="false" customHeight="false" outlineLevel="0" collapsed="false">
      <c r="B230" s="207"/>
      <c r="D230" s="201" t="s">
        <v>141</v>
      </c>
      <c r="E230" s="208"/>
      <c r="F230" s="209" t="s">
        <v>217</v>
      </c>
      <c r="H230" s="210" t="n">
        <v>-2.87</v>
      </c>
      <c r="L230" s="207"/>
      <c r="M230" s="211"/>
      <c r="T230" s="212"/>
      <c r="AT230" s="208" t="s">
        <v>141</v>
      </c>
      <c r="AU230" s="208" t="s">
        <v>80</v>
      </c>
      <c r="AV230" s="206" t="s">
        <v>80</v>
      </c>
      <c r="AW230" s="206" t="s">
        <v>30</v>
      </c>
      <c r="AX230" s="206" t="s">
        <v>73</v>
      </c>
      <c r="AY230" s="208" t="s">
        <v>132</v>
      </c>
    </row>
    <row r="231" s="199" customFormat="true" ht="12.8" hidden="false" customHeight="false" outlineLevel="0" collapsed="false">
      <c r="B231" s="200"/>
      <c r="D231" s="201" t="s">
        <v>141</v>
      </c>
      <c r="E231" s="202"/>
      <c r="F231" s="203" t="s">
        <v>228</v>
      </c>
      <c r="H231" s="202"/>
      <c r="L231" s="200"/>
      <c r="M231" s="204"/>
      <c r="T231" s="205"/>
      <c r="AT231" s="202" t="s">
        <v>141</v>
      </c>
      <c r="AU231" s="202" t="s">
        <v>80</v>
      </c>
      <c r="AV231" s="199" t="s">
        <v>78</v>
      </c>
      <c r="AW231" s="199" t="s">
        <v>30</v>
      </c>
      <c r="AX231" s="199" t="s">
        <v>73</v>
      </c>
      <c r="AY231" s="202" t="s">
        <v>132</v>
      </c>
    </row>
    <row r="232" s="206" customFormat="true" ht="12.8" hidden="false" customHeight="false" outlineLevel="0" collapsed="false">
      <c r="B232" s="207"/>
      <c r="D232" s="201" t="s">
        <v>141</v>
      </c>
      <c r="E232" s="208"/>
      <c r="F232" s="209" t="s">
        <v>229</v>
      </c>
      <c r="H232" s="210" t="n">
        <v>3.675</v>
      </c>
      <c r="L232" s="207"/>
      <c r="M232" s="211"/>
      <c r="T232" s="212"/>
      <c r="AT232" s="208" t="s">
        <v>141</v>
      </c>
      <c r="AU232" s="208" t="s">
        <v>80</v>
      </c>
      <c r="AV232" s="206" t="s">
        <v>80</v>
      </c>
      <c r="AW232" s="206" t="s">
        <v>30</v>
      </c>
      <c r="AX232" s="206" t="s">
        <v>73</v>
      </c>
      <c r="AY232" s="208" t="s">
        <v>132</v>
      </c>
    </row>
    <row r="233" s="206" customFormat="true" ht="12.8" hidden="false" customHeight="false" outlineLevel="0" collapsed="false">
      <c r="B233" s="207"/>
      <c r="D233" s="201" t="s">
        <v>141</v>
      </c>
      <c r="E233" s="208"/>
      <c r="F233" s="209" t="s">
        <v>230</v>
      </c>
      <c r="H233" s="210" t="n">
        <v>2.31</v>
      </c>
      <c r="L233" s="207"/>
      <c r="M233" s="211"/>
      <c r="T233" s="212"/>
      <c r="AT233" s="208" t="s">
        <v>141</v>
      </c>
      <c r="AU233" s="208" t="s">
        <v>80</v>
      </c>
      <c r="AV233" s="206" t="s">
        <v>80</v>
      </c>
      <c r="AW233" s="206" t="s">
        <v>30</v>
      </c>
      <c r="AX233" s="206" t="s">
        <v>73</v>
      </c>
      <c r="AY233" s="208" t="s">
        <v>132</v>
      </c>
    </row>
    <row r="234" s="206" customFormat="true" ht="12.8" hidden="false" customHeight="false" outlineLevel="0" collapsed="false">
      <c r="B234" s="207"/>
      <c r="D234" s="201" t="s">
        <v>141</v>
      </c>
      <c r="E234" s="208"/>
      <c r="F234" s="209" t="s">
        <v>217</v>
      </c>
      <c r="H234" s="210" t="n">
        <v>-2.87</v>
      </c>
      <c r="L234" s="207"/>
      <c r="M234" s="211"/>
      <c r="T234" s="212"/>
      <c r="AT234" s="208" t="s">
        <v>141</v>
      </c>
      <c r="AU234" s="208" t="s">
        <v>80</v>
      </c>
      <c r="AV234" s="206" t="s">
        <v>80</v>
      </c>
      <c r="AW234" s="206" t="s">
        <v>30</v>
      </c>
      <c r="AX234" s="206" t="s">
        <v>73</v>
      </c>
      <c r="AY234" s="208" t="s">
        <v>132</v>
      </c>
    </row>
    <row r="235" s="206" customFormat="true" ht="12.8" hidden="false" customHeight="false" outlineLevel="0" collapsed="false">
      <c r="B235" s="207"/>
      <c r="D235" s="201" t="s">
        <v>141</v>
      </c>
      <c r="E235" s="208"/>
      <c r="F235" s="209" t="s">
        <v>231</v>
      </c>
      <c r="H235" s="210" t="n">
        <v>5.04</v>
      </c>
      <c r="L235" s="207"/>
      <c r="M235" s="211"/>
      <c r="T235" s="212"/>
      <c r="AT235" s="208" t="s">
        <v>141</v>
      </c>
      <c r="AU235" s="208" t="s">
        <v>80</v>
      </c>
      <c r="AV235" s="206" t="s">
        <v>80</v>
      </c>
      <c r="AW235" s="206" t="s">
        <v>30</v>
      </c>
      <c r="AX235" s="206" t="s">
        <v>73</v>
      </c>
      <c r="AY235" s="208" t="s">
        <v>132</v>
      </c>
    </row>
    <row r="236" s="206" customFormat="true" ht="12.8" hidden="false" customHeight="false" outlineLevel="0" collapsed="false">
      <c r="B236" s="207"/>
      <c r="D236" s="201" t="s">
        <v>141</v>
      </c>
      <c r="E236" s="208"/>
      <c r="F236" s="209" t="s">
        <v>213</v>
      </c>
      <c r="H236" s="210" t="n">
        <v>-1.435</v>
      </c>
      <c r="L236" s="207"/>
      <c r="M236" s="211"/>
      <c r="T236" s="212"/>
      <c r="AT236" s="208" t="s">
        <v>141</v>
      </c>
      <c r="AU236" s="208" t="s">
        <v>80</v>
      </c>
      <c r="AV236" s="206" t="s">
        <v>80</v>
      </c>
      <c r="AW236" s="206" t="s">
        <v>30</v>
      </c>
      <c r="AX236" s="206" t="s">
        <v>73</v>
      </c>
      <c r="AY236" s="208" t="s">
        <v>132</v>
      </c>
    </row>
    <row r="237" s="231" customFormat="true" ht="12.8" hidden="false" customHeight="false" outlineLevel="0" collapsed="false">
      <c r="B237" s="232"/>
      <c r="D237" s="201" t="s">
        <v>141</v>
      </c>
      <c r="E237" s="233"/>
      <c r="F237" s="234" t="s">
        <v>222</v>
      </c>
      <c r="H237" s="235" t="n">
        <v>15.045</v>
      </c>
      <c r="L237" s="232"/>
      <c r="M237" s="236"/>
      <c r="T237" s="237"/>
      <c r="AT237" s="233" t="s">
        <v>141</v>
      </c>
      <c r="AU237" s="233" t="s">
        <v>80</v>
      </c>
      <c r="AV237" s="231" t="s">
        <v>133</v>
      </c>
      <c r="AW237" s="231" t="s">
        <v>30</v>
      </c>
      <c r="AX237" s="231" t="s">
        <v>73</v>
      </c>
      <c r="AY237" s="233" t="s">
        <v>132</v>
      </c>
    </row>
    <row r="238" s="213" customFormat="true" ht="12.8" hidden="false" customHeight="false" outlineLevel="0" collapsed="false">
      <c r="B238" s="214"/>
      <c r="D238" s="201" t="s">
        <v>141</v>
      </c>
      <c r="E238" s="215"/>
      <c r="F238" s="216" t="s">
        <v>147</v>
      </c>
      <c r="H238" s="217" t="n">
        <v>49.195</v>
      </c>
      <c r="L238" s="214"/>
      <c r="M238" s="218"/>
      <c r="T238" s="219"/>
      <c r="AT238" s="215" t="s">
        <v>141</v>
      </c>
      <c r="AU238" s="215" t="s">
        <v>80</v>
      </c>
      <c r="AV238" s="213" t="s">
        <v>139</v>
      </c>
      <c r="AW238" s="213" t="s">
        <v>30</v>
      </c>
      <c r="AX238" s="213" t="s">
        <v>78</v>
      </c>
      <c r="AY238" s="215" t="s">
        <v>132</v>
      </c>
    </row>
    <row r="239" s="101" customFormat="true" ht="21.75" hidden="false" customHeight="true" outlineLevel="0" collapsed="false">
      <c r="B239" s="102"/>
      <c r="C239" s="187" t="s">
        <v>232</v>
      </c>
      <c r="D239" s="187" t="s">
        <v>135</v>
      </c>
      <c r="E239" s="188" t="s">
        <v>233</v>
      </c>
      <c r="F239" s="189" t="s">
        <v>234</v>
      </c>
      <c r="G239" s="190" t="s">
        <v>138</v>
      </c>
      <c r="H239" s="191" t="n">
        <v>3.36</v>
      </c>
      <c r="I239" s="192"/>
      <c r="J239" s="193" t="n">
        <f aca="false">ROUND(I239*H239,2)</f>
        <v>0</v>
      </c>
      <c r="K239" s="194"/>
      <c r="L239" s="102"/>
      <c r="M239" s="195"/>
      <c r="N239" s="152" t="s">
        <v>38</v>
      </c>
      <c r="P239" s="196" t="n">
        <f aca="false">O239*H239</f>
        <v>0</v>
      </c>
      <c r="Q239" s="196" t="n">
        <v>0</v>
      </c>
      <c r="R239" s="196" t="n">
        <f aca="false">Q239*H239</f>
        <v>0</v>
      </c>
      <c r="S239" s="196" t="n">
        <v>0.1</v>
      </c>
      <c r="T239" s="197" t="n">
        <f aca="false">S239*H239</f>
        <v>0.336</v>
      </c>
      <c r="AR239" s="198" t="s">
        <v>139</v>
      </c>
      <c r="AT239" s="198" t="s">
        <v>135</v>
      </c>
      <c r="AU239" s="198" t="s">
        <v>80</v>
      </c>
      <c r="AY239" s="95" t="s">
        <v>132</v>
      </c>
      <c r="BE239" s="156" t="n">
        <f aca="false">IF(N239="základní",J239,0)</f>
        <v>0</v>
      </c>
      <c r="BF239" s="156" t="n">
        <f aca="false">IF(N239="snížená",J239,0)</f>
        <v>0</v>
      </c>
      <c r="BG239" s="156" t="n">
        <f aca="false">IF(N239="zákl. přenesená",J239,0)</f>
        <v>0</v>
      </c>
      <c r="BH239" s="156" t="n">
        <f aca="false">IF(N239="sníž. přenesená",J239,0)</f>
        <v>0</v>
      </c>
      <c r="BI239" s="156" t="n">
        <f aca="false">IF(N239="nulová",J239,0)</f>
        <v>0</v>
      </c>
      <c r="BJ239" s="95" t="s">
        <v>78</v>
      </c>
      <c r="BK239" s="156" t="n">
        <f aca="false">ROUND(I239*H239,2)</f>
        <v>0</v>
      </c>
      <c r="BL239" s="95" t="s">
        <v>139</v>
      </c>
      <c r="BM239" s="198" t="s">
        <v>235</v>
      </c>
    </row>
    <row r="240" s="199" customFormat="true" ht="12.8" hidden="false" customHeight="false" outlineLevel="0" collapsed="false">
      <c r="B240" s="200"/>
      <c r="D240" s="201" t="s">
        <v>141</v>
      </c>
      <c r="E240" s="202"/>
      <c r="F240" s="203" t="s">
        <v>142</v>
      </c>
      <c r="H240" s="202"/>
      <c r="L240" s="200"/>
      <c r="M240" s="204"/>
      <c r="T240" s="205"/>
      <c r="AT240" s="202" t="s">
        <v>141</v>
      </c>
      <c r="AU240" s="202" t="s">
        <v>80</v>
      </c>
      <c r="AV240" s="199" t="s">
        <v>78</v>
      </c>
      <c r="AW240" s="199" t="s">
        <v>30</v>
      </c>
      <c r="AX240" s="199" t="s">
        <v>73</v>
      </c>
      <c r="AY240" s="202" t="s">
        <v>132</v>
      </c>
    </row>
    <row r="241" s="206" customFormat="true" ht="12.8" hidden="false" customHeight="false" outlineLevel="0" collapsed="false">
      <c r="B241" s="207"/>
      <c r="D241" s="201" t="s">
        <v>141</v>
      </c>
      <c r="E241" s="208"/>
      <c r="F241" s="209" t="s">
        <v>236</v>
      </c>
      <c r="H241" s="210" t="n">
        <v>1.12</v>
      </c>
      <c r="L241" s="207"/>
      <c r="M241" s="211"/>
      <c r="T241" s="212"/>
      <c r="AT241" s="208" t="s">
        <v>141</v>
      </c>
      <c r="AU241" s="208" t="s">
        <v>80</v>
      </c>
      <c r="AV241" s="206" t="s">
        <v>80</v>
      </c>
      <c r="AW241" s="206" t="s">
        <v>30</v>
      </c>
      <c r="AX241" s="206" t="s">
        <v>73</v>
      </c>
      <c r="AY241" s="208" t="s">
        <v>132</v>
      </c>
    </row>
    <row r="242" s="199" customFormat="true" ht="12.8" hidden="false" customHeight="false" outlineLevel="0" collapsed="false">
      <c r="B242" s="200"/>
      <c r="D242" s="201" t="s">
        <v>141</v>
      </c>
      <c r="E242" s="202"/>
      <c r="F242" s="203" t="s">
        <v>145</v>
      </c>
      <c r="H242" s="202"/>
      <c r="L242" s="200"/>
      <c r="M242" s="204"/>
      <c r="T242" s="205"/>
      <c r="AT242" s="202" t="s">
        <v>141</v>
      </c>
      <c r="AU242" s="202" t="s">
        <v>80</v>
      </c>
      <c r="AV242" s="199" t="s">
        <v>78</v>
      </c>
      <c r="AW242" s="199" t="s">
        <v>30</v>
      </c>
      <c r="AX242" s="199" t="s">
        <v>73</v>
      </c>
      <c r="AY242" s="202" t="s">
        <v>132</v>
      </c>
    </row>
    <row r="243" s="206" customFormat="true" ht="12.8" hidden="false" customHeight="false" outlineLevel="0" collapsed="false">
      <c r="B243" s="207"/>
      <c r="D243" s="201" t="s">
        <v>141</v>
      </c>
      <c r="E243" s="208"/>
      <c r="F243" s="209" t="s">
        <v>236</v>
      </c>
      <c r="H243" s="210" t="n">
        <v>1.12</v>
      </c>
      <c r="L243" s="207"/>
      <c r="M243" s="211"/>
      <c r="T243" s="212"/>
      <c r="AT243" s="208" t="s">
        <v>141</v>
      </c>
      <c r="AU243" s="208" t="s">
        <v>80</v>
      </c>
      <c r="AV243" s="206" t="s">
        <v>80</v>
      </c>
      <c r="AW243" s="206" t="s">
        <v>30</v>
      </c>
      <c r="AX243" s="206" t="s">
        <v>73</v>
      </c>
      <c r="AY243" s="208" t="s">
        <v>132</v>
      </c>
    </row>
    <row r="244" s="199" customFormat="true" ht="12.8" hidden="false" customHeight="false" outlineLevel="0" collapsed="false">
      <c r="B244" s="200"/>
      <c r="D244" s="201" t="s">
        <v>141</v>
      </c>
      <c r="E244" s="202"/>
      <c r="F244" s="203" t="s">
        <v>146</v>
      </c>
      <c r="H244" s="202"/>
      <c r="L244" s="200"/>
      <c r="M244" s="204"/>
      <c r="T244" s="205"/>
      <c r="AT244" s="202" t="s">
        <v>141</v>
      </c>
      <c r="AU244" s="202" t="s">
        <v>80</v>
      </c>
      <c r="AV244" s="199" t="s">
        <v>78</v>
      </c>
      <c r="AW244" s="199" t="s">
        <v>30</v>
      </c>
      <c r="AX244" s="199" t="s">
        <v>73</v>
      </c>
      <c r="AY244" s="202" t="s">
        <v>132</v>
      </c>
    </row>
    <row r="245" s="206" customFormat="true" ht="12.8" hidden="false" customHeight="false" outlineLevel="0" collapsed="false">
      <c r="B245" s="207"/>
      <c r="D245" s="201" t="s">
        <v>141</v>
      </c>
      <c r="E245" s="208"/>
      <c r="F245" s="209" t="s">
        <v>236</v>
      </c>
      <c r="H245" s="210" t="n">
        <v>1.12</v>
      </c>
      <c r="L245" s="207"/>
      <c r="M245" s="211"/>
      <c r="T245" s="212"/>
      <c r="AT245" s="208" t="s">
        <v>141</v>
      </c>
      <c r="AU245" s="208" t="s">
        <v>80</v>
      </c>
      <c r="AV245" s="206" t="s">
        <v>80</v>
      </c>
      <c r="AW245" s="206" t="s">
        <v>30</v>
      </c>
      <c r="AX245" s="206" t="s">
        <v>73</v>
      </c>
      <c r="AY245" s="208" t="s">
        <v>132</v>
      </c>
    </row>
    <row r="246" s="213" customFormat="true" ht="12.8" hidden="false" customHeight="false" outlineLevel="0" collapsed="false">
      <c r="B246" s="214"/>
      <c r="D246" s="201" t="s">
        <v>141</v>
      </c>
      <c r="E246" s="215"/>
      <c r="F246" s="216" t="s">
        <v>147</v>
      </c>
      <c r="H246" s="217" t="n">
        <v>3.36</v>
      </c>
      <c r="L246" s="214"/>
      <c r="M246" s="218"/>
      <c r="T246" s="219"/>
      <c r="AT246" s="215" t="s">
        <v>141</v>
      </c>
      <c r="AU246" s="215" t="s">
        <v>80</v>
      </c>
      <c r="AV246" s="213" t="s">
        <v>139</v>
      </c>
      <c r="AW246" s="213" t="s">
        <v>30</v>
      </c>
      <c r="AX246" s="213" t="s">
        <v>78</v>
      </c>
      <c r="AY246" s="215" t="s">
        <v>132</v>
      </c>
    </row>
    <row r="247" s="101" customFormat="true" ht="21.75" hidden="false" customHeight="true" outlineLevel="0" collapsed="false">
      <c r="B247" s="102"/>
      <c r="C247" s="187" t="s">
        <v>237</v>
      </c>
      <c r="D247" s="187" t="s">
        <v>135</v>
      </c>
      <c r="E247" s="188" t="s">
        <v>238</v>
      </c>
      <c r="F247" s="189" t="s">
        <v>239</v>
      </c>
      <c r="G247" s="190" t="s">
        <v>138</v>
      </c>
      <c r="H247" s="191" t="n">
        <v>25.6</v>
      </c>
      <c r="I247" s="192"/>
      <c r="J247" s="193" t="n">
        <f aca="false">ROUND(I247*H247,2)</f>
        <v>0</v>
      </c>
      <c r="K247" s="194"/>
      <c r="L247" s="102"/>
      <c r="M247" s="195"/>
      <c r="N247" s="152" t="s">
        <v>38</v>
      </c>
      <c r="P247" s="196" t="n">
        <f aca="false">O247*H247</f>
        <v>0</v>
      </c>
      <c r="Q247" s="196" t="n">
        <v>0</v>
      </c>
      <c r="R247" s="196" t="n">
        <f aca="false">Q247*H247</f>
        <v>0</v>
      </c>
      <c r="S247" s="196" t="n">
        <v>0.076</v>
      </c>
      <c r="T247" s="197" t="n">
        <f aca="false">S247*H247</f>
        <v>1.9456</v>
      </c>
      <c r="AR247" s="198" t="s">
        <v>139</v>
      </c>
      <c r="AT247" s="198" t="s">
        <v>135</v>
      </c>
      <c r="AU247" s="198" t="s">
        <v>80</v>
      </c>
      <c r="AY247" s="95" t="s">
        <v>132</v>
      </c>
      <c r="BE247" s="156" t="n">
        <f aca="false">IF(N247="základní",J247,0)</f>
        <v>0</v>
      </c>
      <c r="BF247" s="156" t="n">
        <f aca="false">IF(N247="snížená",J247,0)</f>
        <v>0</v>
      </c>
      <c r="BG247" s="156" t="n">
        <f aca="false">IF(N247="zákl. přenesená",J247,0)</f>
        <v>0</v>
      </c>
      <c r="BH247" s="156" t="n">
        <f aca="false">IF(N247="sníž. přenesená",J247,0)</f>
        <v>0</v>
      </c>
      <c r="BI247" s="156" t="n">
        <f aca="false">IF(N247="nulová",J247,0)</f>
        <v>0</v>
      </c>
      <c r="BJ247" s="95" t="s">
        <v>78</v>
      </c>
      <c r="BK247" s="156" t="n">
        <f aca="false">ROUND(I247*H247,2)</f>
        <v>0</v>
      </c>
      <c r="BL247" s="95" t="s">
        <v>139</v>
      </c>
      <c r="BM247" s="198" t="s">
        <v>240</v>
      </c>
    </row>
    <row r="248" s="199" customFormat="true" ht="12.8" hidden="false" customHeight="false" outlineLevel="0" collapsed="false">
      <c r="B248" s="200"/>
      <c r="D248" s="201" t="s">
        <v>141</v>
      </c>
      <c r="E248" s="202"/>
      <c r="F248" s="203" t="s">
        <v>142</v>
      </c>
      <c r="H248" s="202"/>
      <c r="L248" s="200"/>
      <c r="M248" s="204"/>
      <c r="T248" s="205"/>
      <c r="AT248" s="202" t="s">
        <v>141</v>
      </c>
      <c r="AU248" s="202" t="s">
        <v>80</v>
      </c>
      <c r="AV248" s="199" t="s">
        <v>78</v>
      </c>
      <c r="AW248" s="199" t="s">
        <v>30</v>
      </c>
      <c r="AX248" s="199" t="s">
        <v>73</v>
      </c>
      <c r="AY248" s="202" t="s">
        <v>132</v>
      </c>
    </row>
    <row r="249" s="206" customFormat="true" ht="12.8" hidden="false" customHeight="false" outlineLevel="0" collapsed="false">
      <c r="B249" s="207"/>
      <c r="D249" s="201" t="s">
        <v>141</v>
      </c>
      <c r="E249" s="208"/>
      <c r="F249" s="209" t="s">
        <v>241</v>
      </c>
      <c r="H249" s="210" t="n">
        <v>8.4</v>
      </c>
      <c r="L249" s="207"/>
      <c r="M249" s="211"/>
      <c r="T249" s="212"/>
      <c r="AT249" s="208" t="s">
        <v>141</v>
      </c>
      <c r="AU249" s="208" t="s">
        <v>80</v>
      </c>
      <c r="AV249" s="206" t="s">
        <v>80</v>
      </c>
      <c r="AW249" s="206" t="s">
        <v>30</v>
      </c>
      <c r="AX249" s="206" t="s">
        <v>73</v>
      </c>
      <c r="AY249" s="208" t="s">
        <v>132</v>
      </c>
    </row>
    <row r="250" s="199" customFormat="true" ht="12.8" hidden="false" customHeight="false" outlineLevel="0" collapsed="false">
      <c r="B250" s="200"/>
      <c r="D250" s="201" t="s">
        <v>141</v>
      </c>
      <c r="E250" s="202"/>
      <c r="F250" s="203" t="s">
        <v>145</v>
      </c>
      <c r="H250" s="202"/>
      <c r="L250" s="200"/>
      <c r="M250" s="204"/>
      <c r="T250" s="205"/>
      <c r="AT250" s="202" t="s">
        <v>141</v>
      </c>
      <c r="AU250" s="202" t="s">
        <v>80</v>
      </c>
      <c r="AV250" s="199" t="s">
        <v>78</v>
      </c>
      <c r="AW250" s="199" t="s">
        <v>30</v>
      </c>
      <c r="AX250" s="199" t="s">
        <v>73</v>
      </c>
      <c r="AY250" s="202" t="s">
        <v>132</v>
      </c>
    </row>
    <row r="251" s="206" customFormat="true" ht="12.8" hidden="false" customHeight="false" outlineLevel="0" collapsed="false">
      <c r="B251" s="207"/>
      <c r="D251" s="201" t="s">
        <v>141</v>
      </c>
      <c r="E251" s="208"/>
      <c r="F251" s="209" t="s">
        <v>242</v>
      </c>
      <c r="H251" s="210" t="n">
        <v>1.6</v>
      </c>
      <c r="L251" s="207"/>
      <c r="M251" s="211"/>
      <c r="T251" s="212"/>
      <c r="AT251" s="208" t="s">
        <v>141</v>
      </c>
      <c r="AU251" s="208" t="s">
        <v>80</v>
      </c>
      <c r="AV251" s="206" t="s">
        <v>80</v>
      </c>
      <c r="AW251" s="206" t="s">
        <v>30</v>
      </c>
      <c r="AX251" s="206" t="s">
        <v>73</v>
      </c>
      <c r="AY251" s="208" t="s">
        <v>132</v>
      </c>
    </row>
    <row r="252" s="206" customFormat="true" ht="12.8" hidden="false" customHeight="false" outlineLevel="0" collapsed="false">
      <c r="B252" s="207"/>
      <c r="D252" s="201" t="s">
        <v>141</v>
      </c>
      <c r="E252" s="208"/>
      <c r="F252" s="209" t="s">
        <v>241</v>
      </c>
      <c r="H252" s="210" t="n">
        <v>8.4</v>
      </c>
      <c r="L252" s="207"/>
      <c r="M252" s="211"/>
      <c r="T252" s="212"/>
      <c r="AT252" s="208" t="s">
        <v>141</v>
      </c>
      <c r="AU252" s="208" t="s">
        <v>80</v>
      </c>
      <c r="AV252" s="206" t="s">
        <v>80</v>
      </c>
      <c r="AW252" s="206" t="s">
        <v>30</v>
      </c>
      <c r="AX252" s="206" t="s">
        <v>73</v>
      </c>
      <c r="AY252" s="208" t="s">
        <v>132</v>
      </c>
    </row>
    <row r="253" s="199" customFormat="true" ht="12.8" hidden="false" customHeight="false" outlineLevel="0" collapsed="false">
      <c r="B253" s="200"/>
      <c r="D253" s="201" t="s">
        <v>141</v>
      </c>
      <c r="E253" s="202"/>
      <c r="F253" s="203" t="s">
        <v>146</v>
      </c>
      <c r="H253" s="202"/>
      <c r="L253" s="200"/>
      <c r="M253" s="204"/>
      <c r="T253" s="205"/>
      <c r="AT253" s="202" t="s">
        <v>141</v>
      </c>
      <c r="AU253" s="202" t="s">
        <v>80</v>
      </c>
      <c r="AV253" s="199" t="s">
        <v>78</v>
      </c>
      <c r="AW253" s="199" t="s">
        <v>30</v>
      </c>
      <c r="AX253" s="199" t="s">
        <v>73</v>
      </c>
      <c r="AY253" s="202" t="s">
        <v>132</v>
      </c>
    </row>
    <row r="254" s="206" customFormat="true" ht="12.8" hidden="false" customHeight="false" outlineLevel="0" collapsed="false">
      <c r="B254" s="207"/>
      <c r="D254" s="201" t="s">
        <v>141</v>
      </c>
      <c r="E254" s="208"/>
      <c r="F254" s="209" t="s">
        <v>243</v>
      </c>
      <c r="H254" s="210" t="n">
        <v>7.2</v>
      </c>
      <c r="L254" s="207"/>
      <c r="M254" s="211"/>
      <c r="T254" s="212"/>
      <c r="AT254" s="208" t="s">
        <v>141</v>
      </c>
      <c r="AU254" s="208" t="s">
        <v>80</v>
      </c>
      <c r="AV254" s="206" t="s">
        <v>80</v>
      </c>
      <c r="AW254" s="206" t="s">
        <v>30</v>
      </c>
      <c r="AX254" s="206" t="s">
        <v>73</v>
      </c>
      <c r="AY254" s="208" t="s">
        <v>132</v>
      </c>
    </row>
    <row r="255" s="213" customFormat="true" ht="12.8" hidden="false" customHeight="false" outlineLevel="0" collapsed="false">
      <c r="B255" s="214"/>
      <c r="D255" s="201" t="s">
        <v>141</v>
      </c>
      <c r="E255" s="215"/>
      <c r="F255" s="216" t="s">
        <v>147</v>
      </c>
      <c r="H255" s="217" t="n">
        <v>25.6</v>
      </c>
      <c r="L255" s="214"/>
      <c r="M255" s="218"/>
      <c r="T255" s="219"/>
      <c r="AT255" s="215" t="s">
        <v>141</v>
      </c>
      <c r="AU255" s="215" t="s">
        <v>80</v>
      </c>
      <c r="AV255" s="213" t="s">
        <v>139</v>
      </c>
      <c r="AW255" s="213" t="s">
        <v>30</v>
      </c>
      <c r="AX255" s="213" t="s">
        <v>78</v>
      </c>
      <c r="AY255" s="215" t="s">
        <v>132</v>
      </c>
    </row>
    <row r="256" s="175" customFormat="true" ht="22.9" hidden="false" customHeight="true" outlineLevel="0" collapsed="false">
      <c r="B256" s="176"/>
      <c r="D256" s="177" t="s">
        <v>72</v>
      </c>
      <c r="E256" s="185" t="s">
        <v>244</v>
      </c>
      <c r="F256" s="185" t="s">
        <v>245</v>
      </c>
      <c r="J256" s="186" t="n">
        <f aca="false">BK256</f>
        <v>0</v>
      </c>
      <c r="L256" s="176"/>
      <c r="M256" s="180"/>
      <c r="P256" s="181" t="n">
        <f aca="false">SUM(P257:P261)</f>
        <v>0</v>
      </c>
      <c r="R256" s="181" t="n">
        <f aca="false">SUM(R257:R261)</f>
        <v>0</v>
      </c>
      <c r="T256" s="182" t="n">
        <f aca="false">SUM(T257:T261)</f>
        <v>0</v>
      </c>
      <c r="AR256" s="177" t="s">
        <v>78</v>
      </c>
      <c r="AT256" s="183" t="s">
        <v>72</v>
      </c>
      <c r="AU256" s="183" t="s">
        <v>78</v>
      </c>
      <c r="AY256" s="177" t="s">
        <v>132</v>
      </c>
      <c r="BK256" s="184" t="n">
        <f aca="false">SUM(BK257:BK261)</f>
        <v>0</v>
      </c>
    </row>
    <row r="257" s="101" customFormat="true" ht="24.2" hidden="false" customHeight="true" outlineLevel="0" collapsed="false">
      <c r="B257" s="102"/>
      <c r="C257" s="187" t="s">
        <v>246</v>
      </c>
      <c r="D257" s="187" t="s">
        <v>135</v>
      </c>
      <c r="E257" s="188" t="s">
        <v>247</v>
      </c>
      <c r="F257" s="189" t="s">
        <v>248</v>
      </c>
      <c r="G257" s="190" t="s">
        <v>249</v>
      </c>
      <c r="H257" s="191" t="n">
        <v>18.827</v>
      </c>
      <c r="I257" s="192"/>
      <c r="J257" s="193" t="n">
        <f aca="false">ROUND(I257*H257,2)</f>
        <v>0</v>
      </c>
      <c r="K257" s="194"/>
      <c r="L257" s="102"/>
      <c r="M257" s="195"/>
      <c r="N257" s="152" t="s">
        <v>38</v>
      </c>
      <c r="P257" s="196" t="n">
        <f aca="false">O257*H257</f>
        <v>0</v>
      </c>
      <c r="Q257" s="196" t="n">
        <v>0</v>
      </c>
      <c r="R257" s="196" t="n">
        <f aca="false">Q257*H257</f>
        <v>0</v>
      </c>
      <c r="S257" s="196" t="n">
        <v>0</v>
      </c>
      <c r="T257" s="197" t="n">
        <f aca="false">S257*H257</f>
        <v>0</v>
      </c>
      <c r="AR257" s="198" t="s">
        <v>139</v>
      </c>
      <c r="AT257" s="198" t="s">
        <v>135</v>
      </c>
      <c r="AU257" s="198" t="s">
        <v>80</v>
      </c>
      <c r="AY257" s="95" t="s">
        <v>132</v>
      </c>
      <c r="BE257" s="156" t="n">
        <f aca="false">IF(N257="základní",J257,0)</f>
        <v>0</v>
      </c>
      <c r="BF257" s="156" t="n">
        <f aca="false">IF(N257="snížená",J257,0)</f>
        <v>0</v>
      </c>
      <c r="BG257" s="156" t="n">
        <f aca="false">IF(N257="zákl. přenesená",J257,0)</f>
        <v>0</v>
      </c>
      <c r="BH257" s="156" t="n">
        <f aca="false">IF(N257="sníž. přenesená",J257,0)</f>
        <v>0</v>
      </c>
      <c r="BI257" s="156" t="n">
        <f aca="false">IF(N257="nulová",J257,0)</f>
        <v>0</v>
      </c>
      <c r="BJ257" s="95" t="s">
        <v>78</v>
      </c>
      <c r="BK257" s="156" t="n">
        <f aca="false">ROUND(I257*H257,2)</f>
        <v>0</v>
      </c>
      <c r="BL257" s="95" t="s">
        <v>139</v>
      </c>
      <c r="BM257" s="198" t="s">
        <v>250</v>
      </c>
    </row>
    <row r="258" s="101" customFormat="true" ht="24.2" hidden="false" customHeight="true" outlineLevel="0" collapsed="false">
      <c r="B258" s="102"/>
      <c r="C258" s="187" t="s">
        <v>251</v>
      </c>
      <c r="D258" s="187" t="s">
        <v>135</v>
      </c>
      <c r="E258" s="188" t="s">
        <v>252</v>
      </c>
      <c r="F258" s="189" t="s">
        <v>253</v>
      </c>
      <c r="G258" s="190" t="s">
        <v>249</v>
      </c>
      <c r="H258" s="191" t="n">
        <v>18.827</v>
      </c>
      <c r="I258" s="192"/>
      <c r="J258" s="193" t="n">
        <f aca="false">ROUND(I258*H258,2)</f>
        <v>0</v>
      </c>
      <c r="K258" s="194"/>
      <c r="L258" s="102"/>
      <c r="M258" s="195"/>
      <c r="N258" s="152" t="s">
        <v>38</v>
      </c>
      <c r="P258" s="196" t="n">
        <f aca="false">O258*H258</f>
        <v>0</v>
      </c>
      <c r="Q258" s="196" t="n">
        <v>0</v>
      </c>
      <c r="R258" s="196" t="n">
        <f aca="false">Q258*H258</f>
        <v>0</v>
      </c>
      <c r="S258" s="196" t="n">
        <v>0</v>
      </c>
      <c r="T258" s="197" t="n">
        <f aca="false">S258*H258</f>
        <v>0</v>
      </c>
      <c r="AR258" s="198" t="s">
        <v>139</v>
      </c>
      <c r="AT258" s="198" t="s">
        <v>135</v>
      </c>
      <c r="AU258" s="198" t="s">
        <v>80</v>
      </c>
      <c r="AY258" s="95" t="s">
        <v>132</v>
      </c>
      <c r="BE258" s="156" t="n">
        <f aca="false">IF(N258="základní",J258,0)</f>
        <v>0</v>
      </c>
      <c r="BF258" s="156" t="n">
        <f aca="false">IF(N258="snížená",J258,0)</f>
        <v>0</v>
      </c>
      <c r="BG258" s="156" t="n">
        <f aca="false">IF(N258="zákl. přenesená",J258,0)</f>
        <v>0</v>
      </c>
      <c r="BH258" s="156" t="n">
        <f aca="false">IF(N258="sníž. přenesená",J258,0)</f>
        <v>0</v>
      </c>
      <c r="BI258" s="156" t="n">
        <f aca="false">IF(N258="nulová",J258,0)</f>
        <v>0</v>
      </c>
      <c r="BJ258" s="95" t="s">
        <v>78</v>
      </c>
      <c r="BK258" s="156" t="n">
        <f aca="false">ROUND(I258*H258,2)</f>
        <v>0</v>
      </c>
      <c r="BL258" s="95" t="s">
        <v>139</v>
      </c>
      <c r="BM258" s="198" t="s">
        <v>254</v>
      </c>
    </row>
    <row r="259" s="101" customFormat="true" ht="24.2" hidden="false" customHeight="true" outlineLevel="0" collapsed="false">
      <c r="B259" s="102"/>
      <c r="C259" s="187" t="s">
        <v>255</v>
      </c>
      <c r="D259" s="187" t="s">
        <v>135</v>
      </c>
      <c r="E259" s="188" t="s">
        <v>256</v>
      </c>
      <c r="F259" s="189" t="s">
        <v>257</v>
      </c>
      <c r="G259" s="190" t="s">
        <v>249</v>
      </c>
      <c r="H259" s="191" t="n">
        <v>357.713</v>
      </c>
      <c r="I259" s="192"/>
      <c r="J259" s="193" t="n">
        <f aca="false">ROUND(I259*H259,2)</f>
        <v>0</v>
      </c>
      <c r="K259" s="194"/>
      <c r="L259" s="102"/>
      <c r="M259" s="195"/>
      <c r="N259" s="152" t="s">
        <v>38</v>
      </c>
      <c r="P259" s="196" t="n">
        <f aca="false">O259*H259</f>
        <v>0</v>
      </c>
      <c r="Q259" s="196" t="n">
        <v>0</v>
      </c>
      <c r="R259" s="196" t="n">
        <f aca="false">Q259*H259</f>
        <v>0</v>
      </c>
      <c r="S259" s="196" t="n">
        <v>0</v>
      </c>
      <c r="T259" s="197" t="n">
        <f aca="false">S259*H259</f>
        <v>0</v>
      </c>
      <c r="AR259" s="198" t="s">
        <v>139</v>
      </c>
      <c r="AT259" s="198" t="s">
        <v>135</v>
      </c>
      <c r="AU259" s="198" t="s">
        <v>80</v>
      </c>
      <c r="AY259" s="95" t="s">
        <v>132</v>
      </c>
      <c r="BE259" s="156" t="n">
        <f aca="false">IF(N259="základní",J259,0)</f>
        <v>0</v>
      </c>
      <c r="BF259" s="156" t="n">
        <f aca="false">IF(N259="snížená",J259,0)</f>
        <v>0</v>
      </c>
      <c r="BG259" s="156" t="n">
        <f aca="false">IF(N259="zákl. přenesená",J259,0)</f>
        <v>0</v>
      </c>
      <c r="BH259" s="156" t="n">
        <f aca="false">IF(N259="sníž. přenesená",J259,0)</f>
        <v>0</v>
      </c>
      <c r="BI259" s="156" t="n">
        <f aca="false">IF(N259="nulová",J259,0)</f>
        <v>0</v>
      </c>
      <c r="BJ259" s="95" t="s">
        <v>78</v>
      </c>
      <c r="BK259" s="156" t="n">
        <f aca="false">ROUND(I259*H259,2)</f>
        <v>0</v>
      </c>
      <c r="BL259" s="95" t="s">
        <v>139</v>
      </c>
      <c r="BM259" s="198" t="s">
        <v>258</v>
      </c>
    </row>
    <row r="260" s="206" customFormat="true" ht="12.8" hidden="false" customHeight="false" outlineLevel="0" collapsed="false">
      <c r="B260" s="207"/>
      <c r="D260" s="201" t="s">
        <v>141</v>
      </c>
      <c r="F260" s="209" t="s">
        <v>259</v>
      </c>
      <c r="H260" s="210" t="n">
        <v>357.713</v>
      </c>
      <c r="L260" s="207"/>
      <c r="M260" s="211"/>
      <c r="T260" s="212"/>
      <c r="AT260" s="208" t="s">
        <v>141</v>
      </c>
      <c r="AU260" s="208" t="s">
        <v>80</v>
      </c>
      <c r="AV260" s="206" t="s">
        <v>80</v>
      </c>
      <c r="AW260" s="206" t="s">
        <v>2</v>
      </c>
      <c r="AX260" s="206" t="s">
        <v>78</v>
      </c>
      <c r="AY260" s="208" t="s">
        <v>132</v>
      </c>
    </row>
    <row r="261" s="101" customFormat="true" ht="33" hidden="false" customHeight="true" outlineLevel="0" collapsed="false">
      <c r="B261" s="102"/>
      <c r="C261" s="187" t="s">
        <v>260</v>
      </c>
      <c r="D261" s="187" t="s">
        <v>135</v>
      </c>
      <c r="E261" s="188" t="s">
        <v>261</v>
      </c>
      <c r="F261" s="189" t="s">
        <v>262</v>
      </c>
      <c r="G261" s="190" t="s">
        <v>249</v>
      </c>
      <c r="H261" s="191" t="n">
        <v>18.827</v>
      </c>
      <c r="I261" s="192"/>
      <c r="J261" s="193" t="n">
        <f aca="false">ROUND(I261*H261,2)</f>
        <v>0</v>
      </c>
      <c r="K261" s="194"/>
      <c r="L261" s="102"/>
      <c r="M261" s="195"/>
      <c r="N261" s="152" t="s">
        <v>38</v>
      </c>
      <c r="P261" s="196" t="n">
        <f aca="false">O261*H261</f>
        <v>0</v>
      </c>
      <c r="Q261" s="196" t="n">
        <v>0</v>
      </c>
      <c r="R261" s="196" t="n">
        <f aca="false">Q261*H261</f>
        <v>0</v>
      </c>
      <c r="S261" s="196" t="n">
        <v>0</v>
      </c>
      <c r="T261" s="197" t="n">
        <f aca="false">S261*H261</f>
        <v>0</v>
      </c>
      <c r="AR261" s="198" t="s">
        <v>139</v>
      </c>
      <c r="AT261" s="198" t="s">
        <v>135</v>
      </c>
      <c r="AU261" s="198" t="s">
        <v>80</v>
      </c>
      <c r="AY261" s="95" t="s">
        <v>132</v>
      </c>
      <c r="BE261" s="156" t="n">
        <f aca="false">IF(N261="základní",J261,0)</f>
        <v>0</v>
      </c>
      <c r="BF261" s="156" t="n">
        <f aca="false">IF(N261="snížená",J261,0)</f>
        <v>0</v>
      </c>
      <c r="BG261" s="156" t="n">
        <f aca="false">IF(N261="zákl. přenesená",J261,0)</f>
        <v>0</v>
      </c>
      <c r="BH261" s="156" t="n">
        <f aca="false">IF(N261="sníž. přenesená",J261,0)</f>
        <v>0</v>
      </c>
      <c r="BI261" s="156" t="n">
        <f aca="false">IF(N261="nulová",J261,0)</f>
        <v>0</v>
      </c>
      <c r="BJ261" s="95" t="s">
        <v>78</v>
      </c>
      <c r="BK261" s="156" t="n">
        <f aca="false">ROUND(I261*H261,2)</f>
        <v>0</v>
      </c>
      <c r="BL261" s="95" t="s">
        <v>139</v>
      </c>
      <c r="BM261" s="198" t="s">
        <v>263</v>
      </c>
    </row>
    <row r="262" s="175" customFormat="true" ht="22.9" hidden="false" customHeight="true" outlineLevel="0" collapsed="false">
      <c r="B262" s="176"/>
      <c r="D262" s="177" t="s">
        <v>72</v>
      </c>
      <c r="E262" s="185" t="s">
        <v>264</v>
      </c>
      <c r="F262" s="185" t="s">
        <v>265</v>
      </c>
      <c r="J262" s="186" t="n">
        <f aca="false">BK262</f>
        <v>0</v>
      </c>
      <c r="L262" s="176"/>
      <c r="M262" s="180"/>
      <c r="P262" s="181" t="n">
        <f aca="false">P263</f>
        <v>0</v>
      </c>
      <c r="R262" s="181" t="n">
        <f aca="false">R263</f>
        <v>0</v>
      </c>
      <c r="T262" s="182" t="n">
        <f aca="false">T263</f>
        <v>0</v>
      </c>
      <c r="AR262" s="177" t="s">
        <v>78</v>
      </c>
      <c r="AT262" s="183" t="s">
        <v>72</v>
      </c>
      <c r="AU262" s="183" t="s">
        <v>78</v>
      </c>
      <c r="AY262" s="177" t="s">
        <v>132</v>
      </c>
      <c r="BK262" s="184" t="n">
        <f aca="false">BK263</f>
        <v>0</v>
      </c>
    </row>
    <row r="263" s="101" customFormat="true" ht="24.2" hidden="false" customHeight="true" outlineLevel="0" collapsed="false">
      <c r="B263" s="102"/>
      <c r="C263" s="187" t="s">
        <v>266</v>
      </c>
      <c r="D263" s="187" t="s">
        <v>135</v>
      </c>
      <c r="E263" s="188" t="s">
        <v>267</v>
      </c>
      <c r="F263" s="189" t="s">
        <v>268</v>
      </c>
      <c r="G263" s="190" t="s">
        <v>249</v>
      </c>
      <c r="H263" s="191" t="n">
        <v>9.224</v>
      </c>
      <c r="I263" s="192"/>
      <c r="J263" s="193" t="n">
        <f aca="false">ROUND(I263*H263,2)</f>
        <v>0</v>
      </c>
      <c r="K263" s="194"/>
      <c r="L263" s="102"/>
      <c r="M263" s="195"/>
      <c r="N263" s="152" t="s">
        <v>38</v>
      </c>
      <c r="P263" s="196" t="n">
        <f aca="false">O263*H263</f>
        <v>0</v>
      </c>
      <c r="Q263" s="196" t="n">
        <v>0</v>
      </c>
      <c r="R263" s="196" t="n">
        <f aca="false">Q263*H263</f>
        <v>0</v>
      </c>
      <c r="S263" s="196" t="n">
        <v>0</v>
      </c>
      <c r="T263" s="197" t="n">
        <f aca="false">S263*H263</f>
        <v>0</v>
      </c>
      <c r="AR263" s="198" t="s">
        <v>139</v>
      </c>
      <c r="AT263" s="198" t="s">
        <v>135</v>
      </c>
      <c r="AU263" s="198" t="s">
        <v>80</v>
      </c>
      <c r="AY263" s="95" t="s">
        <v>132</v>
      </c>
      <c r="BE263" s="156" t="n">
        <f aca="false">IF(N263="základní",J263,0)</f>
        <v>0</v>
      </c>
      <c r="BF263" s="156" t="n">
        <f aca="false">IF(N263="snížená",J263,0)</f>
        <v>0</v>
      </c>
      <c r="BG263" s="156" t="n">
        <f aca="false">IF(N263="zákl. přenesená",J263,0)</f>
        <v>0</v>
      </c>
      <c r="BH263" s="156" t="n">
        <f aca="false">IF(N263="sníž. přenesená",J263,0)</f>
        <v>0</v>
      </c>
      <c r="BI263" s="156" t="n">
        <f aca="false">IF(N263="nulová",J263,0)</f>
        <v>0</v>
      </c>
      <c r="BJ263" s="95" t="s">
        <v>78</v>
      </c>
      <c r="BK263" s="156" t="n">
        <f aca="false">ROUND(I263*H263,2)</f>
        <v>0</v>
      </c>
      <c r="BL263" s="95" t="s">
        <v>139</v>
      </c>
      <c r="BM263" s="198" t="s">
        <v>269</v>
      </c>
    </row>
    <row r="264" s="175" customFormat="true" ht="25.9" hidden="false" customHeight="true" outlineLevel="0" collapsed="false">
      <c r="B264" s="176"/>
      <c r="D264" s="177" t="s">
        <v>72</v>
      </c>
      <c r="E264" s="178" t="s">
        <v>270</v>
      </c>
      <c r="F264" s="178" t="s">
        <v>271</v>
      </c>
      <c r="J264" s="179" t="n">
        <f aca="false">BK264</f>
        <v>0</v>
      </c>
      <c r="L264" s="176"/>
      <c r="M264" s="180"/>
      <c r="P264" s="181" t="n">
        <f aca="false">P265+P268+P317+P320+P354+P375+P399+P532+P546</f>
        <v>0</v>
      </c>
      <c r="R264" s="181" t="n">
        <f aca="false">R265+R268+R317+R320+R354+R375+R399+R532+R546</f>
        <v>14.26989215</v>
      </c>
      <c r="T264" s="182" t="n">
        <f aca="false">T265+T268+T317+T320+T354+T375+T399+T532+T546</f>
        <v>12.61028071</v>
      </c>
      <c r="AR264" s="177" t="s">
        <v>80</v>
      </c>
      <c r="AT264" s="183" t="s">
        <v>72</v>
      </c>
      <c r="AU264" s="183" t="s">
        <v>73</v>
      </c>
      <c r="AY264" s="177" t="s">
        <v>132</v>
      </c>
      <c r="BK264" s="184" t="n">
        <f aca="false">BK265+BK268+BK317+BK320+BK354+BK375+BK399+BK532+BK546</f>
        <v>0</v>
      </c>
    </row>
    <row r="265" s="175" customFormat="true" ht="22.9" hidden="false" customHeight="true" outlineLevel="0" collapsed="false">
      <c r="B265" s="176"/>
      <c r="D265" s="177" t="s">
        <v>72</v>
      </c>
      <c r="E265" s="185" t="s">
        <v>272</v>
      </c>
      <c r="F265" s="185" t="s">
        <v>273</v>
      </c>
      <c r="J265" s="186" t="n">
        <f aca="false">BK265</f>
        <v>0</v>
      </c>
      <c r="L265" s="176"/>
      <c r="M265" s="180"/>
      <c r="P265" s="181" t="n">
        <f aca="false">SUM(P266:P267)</f>
        <v>0</v>
      </c>
      <c r="R265" s="181" t="n">
        <f aca="false">SUM(R266:R267)</f>
        <v>0</v>
      </c>
      <c r="T265" s="182" t="n">
        <f aca="false">SUM(T266:T267)</f>
        <v>0</v>
      </c>
      <c r="AR265" s="177" t="s">
        <v>80</v>
      </c>
      <c r="AT265" s="183" t="s">
        <v>72</v>
      </c>
      <c r="AU265" s="183" t="s">
        <v>78</v>
      </c>
      <c r="AY265" s="177" t="s">
        <v>132</v>
      </c>
      <c r="BK265" s="184" t="n">
        <f aca="false">SUM(BK266:BK267)</f>
        <v>0</v>
      </c>
    </row>
    <row r="266" s="101" customFormat="true" ht="21.75" hidden="false" customHeight="true" outlineLevel="0" collapsed="false">
      <c r="B266" s="102"/>
      <c r="C266" s="187" t="s">
        <v>6</v>
      </c>
      <c r="D266" s="187" t="s">
        <v>135</v>
      </c>
      <c r="E266" s="188" t="s">
        <v>274</v>
      </c>
      <c r="F266" s="189" t="s">
        <v>275</v>
      </c>
      <c r="G266" s="190" t="s">
        <v>276</v>
      </c>
      <c r="H266" s="191" t="n">
        <v>1</v>
      </c>
      <c r="I266" s="192"/>
      <c r="J266" s="193" t="n">
        <f aca="false">ROUND(I266*H266,2)</f>
        <v>0</v>
      </c>
      <c r="K266" s="194"/>
      <c r="L266" s="102"/>
      <c r="M266" s="195"/>
      <c r="N266" s="152" t="s">
        <v>38</v>
      </c>
      <c r="P266" s="196" t="n">
        <f aca="false">O266*H266</f>
        <v>0</v>
      </c>
      <c r="Q266" s="196" t="n">
        <v>0</v>
      </c>
      <c r="R266" s="196" t="n">
        <f aca="false">Q266*H266</f>
        <v>0</v>
      </c>
      <c r="S266" s="196" t="n">
        <v>0</v>
      </c>
      <c r="T266" s="197" t="n">
        <f aca="false">S266*H266</f>
        <v>0</v>
      </c>
      <c r="AR266" s="198" t="s">
        <v>246</v>
      </c>
      <c r="AT266" s="198" t="s">
        <v>135</v>
      </c>
      <c r="AU266" s="198" t="s">
        <v>80</v>
      </c>
      <c r="AY266" s="95" t="s">
        <v>132</v>
      </c>
      <c r="BE266" s="156" t="n">
        <f aca="false">IF(N266="základní",J266,0)</f>
        <v>0</v>
      </c>
      <c r="BF266" s="156" t="n">
        <f aca="false">IF(N266="snížená",J266,0)</f>
        <v>0</v>
      </c>
      <c r="BG266" s="156" t="n">
        <f aca="false">IF(N266="zákl. přenesená",J266,0)</f>
        <v>0</v>
      </c>
      <c r="BH266" s="156" t="n">
        <f aca="false">IF(N266="sníž. přenesená",J266,0)</f>
        <v>0</v>
      </c>
      <c r="BI266" s="156" t="n">
        <f aca="false">IF(N266="nulová",J266,0)</f>
        <v>0</v>
      </c>
      <c r="BJ266" s="95" t="s">
        <v>78</v>
      </c>
      <c r="BK266" s="156" t="n">
        <f aca="false">ROUND(I266*H266,2)</f>
        <v>0</v>
      </c>
      <c r="BL266" s="95" t="s">
        <v>246</v>
      </c>
      <c r="BM266" s="198" t="s">
        <v>277</v>
      </c>
    </row>
    <row r="267" s="101" customFormat="true" ht="16.5" hidden="false" customHeight="true" outlineLevel="0" collapsed="false">
      <c r="B267" s="102"/>
      <c r="C267" s="187" t="s">
        <v>278</v>
      </c>
      <c r="D267" s="187" t="s">
        <v>135</v>
      </c>
      <c r="E267" s="188" t="s">
        <v>279</v>
      </c>
      <c r="F267" s="189" t="s">
        <v>280</v>
      </c>
      <c r="G267" s="190" t="s">
        <v>276</v>
      </c>
      <c r="H267" s="191" t="n">
        <v>1</v>
      </c>
      <c r="I267" s="192"/>
      <c r="J267" s="193" t="n">
        <f aca="false">ROUND(I267*H267,2)</f>
        <v>0</v>
      </c>
      <c r="K267" s="194"/>
      <c r="L267" s="102"/>
      <c r="M267" s="195"/>
      <c r="N267" s="152" t="s">
        <v>38</v>
      </c>
      <c r="P267" s="196" t="n">
        <f aca="false">O267*H267</f>
        <v>0</v>
      </c>
      <c r="Q267" s="196" t="n">
        <v>0</v>
      </c>
      <c r="R267" s="196" t="n">
        <f aca="false">Q267*H267</f>
        <v>0</v>
      </c>
      <c r="S267" s="196" t="n">
        <v>0</v>
      </c>
      <c r="T267" s="197" t="n">
        <f aca="false">S267*H267</f>
        <v>0</v>
      </c>
      <c r="AR267" s="198" t="s">
        <v>246</v>
      </c>
      <c r="AT267" s="198" t="s">
        <v>135</v>
      </c>
      <c r="AU267" s="198" t="s">
        <v>80</v>
      </c>
      <c r="AY267" s="95" t="s">
        <v>132</v>
      </c>
      <c r="BE267" s="156" t="n">
        <f aca="false">IF(N267="základní",J267,0)</f>
        <v>0</v>
      </c>
      <c r="BF267" s="156" t="n">
        <f aca="false">IF(N267="snížená",J267,0)</f>
        <v>0</v>
      </c>
      <c r="BG267" s="156" t="n">
        <f aca="false">IF(N267="zákl. přenesená",J267,0)</f>
        <v>0</v>
      </c>
      <c r="BH267" s="156" t="n">
        <f aca="false">IF(N267="sníž. přenesená",J267,0)</f>
        <v>0</v>
      </c>
      <c r="BI267" s="156" t="n">
        <f aca="false">IF(N267="nulová",J267,0)</f>
        <v>0</v>
      </c>
      <c r="BJ267" s="95" t="s">
        <v>78</v>
      </c>
      <c r="BK267" s="156" t="n">
        <f aca="false">ROUND(I267*H267,2)</f>
        <v>0</v>
      </c>
      <c r="BL267" s="95" t="s">
        <v>246</v>
      </c>
      <c r="BM267" s="198" t="s">
        <v>281</v>
      </c>
    </row>
    <row r="268" s="175" customFormat="true" ht="22.9" hidden="false" customHeight="true" outlineLevel="0" collapsed="false">
      <c r="B268" s="176"/>
      <c r="D268" s="177" t="s">
        <v>72</v>
      </c>
      <c r="E268" s="185" t="s">
        <v>282</v>
      </c>
      <c r="F268" s="185" t="s">
        <v>283</v>
      </c>
      <c r="J268" s="186" t="n">
        <f aca="false">BK268</f>
        <v>0</v>
      </c>
      <c r="L268" s="176"/>
      <c r="M268" s="180"/>
      <c r="P268" s="181" t="n">
        <f aca="false">SUM(P269:P316)</f>
        <v>0</v>
      </c>
      <c r="R268" s="181" t="n">
        <f aca="false">SUM(R269:R316)</f>
        <v>0</v>
      </c>
      <c r="T268" s="182" t="n">
        <f aca="false">SUM(T269:T316)</f>
        <v>0.98214</v>
      </c>
      <c r="AR268" s="177" t="s">
        <v>80</v>
      </c>
      <c r="AT268" s="183" t="s">
        <v>72</v>
      </c>
      <c r="AU268" s="183" t="s">
        <v>78</v>
      </c>
      <c r="AY268" s="177" t="s">
        <v>132</v>
      </c>
      <c r="BK268" s="184" t="n">
        <f aca="false">SUM(BK269:BK316)</f>
        <v>0</v>
      </c>
    </row>
    <row r="269" s="101" customFormat="true" ht="16.5" hidden="false" customHeight="true" outlineLevel="0" collapsed="false">
      <c r="B269" s="102"/>
      <c r="C269" s="187" t="s">
        <v>284</v>
      </c>
      <c r="D269" s="187" t="s">
        <v>135</v>
      </c>
      <c r="E269" s="188" t="s">
        <v>285</v>
      </c>
      <c r="F269" s="189" t="s">
        <v>286</v>
      </c>
      <c r="G269" s="190" t="s">
        <v>287</v>
      </c>
      <c r="H269" s="191" t="n">
        <v>20</v>
      </c>
      <c r="I269" s="192"/>
      <c r="J269" s="193" t="n">
        <f aca="false">ROUND(I269*H269,2)</f>
        <v>0</v>
      </c>
      <c r="K269" s="194"/>
      <c r="L269" s="102"/>
      <c r="M269" s="195"/>
      <c r="N269" s="152" t="s">
        <v>38</v>
      </c>
      <c r="P269" s="196" t="n">
        <f aca="false">O269*H269</f>
        <v>0</v>
      </c>
      <c r="Q269" s="196" t="n">
        <v>0</v>
      </c>
      <c r="R269" s="196" t="n">
        <f aca="false">Q269*H269</f>
        <v>0</v>
      </c>
      <c r="S269" s="196" t="n">
        <v>0.01933</v>
      </c>
      <c r="T269" s="197" t="n">
        <f aca="false">S269*H269</f>
        <v>0.3866</v>
      </c>
      <c r="AR269" s="198" t="s">
        <v>246</v>
      </c>
      <c r="AT269" s="198" t="s">
        <v>135</v>
      </c>
      <c r="AU269" s="198" t="s">
        <v>80</v>
      </c>
      <c r="AY269" s="95" t="s">
        <v>132</v>
      </c>
      <c r="BE269" s="156" t="n">
        <f aca="false">IF(N269="základní",J269,0)</f>
        <v>0</v>
      </c>
      <c r="BF269" s="156" t="n">
        <f aca="false">IF(N269="snížená",J269,0)</f>
        <v>0</v>
      </c>
      <c r="BG269" s="156" t="n">
        <f aca="false">IF(N269="zákl. přenesená",J269,0)</f>
        <v>0</v>
      </c>
      <c r="BH269" s="156" t="n">
        <f aca="false">IF(N269="sníž. přenesená",J269,0)</f>
        <v>0</v>
      </c>
      <c r="BI269" s="156" t="n">
        <f aca="false">IF(N269="nulová",J269,0)</f>
        <v>0</v>
      </c>
      <c r="BJ269" s="95" t="s">
        <v>78</v>
      </c>
      <c r="BK269" s="156" t="n">
        <f aca="false">ROUND(I269*H269,2)</f>
        <v>0</v>
      </c>
      <c r="BL269" s="95" t="s">
        <v>246</v>
      </c>
      <c r="BM269" s="198" t="s">
        <v>288</v>
      </c>
    </row>
    <row r="270" s="199" customFormat="true" ht="12.8" hidden="false" customHeight="false" outlineLevel="0" collapsed="false">
      <c r="B270" s="200"/>
      <c r="D270" s="201" t="s">
        <v>141</v>
      </c>
      <c r="E270" s="202"/>
      <c r="F270" s="203" t="s">
        <v>142</v>
      </c>
      <c r="H270" s="202"/>
      <c r="L270" s="200"/>
      <c r="M270" s="204"/>
      <c r="T270" s="205"/>
      <c r="AT270" s="202" t="s">
        <v>141</v>
      </c>
      <c r="AU270" s="202" t="s">
        <v>80</v>
      </c>
      <c r="AV270" s="199" t="s">
        <v>78</v>
      </c>
      <c r="AW270" s="199" t="s">
        <v>30</v>
      </c>
      <c r="AX270" s="199" t="s">
        <v>73</v>
      </c>
      <c r="AY270" s="202" t="s">
        <v>132</v>
      </c>
    </row>
    <row r="271" s="206" customFormat="true" ht="12.8" hidden="false" customHeight="false" outlineLevel="0" collapsed="false">
      <c r="B271" s="207"/>
      <c r="D271" s="201" t="s">
        <v>141</v>
      </c>
      <c r="E271" s="208"/>
      <c r="F271" s="209" t="s">
        <v>173</v>
      </c>
      <c r="H271" s="210" t="n">
        <v>7</v>
      </c>
      <c r="L271" s="207"/>
      <c r="M271" s="211"/>
      <c r="T271" s="212"/>
      <c r="AT271" s="208" t="s">
        <v>141</v>
      </c>
      <c r="AU271" s="208" t="s">
        <v>80</v>
      </c>
      <c r="AV271" s="206" t="s">
        <v>80</v>
      </c>
      <c r="AW271" s="206" t="s">
        <v>30</v>
      </c>
      <c r="AX271" s="206" t="s">
        <v>73</v>
      </c>
      <c r="AY271" s="208" t="s">
        <v>132</v>
      </c>
    </row>
    <row r="272" s="199" customFormat="true" ht="12.8" hidden="false" customHeight="false" outlineLevel="0" collapsed="false">
      <c r="B272" s="200"/>
      <c r="D272" s="201" t="s">
        <v>141</v>
      </c>
      <c r="E272" s="202"/>
      <c r="F272" s="203" t="s">
        <v>145</v>
      </c>
      <c r="H272" s="202"/>
      <c r="L272" s="200"/>
      <c r="M272" s="204"/>
      <c r="T272" s="205"/>
      <c r="AT272" s="202" t="s">
        <v>141</v>
      </c>
      <c r="AU272" s="202" t="s">
        <v>80</v>
      </c>
      <c r="AV272" s="199" t="s">
        <v>78</v>
      </c>
      <c r="AW272" s="199" t="s">
        <v>30</v>
      </c>
      <c r="AX272" s="199" t="s">
        <v>73</v>
      </c>
      <c r="AY272" s="202" t="s">
        <v>132</v>
      </c>
    </row>
    <row r="273" s="206" customFormat="true" ht="12.8" hidden="false" customHeight="false" outlineLevel="0" collapsed="false">
      <c r="B273" s="207"/>
      <c r="D273" s="201" t="s">
        <v>141</v>
      </c>
      <c r="E273" s="208"/>
      <c r="F273" s="209" t="s">
        <v>173</v>
      </c>
      <c r="H273" s="210" t="n">
        <v>7</v>
      </c>
      <c r="L273" s="207"/>
      <c r="M273" s="211"/>
      <c r="T273" s="212"/>
      <c r="AT273" s="208" t="s">
        <v>141</v>
      </c>
      <c r="AU273" s="208" t="s">
        <v>80</v>
      </c>
      <c r="AV273" s="206" t="s">
        <v>80</v>
      </c>
      <c r="AW273" s="206" t="s">
        <v>30</v>
      </c>
      <c r="AX273" s="206" t="s">
        <v>73</v>
      </c>
      <c r="AY273" s="208" t="s">
        <v>132</v>
      </c>
    </row>
    <row r="274" s="199" customFormat="true" ht="12.8" hidden="false" customHeight="false" outlineLevel="0" collapsed="false">
      <c r="B274" s="200"/>
      <c r="D274" s="201" t="s">
        <v>141</v>
      </c>
      <c r="E274" s="202"/>
      <c r="F274" s="203" t="s">
        <v>146</v>
      </c>
      <c r="H274" s="202"/>
      <c r="L274" s="200"/>
      <c r="M274" s="204"/>
      <c r="T274" s="205"/>
      <c r="AT274" s="202" t="s">
        <v>141</v>
      </c>
      <c r="AU274" s="202" t="s">
        <v>80</v>
      </c>
      <c r="AV274" s="199" t="s">
        <v>78</v>
      </c>
      <c r="AW274" s="199" t="s">
        <v>30</v>
      </c>
      <c r="AX274" s="199" t="s">
        <v>73</v>
      </c>
      <c r="AY274" s="202" t="s">
        <v>132</v>
      </c>
    </row>
    <row r="275" s="206" customFormat="true" ht="12.8" hidden="false" customHeight="false" outlineLevel="0" collapsed="false">
      <c r="B275" s="207"/>
      <c r="D275" s="201" t="s">
        <v>141</v>
      </c>
      <c r="E275" s="208"/>
      <c r="F275" s="209" t="s">
        <v>148</v>
      </c>
      <c r="H275" s="210" t="n">
        <v>6</v>
      </c>
      <c r="L275" s="207"/>
      <c r="M275" s="211"/>
      <c r="T275" s="212"/>
      <c r="AT275" s="208" t="s">
        <v>141</v>
      </c>
      <c r="AU275" s="208" t="s">
        <v>80</v>
      </c>
      <c r="AV275" s="206" t="s">
        <v>80</v>
      </c>
      <c r="AW275" s="206" t="s">
        <v>30</v>
      </c>
      <c r="AX275" s="206" t="s">
        <v>73</v>
      </c>
      <c r="AY275" s="208" t="s">
        <v>132</v>
      </c>
    </row>
    <row r="276" s="213" customFormat="true" ht="12.8" hidden="false" customHeight="false" outlineLevel="0" collapsed="false">
      <c r="B276" s="214"/>
      <c r="D276" s="201" t="s">
        <v>141</v>
      </c>
      <c r="E276" s="215"/>
      <c r="F276" s="216" t="s">
        <v>147</v>
      </c>
      <c r="H276" s="217" t="n">
        <v>20</v>
      </c>
      <c r="L276" s="214"/>
      <c r="M276" s="218"/>
      <c r="T276" s="219"/>
      <c r="AT276" s="215" t="s">
        <v>141</v>
      </c>
      <c r="AU276" s="215" t="s">
        <v>80</v>
      </c>
      <c r="AV276" s="213" t="s">
        <v>139</v>
      </c>
      <c r="AW276" s="213" t="s">
        <v>30</v>
      </c>
      <c r="AX276" s="213" t="s">
        <v>78</v>
      </c>
      <c r="AY276" s="215" t="s">
        <v>132</v>
      </c>
    </row>
    <row r="277" s="101" customFormat="true" ht="24.2" hidden="false" customHeight="true" outlineLevel="0" collapsed="false">
      <c r="B277" s="102"/>
      <c r="C277" s="187" t="s">
        <v>289</v>
      </c>
      <c r="D277" s="187" t="s">
        <v>135</v>
      </c>
      <c r="E277" s="188" t="s">
        <v>290</v>
      </c>
      <c r="F277" s="189" t="s">
        <v>291</v>
      </c>
      <c r="G277" s="190" t="s">
        <v>287</v>
      </c>
      <c r="H277" s="191" t="n">
        <v>12</v>
      </c>
      <c r="I277" s="192"/>
      <c r="J277" s="193" t="n">
        <f aca="false">ROUND(I277*H277,2)</f>
        <v>0</v>
      </c>
      <c r="K277" s="194"/>
      <c r="L277" s="102"/>
      <c r="M277" s="195"/>
      <c r="N277" s="152" t="s">
        <v>38</v>
      </c>
      <c r="P277" s="196" t="n">
        <f aca="false">O277*H277</f>
        <v>0</v>
      </c>
      <c r="Q277" s="196" t="n">
        <v>0</v>
      </c>
      <c r="R277" s="196" t="n">
        <f aca="false">Q277*H277</f>
        <v>0</v>
      </c>
      <c r="S277" s="196" t="n">
        <v>0.01107</v>
      </c>
      <c r="T277" s="197" t="n">
        <f aca="false">S277*H277</f>
        <v>0.13284</v>
      </c>
      <c r="AR277" s="198" t="s">
        <v>246</v>
      </c>
      <c r="AT277" s="198" t="s">
        <v>135</v>
      </c>
      <c r="AU277" s="198" t="s">
        <v>80</v>
      </c>
      <c r="AY277" s="95" t="s">
        <v>132</v>
      </c>
      <c r="BE277" s="156" t="n">
        <f aca="false">IF(N277="základní",J277,0)</f>
        <v>0</v>
      </c>
      <c r="BF277" s="156" t="n">
        <f aca="false">IF(N277="snížená",J277,0)</f>
        <v>0</v>
      </c>
      <c r="BG277" s="156" t="n">
        <f aca="false">IF(N277="zákl. přenesená",J277,0)</f>
        <v>0</v>
      </c>
      <c r="BH277" s="156" t="n">
        <f aca="false">IF(N277="sníž. přenesená",J277,0)</f>
        <v>0</v>
      </c>
      <c r="BI277" s="156" t="n">
        <f aca="false">IF(N277="nulová",J277,0)</f>
        <v>0</v>
      </c>
      <c r="BJ277" s="95" t="s">
        <v>78</v>
      </c>
      <c r="BK277" s="156" t="n">
        <f aca="false">ROUND(I277*H277,2)</f>
        <v>0</v>
      </c>
      <c r="BL277" s="95" t="s">
        <v>246</v>
      </c>
      <c r="BM277" s="198" t="s">
        <v>292</v>
      </c>
    </row>
    <row r="278" s="199" customFormat="true" ht="12.8" hidden="false" customHeight="false" outlineLevel="0" collapsed="false">
      <c r="B278" s="200"/>
      <c r="D278" s="201" t="s">
        <v>141</v>
      </c>
      <c r="E278" s="202"/>
      <c r="F278" s="203" t="s">
        <v>142</v>
      </c>
      <c r="H278" s="202"/>
      <c r="L278" s="200"/>
      <c r="M278" s="204"/>
      <c r="T278" s="205"/>
      <c r="AT278" s="202" t="s">
        <v>141</v>
      </c>
      <c r="AU278" s="202" t="s">
        <v>80</v>
      </c>
      <c r="AV278" s="199" t="s">
        <v>78</v>
      </c>
      <c r="AW278" s="199" t="s">
        <v>30</v>
      </c>
      <c r="AX278" s="199" t="s">
        <v>73</v>
      </c>
      <c r="AY278" s="202" t="s">
        <v>132</v>
      </c>
    </row>
    <row r="279" s="206" customFormat="true" ht="12.8" hidden="false" customHeight="false" outlineLevel="0" collapsed="false">
      <c r="B279" s="207"/>
      <c r="D279" s="201" t="s">
        <v>141</v>
      </c>
      <c r="E279" s="208"/>
      <c r="F279" s="209" t="s">
        <v>139</v>
      </c>
      <c r="H279" s="210" t="n">
        <v>4</v>
      </c>
      <c r="L279" s="207"/>
      <c r="M279" s="211"/>
      <c r="T279" s="212"/>
      <c r="AT279" s="208" t="s">
        <v>141</v>
      </c>
      <c r="AU279" s="208" t="s">
        <v>80</v>
      </c>
      <c r="AV279" s="206" t="s">
        <v>80</v>
      </c>
      <c r="AW279" s="206" t="s">
        <v>30</v>
      </c>
      <c r="AX279" s="206" t="s">
        <v>73</v>
      </c>
      <c r="AY279" s="208" t="s">
        <v>132</v>
      </c>
    </row>
    <row r="280" s="199" customFormat="true" ht="12.8" hidden="false" customHeight="false" outlineLevel="0" collapsed="false">
      <c r="B280" s="200"/>
      <c r="D280" s="201" t="s">
        <v>141</v>
      </c>
      <c r="E280" s="202"/>
      <c r="F280" s="203" t="s">
        <v>145</v>
      </c>
      <c r="H280" s="202"/>
      <c r="L280" s="200"/>
      <c r="M280" s="204"/>
      <c r="T280" s="205"/>
      <c r="AT280" s="202" t="s">
        <v>141</v>
      </c>
      <c r="AU280" s="202" t="s">
        <v>80</v>
      </c>
      <c r="AV280" s="199" t="s">
        <v>78</v>
      </c>
      <c r="AW280" s="199" t="s">
        <v>30</v>
      </c>
      <c r="AX280" s="199" t="s">
        <v>73</v>
      </c>
      <c r="AY280" s="202" t="s">
        <v>132</v>
      </c>
    </row>
    <row r="281" s="206" customFormat="true" ht="12.8" hidden="false" customHeight="false" outlineLevel="0" collapsed="false">
      <c r="B281" s="207"/>
      <c r="D281" s="201" t="s">
        <v>141</v>
      </c>
      <c r="E281" s="208"/>
      <c r="F281" s="209" t="s">
        <v>139</v>
      </c>
      <c r="H281" s="210" t="n">
        <v>4</v>
      </c>
      <c r="L281" s="207"/>
      <c r="M281" s="211"/>
      <c r="T281" s="212"/>
      <c r="AT281" s="208" t="s">
        <v>141</v>
      </c>
      <c r="AU281" s="208" t="s">
        <v>80</v>
      </c>
      <c r="AV281" s="206" t="s">
        <v>80</v>
      </c>
      <c r="AW281" s="206" t="s">
        <v>30</v>
      </c>
      <c r="AX281" s="206" t="s">
        <v>73</v>
      </c>
      <c r="AY281" s="208" t="s">
        <v>132</v>
      </c>
    </row>
    <row r="282" s="199" customFormat="true" ht="12.8" hidden="false" customHeight="false" outlineLevel="0" collapsed="false">
      <c r="B282" s="200"/>
      <c r="D282" s="201" t="s">
        <v>141</v>
      </c>
      <c r="E282" s="202"/>
      <c r="F282" s="203" t="s">
        <v>146</v>
      </c>
      <c r="H282" s="202"/>
      <c r="L282" s="200"/>
      <c r="M282" s="204"/>
      <c r="T282" s="205"/>
      <c r="AT282" s="202" t="s">
        <v>141</v>
      </c>
      <c r="AU282" s="202" t="s">
        <v>80</v>
      </c>
      <c r="AV282" s="199" t="s">
        <v>78</v>
      </c>
      <c r="AW282" s="199" t="s">
        <v>30</v>
      </c>
      <c r="AX282" s="199" t="s">
        <v>73</v>
      </c>
      <c r="AY282" s="202" t="s">
        <v>132</v>
      </c>
    </row>
    <row r="283" s="206" customFormat="true" ht="12.8" hidden="false" customHeight="false" outlineLevel="0" collapsed="false">
      <c r="B283" s="207"/>
      <c r="D283" s="201" t="s">
        <v>141</v>
      </c>
      <c r="E283" s="208"/>
      <c r="F283" s="209" t="s">
        <v>139</v>
      </c>
      <c r="H283" s="210" t="n">
        <v>4</v>
      </c>
      <c r="L283" s="207"/>
      <c r="M283" s="211"/>
      <c r="T283" s="212"/>
      <c r="AT283" s="208" t="s">
        <v>141</v>
      </c>
      <c r="AU283" s="208" t="s">
        <v>80</v>
      </c>
      <c r="AV283" s="206" t="s">
        <v>80</v>
      </c>
      <c r="AW283" s="206" t="s">
        <v>30</v>
      </c>
      <c r="AX283" s="206" t="s">
        <v>73</v>
      </c>
      <c r="AY283" s="208" t="s">
        <v>132</v>
      </c>
    </row>
    <row r="284" s="213" customFormat="true" ht="12.8" hidden="false" customHeight="false" outlineLevel="0" collapsed="false">
      <c r="B284" s="214"/>
      <c r="D284" s="201" t="s">
        <v>141</v>
      </c>
      <c r="E284" s="215"/>
      <c r="F284" s="216" t="s">
        <v>147</v>
      </c>
      <c r="H284" s="217" t="n">
        <v>12</v>
      </c>
      <c r="L284" s="214"/>
      <c r="M284" s="218"/>
      <c r="T284" s="219"/>
      <c r="AT284" s="215" t="s">
        <v>141</v>
      </c>
      <c r="AU284" s="215" t="s">
        <v>80</v>
      </c>
      <c r="AV284" s="213" t="s">
        <v>139</v>
      </c>
      <c r="AW284" s="213" t="s">
        <v>30</v>
      </c>
      <c r="AX284" s="213" t="s">
        <v>78</v>
      </c>
      <c r="AY284" s="215" t="s">
        <v>132</v>
      </c>
    </row>
    <row r="285" s="101" customFormat="true" ht="16.5" hidden="false" customHeight="true" outlineLevel="0" collapsed="false">
      <c r="B285" s="102"/>
      <c r="C285" s="187" t="s">
        <v>293</v>
      </c>
      <c r="D285" s="187" t="s">
        <v>135</v>
      </c>
      <c r="E285" s="188" t="s">
        <v>294</v>
      </c>
      <c r="F285" s="189" t="s">
        <v>295</v>
      </c>
      <c r="G285" s="190" t="s">
        <v>287</v>
      </c>
      <c r="H285" s="191" t="n">
        <v>16</v>
      </c>
      <c r="I285" s="192"/>
      <c r="J285" s="193" t="n">
        <f aca="false">ROUND(I285*H285,2)</f>
        <v>0</v>
      </c>
      <c r="K285" s="194"/>
      <c r="L285" s="102"/>
      <c r="M285" s="195"/>
      <c r="N285" s="152" t="s">
        <v>38</v>
      </c>
      <c r="P285" s="196" t="n">
        <f aca="false">O285*H285</f>
        <v>0</v>
      </c>
      <c r="Q285" s="196" t="n">
        <v>0</v>
      </c>
      <c r="R285" s="196" t="n">
        <f aca="false">Q285*H285</f>
        <v>0</v>
      </c>
      <c r="S285" s="196" t="n">
        <v>0.01946</v>
      </c>
      <c r="T285" s="197" t="n">
        <f aca="false">S285*H285</f>
        <v>0.31136</v>
      </c>
      <c r="AR285" s="198" t="s">
        <v>246</v>
      </c>
      <c r="AT285" s="198" t="s">
        <v>135</v>
      </c>
      <c r="AU285" s="198" t="s">
        <v>80</v>
      </c>
      <c r="AY285" s="95" t="s">
        <v>132</v>
      </c>
      <c r="BE285" s="156" t="n">
        <f aca="false">IF(N285="základní",J285,0)</f>
        <v>0</v>
      </c>
      <c r="BF285" s="156" t="n">
        <f aca="false">IF(N285="snížená",J285,0)</f>
        <v>0</v>
      </c>
      <c r="BG285" s="156" t="n">
        <f aca="false">IF(N285="zákl. přenesená",J285,0)</f>
        <v>0</v>
      </c>
      <c r="BH285" s="156" t="n">
        <f aca="false">IF(N285="sníž. přenesená",J285,0)</f>
        <v>0</v>
      </c>
      <c r="BI285" s="156" t="n">
        <f aca="false">IF(N285="nulová",J285,0)</f>
        <v>0</v>
      </c>
      <c r="BJ285" s="95" t="s">
        <v>78</v>
      </c>
      <c r="BK285" s="156" t="n">
        <f aca="false">ROUND(I285*H285,2)</f>
        <v>0</v>
      </c>
      <c r="BL285" s="95" t="s">
        <v>246</v>
      </c>
      <c r="BM285" s="198" t="s">
        <v>296</v>
      </c>
    </row>
    <row r="286" s="199" customFormat="true" ht="12.8" hidden="false" customHeight="false" outlineLevel="0" collapsed="false">
      <c r="B286" s="200"/>
      <c r="D286" s="201" t="s">
        <v>141</v>
      </c>
      <c r="E286" s="202"/>
      <c r="F286" s="203" t="s">
        <v>142</v>
      </c>
      <c r="H286" s="202"/>
      <c r="L286" s="200"/>
      <c r="M286" s="204"/>
      <c r="T286" s="205"/>
      <c r="AT286" s="202" t="s">
        <v>141</v>
      </c>
      <c r="AU286" s="202" t="s">
        <v>80</v>
      </c>
      <c r="AV286" s="199" t="s">
        <v>78</v>
      </c>
      <c r="AW286" s="199" t="s">
        <v>30</v>
      </c>
      <c r="AX286" s="199" t="s">
        <v>73</v>
      </c>
      <c r="AY286" s="202" t="s">
        <v>132</v>
      </c>
    </row>
    <row r="287" s="206" customFormat="true" ht="12.8" hidden="false" customHeight="false" outlineLevel="0" collapsed="false">
      <c r="B287" s="207"/>
      <c r="D287" s="201" t="s">
        <v>141</v>
      </c>
      <c r="E287" s="208"/>
      <c r="F287" s="209" t="s">
        <v>160</v>
      </c>
      <c r="H287" s="210" t="n">
        <v>5</v>
      </c>
      <c r="L287" s="207"/>
      <c r="M287" s="211"/>
      <c r="T287" s="212"/>
      <c r="AT287" s="208" t="s">
        <v>141</v>
      </c>
      <c r="AU287" s="208" t="s">
        <v>80</v>
      </c>
      <c r="AV287" s="206" t="s">
        <v>80</v>
      </c>
      <c r="AW287" s="206" t="s">
        <v>30</v>
      </c>
      <c r="AX287" s="206" t="s">
        <v>73</v>
      </c>
      <c r="AY287" s="208" t="s">
        <v>132</v>
      </c>
    </row>
    <row r="288" s="199" customFormat="true" ht="12.8" hidden="false" customHeight="false" outlineLevel="0" collapsed="false">
      <c r="B288" s="200"/>
      <c r="D288" s="201" t="s">
        <v>141</v>
      </c>
      <c r="E288" s="202"/>
      <c r="F288" s="203" t="s">
        <v>145</v>
      </c>
      <c r="H288" s="202"/>
      <c r="L288" s="200"/>
      <c r="M288" s="204"/>
      <c r="T288" s="205"/>
      <c r="AT288" s="202" t="s">
        <v>141</v>
      </c>
      <c r="AU288" s="202" t="s">
        <v>80</v>
      </c>
      <c r="AV288" s="199" t="s">
        <v>78</v>
      </c>
      <c r="AW288" s="199" t="s">
        <v>30</v>
      </c>
      <c r="AX288" s="199" t="s">
        <v>73</v>
      </c>
      <c r="AY288" s="202" t="s">
        <v>132</v>
      </c>
    </row>
    <row r="289" s="206" customFormat="true" ht="12.8" hidden="false" customHeight="false" outlineLevel="0" collapsed="false">
      <c r="B289" s="207"/>
      <c r="D289" s="201" t="s">
        <v>141</v>
      </c>
      <c r="E289" s="208"/>
      <c r="F289" s="209" t="s">
        <v>160</v>
      </c>
      <c r="H289" s="210" t="n">
        <v>5</v>
      </c>
      <c r="L289" s="207"/>
      <c r="M289" s="211"/>
      <c r="T289" s="212"/>
      <c r="AT289" s="208" t="s">
        <v>141</v>
      </c>
      <c r="AU289" s="208" t="s">
        <v>80</v>
      </c>
      <c r="AV289" s="206" t="s">
        <v>80</v>
      </c>
      <c r="AW289" s="206" t="s">
        <v>30</v>
      </c>
      <c r="AX289" s="206" t="s">
        <v>73</v>
      </c>
      <c r="AY289" s="208" t="s">
        <v>132</v>
      </c>
    </row>
    <row r="290" s="199" customFormat="true" ht="12.8" hidden="false" customHeight="false" outlineLevel="0" collapsed="false">
      <c r="B290" s="200"/>
      <c r="D290" s="201" t="s">
        <v>141</v>
      </c>
      <c r="E290" s="202"/>
      <c r="F290" s="203" t="s">
        <v>146</v>
      </c>
      <c r="H290" s="202"/>
      <c r="L290" s="200"/>
      <c r="M290" s="204"/>
      <c r="T290" s="205"/>
      <c r="AT290" s="202" t="s">
        <v>141</v>
      </c>
      <c r="AU290" s="202" t="s">
        <v>80</v>
      </c>
      <c r="AV290" s="199" t="s">
        <v>78</v>
      </c>
      <c r="AW290" s="199" t="s">
        <v>30</v>
      </c>
      <c r="AX290" s="199" t="s">
        <v>73</v>
      </c>
      <c r="AY290" s="202" t="s">
        <v>132</v>
      </c>
    </row>
    <row r="291" s="206" customFormat="true" ht="12.8" hidden="false" customHeight="false" outlineLevel="0" collapsed="false">
      <c r="B291" s="207"/>
      <c r="D291" s="201" t="s">
        <v>141</v>
      </c>
      <c r="E291" s="208"/>
      <c r="F291" s="209" t="s">
        <v>148</v>
      </c>
      <c r="H291" s="210" t="n">
        <v>6</v>
      </c>
      <c r="L291" s="207"/>
      <c r="M291" s="211"/>
      <c r="T291" s="212"/>
      <c r="AT291" s="208" t="s">
        <v>141</v>
      </c>
      <c r="AU291" s="208" t="s">
        <v>80</v>
      </c>
      <c r="AV291" s="206" t="s">
        <v>80</v>
      </c>
      <c r="AW291" s="206" t="s">
        <v>30</v>
      </c>
      <c r="AX291" s="206" t="s">
        <v>73</v>
      </c>
      <c r="AY291" s="208" t="s">
        <v>132</v>
      </c>
    </row>
    <row r="292" s="213" customFormat="true" ht="12.8" hidden="false" customHeight="false" outlineLevel="0" collapsed="false">
      <c r="B292" s="214"/>
      <c r="D292" s="201" t="s">
        <v>141</v>
      </c>
      <c r="E292" s="215"/>
      <c r="F292" s="216" t="s">
        <v>147</v>
      </c>
      <c r="H292" s="217" t="n">
        <v>16</v>
      </c>
      <c r="L292" s="214"/>
      <c r="M292" s="218"/>
      <c r="T292" s="219"/>
      <c r="AT292" s="215" t="s">
        <v>141</v>
      </c>
      <c r="AU292" s="215" t="s">
        <v>80</v>
      </c>
      <c r="AV292" s="213" t="s">
        <v>139</v>
      </c>
      <c r="AW292" s="213" t="s">
        <v>30</v>
      </c>
      <c r="AX292" s="213" t="s">
        <v>78</v>
      </c>
      <c r="AY292" s="215" t="s">
        <v>132</v>
      </c>
    </row>
    <row r="293" s="101" customFormat="true" ht="16.5" hidden="false" customHeight="true" outlineLevel="0" collapsed="false">
      <c r="B293" s="102"/>
      <c r="C293" s="187" t="s">
        <v>297</v>
      </c>
      <c r="D293" s="187" t="s">
        <v>135</v>
      </c>
      <c r="E293" s="188" t="s">
        <v>298</v>
      </c>
      <c r="F293" s="189" t="s">
        <v>299</v>
      </c>
      <c r="G293" s="190" t="s">
        <v>287</v>
      </c>
      <c r="H293" s="191" t="n">
        <v>1</v>
      </c>
      <c r="I293" s="192"/>
      <c r="J293" s="193" t="n">
        <f aca="false">ROUND(I293*H293,2)</f>
        <v>0</v>
      </c>
      <c r="K293" s="194"/>
      <c r="L293" s="102"/>
      <c r="M293" s="195"/>
      <c r="N293" s="152" t="s">
        <v>38</v>
      </c>
      <c r="P293" s="196" t="n">
        <f aca="false">O293*H293</f>
        <v>0</v>
      </c>
      <c r="Q293" s="196" t="n">
        <v>0</v>
      </c>
      <c r="R293" s="196" t="n">
        <f aca="false">Q293*H293</f>
        <v>0</v>
      </c>
      <c r="S293" s="196" t="n">
        <v>0.0176</v>
      </c>
      <c r="T293" s="197" t="n">
        <f aca="false">S293*H293</f>
        <v>0.0176</v>
      </c>
      <c r="AR293" s="198" t="s">
        <v>246</v>
      </c>
      <c r="AT293" s="198" t="s">
        <v>135</v>
      </c>
      <c r="AU293" s="198" t="s">
        <v>80</v>
      </c>
      <c r="AY293" s="95" t="s">
        <v>132</v>
      </c>
      <c r="BE293" s="156" t="n">
        <f aca="false">IF(N293="základní",J293,0)</f>
        <v>0</v>
      </c>
      <c r="BF293" s="156" t="n">
        <f aca="false">IF(N293="snížená",J293,0)</f>
        <v>0</v>
      </c>
      <c r="BG293" s="156" t="n">
        <f aca="false">IF(N293="zákl. přenesená",J293,0)</f>
        <v>0</v>
      </c>
      <c r="BH293" s="156" t="n">
        <f aca="false">IF(N293="sníž. přenesená",J293,0)</f>
        <v>0</v>
      </c>
      <c r="BI293" s="156" t="n">
        <f aca="false">IF(N293="nulová",J293,0)</f>
        <v>0</v>
      </c>
      <c r="BJ293" s="95" t="s">
        <v>78</v>
      </c>
      <c r="BK293" s="156" t="n">
        <f aca="false">ROUND(I293*H293,2)</f>
        <v>0</v>
      </c>
      <c r="BL293" s="95" t="s">
        <v>246</v>
      </c>
      <c r="BM293" s="198" t="s">
        <v>300</v>
      </c>
    </row>
    <row r="294" s="199" customFormat="true" ht="12.8" hidden="false" customHeight="false" outlineLevel="0" collapsed="false">
      <c r="B294" s="200"/>
      <c r="D294" s="201" t="s">
        <v>141</v>
      </c>
      <c r="E294" s="202"/>
      <c r="F294" s="203" t="s">
        <v>146</v>
      </c>
      <c r="H294" s="202"/>
      <c r="L294" s="200"/>
      <c r="M294" s="204"/>
      <c r="T294" s="205"/>
      <c r="AT294" s="202" t="s">
        <v>141</v>
      </c>
      <c r="AU294" s="202" t="s">
        <v>80</v>
      </c>
      <c r="AV294" s="199" t="s">
        <v>78</v>
      </c>
      <c r="AW294" s="199" t="s">
        <v>30</v>
      </c>
      <c r="AX294" s="199" t="s">
        <v>73</v>
      </c>
      <c r="AY294" s="202" t="s">
        <v>132</v>
      </c>
    </row>
    <row r="295" s="206" customFormat="true" ht="12.8" hidden="false" customHeight="false" outlineLevel="0" collapsed="false">
      <c r="B295" s="207"/>
      <c r="D295" s="201" t="s">
        <v>141</v>
      </c>
      <c r="E295" s="208"/>
      <c r="F295" s="209" t="s">
        <v>78</v>
      </c>
      <c r="H295" s="210" t="n">
        <v>1</v>
      </c>
      <c r="L295" s="207"/>
      <c r="M295" s="211"/>
      <c r="T295" s="212"/>
      <c r="AT295" s="208" t="s">
        <v>141</v>
      </c>
      <c r="AU295" s="208" t="s">
        <v>80</v>
      </c>
      <c r="AV295" s="206" t="s">
        <v>80</v>
      </c>
      <c r="AW295" s="206" t="s">
        <v>30</v>
      </c>
      <c r="AX295" s="206" t="s">
        <v>78</v>
      </c>
      <c r="AY295" s="208" t="s">
        <v>132</v>
      </c>
    </row>
    <row r="296" s="101" customFormat="true" ht="16.5" hidden="false" customHeight="true" outlineLevel="0" collapsed="false">
      <c r="B296" s="102"/>
      <c r="C296" s="187" t="s">
        <v>301</v>
      </c>
      <c r="D296" s="187" t="s">
        <v>135</v>
      </c>
      <c r="E296" s="188" t="s">
        <v>302</v>
      </c>
      <c r="F296" s="189" t="s">
        <v>303</v>
      </c>
      <c r="G296" s="190" t="s">
        <v>287</v>
      </c>
      <c r="H296" s="191" t="n">
        <v>3</v>
      </c>
      <c r="I296" s="192"/>
      <c r="J296" s="193" t="n">
        <f aca="false">ROUND(I296*H296,2)</f>
        <v>0</v>
      </c>
      <c r="K296" s="194"/>
      <c r="L296" s="102"/>
      <c r="M296" s="195"/>
      <c r="N296" s="152" t="s">
        <v>38</v>
      </c>
      <c r="P296" s="196" t="n">
        <f aca="false">O296*H296</f>
        <v>0</v>
      </c>
      <c r="Q296" s="196" t="n">
        <v>0</v>
      </c>
      <c r="R296" s="196" t="n">
        <f aca="false">Q296*H296</f>
        <v>0</v>
      </c>
      <c r="S296" s="196" t="n">
        <v>0.0347</v>
      </c>
      <c r="T296" s="197" t="n">
        <f aca="false">S296*H296</f>
        <v>0.1041</v>
      </c>
      <c r="AR296" s="198" t="s">
        <v>246</v>
      </c>
      <c r="AT296" s="198" t="s">
        <v>135</v>
      </c>
      <c r="AU296" s="198" t="s">
        <v>80</v>
      </c>
      <c r="AY296" s="95" t="s">
        <v>132</v>
      </c>
      <c r="BE296" s="156" t="n">
        <f aca="false">IF(N296="základní",J296,0)</f>
        <v>0</v>
      </c>
      <c r="BF296" s="156" t="n">
        <f aca="false">IF(N296="snížená",J296,0)</f>
        <v>0</v>
      </c>
      <c r="BG296" s="156" t="n">
        <f aca="false">IF(N296="zákl. přenesená",J296,0)</f>
        <v>0</v>
      </c>
      <c r="BH296" s="156" t="n">
        <f aca="false">IF(N296="sníž. přenesená",J296,0)</f>
        <v>0</v>
      </c>
      <c r="BI296" s="156" t="n">
        <f aca="false">IF(N296="nulová",J296,0)</f>
        <v>0</v>
      </c>
      <c r="BJ296" s="95" t="s">
        <v>78</v>
      </c>
      <c r="BK296" s="156" t="n">
        <f aca="false">ROUND(I296*H296,2)</f>
        <v>0</v>
      </c>
      <c r="BL296" s="95" t="s">
        <v>246</v>
      </c>
      <c r="BM296" s="198" t="s">
        <v>304</v>
      </c>
    </row>
    <row r="297" s="199" customFormat="true" ht="12.8" hidden="false" customHeight="false" outlineLevel="0" collapsed="false">
      <c r="B297" s="200"/>
      <c r="D297" s="201" t="s">
        <v>141</v>
      </c>
      <c r="E297" s="202"/>
      <c r="F297" s="203" t="s">
        <v>142</v>
      </c>
      <c r="H297" s="202"/>
      <c r="L297" s="200"/>
      <c r="M297" s="204"/>
      <c r="T297" s="205"/>
      <c r="AT297" s="202" t="s">
        <v>141</v>
      </c>
      <c r="AU297" s="202" t="s">
        <v>80</v>
      </c>
      <c r="AV297" s="199" t="s">
        <v>78</v>
      </c>
      <c r="AW297" s="199" t="s">
        <v>30</v>
      </c>
      <c r="AX297" s="199" t="s">
        <v>73</v>
      </c>
      <c r="AY297" s="202" t="s">
        <v>132</v>
      </c>
    </row>
    <row r="298" s="206" customFormat="true" ht="12.8" hidden="false" customHeight="false" outlineLevel="0" collapsed="false">
      <c r="B298" s="207"/>
      <c r="D298" s="201" t="s">
        <v>141</v>
      </c>
      <c r="E298" s="208"/>
      <c r="F298" s="209" t="s">
        <v>78</v>
      </c>
      <c r="H298" s="210" t="n">
        <v>1</v>
      </c>
      <c r="L298" s="207"/>
      <c r="M298" s="211"/>
      <c r="T298" s="212"/>
      <c r="AT298" s="208" t="s">
        <v>141</v>
      </c>
      <c r="AU298" s="208" t="s">
        <v>80</v>
      </c>
      <c r="AV298" s="206" t="s">
        <v>80</v>
      </c>
      <c r="AW298" s="206" t="s">
        <v>30</v>
      </c>
      <c r="AX298" s="206" t="s">
        <v>73</v>
      </c>
      <c r="AY298" s="208" t="s">
        <v>132</v>
      </c>
    </row>
    <row r="299" s="199" customFormat="true" ht="12.8" hidden="false" customHeight="false" outlineLevel="0" collapsed="false">
      <c r="B299" s="200"/>
      <c r="D299" s="201" t="s">
        <v>141</v>
      </c>
      <c r="E299" s="202"/>
      <c r="F299" s="203" t="s">
        <v>145</v>
      </c>
      <c r="H299" s="202"/>
      <c r="L299" s="200"/>
      <c r="M299" s="204"/>
      <c r="T299" s="205"/>
      <c r="AT299" s="202" t="s">
        <v>141</v>
      </c>
      <c r="AU299" s="202" t="s">
        <v>80</v>
      </c>
      <c r="AV299" s="199" t="s">
        <v>78</v>
      </c>
      <c r="AW299" s="199" t="s">
        <v>30</v>
      </c>
      <c r="AX299" s="199" t="s">
        <v>73</v>
      </c>
      <c r="AY299" s="202" t="s">
        <v>132</v>
      </c>
    </row>
    <row r="300" s="206" customFormat="true" ht="12.8" hidden="false" customHeight="false" outlineLevel="0" collapsed="false">
      <c r="B300" s="207"/>
      <c r="D300" s="201" t="s">
        <v>141</v>
      </c>
      <c r="E300" s="208"/>
      <c r="F300" s="209" t="s">
        <v>78</v>
      </c>
      <c r="H300" s="210" t="n">
        <v>1</v>
      </c>
      <c r="L300" s="207"/>
      <c r="M300" s="211"/>
      <c r="T300" s="212"/>
      <c r="AT300" s="208" t="s">
        <v>141</v>
      </c>
      <c r="AU300" s="208" t="s">
        <v>80</v>
      </c>
      <c r="AV300" s="206" t="s">
        <v>80</v>
      </c>
      <c r="AW300" s="206" t="s">
        <v>30</v>
      </c>
      <c r="AX300" s="206" t="s">
        <v>73</v>
      </c>
      <c r="AY300" s="208" t="s">
        <v>132</v>
      </c>
    </row>
    <row r="301" s="199" customFormat="true" ht="12.8" hidden="false" customHeight="false" outlineLevel="0" collapsed="false">
      <c r="B301" s="200"/>
      <c r="D301" s="201" t="s">
        <v>141</v>
      </c>
      <c r="E301" s="202"/>
      <c r="F301" s="203" t="s">
        <v>146</v>
      </c>
      <c r="H301" s="202"/>
      <c r="L301" s="200"/>
      <c r="M301" s="204"/>
      <c r="T301" s="205"/>
      <c r="AT301" s="202" t="s">
        <v>141</v>
      </c>
      <c r="AU301" s="202" t="s">
        <v>80</v>
      </c>
      <c r="AV301" s="199" t="s">
        <v>78</v>
      </c>
      <c r="AW301" s="199" t="s">
        <v>30</v>
      </c>
      <c r="AX301" s="199" t="s">
        <v>73</v>
      </c>
      <c r="AY301" s="202" t="s">
        <v>132</v>
      </c>
    </row>
    <row r="302" s="206" customFormat="true" ht="12.8" hidden="false" customHeight="false" outlineLevel="0" collapsed="false">
      <c r="B302" s="207"/>
      <c r="D302" s="201" t="s">
        <v>141</v>
      </c>
      <c r="E302" s="208"/>
      <c r="F302" s="209" t="s">
        <v>78</v>
      </c>
      <c r="H302" s="210" t="n">
        <v>1</v>
      </c>
      <c r="L302" s="207"/>
      <c r="M302" s="211"/>
      <c r="T302" s="212"/>
      <c r="AT302" s="208" t="s">
        <v>141</v>
      </c>
      <c r="AU302" s="208" t="s">
        <v>80</v>
      </c>
      <c r="AV302" s="206" t="s">
        <v>80</v>
      </c>
      <c r="AW302" s="206" t="s">
        <v>30</v>
      </c>
      <c r="AX302" s="206" t="s">
        <v>73</v>
      </c>
      <c r="AY302" s="208" t="s">
        <v>132</v>
      </c>
    </row>
    <row r="303" s="213" customFormat="true" ht="12.8" hidden="false" customHeight="false" outlineLevel="0" collapsed="false">
      <c r="B303" s="214"/>
      <c r="D303" s="201" t="s">
        <v>141</v>
      </c>
      <c r="E303" s="215"/>
      <c r="F303" s="216" t="s">
        <v>147</v>
      </c>
      <c r="H303" s="217" t="n">
        <v>3</v>
      </c>
      <c r="L303" s="214"/>
      <c r="M303" s="218"/>
      <c r="T303" s="219"/>
      <c r="AT303" s="215" t="s">
        <v>141</v>
      </c>
      <c r="AU303" s="215" t="s">
        <v>80</v>
      </c>
      <c r="AV303" s="213" t="s">
        <v>139</v>
      </c>
      <c r="AW303" s="213" t="s">
        <v>30</v>
      </c>
      <c r="AX303" s="213" t="s">
        <v>78</v>
      </c>
      <c r="AY303" s="215" t="s">
        <v>132</v>
      </c>
    </row>
    <row r="304" s="101" customFormat="true" ht="16.5" hidden="false" customHeight="true" outlineLevel="0" collapsed="false">
      <c r="B304" s="102"/>
      <c r="C304" s="187" t="s">
        <v>305</v>
      </c>
      <c r="D304" s="187" t="s">
        <v>135</v>
      </c>
      <c r="E304" s="188" t="s">
        <v>306</v>
      </c>
      <c r="F304" s="189" t="s">
        <v>307</v>
      </c>
      <c r="G304" s="190" t="s">
        <v>287</v>
      </c>
      <c r="H304" s="191" t="n">
        <v>19</v>
      </c>
      <c r="I304" s="192"/>
      <c r="J304" s="193" t="n">
        <f aca="false">ROUND(I304*H304,2)</f>
        <v>0</v>
      </c>
      <c r="K304" s="194"/>
      <c r="L304" s="102"/>
      <c r="M304" s="195"/>
      <c r="N304" s="152" t="s">
        <v>38</v>
      </c>
      <c r="P304" s="196" t="n">
        <f aca="false">O304*H304</f>
        <v>0</v>
      </c>
      <c r="Q304" s="196" t="n">
        <v>0</v>
      </c>
      <c r="R304" s="196" t="n">
        <f aca="false">Q304*H304</f>
        <v>0</v>
      </c>
      <c r="S304" s="196" t="n">
        <v>0.00156</v>
      </c>
      <c r="T304" s="197" t="n">
        <f aca="false">S304*H304</f>
        <v>0.02964</v>
      </c>
      <c r="AR304" s="198" t="s">
        <v>246</v>
      </c>
      <c r="AT304" s="198" t="s">
        <v>135</v>
      </c>
      <c r="AU304" s="198" t="s">
        <v>80</v>
      </c>
      <c r="AY304" s="95" t="s">
        <v>132</v>
      </c>
      <c r="BE304" s="156" t="n">
        <f aca="false">IF(N304="základní",J304,0)</f>
        <v>0</v>
      </c>
      <c r="BF304" s="156" t="n">
        <f aca="false">IF(N304="snížená",J304,0)</f>
        <v>0</v>
      </c>
      <c r="BG304" s="156" t="n">
        <f aca="false">IF(N304="zákl. přenesená",J304,0)</f>
        <v>0</v>
      </c>
      <c r="BH304" s="156" t="n">
        <f aca="false">IF(N304="sníž. přenesená",J304,0)</f>
        <v>0</v>
      </c>
      <c r="BI304" s="156" t="n">
        <f aca="false">IF(N304="nulová",J304,0)</f>
        <v>0</v>
      </c>
      <c r="BJ304" s="95" t="s">
        <v>78</v>
      </c>
      <c r="BK304" s="156" t="n">
        <f aca="false">ROUND(I304*H304,2)</f>
        <v>0</v>
      </c>
      <c r="BL304" s="95" t="s">
        <v>246</v>
      </c>
      <c r="BM304" s="198" t="s">
        <v>308</v>
      </c>
    </row>
    <row r="305" s="206" customFormat="true" ht="12.8" hidden="false" customHeight="false" outlineLevel="0" collapsed="false">
      <c r="B305" s="207"/>
      <c r="D305" s="201" t="s">
        <v>141</v>
      </c>
      <c r="E305" s="208"/>
      <c r="F305" s="209" t="s">
        <v>246</v>
      </c>
      <c r="H305" s="210" t="n">
        <v>16</v>
      </c>
      <c r="L305" s="207"/>
      <c r="M305" s="211"/>
      <c r="T305" s="212"/>
      <c r="AT305" s="208" t="s">
        <v>141</v>
      </c>
      <c r="AU305" s="208" t="s">
        <v>80</v>
      </c>
      <c r="AV305" s="206" t="s">
        <v>80</v>
      </c>
      <c r="AW305" s="206" t="s">
        <v>30</v>
      </c>
      <c r="AX305" s="206" t="s">
        <v>73</v>
      </c>
      <c r="AY305" s="208" t="s">
        <v>132</v>
      </c>
    </row>
    <row r="306" s="206" customFormat="true" ht="12.8" hidden="false" customHeight="false" outlineLevel="0" collapsed="false">
      <c r="B306" s="207"/>
      <c r="D306" s="201" t="s">
        <v>141</v>
      </c>
      <c r="E306" s="208"/>
      <c r="F306" s="209" t="s">
        <v>133</v>
      </c>
      <c r="H306" s="210" t="n">
        <v>3</v>
      </c>
      <c r="L306" s="207"/>
      <c r="M306" s="211"/>
      <c r="T306" s="212"/>
      <c r="AT306" s="208" t="s">
        <v>141</v>
      </c>
      <c r="AU306" s="208" t="s">
        <v>80</v>
      </c>
      <c r="AV306" s="206" t="s">
        <v>80</v>
      </c>
      <c r="AW306" s="206" t="s">
        <v>30</v>
      </c>
      <c r="AX306" s="206" t="s">
        <v>73</v>
      </c>
      <c r="AY306" s="208" t="s">
        <v>132</v>
      </c>
    </row>
    <row r="307" s="213" customFormat="true" ht="12.8" hidden="false" customHeight="false" outlineLevel="0" collapsed="false">
      <c r="B307" s="214"/>
      <c r="D307" s="201" t="s">
        <v>141</v>
      </c>
      <c r="E307" s="215"/>
      <c r="F307" s="216" t="s">
        <v>147</v>
      </c>
      <c r="H307" s="217" t="n">
        <v>19</v>
      </c>
      <c r="L307" s="214"/>
      <c r="M307" s="218"/>
      <c r="T307" s="219"/>
      <c r="AT307" s="215" t="s">
        <v>141</v>
      </c>
      <c r="AU307" s="215" t="s">
        <v>80</v>
      </c>
      <c r="AV307" s="213" t="s">
        <v>139</v>
      </c>
      <c r="AW307" s="213" t="s">
        <v>30</v>
      </c>
      <c r="AX307" s="213" t="s">
        <v>78</v>
      </c>
      <c r="AY307" s="215" t="s">
        <v>132</v>
      </c>
    </row>
    <row r="308" s="101" customFormat="true" ht="16.5" hidden="false" customHeight="true" outlineLevel="0" collapsed="false">
      <c r="B308" s="102"/>
      <c r="C308" s="187" t="s">
        <v>309</v>
      </c>
      <c r="D308" s="187" t="s">
        <v>135</v>
      </c>
      <c r="E308" s="188" t="s">
        <v>310</v>
      </c>
      <c r="F308" s="189" t="s">
        <v>311</v>
      </c>
      <c r="G308" s="190" t="s">
        <v>312</v>
      </c>
      <c r="H308" s="191" t="n">
        <v>3</v>
      </c>
      <c r="I308" s="192"/>
      <c r="J308" s="193" t="n">
        <f aca="false">ROUND(I308*H308,2)</f>
        <v>0</v>
      </c>
      <c r="K308" s="194"/>
      <c r="L308" s="102"/>
      <c r="M308" s="195"/>
      <c r="N308" s="152" t="s">
        <v>38</v>
      </c>
      <c r="P308" s="196" t="n">
        <f aca="false">O308*H308</f>
        <v>0</v>
      </c>
      <c r="Q308" s="196" t="n">
        <v>0</v>
      </c>
      <c r="R308" s="196" t="n">
        <f aca="false">Q308*H308</f>
        <v>0</v>
      </c>
      <c r="S308" s="196" t="n">
        <v>0</v>
      </c>
      <c r="T308" s="197" t="n">
        <f aca="false">S308*H308</f>
        <v>0</v>
      </c>
      <c r="AR308" s="198" t="s">
        <v>313</v>
      </c>
      <c r="AT308" s="198" t="s">
        <v>135</v>
      </c>
      <c r="AU308" s="198" t="s">
        <v>80</v>
      </c>
      <c r="AY308" s="95" t="s">
        <v>132</v>
      </c>
      <c r="BE308" s="156" t="n">
        <f aca="false">IF(N308="základní",J308,0)</f>
        <v>0</v>
      </c>
      <c r="BF308" s="156" t="n">
        <f aca="false">IF(N308="snížená",J308,0)</f>
        <v>0</v>
      </c>
      <c r="BG308" s="156" t="n">
        <f aca="false">IF(N308="zákl. přenesená",J308,0)</f>
        <v>0</v>
      </c>
      <c r="BH308" s="156" t="n">
        <f aca="false">IF(N308="sníž. přenesená",J308,0)</f>
        <v>0</v>
      </c>
      <c r="BI308" s="156" t="n">
        <f aca="false">IF(N308="nulová",J308,0)</f>
        <v>0</v>
      </c>
      <c r="BJ308" s="95" t="s">
        <v>78</v>
      </c>
      <c r="BK308" s="156" t="n">
        <f aca="false">ROUND(I308*H308,2)</f>
        <v>0</v>
      </c>
      <c r="BL308" s="95" t="s">
        <v>313</v>
      </c>
      <c r="BM308" s="198" t="s">
        <v>314</v>
      </c>
    </row>
    <row r="309" s="199" customFormat="true" ht="12.8" hidden="false" customHeight="false" outlineLevel="0" collapsed="false">
      <c r="B309" s="200"/>
      <c r="D309" s="201" t="s">
        <v>141</v>
      </c>
      <c r="E309" s="202"/>
      <c r="F309" s="203" t="s">
        <v>315</v>
      </c>
      <c r="H309" s="202"/>
      <c r="L309" s="200"/>
      <c r="M309" s="204"/>
      <c r="T309" s="205"/>
      <c r="AT309" s="202" t="s">
        <v>141</v>
      </c>
      <c r="AU309" s="202" t="s">
        <v>80</v>
      </c>
      <c r="AV309" s="199" t="s">
        <v>78</v>
      </c>
      <c r="AW309" s="199" t="s">
        <v>30</v>
      </c>
      <c r="AX309" s="199" t="s">
        <v>73</v>
      </c>
      <c r="AY309" s="202" t="s">
        <v>132</v>
      </c>
    </row>
    <row r="310" s="199" customFormat="true" ht="12.8" hidden="false" customHeight="false" outlineLevel="0" collapsed="false">
      <c r="B310" s="200"/>
      <c r="D310" s="201" t="s">
        <v>141</v>
      </c>
      <c r="E310" s="202"/>
      <c r="F310" s="203" t="s">
        <v>142</v>
      </c>
      <c r="H310" s="202"/>
      <c r="L310" s="200"/>
      <c r="M310" s="204"/>
      <c r="T310" s="205"/>
      <c r="AT310" s="202" t="s">
        <v>141</v>
      </c>
      <c r="AU310" s="202" t="s">
        <v>80</v>
      </c>
      <c r="AV310" s="199" t="s">
        <v>78</v>
      </c>
      <c r="AW310" s="199" t="s">
        <v>30</v>
      </c>
      <c r="AX310" s="199" t="s">
        <v>73</v>
      </c>
      <c r="AY310" s="202" t="s">
        <v>132</v>
      </c>
    </row>
    <row r="311" s="206" customFormat="true" ht="12.8" hidden="false" customHeight="false" outlineLevel="0" collapsed="false">
      <c r="B311" s="207"/>
      <c r="D311" s="201" t="s">
        <v>141</v>
      </c>
      <c r="E311" s="208"/>
      <c r="F311" s="209" t="s">
        <v>78</v>
      </c>
      <c r="H311" s="210" t="n">
        <v>1</v>
      </c>
      <c r="L311" s="207"/>
      <c r="M311" s="211"/>
      <c r="T311" s="212"/>
      <c r="AT311" s="208" t="s">
        <v>141</v>
      </c>
      <c r="AU311" s="208" t="s">
        <v>80</v>
      </c>
      <c r="AV311" s="206" t="s">
        <v>80</v>
      </c>
      <c r="AW311" s="206" t="s">
        <v>30</v>
      </c>
      <c r="AX311" s="206" t="s">
        <v>73</v>
      </c>
      <c r="AY311" s="208" t="s">
        <v>132</v>
      </c>
    </row>
    <row r="312" s="199" customFormat="true" ht="12.8" hidden="false" customHeight="false" outlineLevel="0" collapsed="false">
      <c r="B312" s="200"/>
      <c r="D312" s="201" t="s">
        <v>141</v>
      </c>
      <c r="E312" s="202"/>
      <c r="F312" s="203" t="s">
        <v>145</v>
      </c>
      <c r="H312" s="202"/>
      <c r="L312" s="200"/>
      <c r="M312" s="204"/>
      <c r="T312" s="205"/>
      <c r="AT312" s="202" t="s">
        <v>141</v>
      </c>
      <c r="AU312" s="202" t="s">
        <v>80</v>
      </c>
      <c r="AV312" s="199" t="s">
        <v>78</v>
      </c>
      <c r="AW312" s="199" t="s">
        <v>30</v>
      </c>
      <c r="AX312" s="199" t="s">
        <v>73</v>
      </c>
      <c r="AY312" s="202" t="s">
        <v>132</v>
      </c>
    </row>
    <row r="313" s="206" customFormat="true" ht="12.8" hidden="false" customHeight="false" outlineLevel="0" collapsed="false">
      <c r="B313" s="207"/>
      <c r="D313" s="201" t="s">
        <v>141</v>
      </c>
      <c r="E313" s="208"/>
      <c r="F313" s="209" t="s">
        <v>78</v>
      </c>
      <c r="H313" s="210" t="n">
        <v>1</v>
      </c>
      <c r="L313" s="207"/>
      <c r="M313" s="211"/>
      <c r="T313" s="212"/>
      <c r="AT313" s="208" t="s">
        <v>141</v>
      </c>
      <c r="AU313" s="208" t="s">
        <v>80</v>
      </c>
      <c r="AV313" s="206" t="s">
        <v>80</v>
      </c>
      <c r="AW313" s="206" t="s">
        <v>30</v>
      </c>
      <c r="AX313" s="206" t="s">
        <v>73</v>
      </c>
      <c r="AY313" s="208" t="s">
        <v>132</v>
      </c>
    </row>
    <row r="314" s="199" customFormat="true" ht="12.8" hidden="false" customHeight="false" outlineLevel="0" collapsed="false">
      <c r="B314" s="200"/>
      <c r="D314" s="201" t="s">
        <v>141</v>
      </c>
      <c r="E314" s="202"/>
      <c r="F314" s="203" t="s">
        <v>146</v>
      </c>
      <c r="H314" s="202"/>
      <c r="L314" s="200"/>
      <c r="M314" s="204"/>
      <c r="T314" s="205"/>
      <c r="AT314" s="202" t="s">
        <v>141</v>
      </c>
      <c r="AU314" s="202" t="s">
        <v>80</v>
      </c>
      <c r="AV314" s="199" t="s">
        <v>78</v>
      </c>
      <c r="AW314" s="199" t="s">
        <v>30</v>
      </c>
      <c r="AX314" s="199" t="s">
        <v>73</v>
      </c>
      <c r="AY314" s="202" t="s">
        <v>132</v>
      </c>
    </row>
    <row r="315" s="206" customFormat="true" ht="12.8" hidden="false" customHeight="false" outlineLevel="0" collapsed="false">
      <c r="B315" s="207"/>
      <c r="D315" s="201" t="s">
        <v>141</v>
      </c>
      <c r="E315" s="208"/>
      <c r="F315" s="209" t="s">
        <v>78</v>
      </c>
      <c r="H315" s="210" t="n">
        <v>1</v>
      </c>
      <c r="L315" s="207"/>
      <c r="M315" s="211"/>
      <c r="T315" s="212"/>
      <c r="AT315" s="208" t="s">
        <v>141</v>
      </c>
      <c r="AU315" s="208" t="s">
        <v>80</v>
      </c>
      <c r="AV315" s="206" t="s">
        <v>80</v>
      </c>
      <c r="AW315" s="206" t="s">
        <v>30</v>
      </c>
      <c r="AX315" s="206" t="s">
        <v>73</v>
      </c>
      <c r="AY315" s="208" t="s">
        <v>132</v>
      </c>
    </row>
    <row r="316" s="213" customFormat="true" ht="12.8" hidden="false" customHeight="false" outlineLevel="0" collapsed="false">
      <c r="B316" s="214"/>
      <c r="D316" s="201" t="s">
        <v>141</v>
      </c>
      <c r="E316" s="215"/>
      <c r="F316" s="216" t="s">
        <v>147</v>
      </c>
      <c r="H316" s="217" t="n">
        <v>3</v>
      </c>
      <c r="L316" s="214"/>
      <c r="M316" s="218"/>
      <c r="T316" s="219"/>
      <c r="AT316" s="215" t="s">
        <v>141</v>
      </c>
      <c r="AU316" s="215" t="s">
        <v>80</v>
      </c>
      <c r="AV316" s="213" t="s">
        <v>139</v>
      </c>
      <c r="AW316" s="213" t="s">
        <v>30</v>
      </c>
      <c r="AX316" s="213" t="s">
        <v>78</v>
      </c>
      <c r="AY316" s="215" t="s">
        <v>132</v>
      </c>
    </row>
    <row r="317" s="175" customFormat="true" ht="22.9" hidden="false" customHeight="true" outlineLevel="0" collapsed="false">
      <c r="B317" s="176"/>
      <c r="D317" s="177" t="s">
        <v>72</v>
      </c>
      <c r="E317" s="185" t="s">
        <v>316</v>
      </c>
      <c r="F317" s="185" t="s">
        <v>317</v>
      </c>
      <c r="J317" s="186" t="n">
        <f aca="false">BK317</f>
        <v>0</v>
      </c>
      <c r="L317" s="176"/>
      <c r="M317" s="180"/>
      <c r="P317" s="181" t="n">
        <f aca="false">SUM(P318:P319)</f>
        <v>0</v>
      </c>
      <c r="R317" s="181" t="n">
        <f aca="false">SUM(R318:R319)</f>
        <v>0</v>
      </c>
      <c r="T317" s="182" t="n">
        <f aca="false">SUM(T318:T319)</f>
        <v>0</v>
      </c>
      <c r="AR317" s="177" t="s">
        <v>80</v>
      </c>
      <c r="AT317" s="183" t="s">
        <v>72</v>
      </c>
      <c r="AU317" s="183" t="s">
        <v>78</v>
      </c>
      <c r="AY317" s="177" t="s">
        <v>132</v>
      </c>
      <c r="BK317" s="184" t="n">
        <f aca="false">SUM(BK318:BK319)</f>
        <v>0</v>
      </c>
    </row>
    <row r="318" s="101" customFormat="true" ht="16.5" hidden="false" customHeight="true" outlineLevel="0" collapsed="false">
      <c r="B318" s="102"/>
      <c r="C318" s="187" t="s">
        <v>318</v>
      </c>
      <c r="D318" s="187" t="s">
        <v>135</v>
      </c>
      <c r="E318" s="188" t="s">
        <v>319</v>
      </c>
      <c r="F318" s="189" t="s">
        <v>320</v>
      </c>
      <c r="G318" s="190" t="s">
        <v>276</v>
      </c>
      <c r="H318" s="191" t="n">
        <v>1</v>
      </c>
      <c r="I318" s="192"/>
      <c r="J318" s="193" t="n">
        <f aca="false">ROUND(I318*H318,2)</f>
        <v>0</v>
      </c>
      <c r="K318" s="194"/>
      <c r="L318" s="102"/>
      <c r="M318" s="195"/>
      <c r="N318" s="152" t="s">
        <v>38</v>
      </c>
      <c r="P318" s="196" t="n">
        <f aca="false">O318*H318</f>
        <v>0</v>
      </c>
      <c r="Q318" s="196" t="n">
        <v>0</v>
      </c>
      <c r="R318" s="196" t="n">
        <f aca="false">Q318*H318</f>
        <v>0</v>
      </c>
      <c r="S318" s="196" t="n">
        <v>0</v>
      </c>
      <c r="T318" s="197" t="n">
        <f aca="false">S318*H318</f>
        <v>0</v>
      </c>
      <c r="AR318" s="198" t="s">
        <v>246</v>
      </c>
      <c r="AT318" s="198" t="s">
        <v>135</v>
      </c>
      <c r="AU318" s="198" t="s">
        <v>80</v>
      </c>
      <c r="AY318" s="95" t="s">
        <v>132</v>
      </c>
      <c r="BE318" s="156" t="n">
        <f aca="false">IF(N318="základní",J318,0)</f>
        <v>0</v>
      </c>
      <c r="BF318" s="156" t="n">
        <f aca="false">IF(N318="snížená",J318,0)</f>
        <v>0</v>
      </c>
      <c r="BG318" s="156" t="n">
        <f aca="false">IF(N318="zákl. přenesená",J318,0)</f>
        <v>0</v>
      </c>
      <c r="BH318" s="156" t="n">
        <f aca="false">IF(N318="sníž. přenesená",J318,0)</f>
        <v>0</v>
      </c>
      <c r="BI318" s="156" t="n">
        <f aca="false">IF(N318="nulová",J318,0)</f>
        <v>0</v>
      </c>
      <c r="BJ318" s="95" t="s">
        <v>78</v>
      </c>
      <c r="BK318" s="156" t="n">
        <f aca="false">ROUND(I318*H318,2)</f>
        <v>0</v>
      </c>
      <c r="BL318" s="95" t="s">
        <v>246</v>
      </c>
      <c r="BM318" s="198" t="s">
        <v>321</v>
      </c>
    </row>
    <row r="319" s="101" customFormat="true" ht="16.5" hidden="false" customHeight="true" outlineLevel="0" collapsed="false">
      <c r="B319" s="102"/>
      <c r="C319" s="187" t="s">
        <v>322</v>
      </c>
      <c r="D319" s="187" t="s">
        <v>135</v>
      </c>
      <c r="E319" s="188" t="s">
        <v>323</v>
      </c>
      <c r="F319" s="189" t="s">
        <v>280</v>
      </c>
      <c r="G319" s="190" t="s">
        <v>276</v>
      </c>
      <c r="H319" s="191" t="n">
        <v>1</v>
      </c>
      <c r="I319" s="192"/>
      <c r="J319" s="193" t="n">
        <f aca="false">ROUND(I319*H319,2)</f>
        <v>0</v>
      </c>
      <c r="K319" s="194"/>
      <c r="L319" s="102"/>
      <c r="M319" s="195"/>
      <c r="N319" s="152" t="s">
        <v>38</v>
      </c>
      <c r="P319" s="196" t="n">
        <f aca="false">O319*H319</f>
        <v>0</v>
      </c>
      <c r="Q319" s="196" t="n">
        <v>0</v>
      </c>
      <c r="R319" s="196" t="n">
        <f aca="false">Q319*H319</f>
        <v>0</v>
      </c>
      <c r="S319" s="196" t="n">
        <v>0</v>
      </c>
      <c r="T319" s="197" t="n">
        <f aca="false">S319*H319</f>
        <v>0</v>
      </c>
      <c r="AR319" s="198" t="s">
        <v>246</v>
      </c>
      <c r="AT319" s="198" t="s">
        <v>135</v>
      </c>
      <c r="AU319" s="198" t="s">
        <v>80</v>
      </c>
      <c r="AY319" s="95" t="s">
        <v>132</v>
      </c>
      <c r="BE319" s="156" t="n">
        <f aca="false">IF(N319="základní",J319,0)</f>
        <v>0</v>
      </c>
      <c r="BF319" s="156" t="n">
        <f aca="false">IF(N319="snížená",J319,0)</f>
        <v>0</v>
      </c>
      <c r="BG319" s="156" t="n">
        <f aca="false">IF(N319="zákl. přenesená",J319,0)</f>
        <v>0</v>
      </c>
      <c r="BH319" s="156" t="n">
        <f aca="false">IF(N319="sníž. přenesená",J319,0)</f>
        <v>0</v>
      </c>
      <c r="BI319" s="156" t="n">
        <f aca="false">IF(N319="nulová",J319,0)</f>
        <v>0</v>
      </c>
      <c r="BJ319" s="95" t="s">
        <v>78</v>
      </c>
      <c r="BK319" s="156" t="n">
        <f aca="false">ROUND(I319*H319,2)</f>
        <v>0</v>
      </c>
      <c r="BL319" s="95" t="s">
        <v>246</v>
      </c>
      <c r="BM319" s="198" t="s">
        <v>324</v>
      </c>
    </row>
    <row r="320" s="175" customFormat="true" ht="22.9" hidden="false" customHeight="true" outlineLevel="0" collapsed="false">
      <c r="B320" s="176"/>
      <c r="D320" s="177" t="s">
        <v>72</v>
      </c>
      <c r="E320" s="185" t="s">
        <v>325</v>
      </c>
      <c r="F320" s="185" t="s">
        <v>326</v>
      </c>
      <c r="J320" s="186" t="n">
        <f aca="false">BK320</f>
        <v>0</v>
      </c>
      <c r="L320" s="176"/>
      <c r="M320" s="180"/>
      <c r="P320" s="181" t="n">
        <f aca="false">SUM(P321:P353)</f>
        <v>0</v>
      </c>
      <c r="R320" s="181" t="n">
        <f aca="false">SUM(R321:R353)</f>
        <v>2.66006</v>
      </c>
      <c r="T320" s="182" t="n">
        <f aca="false">SUM(T321:T353)</f>
        <v>0</v>
      </c>
      <c r="AR320" s="177" t="s">
        <v>80</v>
      </c>
      <c r="AT320" s="183" t="s">
        <v>72</v>
      </c>
      <c r="AU320" s="183" t="s">
        <v>78</v>
      </c>
      <c r="AY320" s="177" t="s">
        <v>132</v>
      </c>
      <c r="BK320" s="184" t="n">
        <f aca="false">SUM(BK321:BK353)</f>
        <v>0</v>
      </c>
    </row>
    <row r="321" s="101" customFormat="true" ht="21.75" hidden="false" customHeight="true" outlineLevel="0" collapsed="false">
      <c r="B321" s="102"/>
      <c r="C321" s="187" t="s">
        <v>327</v>
      </c>
      <c r="D321" s="187" t="s">
        <v>135</v>
      </c>
      <c r="E321" s="188" t="s">
        <v>328</v>
      </c>
      <c r="F321" s="189" t="s">
        <v>329</v>
      </c>
      <c r="G321" s="190" t="s">
        <v>330</v>
      </c>
      <c r="H321" s="191" t="n">
        <v>15.45</v>
      </c>
      <c r="I321" s="192"/>
      <c r="J321" s="193" t="n">
        <f aca="false">ROUND(I321*H321,2)</f>
        <v>0</v>
      </c>
      <c r="K321" s="194"/>
      <c r="L321" s="102"/>
      <c r="M321" s="195"/>
      <c r="N321" s="152" t="s">
        <v>38</v>
      </c>
      <c r="P321" s="196" t="n">
        <f aca="false">O321*H321</f>
        <v>0</v>
      </c>
      <c r="Q321" s="196" t="n">
        <v>0.00883</v>
      </c>
      <c r="R321" s="196" t="n">
        <f aca="false">Q321*H321</f>
        <v>0.1364235</v>
      </c>
      <c r="S321" s="196" t="n">
        <v>0</v>
      </c>
      <c r="T321" s="197" t="n">
        <f aca="false">S321*H321</f>
        <v>0</v>
      </c>
      <c r="AR321" s="198" t="s">
        <v>246</v>
      </c>
      <c r="AT321" s="198" t="s">
        <v>135</v>
      </c>
      <c r="AU321" s="198" t="s">
        <v>80</v>
      </c>
      <c r="AY321" s="95" t="s">
        <v>132</v>
      </c>
      <c r="BE321" s="156" t="n">
        <f aca="false">IF(N321="základní",J321,0)</f>
        <v>0</v>
      </c>
      <c r="BF321" s="156" t="n">
        <f aca="false">IF(N321="snížená",J321,0)</f>
        <v>0</v>
      </c>
      <c r="BG321" s="156" t="n">
        <f aca="false">IF(N321="zákl. přenesená",J321,0)</f>
        <v>0</v>
      </c>
      <c r="BH321" s="156" t="n">
        <f aca="false">IF(N321="sníž. přenesená",J321,0)</f>
        <v>0</v>
      </c>
      <c r="BI321" s="156" t="n">
        <f aca="false">IF(N321="nulová",J321,0)</f>
        <v>0</v>
      </c>
      <c r="BJ321" s="95" t="s">
        <v>78</v>
      </c>
      <c r="BK321" s="156" t="n">
        <f aca="false">ROUND(I321*H321,2)</f>
        <v>0</v>
      </c>
      <c r="BL321" s="95" t="s">
        <v>246</v>
      </c>
      <c r="BM321" s="198" t="s">
        <v>331</v>
      </c>
    </row>
    <row r="322" s="199" customFormat="true" ht="12.8" hidden="false" customHeight="false" outlineLevel="0" collapsed="false">
      <c r="B322" s="200"/>
      <c r="D322" s="201" t="s">
        <v>141</v>
      </c>
      <c r="E322" s="202"/>
      <c r="F322" s="203" t="s">
        <v>142</v>
      </c>
      <c r="H322" s="202"/>
      <c r="L322" s="200"/>
      <c r="M322" s="204"/>
      <c r="T322" s="205"/>
      <c r="AT322" s="202" t="s">
        <v>141</v>
      </c>
      <c r="AU322" s="202" t="s">
        <v>80</v>
      </c>
      <c r="AV322" s="199" t="s">
        <v>78</v>
      </c>
      <c r="AW322" s="199" t="s">
        <v>30</v>
      </c>
      <c r="AX322" s="199" t="s">
        <v>73</v>
      </c>
      <c r="AY322" s="202" t="s">
        <v>132</v>
      </c>
    </row>
    <row r="323" s="206" customFormat="true" ht="12.8" hidden="false" customHeight="false" outlineLevel="0" collapsed="false">
      <c r="B323" s="207"/>
      <c r="D323" s="201" t="s">
        <v>141</v>
      </c>
      <c r="E323" s="208"/>
      <c r="F323" s="209" t="s">
        <v>332</v>
      </c>
      <c r="H323" s="210" t="n">
        <v>7.725</v>
      </c>
      <c r="L323" s="207"/>
      <c r="M323" s="211"/>
      <c r="T323" s="212"/>
      <c r="AT323" s="208" t="s">
        <v>141</v>
      </c>
      <c r="AU323" s="208" t="s">
        <v>80</v>
      </c>
      <c r="AV323" s="206" t="s">
        <v>80</v>
      </c>
      <c r="AW323" s="206" t="s">
        <v>30</v>
      </c>
      <c r="AX323" s="206" t="s">
        <v>73</v>
      </c>
      <c r="AY323" s="208" t="s">
        <v>132</v>
      </c>
    </row>
    <row r="324" s="199" customFormat="true" ht="12.8" hidden="false" customHeight="false" outlineLevel="0" collapsed="false">
      <c r="B324" s="200"/>
      <c r="D324" s="201" t="s">
        <v>141</v>
      </c>
      <c r="E324" s="202"/>
      <c r="F324" s="203" t="s">
        <v>145</v>
      </c>
      <c r="H324" s="202"/>
      <c r="L324" s="200"/>
      <c r="M324" s="204"/>
      <c r="T324" s="205"/>
      <c r="AT324" s="202" t="s">
        <v>141</v>
      </c>
      <c r="AU324" s="202" t="s">
        <v>80</v>
      </c>
      <c r="AV324" s="199" t="s">
        <v>78</v>
      </c>
      <c r="AW324" s="199" t="s">
        <v>30</v>
      </c>
      <c r="AX324" s="199" t="s">
        <v>73</v>
      </c>
      <c r="AY324" s="202" t="s">
        <v>132</v>
      </c>
    </row>
    <row r="325" s="206" customFormat="true" ht="12.8" hidden="false" customHeight="false" outlineLevel="0" collapsed="false">
      <c r="B325" s="207"/>
      <c r="D325" s="201" t="s">
        <v>141</v>
      </c>
      <c r="E325" s="208"/>
      <c r="F325" s="209" t="s">
        <v>332</v>
      </c>
      <c r="H325" s="210" t="n">
        <v>7.725</v>
      </c>
      <c r="L325" s="207"/>
      <c r="M325" s="211"/>
      <c r="T325" s="212"/>
      <c r="AT325" s="208" t="s">
        <v>141</v>
      </c>
      <c r="AU325" s="208" t="s">
        <v>80</v>
      </c>
      <c r="AV325" s="206" t="s">
        <v>80</v>
      </c>
      <c r="AW325" s="206" t="s">
        <v>30</v>
      </c>
      <c r="AX325" s="206" t="s">
        <v>73</v>
      </c>
      <c r="AY325" s="208" t="s">
        <v>132</v>
      </c>
    </row>
    <row r="326" s="213" customFormat="true" ht="12.8" hidden="false" customHeight="false" outlineLevel="0" collapsed="false">
      <c r="B326" s="214"/>
      <c r="D326" s="201" t="s">
        <v>141</v>
      </c>
      <c r="E326" s="215"/>
      <c r="F326" s="216" t="s">
        <v>147</v>
      </c>
      <c r="H326" s="217" t="n">
        <v>15.45</v>
      </c>
      <c r="L326" s="214"/>
      <c r="M326" s="218"/>
      <c r="T326" s="219"/>
      <c r="AT326" s="215" t="s">
        <v>141</v>
      </c>
      <c r="AU326" s="215" t="s">
        <v>80</v>
      </c>
      <c r="AV326" s="213" t="s">
        <v>139</v>
      </c>
      <c r="AW326" s="213" t="s">
        <v>30</v>
      </c>
      <c r="AX326" s="213" t="s">
        <v>78</v>
      </c>
      <c r="AY326" s="215" t="s">
        <v>132</v>
      </c>
    </row>
    <row r="327" s="101" customFormat="true" ht="24.2" hidden="false" customHeight="true" outlineLevel="0" collapsed="false">
      <c r="B327" s="102"/>
      <c r="C327" s="187" t="s">
        <v>333</v>
      </c>
      <c r="D327" s="187" t="s">
        <v>135</v>
      </c>
      <c r="E327" s="188" t="s">
        <v>334</v>
      </c>
      <c r="F327" s="189" t="s">
        <v>335</v>
      </c>
      <c r="G327" s="190" t="s">
        <v>138</v>
      </c>
      <c r="H327" s="191" t="n">
        <v>37.594</v>
      </c>
      <c r="I327" s="192"/>
      <c r="J327" s="193" t="n">
        <f aca="false">ROUND(I327*H327,2)</f>
        <v>0</v>
      </c>
      <c r="K327" s="194"/>
      <c r="L327" s="102"/>
      <c r="M327" s="195"/>
      <c r="N327" s="152" t="s">
        <v>38</v>
      </c>
      <c r="P327" s="196" t="n">
        <f aca="false">O327*H327</f>
        <v>0</v>
      </c>
      <c r="Q327" s="196" t="n">
        <v>0.04725</v>
      </c>
      <c r="R327" s="196" t="n">
        <f aca="false">Q327*H327</f>
        <v>1.7763165</v>
      </c>
      <c r="S327" s="196" t="n">
        <v>0</v>
      </c>
      <c r="T327" s="197" t="n">
        <f aca="false">S327*H327</f>
        <v>0</v>
      </c>
      <c r="AR327" s="198" t="s">
        <v>139</v>
      </c>
      <c r="AT327" s="198" t="s">
        <v>135</v>
      </c>
      <c r="AU327" s="198" t="s">
        <v>80</v>
      </c>
      <c r="AY327" s="95" t="s">
        <v>132</v>
      </c>
      <c r="BE327" s="156" t="n">
        <f aca="false">IF(N327="základní",J327,0)</f>
        <v>0</v>
      </c>
      <c r="BF327" s="156" t="n">
        <f aca="false">IF(N327="snížená",J327,0)</f>
        <v>0</v>
      </c>
      <c r="BG327" s="156" t="n">
        <f aca="false">IF(N327="zákl. přenesená",J327,0)</f>
        <v>0</v>
      </c>
      <c r="BH327" s="156" t="n">
        <f aca="false">IF(N327="sníž. přenesená",J327,0)</f>
        <v>0</v>
      </c>
      <c r="BI327" s="156" t="n">
        <f aca="false">IF(N327="nulová",J327,0)</f>
        <v>0</v>
      </c>
      <c r="BJ327" s="95" t="s">
        <v>78</v>
      </c>
      <c r="BK327" s="156" t="n">
        <f aca="false">ROUND(I327*H327,2)</f>
        <v>0</v>
      </c>
      <c r="BL327" s="95" t="s">
        <v>139</v>
      </c>
      <c r="BM327" s="198" t="s">
        <v>336</v>
      </c>
    </row>
    <row r="328" s="199" customFormat="true" ht="12.8" hidden="false" customHeight="false" outlineLevel="0" collapsed="false">
      <c r="B328" s="200"/>
      <c r="D328" s="201" t="s">
        <v>141</v>
      </c>
      <c r="E328" s="202"/>
      <c r="F328" s="203" t="s">
        <v>337</v>
      </c>
      <c r="H328" s="202"/>
      <c r="L328" s="200"/>
      <c r="M328" s="204"/>
      <c r="T328" s="205"/>
      <c r="AT328" s="202" t="s">
        <v>141</v>
      </c>
      <c r="AU328" s="202" t="s">
        <v>80</v>
      </c>
      <c r="AV328" s="199" t="s">
        <v>78</v>
      </c>
      <c r="AW328" s="199" t="s">
        <v>30</v>
      </c>
      <c r="AX328" s="199" t="s">
        <v>73</v>
      </c>
      <c r="AY328" s="202" t="s">
        <v>132</v>
      </c>
    </row>
    <row r="329" s="206" customFormat="true" ht="12.8" hidden="false" customHeight="false" outlineLevel="0" collapsed="false">
      <c r="B329" s="207"/>
      <c r="D329" s="201" t="s">
        <v>141</v>
      </c>
      <c r="E329" s="208"/>
      <c r="F329" s="209" t="s">
        <v>338</v>
      </c>
      <c r="H329" s="210" t="n">
        <v>10.268</v>
      </c>
      <c r="L329" s="207"/>
      <c r="M329" s="211"/>
      <c r="T329" s="212"/>
      <c r="AT329" s="208" t="s">
        <v>141</v>
      </c>
      <c r="AU329" s="208" t="s">
        <v>80</v>
      </c>
      <c r="AV329" s="206" t="s">
        <v>80</v>
      </c>
      <c r="AW329" s="206" t="s">
        <v>30</v>
      </c>
      <c r="AX329" s="206" t="s">
        <v>73</v>
      </c>
      <c r="AY329" s="208" t="s">
        <v>132</v>
      </c>
    </row>
    <row r="330" s="206" customFormat="true" ht="12.8" hidden="false" customHeight="false" outlineLevel="0" collapsed="false">
      <c r="B330" s="207"/>
      <c r="D330" s="201" t="s">
        <v>141</v>
      </c>
      <c r="E330" s="208"/>
      <c r="F330" s="209" t="s">
        <v>339</v>
      </c>
      <c r="H330" s="210" t="n">
        <v>13.82</v>
      </c>
      <c r="L330" s="207"/>
      <c r="M330" s="211"/>
      <c r="T330" s="212"/>
      <c r="AT330" s="208" t="s">
        <v>141</v>
      </c>
      <c r="AU330" s="208" t="s">
        <v>80</v>
      </c>
      <c r="AV330" s="206" t="s">
        <v>80</v>
      </c>
      <c r="AW330" s="206" t="s">
        <v>30</v>
      </c>
      <c r="AX330" s="206" t="s">
        <v>73</v>
      </c>
      <c r="AY330" s="208" t="s">
        <v>132</v>
      </c>
    </row>
    <row r="331" s="206" customFormat="true" ht="12.8" hidden="false" customHeight="false" outlineLevel="0" collapsed="false">
      <c r="B331" s="207"/>
      <c r="D331" s="201" t="s">
        <v>141</v>
      </c>
      <c r="E331" s="208"/>
      <c r="F331" s="209" t="s">
        <v>340</v>
      </c>
      <c r="H331" s="210" t="n">
        <v>-8.4</v>
      </c>
      <c r="L331" s="207"/>
      <c r="M331" s="211"/>
      <c r="T331" s="212"/>
      <c r="AT331" s="208" t="s">
        <v>141</v>
      </c>
      <c r="AU331" s="208" t="s">
        <v>80</v>
      </c>
      <c r="AV331" s="206" t="s">
        <v>80</v>
      </c>
      <c r="AW331" s="206" t="s">
        <v>30</v>
      </c>
      <c r="AX331" s="206" t="s">
        <v>73</v>
      </c>
      <c r="AY331" s="208" t="s">
        <v>132</v>
      </c>
    </row>
    <row r="332" s="231" customFormat="true" ht="12.8" hidden="false" customHeight="false" outlineLevel="0" collapsed="false">
      <c r="B332" s="232"/>
      <c r="D332" s="201" t="s">
        <v>141</v>
      </c>
      <c r="E332" s="233"/>
      <c r="F332" s="234" t="s">
        <v>222</v>
      </c>
      <c r="H332" s="235" t="n">
        <v>15.688</v>
      </c>
      <c r="L332" s="232"/>
      <c r="M332" s="236"/>
      <c r="T332" s="237"/>
      <c r="AT332" s="233" t="s">
        <v>141</v>
      </c>
      <c r="AU332" s="233" t="s">
        <v>80</v>
      </c>
      <c r="AV332" s="231" t="s">
        <v>133</v>
      </c>
      <c r="AW332" s="231" t="s">
        <v>30</v>
      </c>
      <c r="AX332" s="231" t="s">
        <v>73</v>
      </c>
      <c r="AY332" s="233" t="s">
        <v>132</v>
      </c>
    </row>
    <row r="333" s="199" customFormat="true" ht="12.8" hidden="false" customHeight="false" outlineLevel="0" collapsed="false">
      <c r="B333" s="200"/>
      <c r="D333" s="201" t="s">
        <v>141</v>
      </c>
      <c r="E333" s="202"/>
      <c r="F333" s="203" t="s">
        <v>341</v>
      </c>
      <c r="H333" s="202"/>
      <c r="L333" s="200"/>
      <c r="M333" s="204"/>
      <c r="T333" s="205"/>
      <c r="AT333" s="202" t="s">
        <v>141</v>
      </c>
      <c r="AU333" s="202" t="s">
        <v>80</v>
      </c>
      <c r="AV333" s="199" t="s">
        <v>78</v>
      </c>
      <c r="AW333" s="199" t="s">
        <v>30</v>
      </c>
      <c r="AX333" s="199" t="s">
        <v>73</v>
      </c>
      <c r="AY333" s="202" t="s">
        <v>132</v>
      </c>
    </row>
    <row r="334" s="206" customFormat="true" ht="12.8" hidden="false" customHeight="false" outlineLevel="0" collapsed="false">
      <c r="B334" s="207"/>
      <c r="D334" s="201" t="s">
        <v>141</v>
      </c>
      <c r="E334" s="208"/>
      <c r="F334" s="209" t="s">
        <v>342</v>
      </c>
      <c r="H334" s="210" t="n">
        <v>13.32</v>
      </c>
      <c r="L334" s="207"/>
      <c r="M334" s="211"/>
      <c r="T334" s="212"/>
      <c r="AT334" s="208" t="s">
        <v>141</v>
      </c>
      <c r="AU334" s="208" t="s">
        <v>80</v>
      </c>
      <c r="AV334" s="206" t="s">
        <v>80</v>
      </c>
      <c r="AW334" s="206" t="s">
        <v>30</v>
      </c>
      <c r="AX334" s="206" t="s">
        <v>73</v>
      </c>
      <c r="AY334" s="208" t="s">
        <v>132</v>
      </c>
    </row>
    <row r="335" s="206" customFormat="true" ht="12.8" hidden="false" customHeight="false" outlineLevel="0" collapsed="false">
      <c r="B335" s="207"/>
      <c r="D335" s="201" t="s">
        <v>141</v>
      </c>
      <c r="E335" s="208"/>
      <c r="F335" s="209" t="s">
        <v>343</v>
      </c>
      <c r="H335" s="210" t="n">
        <v>13.82</v>
      </c>
      <c r="L335" s="207"/>
      <c r="M335" s="211"/>
      <c r="T335" s="212"/>
      <c r="AT335" s="208" t="s">
        <v>141</v>
      </c>
      <c r="AU335" s="208" t="s">
        <v>80</v>
      </c>
      <c r="AV335" s="206" t="s">
        <v>80</v>
      </c>
      <c r="AW335" s="206" t="s">
        <v>30</v>
      </c>
      <c r="AX335" s="206" t="s">
        <v>73</v>
      </c>
      <c r="AY335" s="208" t="s">
        <v>132</v>
      </c>
    </row>
    <row r="336" s="206" customFormat="true" ht="12.8" hidden="false" customHeight="false" outlineLevel="0" collapsed="false">
      <c r="B336" s="207"/>
      <c r="D336" s="201" t="s">
        <v>141</v>
      </c>
      <c r="E336" s="208"/>
      <c r="F336" s="209" t="s">
        <v>344</v>
      </c>
      <c r="H336" s="210" t="n">
        <v>-11.2</v>
      </c>
      <c r="L336" s="207"/>
      <c r="M336" s="211"/>
      <c r="T336" s="212"/>
      <c r="AT336" s="208" t="s">
        <v>141</v>
      </c>
      <c r="AU336" s="208" t="s">
        <v>80</v>
      </c>
      <c r="AV336" s="206" t="s">
        <v>80</v>
      </c>
      <c r="AW336" s="206" t="s">
        <v>30</v>
      </c>
      <c r="AX336" s="206" t="s">
        <v>73</v>
      </c>
      <c r="AY336" s="208" t="s">
        <v>132</v>
      </c>
    </row>
    <row r="337" s="231" customFormat="true" ht="12.8" hidden="false" customHeight="false" outlineLevel="0" collapsed="false">
      <c r="B337" s="232"/>
      <c r="D337" s="201" t="s">
        <v>141</v>
      </c>
      <c r="E337" s="233"/>
      <c r="F337" s="234" t="s">
        <v>222</v>
      </c>
      <c r="H337" s="235" t="n">
        <v>15.94</v>
      </c>
      <c r="L337" s="232"/>
      <c r="M337" s="236"/>
      <c r="T337" s="237"/>
      <c r="AT337" s="233" t="s">
        <v>141</v>
      </c>
      <c r="AU337" s="233" t="s">
        <v>80</v>
      </c>
      <c r="AV337" s="231" t="s">
        <v>133</v>
      </c>
      <c r="AW337" s="231" t="s">
        <v>30</v>
      </c>
      <c r="AX337" s="231" t="s">
        <v>73</v>
      </c>
      <c r="AY337" s="233" t="s">
        <v>132</v>
      </c>
    </row>
    <row r="338" s="199" customFormat="true" ht="12.8" hidden="false" customHeight="false" outlineLevel="0" collapsed="false">
      <c r="B338" s="200"/>
      <c r="D338" s="201" t="s">
        <v>141</v>
      </c>
      <c r="E338" s="202"/>
      <c r="F338" s="203" t="s">
        <v>345</v>
      </c>
      <c r="H338" s="202"/>
      <c r="L338" s="200"/>
      <c r="M338" s="204"/>
      <c r="T338" s="205"/>
      <c r="AT338" s="202" t="s">
        <v>141</v>
      </c>
      <c r="AU338" s="202" t="s">
        <v>80</v>
      </c>
      <c r="AV338" s="199" t="s">
        <v>78</v>
      </c>
      <c r="AW338" s="199" t="s">
        <v>30</v>
      </c>
      <c r="AX338" s="199" t="s">
        <v>73</v>
      </c>
      <c r="AY338" s="202" t="s">
        <v>132</v>
      </c>
    </row>
    <row r="339" s="206" customFormat="true" ht="12.8" hidden="false" customHeight="false" outlineLevel="0" collapsed="false">
      <c r="B339" s="207"/>
      <c r="D339" s="201" t="s">
        <v>141</v>
      </c>
      <c r="E339" s="208"/>
      <c r="F339" s="209" t="s">
        <v>346</v>
      </c>
      <c r="H339" s="210" t="n">
        <v>3.423</v>
      </c>
      <c r="L339" s="207"/>
      <c r="M339" s="211"/>
      <c r="T339" s="212"/>
      <c r="AT339" s="208" t="s">
        <v>141</v>
      </c>
      <c r="AU339" s="208" t="s">
        <v>80</v>
      </c>
      <c r="AV339" s="206" t="s">
        <v>80</v>
      </c>
      <c r="AW339" s="206" t="s">
        <v>30</v>
      </c>
      <c r="AX339" s="206" t="s">
        <v>73</v>
      </c>
      <c r="AY339" s="208" t="s">
        <v>132</v>
      </c>
    </row>
    <row r="340" s="206" customFormat="true" ht="12.8" hidden="false" customHeight="false" outlineLevel="0" collapsed="false">
      <c r="B340" s="207"/>
      <c r="D340" s="201" t="s">
        <v>141</v>
      </c>
      <c r="E340" s="208"/>
      <c r="F340" s="209" t="s">
        <v>347</v>
      </c>
      <c r="H340" s="210" t="n">
        <v>2.303</v>
      </c>
      <c r="L340" s="207"/>
      <c r="M340" s="211"/>
      <c r="T340" s="212"/>
      <c r="AT340" s="208" t="s">
        <v>141</v>
      </c>
      <c r="AU340" s="208" t="s">
        <v>80</v>
      </c>
      <c r="AV340" s="206" t="s">
        <v>80</v>
      </c>
      <c r="AW340" s="206" t="s">
        <v>30</v>
      </c>
      <c r="AX340" s="206" t="s">
        <v>73</v>
      </c>
      <c r="AY340" s="208" t="s">
        <v>132</v>
      </c>
    </row>
    <row r="341" s="206" customFormat="true" ht="12.8" hidden="false" customHeight="false" outlineLevel="0" collapsed="false">
      <c r="B341" s="207"/>
      <c r="D341" s="201" t="s">
        <v>141</v>
      </c>
      <c r="E341" s="208"/>
      <c r="F341" s="209" t="s">
        <v>348</v>
      </c>
      <c r="H341" s="210" t="n">
        <v>4.44</v>
      </c>
      <c r="L341" s="207"/>
      <c r="M341" s="211"/>
      <c r="T341" s="212"/>
      <c r="AT341" s="208" t="s">
        <v>141</v>
      </c>
      <c r="AU341" s="208" t="s">
        <v>80</v>
      </c>
      <c r="AV341" s="206" t="s">
        <v>80</v>
      </c>
      <c r="AW341" s="206" t="s">
        <v>30</v>
      </c>
      <c r="AX341" s="206" t="s">
        <v>73</v>
      </c>
      <c r="AY341" s="208" t="s">
        <v>132</v>
      </c>
    </row>
    <row r="342" s="206" customFormat="true" ht="12.8" hidden="false" customHeight="false" outlineLevel="0" collapsed="false">
      <c r="B342" s="207"/>
      <c r="D342" s="201" t="s">
        <v>141</v>
      </c>
      <c r="E342" s="208"/>
      <c r="F342" s="209" t="s">
        <v>349</v>
      </c>
      <c r="H342" s="210" t="n">
        <v>-4.2</v>
      </c>
      <c r="L342" s="207"/>
      <c r="M342" s="211"/>
      <c r="T342" s="212"/>
      <c r="AT342" s="208" t="s">
        <v>141</v>
      </c>
      <c r="AU342" s="208" t="s">
        <v>80</v>
      </c>
      <c r="AV342" s="206" t="s">
        <v>80</v>
      </c>
      <c r="AW342" s="206" t="s">
        <v>30</v>
      </c>
      <c r="AX342" s="206" t="s">
        <v>73</v>
      </c>
      <c r="AY342" s="208" t="s">
        <v>132</v>
      </c>
    </row>
    <row r="343" s="231" customFormat="true" ht="12.8" hidden="false" customHeight="false" outlineLevel="0" collapsed="false">
      <c r="B343" s="232"/>
      <c r="D343" s="201" t="s">
        <v>141</v>
      </c>
      <c r="E343" s="233"/>
      <c r="F343" s="234" t="s">
        <v>222</v>
      </c>
      <c r="H343" s="235" t="n">
        <v>5.966</v>
      </c>
      <c r="L343" s="232"/>
      <c r="M343" s="236"/>
      <c r="T343" s="237"/>
      <c r="AT343" s="233" t="s">
        <v>141</v>
      </c>
      <c r="AU343" s="233" t="s">
        <v>80</v>
      </c>
      <c r="AV343" s="231" t="s">
        <v>133</v>
      </c>
      <c r="AW343" s="231" t="s">
        <v>30</v>
      </c>
      <c r="AX343" s="231" t="s">
        <v>73</v>
      </c>
      <c r="AY343" s="233" t="s">
        <v>132</v>
      </c>
    </row>
    <row r="344" s="213" customFormat="true" ht="12.8" hidden="false" customHeight="false" outlineLevel="0" collapsed="false">
      <c r="B344" s="214"/>
      <c r="D344" s="201" t="s">
        <v>141</v>
      </c>
      <c r="E344" s="215"/>
      <c r="F344" s="216" t="s">
        <v>147</v>
      </c>
      <c r="H344" s="217" t="n">
        <v>37.594</v>
      </c>
      <c r="L344" s="214"/>
      <c r="M344" s="218"/>
      <c r="T344" s="219"/>
      <c r="AT344" s="215" t="s">
        <v>141</v>
      </c>
      <c r="AU344" s="215" t="s">
        <v>80</v>
      </c>
      <c r="AV344" s="213" t="s">
        <v>139</v>
      </c>
      <c r="AW344" s="213" t="s">
        <v>30</v>
      </c>
      <c r="AX344" s="213" t="s">
        <v>78</v>
      </c>
      <c r="AY344" s="215" t="s">
        <v>132</v>
      </c>
    </row>
    <row r="345" s="101" customFormat="true" ht="24.2" hidden="false" customHeight="true" outlineLevel="0" collapsed="false">
      <c r="B345" s="102"/>
      <c r="C345" s="187" t="s">
        <v>350</v>
      </c>
      <c r="D345" s="187" t="s">
        <v>135</v>
      </c>
      <c r="E345" s="188" t="s">
        <v>351</v>
      </c>
      <c r="F345" s="189" t="s">
        <v>352</v>
      </c>
      <c r="G345" s="190" t="s">
        <v>194</v>
      </c>
      <c r="H345" s="191" t="n">
        <v>17</v>
      </c>
      <c r="I345" s="192"/>
      <c r="J345" s="193" t="n">
        <f aca="false">ROUND(I345*H345,2)</f>
        <v>0</v>
      </c>
      <c r="K345" s="194"/>
      <c r="L345" s="102"/>
      <c r="M345" s="195"/>
      <c r="N345" s="152" t="s">
        <v>38</v>
      </c>
      <c r="P345" s="196" t="n">
        <f aca="false">O345*H345</f>
        <v>0</v>
      </c>
      <c r="Q345" s="196" t="n">
        <v>0.04396</v>
      </c>
      <c r="R345" s="196" t="n">
        <f aca="false">Q345*H345</f>
        <v>0.74732</v>
      </c>
      <c r="S345" s="196" t="n">
        <v>0</v>
      </c>
      <c r="T345" s="197" t="n">
        <f aca="false">S345*H345</f>
        <v>0</v>
      </c>
      <c r="AR345" s="198" t="s">
        <v>246</v>
      </c>
      <c r="AT345" s="198" t="s">
        <v>135</v>
      </c>
      <c r="AU345" s="198" t="s">
        <v>80</v>
      </c>
      <c r="AY345" s="95" t="s">
        <v>132</v>
      </c>
      <c r="BE345" s="156" t="n">
        <f aca="false">IF(N345="základní",J345,0)</f>
        <v>0</v>
      </c>
      <c r="BF345" s="156" t="n">
        <f aca="false">IF(N345="snížená",J345,0)</f>
        <v>0</v>
      </c>
      <c r="BG345" s="156" t="n">
        <f aca="false">IF(N345="zákl. přenesená",J345,0)</f>
        <v>0</v>
      </c>
      <c r="BH345" s="156" t="n">
        <f aca="false">IF(N345="sníž. přenesená",J345,0)</f>
        <v>0</v>
      </c>
      <c r="BI345" s="156" t="n">
        <f aca="false">IF(N345="nulová",J345,0)</f>
        <v>0</v>
      </c>
      <c r="BJ345" s="95" t="s">
        <v>78</v>
      </c>
      <c r="BK345" s="156" t="n">
        <f aca="false">ROUND(I345*H345,2)</f>
        <v>0</v>
      </c>
      <c r="BL345" s="95" t="s">
        <v>246</v>
      </c>
      <c r="BM345" s="198" t="s">
        <v>353</v>
      </c>
    </row>
    <row r="346" s="199" customFormat="true" ht="12.8" hidden="false" customHeight="false" outlineLevel="0" collapsed="false">
      <c r="B346" s="200"/>
      <c r="D346" s="201" t="s">
        <v>141</v>
      </c>
      <c r="E346" s="202"/>
      <c r="F346" s="203" t="s">
        <v>337</v>
      </c>
      <c r="H346" s="202"/>
      <c r="L346" s="200"/>
      <c r="M346" s="204"/>
      <c r="T346" s="205"/>
      <c r="AT346" s="202" t="s">
        <v>141</v>
      </c>
      <c r="AU346" s="202" t="s">
        <v>80</v>
      </c>
      <c r="AV346" s="199" t="s">
        <v>78</v>
      </c>
      <c r="AW346" s="199" t="s">
        <v>30</v>
      </c>
      <c r="AX346" s="199" t="s">
        <v>73</v>
      </c>
      <c r="AY346" s="202" t="s">
        <v>132</v>
      </c>
    </row>
    <row r="347" s="206" customFormat="true" ht="12.8" hidden="false" customHeight="false" outlineLevel="0" collapsed="false">
      <c r="B347" s="207"/>
      <c r="D347" s="201" t="s">
        <v>141</v>
      </c>
      <c r="E347" s="208"/>
      <c r="F347" s="209" t="s">
        <v>354</v>
      </c>
      <c r="H347" s="210" t="n">
        <v>6</v>
      </c>
      <c r="L347" s="207"/>
      <c r="M347" s="211"/>
      <c r="T347" s="212"/>
      <c r="AT347" s="208" t="s">
        <v>141</v>
      </c>
      <c r="AU347" s="208" t="s">
        <v>80</v>
      </c>
      <c r="AV347" s="206" t="s">
        <v>80</v>
      </c>
      <c r="AW347" s="206" t="s">
        <v>30</v>
      </c>
      <c r="AX347" s="206" t="s">
        <v>73</v>
      </c>
      <c r="AY347" s="208" t="s">
        <v>132</v>
      </c>
    </row>
    <row r="348" s="199" customFormat="true" ht="12.8" hidden="false" customHeight="false" outlineLevel="0" collapsed="false">
      <c r="B348" s="200"/>
      <c r="D348" s="201" t="s">
        <v>141</v>
      </c>
      <c r="E348" s="202"/>
      <c r="F348" s="203" t="s">
        <v>341</v>
      </c>
      <c r="H348" s="202"/>
      <c r="L348" s="200"/>
      <c r="M348" s="204"/>
      <c r="T348" s="205"/>
      <c r="AT348" s="202" t="s">
        <v>141</v>
      </c>
      <c r="AU348" s="202" t="s">
        <v>80</v>
      </c>
      <c r="AV348" s="199" t="s">
        <v>78</v>
      </c>
      <c r="AW348" s="199" t="s">
        <v>30</v>
      </c>
      <c r="AX348" s="199" t="s">
        <v>73</v>
      </c>
      <c r="AY348" s="202" t="s">
        <v>132</v>
      </c>
    </row>
    <row r="349" s="206" customFormat="true" ht="12.8" hidden="false" customHeight="false" outlineLevel="0" collapsed="false">
      <c r="B349" s="207"/>
      <c r="D349" s="201" t="s">
        <v>141</v>
      </c>
      <c r="E349" s="208"/>
      <c r="F349" s="209" t="s">
        <v>355</v>
      </c>
      <c r="H349" s="210" t="n">
        <v>8</v>
      </c>
      <c r="L349" s="207"/>
      <c r="M349" s="211"/>
      <c r="T349" s="212"/>
      <c r="AT349" s="208" t="s">
        <v>141</v>
      </c>
      <c r="AU349" s="208" t="s">
        <v>80</v>
      </c>
      <c r="AV349" s="206" t="s">
        <v>80</v>
      </c>
      <c r="AW349" s="206" t="s">
        <v>30</v>
      </c>
      <c r="AX349" s="206" t="s">
        <v>73</v>
      </c>
      <c r="AY349" s="208" t="s">
        <v>132</v>
      </c>
    </row>
    <row r="350" s="199" customFormat="true" ht="12.8" hidden="false" customHeight="false" outlineLevel="0" collapsed="false">
      <c r="B350" s="200"/>
      <c r="D350" s="201" t="s">
        <v>141</v>
      </c>
      <c r="E350" s="202"/>
      <c r="F350" s="203" t="s">
        <v>345</v>
      </c>
      <c r="H350" s="202"/>
      <c r="L350" s="200"/>
      <c r="M350" s="204"/>
      <c r="T350" s="205"/>
      <c r="AT350" s="202" t="s">
        <v>141</v>
      </c>
      <c r="AU350" s="202" t="s">
        <v>80</v>
      </c>
      <c r="AV350" s="199" t="s">
        <v>78</v>
      </c>
      <c r="AW350" s="199" t="s">
        <v>30</v>
      </c>
      <c r="AX350" s="199" t="s">
        <v>73</v>
      </c>
      <c r="AY350" s="202" t="s">
        <v>132</v>
      </c>
    </row>
    <row r="351" s="206" customFormat="true" ht="12.8" hidden="false" customHeight="false" outlineLevel="0" collapsed="false">
      <c r="B351" s="207"/>
      <c r="D351" s="201" t="s">
        <v>141</v>
      </c>
      <c r="E351" s="208"/>
      <c r="F351" s="209" t="s">
        <v>133</v>
      </c>
      <c r="H351" s="210" t="n">
        <v>3</v>
      </c>
      <c r="L351" s="207"/>
      <c r="M351" s="211"/>
      <c r="T351" s="212"/>
      <c r="AT351" s="208" t="s">
        <v>141</v>
      </c>
      <c r="AU351" s="208" t="s">
        <v>80</v>
      </c>
      <c r="AV351" s="206" t="s">
        <v>80</v>
      </c>
      <c r="AW351" s="206" t="s">
        <v>30</v>
      </c>
      <c r="AX351" s="206" t="s">
        <v>73</v>
      </c>
      <c r="AY351" s="208" t="s">
        <v>132</v>
      </c>
    </row>
    <row r="352" s="213" customFormat="true" ht="12.8" hidden="false" customHeight="false" outlineLevel="0" collapsed="false">
      <c r="B352" s="214"/>
      <c r="D352" s="201" t="s">
        <v>141</v>
      </c>
      <c r="E352" s="215"/>
      <c r="F352" s="216" t="s">
        <v>147</v>
      </c>
      <c r="H352" s="217" t="n">
        <v>17</v>
      </c>
      <c r="L352" s="214"/>
      <c r="M352" s="218"/>
      <c r="T352" s="219"/>
      <c r="AT352" s="215" t="s">
        <v>141</v>
      </c>
      <c r="AU352" s="215" t="s">
        <v>80</v>
      </c>
      <c r="AV352" s="213" t="s">
        <v>139</v>
      </c>
      <c r="AW352" s="213" t="s">
        <v>30</v>
      </c>
      <c r="AX352" s="213" t="s">
        <v>78</v>
      </c>
      <c r="AY352" s="215" t="s">
        <v>132</v>
      </c>
    </row>
    <row r="353" s="101" customFormat="true" ht="33" hidden="false" customHeight="true" outlineLevel="0" collapsed="false">
      <c r="B353" s="102"/>
      <c r="C353" s="187" t="s">
        <v>356</v>
      </c>
      <c r="D353" s="187" t="s">
        <v>135</v>
      </c>
      <c r="E353" s="188" t="s">
        <v>357</v>
      </c>
      <c r="F353" s="189" t="s">
        <v>358</v>
      </c>
      <c r="G353" s="190" t="s">
        <v>359</v>
      </c>
      <c r="H353" s="238"/>
      <c r="I353" s="192"/>
      <c r="J353" s="193" t="n">
        <f aca="false">ROUND(I353*H353,2)</f>
        <v>0</v>
      </c>
      <c r="K353" s="194"/>
      <c r="L353" s="102"/>
      <c r="M353" s="195"/>
      <c r="N353" s="152" t="s">
        <v>38</v>
      </c>
      <c r="P353" s="196" t="n">
        <f aca="false">O353*H353</f>
        <v>0</v>
      </c>
      <c r="Q353" s="196" t="n">
        <v>0</v>
      </c>
      <c r="R353" s="196" t="n">
        <f aca="false">Q353*H353</f>
        <v>0</v>
      </c>
      <c r="S353" s="196" t="n">
        <v>0</v>
      </c>
      <c r="T353" s="197" t="n">
        <f aca="false">S353*H353</f>
        <v>0</v>
      </c>
      <c r="AR353" s="198" t="s">
        <v>246</v>
      </c>
      <c r="AT353" s="198" t="s">
        <v>135</v>
      </c>
      <c r="AU353" s="198" t="s">
        <v>80</v>
      </c>
      <c r="AY353" s="95" t="s">
        <v>132</v>
      </c>
      <c r="BE353" s="156" t="n">
        <f aca="false">IF(N353="základní",J353,0)</f>
        <v>0</v>
      </c>
      <c r="BF353" s="156" t="n">
        <f aca="false">IF(N353="snížená",J353,0)</f>
        <v>0</v>
      </c>
      <c r="BG353" s="156" t="n">
        <f aca="false">IF(N353="zákl. přenesená",J353,0)</f>
        <v>0</v>
      </c>
      <c r="BH353" s="156" t="n">
        <f aca="false">IF(N353="sníž. přenesená",J353,0)</f>
        <v>0</v>
      </c>
      <c r="BI353" s="156" t="n">
        <f aca="false">IF(N353="nulová",J353,0)</f>
        <v>0</v>
      </c>
      <c r="BJ353" s="95" t="s">
        <v>78</v>
      </c>
      <c r="BK353" s="156" t="n">
        <f aca="false">ROUND(I353*H353,2)</f>
        <v>0</v>
      </c>
      <c r="BL353" s="95" t="s">
        <v>246</v>
      </c>
      <c r="BM353" s="198" t="s">
        <v>360</v>
      </c>
    </row>
    <row r="354" s="175" customFormat="true" ht="22.9" hidden="false" customHeight="true" outlineLevel="0" collapsed="false">
      <c r="B354" s="176"/>
      <c r="D354" s="177" t="s">
        <v>72</v>
      </c>
      <c r="E354" s="185" t="s">
        <v>361</v>
      </c>
      <c r="F354" s="185" t="s">
        <v>362</v>
      </c>
      <c r="J354" s="186" t="n">
        <f aca="false">BK354</f>
        <v>0</v>
      </c>
      <c r="L354" s="176"/>
      <c r="M354" s="180"/>
      <c r="P354" s="181" t="n">
        <f aca="false">SUM(P355:P374)</f>
        <v>0</v>
      </c>
      <c r="R354" s="181" t="n">
        <f aca="false">SUM(R355:R374)</f>
        <v>0.1308</v>
      </c>
      <c r="T354" s="182" t="n">
        <f aca="false">SUM(T355:T374)</f>
        <v>0.12</v>
      </c>
      <c r="AR354" s="177" t="s">
        <v>80</v>
      </c>
      <c r="AT354" s="183" t="s">
        <v>72</v>
      </c>
      <c r="AU354" s="183" t="s">
        <v>78</v>
      </c>
      <c r="AY354" s="177" t="s">
        <v>132</v>
      </c>
      <c r="BK354" s="184" t="n">
        <f aca="false">SUM(BK355:BK374)</f>
        <v>0</v>
      </c>
    </row>
    <row r="355" s="101" customFormat="true" ht="24.2" hidden="false" customHeight="true" outlineLevel="0" collapsed="false">
      <c r="B355" s="102"/>
      <c r="C355" s="187" t="s">
        <v>363</v>
      </c>
      <c r="D355" s="187" t="s">
        <v>135</v>
      </c>
      <c r="E355" s="188" t="s">
        <v>364</v>
      </c>
      <c r="F355" s="189" t="s">
        <v>365</v>
      </c>
      <c r="G355" s="190" t="s">
        <v>194</v>
      </c>
      <c r="H355" s="191" t="n">
        <v>6</v>
      </c>
      <c r="I355" s="192"/>
      <c r="J355" s="193" t="n">
        <f aca="false">ROUND(I355*H355,2)</f>
        <v>0</v>
      </c>
      <c r="K355" s="194"/>
      <c r="L355" s="102"/>
      <c r="M355" s="195"/>
      <c r="N355" s="152" t="s">
        <v>38</v>
      </c>
      <c r="P355" s="196" t="n">
        <f aca="false">O355*H355</f>
        <v>0</v>
      </c>
      <c r="Q355" s="196" t="n">
        <v>0</v>
      </c>
      <c r="R355" s="196" t="n">
        <f aca="false">Q355*H355</f>
        <v>0</v>
      </c>
      <c r="S355" s="196" t="n">
        <v>0</v>
      </c>
      <c r="T355" s="197" t="n">
        <f aca="false">S355*H355</f>
        <v>0</v>
      </c>
      <c r="AR355" s="198" t="s">
        <v>246</v>
      </c>
      <c r="AT355" s="198" t="s">
        <v>135</v>
      </c>
      <c r="AU355" s="198" t="s">
        <v>80</v>
      </c>
      <c r="AY355" s="95" t="s">
        <v>132</v>
      </c>
      <c r="BE355" s="156" t="n">
        <f aca="false">IF(N355="základní",J355,0)</f>
        <v>0</v>
      </c>
      <c r="BF355" s="156" t="n">
        <f aca="false">IF(N355="snížená",J355,0)</f>
        <v>0</v>
      </c>
      <c r="BG355" s="156" t="n">
        <f aca="false">IF(N355="zákl. přenesená",J355,0)</f>
        <v>0</v>
      </c>
      <c r="BH355" s="156" t="n">
        <f aca="false">IF(N355="sníž. přenesená",J355,0)</f>
        <v>0</v>
      </c>
      <c r="BI355" s="156" t="n">
        <f aca="false">IF(N355="nulová",J355,0)</f>
        <v>0</v>
      </c>
      <c r="BJ355" s="95" t="s">
        <v>78</v>
      </c>
      <c r="BK355" s="156" t="n">
        <f aca="false">ROUND(I355*H355,2)</f>
        <v>0</v>
      </c>
      <c r="BL355" s="95" t="s">
        <v>246</v>
      </c>
      <c r="BM355" s="198" t="s">
        <v>366</v>
      </c>
    </row>
    <row r="356" s="199" customFormat="true" ht="12.8" hidden="false" customHeight="false" outlineLevel="0" collapsed="false">
      <c r="B356" s="200"/>
      <c r="D356" s="201" t="s">
        <v>141</v>
      </c>
      <c r="E356" s="202"/>
      <c r="F356" s="203" t="s">
        <v>142</v>
      </c>
      <c r="H356" s="202"/>
      <c r="L356" s="200"/>
      <c r="M356" s="204"/>
      <c r="T356" s="205"/>
      <c r="AT356" s="202" t="s">
        <v>141</v>
      </c>
      <c r="AU356" s="202" t="s">
        <v>80</v>
      </c>
      <c r="AV356" s="199" t="s">
        <v>78</v>
      </c>
      <c r="AW356" s="199" t="s">
        <v>30</v>
      </c>
      <c r="AX356" s="199" t="s">
        <v>73</v>
      </c>
      <c r="AY356" s="202" t="s">
        <v>132</v>
      </c>
    </row>
    <row r="357" s="206" customFormat="true" ht="12.8" hidden="false" customHeight="false" outlineLevel="0" collapsed="false">
      <c r="B357" s="207"/>
      <c r="D357" s="201" t="s">
        <v>141</v>
      </c>
      <c r="E357" s="208"/>
      <c r="F357" s="209" t="s">
        <v>80</v>
      </c>
      <c r="H357" s="210" t="n">
        <v>2</v>
      </c>
      <c r="L357" s="207"/>
      <c r="M357" s="211"/>
      <c r="T357" s="212"/>
      <c r="AT357" s="208" t="s">
        <v>141</v>
      </c>
      <c r="AU357" s="208" t="s">
        <v>80</v>
      </c>
      <c r="AV357" s="206" t="s">
        <v>80</v>
      </c>
      <c r="AW357" s="206" t="s">
        <v>30</v>
      </c>
      <c r="AX357" s="206" t="s">
        <v>73</v>
      </c>
      <c r="AY357" s="208" t="s">
        <v>132</v>
      </c>
    </row>
    <row r="358" s="199" customFormat="true" ht="12.8" hidden="false" customHeight="false" outlineLevel="0" collapsed="false">
      <c r="B358" s="200"/>
      <c r="D358" s="201" t="s">
        <v>141</v>
      </c>
      <c r="E358" s="202"/>
      <c r="F358" s="203" t="s">
        <v>145</v>
      </c>
      <c r="H358" s="202"/>
      <c r="L358" s="200"/>
      <c r="M358" s="204"/>
      <c r="T358" s="205"/>
      <c r="AT358" s="202" t="s">
        <v>141</v>
      </c>
      <c r="AU358" s="202" t="s">
        <v>80</v>
      </c>
      <c r="AV358" s="199" t="s">
        <v>78</v>
      </c>
      <c r="AW358" s="199" t="s">
        <v>30</v>
      </c>
      <c r="AX358" s="199" t="s">
        <v>73</v>
      </c>
      <c r="AY358" s="202" t="s">
        <v>132</v>
      </c>
    </row>
    <row r="359" s="206" customFormat="true" ht="12.8" hidden="false" customHeight="false" outlineLevel="0" collapsed="false">
      <c r="B359" s="207"/>
      <c r="D359" s="201" t="s">
        <v>141</v>
      </c>
      <c r="E359" s="208"/>
      <c r="F359" s="209" t="s">
        <v>80</v>
      </c>
      <c r="H359" s="210" t="n">
        <v>2</v>
      </c>
      <c r="L359" s="207"/>
      <c r="M359" s="211"/>
      <c r="T359" s="212"/>
      <c r="AT359" s="208" t="s">
        <v>141</v>
      </c>
      <c r="AU359" s="208" t="s">
        <v>80</v>
      </c>
      <c r="AV359" s="206" t="s">
        <v>80</v>
      </c>
      <c r="AW359" s="206" t="s">
        <v>30</v>
      </c>
      <c r="AX359" s="206" t="s">
        <v>73</v>
      </c>
      <c r="AY359" s="208" t="s">
        <v>132</v>
      </c>
    </row>
    <row r="360" s="199" customFormat="true" ht="12.8" hidden="false" customHeight="false" outlineLevel="0" collapsed="false">
      <c r="B360" s="200"/>
      <c r="D360" s="201" t="s">
        <v>141</v>
      </c>
      <c r="E360" s="202"/>
      <c r="F360" s="203" t="s">
        <v>146</v>
      </c>
      <c r="H360" s="202"/>
      <c r="L360" s="200"/>
      <c r="M360" s="204"/>
      <c r="T360" s="205"/>
      <c r="AT360" s="202" t="s">
        <v>141</v>
      </c>
      <c r="AU360" s="202" t="s">
        <v>80</v>
      </c>
      <c r="AV360" s="199" t="s">
        <v>78</v>
      </c>
      <c r="AW360" s="199" t="s">
        <v>30</v>
      </c>
      <c r="AX360" s="199" t="s">
        <v>73</v>
      </c>
      <c r="AY360" s="202" t="s">
        <v>132</v>
      </c>
    </row>
    <row r="361" s="206" customFormat="true" ht="12.8" hidden="false" customHeight="false" outlineLevel="0" collapsed="false">
      <c r="B361" s="207"/>
      <c r="D361" s="201" t="s">
        <v>141</v>
      </c>
      <c r="E361" s="208"/>
      <c r="F361" s="209" t="s">
        <v>80</v>
      </c>
      <c r="H361" s="210" t="n">
        <v>2</v>
      </c>
      <c r="L361" s="207"/>
      <c r="M361" s="211"/>
      <c r="T361" s="212"/>
      <c r="AT361" s="208" t="s">
        <v>141</v>
      </c>
      <c r="AU361" s="208" t="s">
        <v>80</v>
      </c>
      <c r="AV361" s="206" t="s">
        <v>80</v>
      </c>
      <c r="AW361" s="206" t="s">
        <v>30</v>
      </c>
      <c r="AX361" s="206" t="s">
        <v>73</v>
      </c>
      <c r="AY361" s="208" t="s">
        <v>132</v>
      </c>
    </row>
    <row r="362" s="213" customFormat="true" ht="12.8" hidden="false" customHeight="false" outlineLevel="0" collapsed="false">
      <c r="B362" s="214"/>
      <c r="D362" s="201" t="s">
        <v>141</v>
      </c>
      <c r="E362" s="215"/>
      <c r="F362" s="216" t="s">
        <v>147</v>
      </c>
      <c r="H362" s="217" t="n">
        <v>6</v>
      </c>
      <c r="L362" s="214"/>
      <c r="M362" s="218"/>
      <c r="T362" s="219"/>
      <c r="AT362" s="215" t="s">
        <v>141</v>
      </c>
      <c r="AU362" s="215" t="s">
        <v>80</v>
      </c>
      <c r="AV362" s="213" t="s">
        <v>139</v>
      </c>
      <c r="AW362" s="213" t="s">
        <v>30</v>
      </c>
      <c r="AX362" s="213" t="s">
        <v>78</v>
      </c>
      <c r="AY362" s="215" t="s">
        <v>132</v>
      </c>
    </row>
    <row r="363" s="101" customFormat="true" ht="24.2" hidden="false" customHeight="true" outlineLevel="0" collapsed="false">
      <c r="B363" s="102"/>
      <c r="C363" s="220" t="s">
        <v>367</v>
      </c>
      <c r="D363" s="220" t="s">
        <v>197</v>
      </c>
      <c r="E363" s="221" t="s">
        <v>368</v>
      </c>
      <c r="F363" s="222" t="s">
        <v>369</v>
      </c>
      <c r="G363" s="223" t="s">
        <v>194</v>
      </c>
      <c r="H363" s="224" t="n">
        <v>6</v>
      </c>
      <c r="I363" s="225"/>
      <c r="J363" s="226" t="n">
        <f aca="false">ROUND(I363*H363,2)</f>
        <v>0</v>
      </c>
      <c r="K363" s="227"/>
      <c r="L363" s="228"/>
      <c r="M363" s="229"/>
      <c r="N363" s="230" t="s">
        <v>38</v>
      </c>
      <c r="P363" s="196" t="n">
        <f aca="false">O363*H363</f>
        <v>0</v>
      </c>
      <c r="Q363" s="196" t="n">
        <v>0.0195</v>
      </c>
      <c r="R363" s="196" t="n">
        <f aca="false">Q363*H363</f>
        <v>0.117</v>
      </c>
      <c r="S363" s="196" t="n">
        <v>0</v>
      </c>
      <c r="T363" s="197" t="n">
        <f aca="false">S363*H363</f>
        <v>0</v>
      </c>
      <c r="AR363" s="198" t="s">
        <v>327</v>
      </c>
      <c r="AT363" s="198" t="s">
        <v>197</v>
      </c>
      <c r="AU363" s="198" t="s">
        <v>80</v>
      </c>
      <c r="AY363" s="95" t="s">
        <v>132</v>
      </c>
      <c r="BE363" s="156" t="n">
        <f aca="false">IF(N363="základní",J363,0)</f>
        <v>0</v>
      </c>
      <c r="BF363" s="156" t="n">
        <f aca="false">IF(N363="snížená",J363,0)</f>
        <v>0</v>
      </c>
      <c r="BG363" s="156" t="n">
        <f aca="false">IF(N363="zákl. přenesená",J363,0)</f>
        <v>0</v>
      </c>
      <c r="BH363" s="156" t="n">
        <f aca="false">IF(N363="sníž. přenesená",J363,0)</f>
        <v>0</v>
      </c>
      <c r="BI363" s="156" t="n">
        <f aca="false">IF(N363="nulová",J363,0)</f>
        <v>0</v>
      </c>
      <c r="BJ363" s="95" t="s">
        <v>78</v>
      </c>
      <c r="BK363" s="156" t="n">
        <f aca="false">ROUND(I363*H363,2)</f>
        <v>0</v>
      </c>
      <c r="BL363" s="95" t="s">
        <v>246</v>
      </c>
      <c r="BM363" s="198" t="s">
        <v>370</v>
      </c>
    </row>
    <row r="364" s="101" customFormat="true" ht="16.5" hidden="false" customHeight="true" outlineLevel="0" collapsed="false">
      <c r="B364" s="102"/>
      <c r="C364" s="220" t="s">
        <v>371</v>
      </c>
      <c r="D364" s="220" t="s">
        <v>197</v>
      </c>
      <c r="E364" s="221" t="s">
        <v>372</v>
      </c>
      <c r="F364" s="222" t="s">
        <v>373</v>
      </c>
      <c r="G364" s="223" t="s">
        <v>194</v>
      </c>
      <c r="H364" s="224" t="n">
        <v>6</v>
      </c>
      <c r="I364" s="225"/>
      <c r="J364" s="226" t="n">
        <f aca="false">ROUND(I364*H364,2)</f>
        <v>0</v>
      </c>
      <c r="K364" s="227"/>
      <c r="L364" s="228"/>
      <c r="M364" s="229"/>
      <c r="N364" s="230" t="s">
        <v>38</v>
      </c>
      <c r="P364" s="196" t="n">
        <f aca="false">O364*H364</f>
        <v>0</v>
      </c>
      <c r="Q364" s="196" t="n">
        <v>0.0022</v>
      </c>
      <c r="R364" s="196" t="n">
        <f aca="false">Q364*H364</f>
        <v>0.0132</v>
      </c>
      <c r="S364" s="196" t="n">
        <v>0</v>
      </c>
      <c r="T364" s="197" t="n">
        <f aca="false">S364*H364</f>
        <v>0</v>
      </c>
      <c r="AR364" s="198" t="s">
        <v>327</v>
      </c>
      <c r="AT364" s="198" t="s">
        <v>197</v>
      </c>
      <c r="AU364" s="198" t="s">
        <v>80</v>
      </c>
      <c r="AY364" s="95" t="s">
        <v>132</v>
      </c>
      <c r="BE364" s="156" t="n">
        <f aca="false">IF(N364="základní",J364,0)</f>
        <v>0</v>
      </c>
      <c r="BF364" s="156" t="n">
        <f aca="false">IF(N364="snížená",J364,0)</f>
        <v>0</v>
      </c>
      <c r="BG364" s="156" t="n">
        <f aca="false">IF(N364="zákl. přenesená",J364,0)</f>
        <v>0</v>
      </c>
      <c r="BH364" s="156" t="n">
        <f aca="false">IF(N364="sníž. přenesená",J364,0)</f>
        <v>0</v>
      </c>
      <c r="BI364" s="156" t="n">
        <f aca="false">IF(N364="nulová",J364,0)</f>
        <v>0</v>
      </c>
      <c r="BJ364" s="95" t="s">
        <v>78</v>
      </c>
      <c r="BK364" s="156" t="n">
        <f aca="false">ROUND(I364*H364,2)</f>
        <v>0</v>
      </c>
      <c r="BL364" s="95" t="s">
        <v>246</v>
      </c>
      <c r="BM364" s="198" t="s">
        <v>374</v>
      </c>
    </row>
    <row r="365" s="101" customFormat="true" ht="16.5" hidden="false" customHeight="true" outlineLevel="0" collapsed="false">
      <c r="B365" s="102"/>
      <c r="C365" s="220" t="s">
        <v>375</v>
      </c>
      <c r="D365" s="220" t="s">
        <v>197</v>
      </c>
      <c r="E365" s="221" t="s">
        <v>376</v>
      </c>
      <c r="F365" s="222" t="s">
        <v>377</v>
      </c>
      <c r="G365" s="223" t="s">
        <v>194</v>
      </c>
      <c r="H365" s="224" t="n">
        <v>6</v>
      </c>
      <c r="I365" s="225"/>
      <c r="J365" s="226" t="n">
        <f aca="false">ROUND(I365*H365,2)</f>
        <v>0</v>
      </c>
      <c r="K365" s="227"/>
      <c r="L365" s="228"/>
      <c r="M365" s="229"/>
      <c r="N365" s="230" t="s">
        <v>38</v>
      </c>
      <c r="P365" s="196" t="n">
        <f aca="false">O365*H365</f>
        <v>0</v>
      </c>
      <c r="Q365" s="196" t="n">
        <v>0.0001</v>
      </c>
      <c r="R365" s="196" t="n">
        <f aca="false">Q365*H365</f>
        <v>0.0006</v>
      </c>
      <c r="S365" s="196" t="n">
        <v>0</v>
      </c>
      <c r="T365" s="197" t="n">
        <f aca="false">S365*H365</f>
        <v>0</v>
      </c>
      <c r="AR365" s="198" t="s">
        <v>327</v>
      </c>
      <c r="AT365" s="198" t="s">
        <v>197</v>
      </c>
      <c r="AU365" s="198" t="s">
        <v>80</v>
      </c>
      <c r="AY365" s="95" t="s">
        <v>132</v>
      </c>
      <c r="BE365" s="156" t="n">
        <f aca="false">IF(N365="základní",J365,0)</f>
        <v>0</v>
      </c>
      <c r="BF365" s="156" t="n">
        <f aca="false">IF(N365="snížená",J365,0)</f>
        <v>0</v>
      </c>
      <c r="BG365" s="156" t="n">
        <f aca="false">IF(N365="zákl. přenesená",J365,0)</f>
        <v>0</v>
      </c>
      <c r="BH365" s="156" t="n">
        <f aca="false">IF(N365="sníž. přenesená",J365,0)</f>
        <v>0</v>
      </c>
      <c r="BI365" s="156" t="n">
        <f aca="false">IF(N365="nulová",J365,0)</f>
        <v>0</v>
      </c>
      <c r="BJ365" s="95" t="s">
        <v>78</v>
      </c>
      <c r="BK365" s="156" t="n">
        <f aca="false">ROUND(I365*H365,2)</f>
        <v>0</v>
      </c>
      <c r="BL365" s="95" t="s">
        <v>246</v>
      </c>
      <c r="BM365" s="198" t="s">
        <v>378</v>
      </c>
    </row>
    <row r="366" s="101" customFormat="true" ht="24.2" hidden="false" customHeight="true" outlineLevel="0" collapsed="false">
      <c r="B366" s="102"/>
      <c r="C366" s="187" t="s">
        <v>379</v>
      </c>
      <c r="D366" s="187" t="s">
        <v>135</v>
      </c>
      <c r="E366" s="188" t="s">
        <v>380</v>
      </c>
      <c r="F366" s="189" t="s">
        <v>381</v>
      </c>
      <c r="G366" s="190" t="s">
        <v>194</v>
      </c>
      <c r="H366" s="191" t="n">
        <v>5</v>
      </c>
      <c r="I366" s="192"/>
      <c r="J366" s="193" t="n">
        <f aca="false">ROUND(I366*H366,2)</f>
        <v>0</v>
      </c>
      <c r="K366" s="194"/>
      <c r="L366" s="102"/>
      <c r="M366" s="195"/>
      <c r="N366" s="152" t="s">
        <v>38</v>
      </c>
      <c r="P366" s="196" t="n">
        <f aca="false">O366*H366</f>
        <v>0</v>
      </c>
      <c r="Q366" s="196" t="n">
        <v>0</v>
      </c>
      <c r="R366" s="196" t="n">
        <f aca="false">Q366*H366</f>
        <v>0</v>
      </c>
      <c r="S366" s="196" t="n">
        <v>0.024</v>
      </c>
      <c r="T366" s="197" t="n">
        <f aca="false">S366*H366</f>
        <v>0.12</v>
      </c>
      <c r="AR366" s="198" t="s">
        <v>246</v>
      </c>
      <c r="AT366" s="198" t="s">
        <v>135</v>
      </c>
      <c r="AU366" s="198" t="s">
        <v>80</v>
      </c>
      <c r="AY366" s="95" t="s">
        <v>132</v>
      </c>
      <c r="BE366" s="156" t="n">
        <f aca="false">IF(N366="základní",J366,0)</f>
        <v>0</v>
      </c>
      <c r="BF366" s="156" t="n">
        <f aca="false">IF(N366="snížená",J366,0)</f>
        <v>0</v>
      </c>
      <c r="BG366" s="156" t="n">
        <f aca="false">IF(N366="zákl. přenesená",J366,0)</f>
        <v>0</v>
      </c>
      <c r="BH366" s="156" t="n">
        <f aca="false">IF(N366="sníž. přenesená",J366,0)</f>
        <v>0</v>
      </c>
      <c r="BI366" s="156" t="n">
        <f aca="false">IF(N366="nulová",J366,0)</f>
        <v>0</v>
      </c>
      <c r="BJ366" s="95" t="s">
        <v>78</v>
      </c>
      <c r="BK366" s="156" t="n">
        <f aca="false">ROUND(I366*H366,2)</f>
        <v>0</v>
      </c>
      <c r="BL366" s="95" t="s">
        <v>246</v>
      </c>
      <c r="BM366" s="198" t="s">
        <v>382</v>
      </c>
    </row>
    <row r="367" s="199" customFormat="true" ht="12.8" hidden="false" customHeight="false" outlineLevel="0" collapsed="false">
      <c r="B367" s="200"/>
      <c r="D367" s="201" t="s">
        <v>141</v>
      </c>
      <c r="E367" s="202"/>
      <c r="F367" s="203" t="s">
        <v>142</v>
      </c>
      <c r="H367" s="202"/>
      <c r="L367" s="200"/>
      <c r="M367" s="204"/>
      <c r="T367" s="205"/>
      <c r="AT367" s="202" t="s">
        <v>141</v>
      </c>
      <c r="AU367" s="202" t="s">
        <v>80</v>
      </c>
      <c r="AV367" s="199" t="s">
        <v>78</v>
      </c>
      <c r="AW367" s="199" t="s">
        <v>30</v>
      </c>
      <c r="AX367" s="199" t="s">
        <v>73</v>
      </c>
      <c r="AY367" s="202" t="s">
        <v>132</v>
      </c>
    </row>
    <row r="368" s="206" customFormat="true" ht="12.8" hidden="false" customHeight="false" outlineLevel="0" collapsed="false">
      <c r="B368" s="207"/>
      <c r="D368" s="201" t="s">
        <v>141</v>
      </c>
      <c r="E368" s="208"/>
      <c r="F368" s="209" t="s">
        <v>80</v>
      </c>
      <c r="H368" s="210" t="n">
        <v>2</v>
      </c>
      <c r="L368" s="207"/>
      <c r="M368" s="211"/>
      <c r="T368" s="212"/>
      <c r="AT368" s="208" t="s">
        <v>141</v>
      </c>
      <c r="AU368" s="208" t="s">
        <v>80</v>
      </c>
      <c r="AV368" s="206" t="s">
        <v>80</v>
      </c>
      <c r="AW368" s="206" t="s">
        <v>30</v>
      </c>
      <c r="AX368" s="206" t="s">
        <v>73</v>
      </c>
      <c r="AY368" s="208" t="s">
        <v>132</v>
      </c>
    </row>
    <row r="369" s="199" customFormat="true" ht="12.8" hidden="false" customHeight="false" outlineLevel="0" collapsed="false">
      <c r="B369" s="200"/>
      <c r="D369" s="201" t="s">
        <v>141</v>
      </c>
      <c r="E369" s="202"/>
      <c r="F369" s="203" t="s">
        <v>145</v>
      </c>
      <c r="H369" s="202"/>
      <c r="L369" s="200"/>
      <c r="M369" s="204"/>
      <c r="T369" s="205"/>
      <c r="AT369" s="202" t="s">
        <v>141</v>
      </c>
      <c r="AU369" s="202" t="s">
        <v>80</v>
      </c>
      <c r="AV369" s="199" t="s">
        <v>78</v>
      </c>
      <c r="AW369" s="199" t="s">
        <v>30</v>
      </c>
      <c r="AX369" s="199" t="s">
        <v>73</v>
      </c>
      <c r="AY369" s="202" t="s">
        <v>132</v>
      </c>
    </row>
    <row r="370" s="206" customFormat="true" ht="12.8" hidden="false" customHeight="false" outlineLevel="0" collapsed="false">
      <c r="B370" s="207"/>
      <c r="D370" s="201" t="s">
        <v>141</v>
      </c>
      <c r="E370" s="208"/>
      <c r="F370" s="209" t="s">
        <v>78</v>
      </c>
      <c r="H370" s="210" t="n">
        <v>1</v>
      </c>
      <c r="L370" s="207"/>
      <c r="M370" s="211"/>
      <c r="T370" s="212"/>
      <c r="AT370" s="208" t="s">
        <v>141</v>
      </c>
      <c r="AU370" s="208" t="s">
        <v>80</v>
      </c>
      <c r="AV370" s="206" t="s">
        <v>80</v>
      </c>
      <c r="AW370" s="206" t="s">
        <v>30</v>
      </c>
      <c r="AX370" s="206" t="s">
        <v>73</v>
      </c>
      <c r="AY370" s="208" t="s">
        <v>132</v>
      </c>
    </row>
    <row r="371" s="199" customFormat="true" ht="12.8" hidden="false" customHeight="false" outlineLevel="0" collapsed="false">
      <c r="B371" s="200"/>
      <c r="D371" s="201" t="s">
        <v>141</v>
      </c>
      <c r="E371" s="202"/>
      <c r="F371" s="203" t="s">
        <v>146</v>
      </c>
      <c r="H371" s="202"/>
      <c r="L371" s="200"/>
      <c r="M371" s="204"/>
      <c r="T371" s="205"/>
      <c r="AT371" s="202" t="s">
        <v>141</v>
      </c>
      <c r="AU371" s="202" t="s">
        <v>80</v>
      </c>
      <c r="AV371" s="199" t="s">
        <v>78</v>
      </c>
      <c r="AW371" s="199" t="s">
        <v>30</v>
      </c>
      <c r="AX371" s="199" t="s">
        <v>73</v>
      </c>
      <c r="AY371" s="202" t="s">
        <v>132</v>
      </c>
    </row>
    <row r="372" s="206" customFormat="true" ht="12.8" hidden="false" customHeight="false" outlineLevel="0" collapsed="false">
      <c r="B372" s="207"/>
      <c r="D372" s="201" t="s">
        <v>141</v>
      </c>
      <c r="E372" s="208"/>
      <c r="F372" s="209" t="s">
        <v>80</v>
      </c>
      <c r="H372" s="210" t="n">
        <v>2</v>
      </c>
      <c r="L372" s="207"/>
      <c r="M372" s="211"/>
      <c r="T372" s="212"/>
      <c r="AT372" s="208" t="s">
        <v>141</v>
      </c>
      <c r="AU372" s="208" t="s">
        <v>80</v>
      </c>
      <c r="AV372" s="206" t="s">
        <v>80</v>
      </c>
      <c r="AW372" s="206" t="s">
        <v>30</v>
      </c>
      <c r="AX372" s="206" t="s">
        <v>73</v>
      </c>
      <c r="AY372" s="208" t="s">
        <v>132</v>
      </c>
    </row>
    <row r="373" s="213" customFormat="true" ht="12.8" hidden="false" customHeight="false" outlineLevel="0" collapsed="false">
      <c r="B373" s="214"/>
      <c r="D373" s="201" t="s">
        <v>141</v>
      </c>
      <c r="E373" s="215"/>
      <c r="F373" s="216" t="s">
        <v>147</v>
      </c>
      <c r="H373" s="217" t="n">
        <v>5</v>
      </c>
      <c r="L373" s="214"/>
      <c r="M373" s="218"/>
      <c r="T373" s="219"/>
      <c r="AT373" s="215" t="s">
        <v>141</v>
      </c>
      <c r="AU373" s="215" t="s">
        <v>80</v>
      </c>
      <c r="AV373" s="213" t="s">
        <v>139</v>
      </c>
      <c r="AW373" s="213" t="s">
        <v>30</v>
      </c>
      <c r="AX373" s="213" t="s">
        <v>78</v>
      </c>
      <c r="AY373" s="215" t="s">
        <v>132</v>
      </c>
    </row>
    <row r="374" s="101" customFormat="true" ht="24.2" hidden="false" customHeight="true" outlineLevel="0" collapsed="false">
      <c r="B374" s="102"/>
      <c r="C374" s="187" t="s">
        <v>383</v>
      </c>
      <c r="D374" s="187" t="s">
        <v>135</v>
      </c>
      <c r="E374" s="188" t="s">
        <v>384</v>
      </c>
      <c r="F374" s="189" t="s">
        <v>385</v>
      </c>
      <c r="G374" s="190" t="s">
        <v>359</v>
      </c>
      <c r="H374" s="238"/>
      <c r="I374" s="192"/>
      <c r="J374" s="193" t="n">
        <f aca="false">ROUND(I374*H374,2)</f>
        <v>0</v>
      </c>
      <c r="K374" s="194"/>
      <c r="L374" s="102"/>
      <c r="M374" s="195"/>
      <c r="N374" s="152" t="s">
        <v>38</v>
      </c>
      <c r="P374" s="196" t="n">
        <f aca="false">O374*H374</f>
        <v>0</v>
      </c>
      <c r="Q374" s="196" t="n">
        <v>0</v>
      </c>
      <c r="R374" s="196" t="n">
        <f aca="false">Q374*H374</f>
        <v>0</v>
      </c>
      <c r="S374" s="196" t="n">
        <v>0</v>
      </c>
      <c r="T374" s="197" t="n">
        <f aca="false">S374*H374</f>
        <v>0</v>
      </c>
      <c r="AR374" s="198" t="s">
        <v>246</v>
      </c>
      <c r="AT374" s="198" t="s">
        <v>135</v>
      </c>
      <c r="AU374" s="198" t="s">
        <v>80</v>
      </c>
      <c r="AY374" s="95" t="s">
        <v>132</v>
      </c>
      <c r="BE374" s="156" t="n">
        <f aca="false">IF(N374="základní",J374,0)</f>
        <v>0</v>
      </c>
      <c r="BF374" s="156" t="n">
        <f aca="false">IF(N374="snížená",J374,0)</f>
        <v>0</v>
      </c>
      <c r="BG374" s="156" t="n">
        <f aca="false">IF(N374="zákl. přenesená",J374,0)</f>
        <v>0</v>
      </c>
      <c r="BH374" s="156" t="n">
        <f aca="false">IF(N374="sníž. přenesená",J374,0)</f>
        <v>0</v>
      </c>
      <c r="BI374" s="156" t="n">
        <f aca="false">IF(N374="nulová",J374,0)</f>
        <v>0</v>
      </c>
      <c r="BJ374" s="95" t="s">
        <v>78</v>
      </c>
      <c r="BK374" s="156" t="n">
        <f aca="false">ROUND(I374*H374,2)</f>
        <v>0</v>
      </c>
      <c r="BL374" s="95" t="s">
        <v>246</v>
      </c>
      <c r="BM374" s="198" t="s">
        <v>386</v>
      </c>
    </row>
    <row r="375" s="175" customFormat="true" ht="22.9" hidden="false" customHeight="true" outlineLevel="0" collapsed="false">
      <c r="B375" s="176"/>
      <c r="D375" s="177" t="s">
        <v>72</v>
      </c>
      <c r="E375" s="185" t="s">
        <v>387</v>
      </c>
      <c r="F375" s="185" t="s">
        <v>388</v>
      </c>
      <c r="J375" s="186" t="n">
        <f aca="false">BK375</f>
        <v>0</v>
      </c>
      <c r="L375" s="176"/>
      <c r="M375" s="180"/>
      <c r="P375" s="181" t="n">
        <f aca="false">SUM(P376:P398)</f>
        <v>0</v>
      </c>
      <c r="R375" s="181" t="n">
        <f aca="false">SUM(R376:R398)</f>
        <v>3.7801425</v>
      </c>
      <c r="T375" s="182" t="n">
        <f aca="false">SUM(T376:T398)</f>
        <v>3.783807</v>
      </c>
      <c r="AR375" s="177" t="s">
        <v>80</v>
      </c>
      <c r="AT375" s="183" t="s">
        <v>72</v>
      </c>
      <c r="AU375" s="183" t="s">
        <v>78</v>
      </c>
      <c r="AY375" s="177" t="s">
        <v>132</v>
      </c>
      <c r="BK375" s="184" t="n">
        <f aca="false">SUM(BK376:BK398)</f>
        <v>0</v>
      </c>
    </row>
    <row r="376" s="101" customFormat="true" ht="16.5" hidden="false" customHeight="true" outlineLevel="0" collapsed="false">
      <c r="B376" s="102"/>
      <c r="C376" s="187" t="s">
        <v>389</v>
      </c>
      <c r="D376" s="187" t="s">
        <v>135</v>
      </c>
      <c r="E376" s="188" t="s">
        <v>390</v>
      </c>
      <c r="F376" s="189" t="s">
        <v>391</v>
      </c>
      <c r="G376" s="190" t="s">
        <v>138</v>
      </c>
      <c r="H376" s="191" t="n">
        <v>107.85</v>
      </c>
      <c r="I376" s="192"/>
      <c r="J376" s="193" t="n">
        <f aca="false">ROUND(I376*H376,2)</f>
        <v>0</v>
      </c>
      <c r="K376" s="194"/>
      <c r="L376" s="102"/>
      <c r="M376" s="195"/>
      <c r="N376" s="152" t="s">
        <v>38</v>
      </c>
      <c r="P376" s="196" t="n">
        <f aca="false">O376*H376</f>
        <v>0</v>
      </c>
      <c r="Q376" s="196" t="n">
        <v>0</v>
      </c>
      <c r="R376" s="196" t="n">
        <f aca="false">Q376*H376</f>
        <v>0</v>
      </c>
      <c r="S376" s="196" t="n">
        <v>0</v>
      </c>
      <c r="T376" s="197" t="n">
        <f aca="false">S376*H376</f>
        <v>0</v>
      </c>
      <c r="AR376" s="198" t="s">
        <v>246</v>
      </c>
      <c r="AT376" s="198" t="s">
        <v>135</v>
      </c>
      <c r="AU376" s="198" t="s">
        <v>80</v>
      </c>
      <c r="AY376" s="95" t="s">
        <v>132</v>
      </c>
      <c r="BE376" s="156" t="n">
        <f aca="false">IF(N376="základní",J376,0)</f>
        <v>0</v>
      </c>
      <c r="BF376" s="156" t="n">
        <f aca="false">IF(N376="snížená",J376,0)</f>
        <v>0</v>
      </c>
      <c r="BG376" s="156" t="n">
        <f aca="false">IF(N376="zákl. přenesená",J376,0)</f>
        <v>0</v>
      </c>
      <c r="BH376" s="156" t="n">
        <f aca="false">IF(N376="sníž. přenesená",J376,0)</f>
        <v>0</v>
      </c>
      <c r="BI376" s="156" t="n">
        <f aca="false">IF(N376="nulová",J376,0)</f>
        <v>0</v>
      </c>
      <c r="BJ376" s="95" t="s">
        <v>78</v>
      </c>
      <c r="BK376" s="156" t="n">
        <f aca="false">ROUND(I376*H376,2)</f>
        <v>0</v>
      </c>
      <c r="BL376" s="95" t="s">
        <v>246</v>
      </c>
      <c r="BM376" s="198" t="s">
        <v>392</v>
      </c>
    </row>
    <row r="377" s="199" customFormat="true" ht="12.8" hidden="false" customHeight="false" outlineLevel="0" collapsed="false">
      <c r="B377" s="200"/>
      <c r="D377" s="201" t="s">
        <v>141</v>
      </c>
      <c r="E377" s="202"/>
      <c r="F377" s="203" t="s">
        <v>142</v>
      </c>
      <c r="H377" s="202"/>
      <c r="L377" s="200"/>
      <c r="M377" s="204"/>
      <c r="T377" s="205"/>
      <c r="AT377" s="202" t="s">
        <v>141</v>
      </c>
      <c r="AU377" s="202" t="s">
        <v>80</v>
      </c>
      <c r="AV377" s="199" t="s">
        <v>78</v>
      </c>
      <c r="AW377" s="199" t="s">
        <v>30</v>
      </c>
      <c r="AX377" s="199" t="s">
        <v>73</v>
      </c>
      <c r="AY377" s="202" t="s">
        <v>132</v>
      </c>
    </row>
    <row r="378" s="206" customFormat="true" ht="12.8" hidden="false" customHeight="false" outlineLevel="0" collapsed="false">
      <c r="B378" s="207"/>
      <c r="D378" s="201" t="s">
        <v>141</v>
      </c>
      <c r="E378" s="208"/>
      <c r="F378" s="209" t="s">
        <v>205</v>
      </c>
      <c r="H378" s="210" t="n">
        <v>36.03</v>
      </c>
      <c r="L378" s="207"/>
      <c r="M378" s="211"/>
      <c r="T378" s="212"/>
      <c r="AT378" s="208" t="s">
        <v>141</v>
      </c>
      <c r="AU378" s="208" t="s">
        <v>80</v>
      </c>
      <c r="AV378" s="206" t="s">
        <v>80</v>
      </c>
      <c r="AW378" s="206" t="s">
        <v>30</v>
      </c>
      <c r="AX378" s="206" t="s">
        <v>73</v>
      </c>
      <c r="AY378" s="208" t="s">
        <v>132</v>
      </c>
    </row>
    <row r="379" s="199" customFormat="true" ht="12.8" hidden="false" customHeight="false" outlineLevel="0" collapsed="false">
      <c r="B379" s="200"/>
      <c r="D379" s="201" t="s">
        <v>141</v>
      </c>
      <c r="E379" s="202"/>
      <c r="F379" s="203" t="s">
        <v>145</v>
      </c>
      <c r="H379" s="202"/>
      <c r="L379" s="200"/>
      <c r="M379" s="204"/>
      <c r="T379" s="205"/>
      <c r="AT379" s="202" t="s">
        <v>141</v>
      </c>
      <c r="AU379" s="202" t="s">
        <v>80</v>
      </c>
      <c r="AV379" s="199" t="s">
        <v>78</v>
      </c>
      <c r="AW379" s="199" t="s">
        <v>30</v>
      </c>
      <c r="AX379" s="199" t="s">
        <v>73</v>
      </c>
      <c r="AY379" s="202" t="s">
        <v>132</v>
      </c>
    </row>
    <row r="380" s="206" customFormat="true" ht="12.8" hidden="false" customHeight="false" outlineLevel="0" collapsed="false">
      <c r="B380" s="207"/>
      <c r="D380" s="201" t="s">
        <v>141</v>
      </c>
      <c r="E380" s="208"/>
      <c r="F380" s="209" t="s">
        <v>205</v>
      </c>
      <c r="H380" s="210" t="n">
        <v>36.03</v>
      </c>
      <c r="L380" s="207"/>
      <c r="M380" s="211"/>
      <c r="T380" s="212"/>
      <c r="AT380" s="208" t="s">
        <v>141</v>
      </c>
      <c r="AU380" s="208" t="s">
        <v>80</v>
      </c>
      <c r="AV380" s="206" t="s">
        <v>80</v>
      </c>
      <c r="AW380" s="206" t="s">
        <v>30</v>
      </c>
      <c r="AX380" s="206" t="s">
        <v>73</v>
      </c>
      <c r="AY380" s="208" t="s">
        <v>132</v>
      </c>
    </row>
    <row r="381" s="199" customFormat="true" ht="12.8" hidden="false" customHeight="false" outlineLevel="0" collapsed="false">
      <c r="B381" s="200"/>
      <c r="D381" s="201" t="s">
        <v>141</v>
      </c>
      <c r="E381" s="202"/>
      <c r="F381" s="203" t="s">
        <v>146</v>
      </c>
      <c r="H381" s="202"/>
      <c r="L381" s="200"/>
      <c r="M381" s="204"/>
      <c r="T381" s="205"/>
      <c r="AT381" s="202" t="s">
        <v>141</v>
      </c>
      <c r="AU381" s="202" t="s">
        <v>80</v>
      </c>
      <c r="AV381" s="199" t="s">
        <v>78</v>
      </c>
      <c r="AW381" s="199" t="s">
        <v>30</v>
      </c>
      <c r="AX381" s="199" t="s">
        <v>73</v>
      </c>
      <c r="AY381" s="202" t="s">
        <v>132</v>
      </c>
    </row>
    <row r="382" s="206" customFormat="true" ht="12.8" hidden="false" customHeight="false" outlineLevel="0" collapsed="false">
      <c r="B382" s="207"/>
      <c r="D382" s="201" t="s">
        <v>141</v>
      </c>
      <c r="E382" s="208"/>
      <c r="F382" s="209" t="s">
        <v>206</v>
      </c>
      <c r="H382" s="210" t="n">
        <v>35.79</v>
      </c>
      <c r="L382" s="207"/>
      <c r="M382" s="211"/>
      <c r="T382" s="212"/>
      <c r="AT382" s="208" t="s">
        <v>141</v>
      </c>
      <c r="AU382" s="208" t="s">
        <v>80</v>
      </c>
      <c r="AV382" s="206" t="s">
        <v>80</v>
      </c>
      <c r="AW382" s="206" t="s">
        <v>30</v>
      </c>
      <c r="AX382" s="206" t="s">
        <v>73</v>
      </c>
      <c r="AY382" s="208" t="s">
        <v>132</v>
      </c>
    </row>
    <row r="383" s="213" customFormat="true" ht="12.8" hidden="false" customHeight="false" outlineLevel="0" collapsed="false">
      <c r="B383" s="214"/>
      <c r="D383" s="201" t="s">
        <v>141</v>
      </c>
      <c r="E383" s="215"/>
      <c r="F383" s="216" t="s">
        <v>147</v>
      </c>
      <c r="H383" s="217" t="n">
        <v>107.85</v>
      </c>
      <c r="L383" s="214"/>
      <c r="M383" s="218"/>
      <c r="T383" s="219"/>
      <c r="AT383" s="215" t="s">
        <v>141</v>
      </c>
      <c r="AU383" s="215" t="s">
        <v>80</v>
      </c>
      <c r="AV383" s="213" t="s">
        <v>139</v>
      </c>
      <c r="AW383" s="213" t="s">
        <v>30</v>
      </c>
      <c r="AX383" s="213" t="s">
        <v>78</v>
      </c>
      <c r="AY383" s="215" t="s">
        <v>132</v>
      </c>
    </row>
    <row r="384" s="101" customFormat="true" ht="16.5" hidden="false" customHeight="true" outlineLevel="0" collapsed="false">
      <c r="B384" s="102"/>
      <c r="C384" s="187" t="s">
        <v>393</v>
      </c>
      <c r="D384" s="187" t="s">
        <v>135</v>
      </c>
      <c r="E384" s="188" t="s">
        <v>394</v>
      </c>
      <c r="F384" s="189" t="s">
        <v>395</v>
      </c>
      <c r="G384" s="190" t="s">
        <v>138</v>
      </c>
      <c r="H384" s="191" t="n">
        <v>107.85</v>
      </c>
      <c r="I384" s="192"/>
      <c r="J384" s="193" t="n">
        <f aca="false">ROUND(I384*H384,2)</f>
        <v>0</v>
      </c>
      <c r="K384" s="194"/>
      <c r="L384" s="102"/>
      <c r="M384" s="195"/>
      <c r="N384" s="152" t="s">
        <v>38</v>
      </c>
      <c r="P384" s="196" t="n">
        <f aca="false">O384*H384</f>
        <v>0</v>
      </c>
      <c r="Q384" s="196" t="n">
        <v>0.0003</v>
      </c>
      <c r="R384" s="196" t="n">
        <f aca="false">Q384*H384</f>
        <v>0.032355</v>
      </c>
      <c r="S384" s="196" t="n">
        <v>0</v>
      </c>
      <c r="T384" s="197" t="n">
        <f aca="false">S384*H384</f>
        <v>0</v>
      </c>
      <c r="AR384" s="198" t="s">
        <v>246</v>
      </c>
      <c r="AT384" s="198" t="s">
        <v>135</v>
      </c>
      <c r="AU384" s="198" t="s">
        <v>80</v>
      </c>
      <c r="AY384" s="95" t="s">
        <v>132</v>
      </c>
      <c r="BE384" s="156" t="n">
        <f aca="false">IF(N384="základní",J384,0)</f>
        <v>0</v>
      </c>
      <c r="BF384" s="156" t="n">
        <f aca="false">IF(N384="snížená",J384,0)</f>
        <v>0</v>
      </c>
      <c r="BG384" s="156" t="n">
        <f aca="false">IF(N384="zákl. přenesená",J384,0)</f>
        <v>0</v>
      </c>
      <c r="BH384" s="156" t="n">
        <f aca="false">IF(N384="sníž. přenesená",J384,0)</f>
        <v>0</v>
      </c>
      <c r="BI384" s="156" t="n">
        <f aca="false">IF(N384="nulová",J384,0)</f>
        <v>0</v>
      </c>
      <c r="BJ384" s="95" t="s">
        <v>78</v>
      </c>
      <c r="BK384" s="156" t="n">
        <f aca="false">ROUND(I384*H384,2)</f>
        <v>0</v>
      </c>
      <c r="BL384" s="95" t="s">
        <v>246</v>
      </c>
      <c r="BM384" s="198" t="s">
        <v>396</v>
      </c>
    </row>
    <row r="385" s="101" customFormat="true" ht="24.2" hidden="false" customHeight="true" outlineLevel="0" collapsed="false">
      <c r="B385" s="102"/>
      <c r="C385" s="187" t="s">
        <v>397</v>
      </c>
      <c r="D385" s="187" t="s">
        <v>135</v>
      </c>
      <c r="E385" s="188" t="s">
        <v>398</v>
      </c>
      <c r="F385" s="189" t="s">
        <v>399</v>
      </c>
      <c r="G385" s="190" t="s">
        <v>138</v>
      </c>
      <c r="H385" s="191" t="n">
        <v>107.85</v>
      </c>
      <c r="I385" s="192"/>
      <c r="J385" s="193" t="n">
        <f aca="false">ROUND(I385*H385,2)</f>
        <v>0</v>
      </c>
      <c r="K385" s="194"/>
      <c r="L385" s="102"/>
      <c r="M385" s="195"/>
      <c r="N385" s="152" t="s">
        <v>38</v>
      </c>
      <c r="P385" s="196" t="n">
        <f aca="false">O385*H385</f>
        <v>0</v>
      </c>
      <c r="Q385" s="196" t="n">
        <v>0</v>
      </c>
      <c r="R385" s="196" t="n">
        <f aca="false">Q385*H385</f>
        <v>0</v>
      </c>
      <c r="S385" s="196" t="n">
        <v>0</v>
      </c>
      <c r="T385" s="197" t="n">
        <f aca="false">S385*H385</f>
        <v>0</v>
      </c>
      <c r="AR385" s="198" t="s">
        <v>246</v>
      </c>
      <c r="AT385" s="198" t="s">
        <v>135</v>
      </c>
      <c r="AU385" s="198" t="s">
        <v>80</v>
      </c>
      <c r="AY385" s="95" t="s">
        <v>132</v>
      </c>
      <c r="BE385" s="156" t="n">
        <f aca="false">IF(N385="základní",J385,0)</f>
        <v>0</v>
      </c>
      <c r="BF385" s="156" t="n">
        <f aca="false">IF(N385="snížená",J385,0)</f>
        <v>0</v>
      </c>
      <c r="BG385" s="156" t="n">
        <f aca="false">IF(N385="zákl. přenesená",J385,0)</f>
        <v>0</v>
      </c>
      <c r="BH385" s="156" t="n">
        <f aca="false">IF(N385="sníž. přenesená",J385,0)</f>
        <v>0</v>
      </c>
      <c r="BI385" s="156" t="n">
        <f aca="false">IF(N385="nulová",J385,0)</f>
        <v>0</v>
      </c>
      <c r="BJ385" s="95" t="s">
        <v>78</v>
      </c>
      <c r="BK385" s="156" t="n">
        <f aca="false">ROUND(I385*H385,2)</f>
        <v>0</v>
      </c>
      <c r="BL385" s="95" t="s">
        <v>246</v>
      </c>
      <c r="BM385" s="198" t="s">
        <v>400</v>
      </c>
    </row>
    <row r="386" s="101" customFormat="true" ht="21.75" hidden="false" customHeight="true" outlineLevel="0" collapsed="false">
      <c r="B386" s="102"/>
      <c r="C386" s="187" t="s">
        <v>401</v>
      </c>
      <c r="D386" s="187" t="s">
        <v>135</v>
      </c>
      <c r="E386" s="188" t="s">
        <v>402</v>
      </c>
      <c r="F386" s="189" t="s">
        <v>403</v>
      </c>
      <c r="G386" s="190" t="s">
        <v>138</v>
      </c>
      <c r="H386" s="191" t="n">
        <v>107.85</v>
      </c>
      <c r="I386" s="192"/>
      <c r="J386" s="193" t="n">
        <f aca="false">ROUND(I386*H386,2)</f>
        <v>0</v>
      </c>
      <c r="K386" s="194"/>
      <c r="L386" s="102"/>
      <c r="M386" s="195"/>
      <c r="N386" s="152" t="s">
        <v>38</v>
      </c>
      <c r="P386" s="196" t="n">
        <f aca="false">O386*H386</f>
        <v>0</v>
      </c>
      <c r="Q386" s="196" t="n">
        <v>0.00455</v>
      </c>
      <c r="R386" s="196" t="n">
        <f aca="false">Q386*H386</f>
        <v>0.4907175</v>
      </c>
      <c r="S386" s="196" t="n">
        <v>0</v>
      </c>
      <c r="T386" s="197" t="n">
        <f aca="false">S386*H386</f>
        <v>0</v>
      </c>
      <c r="AR386" s="198" t="s">
        <v>246</v>
      </c>
      <c r="AT386" s="198" t="s">
        <v>135</v>
      </c>
      <c r="AU386" s="198" t="s">
        <v>80</v>
      </c>
      <c r="AY386" s="95" t="s">
        <v>132</v>
      </c>
      <c r="BE386" s="156" t="n">
        <f aca="false">IF(N386="základní",J386,0)</f>
        <v>0</v>
      </c>
      <c r="BF386" s="156" t="n">
        <f aca="false">IF(N386="snížená",J386,0)</f>
        <v>0</v>
      </c>
      <c r="BG386" s="156" t="n">
        <f aca="false">IF(N386="zákl. přenesená",J386,0)</f>
        <v>0</v>
      </c>
      <c r="BH386" s="156" t="n">
        <f aca="false">IF(N386="sníž. přenesená",J386,0)</f>
        <v>0</v>
      </c>
      <c r="BI386" s="156" t="n">
        <f aca="false">IF(N386="nulová",J386,0)</f>
        <v>0</v>
      </c>
      <c r="BJ386" s="95" t="s">
        <v>78</v>
      </c>
      <c r="BK386" s="156" t="n">
        <f aca="false">ROUND(I386*H386,2)</f>
        <v>0</v>
      </c>
      <c r="BL386" s="95" t="s">
        <v>246</v>
      </c>
      <c r="BM386" s="198" t="s">
        <v>404</v>
      </c>
    </row>
    <row r="387" s="101" customFormat="true" ht="16.5" hidden="false" customHeight="true" outlineLevel="0" collapsed="false">
      <c r="B387" s="102"/>
      <c r="C387" s="187" t="s">
        <v>405</v>
      </c>
      <c r="D387" s="187" t="s">
        <v>135</v>
      </c>
      <c r="E387" s="188" t="s">
        <v>406</v>
      </c>
      <c r="F387" s="189" t="s">
        <v>407</v>
      </c>
      <c r="G387" s="190" t="s">
        <v>138</v>
      </c>
      <c r="H387" s="191" t="n">
        <v>107.19</v>
      </c>
      <c r="I387" s="192"/>
      <c r="J387" s="193" t="n">
        <f aca="false">ROUND(I387*H387,2)</f>
        <v>0</v>
      </c>
      <c r="K387" s="194"/>
      <c r="L387" s="102"/>
      <c r="M387" s="195"/>
      <c r="N387" s="152" t="s">
        <v>38</v>
      </c>
      <c r="P387" s="196" t="n">
        <f aca="false">O387*H387</f>
        <v>0</v>
      </c>
      <c r="Q387" s="196" t="n">
        <v>0</v>
      </c>
      <c r="R387" s="196" t="n">
        <f aca="false">Q387*H387</f>
        <v>0</v>
      </c>
      <c r="S387" s="196" t="n">
        <v>0.0353</v>
      </c>
      <c r="T387" s="197" t="n">
        <f aca="false">S387*H387</f>
        <v>3.783807</v>
      </c>
      <c r="AR387" s="198" t="s">
        <v>246</v>
      </c>
      <c r="AT387" s="198" t="s">
        <v>135</v>
      </c>
      <c r="AU387" s="198" t="s">
        <v>80</v>
      </c>
      <c r="AY387" s="95" t="s">
        <v>132</v>
      </c>
      <c r="BE387" s="156" t="n">
        <f aca="false">IF(N387="základní",J387,0)</f>
        <v>0</v>
      </c>
      <c r="BF387" s="156" t="n">
        <f aca="false">IF(N387="snížená",J387,0)</f>
        <v>0</v>
      </c>
      <c r="BG387" s="156" t="n">
        <f aca="false">IF(N387="zákl. přenesená",J387,0)</f>
        <v>0</v>
      </c>
      <c r="BH387" s="156" t="n">
        <f aca="false">IF(N387="sníž. přenesená",J387,0)</f>
        <v>0</v>
      </c>
      <c r="BI387" s="156" t="n">
        <f aca="false">IF(N387="nulová",J387,0)</f>
        <v>0</v>
      </c>
      <c r="BJ387" s="95" t="s">
        <v>78</v>
      </c>
      <c r="BK387" s="156" t="n">
        <f aca="false">ROUND(I387*H387,2)</f>
        <v>0</v>
      </c>
      <c r="BL387" s="95" t="s">
        <v>246</v>
      </c>
      <c r="BM387" s="198" t="s">
        <v>408</v>
      </c>
    </row>
    <row r="388" s="199" customFormat="true" ht="12.8" hidden="false" customHeight="false" outlineLevel="0" collapsed="false">
      <c r="B388" s="200"/>
      <c r="D388" s="201" t="s">
        <v>141</v>
      </c>
      <c r="E388" s="202"/>
      <c r="F388" s="203" t="s">
        <v>142</v>
      </c>
      <c r="H388" s="202"/>
      <c r="L388" s="200"/>
      <c r="M388" s="204"/>
      <c r="T388" s="205"/>
      <c r="AT388" s="202" t="s">
        <v>141</v>
      </c>
      <c r="AU388" s="202" t="s">
        <v>80</v>
      </c>
      <c r="AV388" s="199" t="s">
        <v>78</v>
      </c>
      <c r="AW388" s="199" t="s">
        <v>30</v>
      </c>
      <c r="AX388" s="199" t="s">
        <v>73</v>
      </c>
      <c r="AY388" s="202" t="s">
        <v>132</v>
      </c>
    </row>
    <row r="389" s="206" customFormat="true" ht="12.8" hidden="false" customHeight="false" outlineLevel="0" collapsed="false">
      <c r="B389" s="207"/>
      <c r="D389" s="201" t="s">
        <v>141</v>
      </c>
      <c r="E389" s="208"/>
      <c r="F389" s="209" t="s">
        <v>409</v>
      </c>
      <c r="H389" s="210" t="n">
        <v>35.81</v>
      </c>
      <c r="L389" s="207"/>
      <c r="M389" s="211"/>
      <c r="T389" s="212"/>
      <c r="AT389" s="208" t="s">
        <v>141</v>
      </c>
      <c r="AU389" s="208" t="s">
        <v>80</v>
      </c>
      <c r="AV389" s="206" t="s">
        <v>80</v>
      </c>
      <c r="AW389" s="206" t="s">
        <v>30</v>
      </c>
      <c r="AX389" s="206" t="s">
        <v>73</v>
      </c>
      <c r="AY389" s="208" t="s">
        <v>132</v>
      </c>
    </row>
    <row r="390" s="199" customFormat="true" ht="12.8" hidden="false" customHeight="false" outlineLevel="0" collapsed="false">
      <c r="B390" s="200"/>
      <c r="D390" s="201" t="s">
        <v>141</v>
      </c>
      <c r="E390" s="202"/>
      <c r="F390" s="203" t="s">
        <v>145</v>
      </c>
      <c r="H390" s="202"/>
      <c r="L390" s="200"/>
      <c r="M390" s="204"/>
      <c r="T390" s="205"/>
      <c r="AT390" s="202" t="s">
        <v>141</v>
      </c>
      <c r="AU390" s="202" t="s">
        <v>80</v>
      </c>
      <c r="AV390" s="199" t="s">
        <v>78</v>
      </c>
      <c r="AW390" s="199" t="s">
        <v>30</v>
      </c>
      <c r="AX390" s="199" t="s">
        <v>73</v>
      </c>
      <c r="AY390" s="202" t="s">
        <v>132</v>
      </c>
    </row>
    <row r="391" s="206" customFormat="true" ht="12.8" hidden="false" customHeight="false" outlineLevel="0" collapsed="false">
      <c r="B391" s="207"/>
      <c r="D391" s="201" t="s">
        <v>141</v>
      </c>
      <c r="E391" s="208"/>
      <c r="F391" s="209" t="s">
        <v>409</v>
      </c>
      <c r="H391" s="210" t="n">
        <v>35.81</v>
      </c>
      <c r="L391" s="207"/>
      <c r="M391" s="211"/>
      <c r="T391" s="212"/>
      <c r="AT391" s="208" t="s">
        <v>141</v>
      </c>
      <c r="AU391" s="208" t="s">
        <v>80</v>
      </c>
      <c r="AV391" s="206" t="s">
        <v>80</v>
      </c>
      <c r="AW391" s="206" t="s">
        <v>30</v>
      </c>
      <c r="AX391" s="206" t="s">
        <v>73</v>
      </c>
      <c r="AY391" s="208" t="s">
        <v>132</v>
      </c>
    </row>
    <row r="392" s="199" customFormat="true" ht="12.8" hidden="false" customHeight="false" outlineLevel="0" collapsed="false">
      <c r="B392" s="200"/>
      <c r="D392" s="201" t="s">
        <v>141</v>
      </c>
      <c r="E392" s="202"/>
      <c r="F392" s="203" t="s">
        <v>146</v>
      </c>
      <c r="H392" s="202"/>
      <c r="L392" s="200"/>
      <c r="M392" s="204"/>
      <c r="T392" s="205"/>
      <c r="AT392" s="202" t="s">
        <v>141</v>
      </c>
      <c r="AU392" s="202" t="s">
        <v>80</v>
      </c>
      <c r="AV392" s="199" t="s">
        <v>78</v>
      </c>
      <c r="AW392" s="199" t="s">
        <v>30</v>
      </c>
      <c r="AX392" s="199" t="s">
        <v>73</v>
      </c>
      <c r="AY392" s="202" t="s">
        <v>132</v>
      </c>
    </row>
    <row r="393" s="206" customFormat="true" ht="12.8" hidden="false" customHeight="false" outlineLevel="0" collapsed="false">
      <c r="B393" s="207"/>
      <c r="D393" s="201" t="s">
        <v>141</v>
      </c>
      <c r="E393" s="208"/>
      <c r="F393" s="209" t="s">
        <v>410</v>
      </c>
      <c r="H393" s="210" t="n">
        <v>35.57</v>
      </c>
      <c r="L393" s="207"/>
      <c r="M393" s="211"/>
      <c r="T393" s="212"/>
      <c r="AT393" s="208" t="s">
        <v>141</v>
      </c>
      <c r="AU393" s="208" t="s">
        <v>80</v>
      </c>
      <c r="AV393" s="206" t="s">
        <v>80</v>
      </c>
      <c r="AW393" s="206" t="s">
        <v>30</v>
      </c>
      <c r="AX393" s="206" t="s">
        <v>73</v>
      </c>
      <c r="AY393" s="208" t="s">
        <v>132</v>
      </c>
    </row>
    <row r="394" s="213" customFormat="true" ht="12.8" hidden="false" customHeight="false" outlineLevel="0" collapsed="false">
      <c r="B394" s="214"/>
      <c r="D394" s="201" t="s">
        <v>141</v>
      </c>
      <c r="E394" s="215"/>
      <c r="F394" s="216" t="s">
        <v>147</v>
      </c>
      <c r="H394" s="217" t="n">
        <v>107.19</v>
      </c>
      <c r="L394" s="214"/>
      <c r="M394" s="218"/>
      <c r="T394" s="219"/>
      <c r="AT394" s="215" t="s">
        <v>141</v>
      </c>
      <c r="AU394" s="215" t="s">
        <v>80</v>
      </c>
      <c r="AV394" s="213" t="s">
        <v>139</v>
      </c>
      <c r="AW394" s="213" t="s">
        <v>30</v>
      </c>
      <c r="AX394" s="213" t="s">
        <v>78</v>
      </c>
      <c r="AY394" s="215" t="s">
        <v>132</v>
      </c>
    </row>
    <row r="395" s="101" customFormat="true" ht="33" hidden="false" customHeight="true" outlineLevel="0" collapsed="false">
      <c r="B395" s="102"/>
      <c r="C395" s="187" t="s">
        <v>411</v>
      </c>
      <c r="D395" s="187" t="s">
        <v>135</v>
      </c>
      <c r="E395" s="188" t="s">
        <v>412</v>
      </c>
      <c r="F395" s="189" t="s">
        <v>413</v>
      </c>
      <c r="G395" s="190" t="s">
        <v>138</v>
      </c>
      <c r="H395" s="191" t="n">
        <v>107.85</v>
      </c>
      <c r="I395" s="192"/>
      <c r="J395" s="193" t="n">
        <f aca="false">ROUND(I395*H395,2)</f>
        <v>0</v>
      </c>
      <c r="K395" s="194"/>
      <c r="L395" s="102"/>
      <c r="M395" s="195"/>
      <c r="N395" s="152" t="s">
        <v>38</v>
      </c>
      <c r="P395" s="196" t="n">
        <f aca="false">O395*H395</f>
        <v>0</v>
      </c>
      <c r="Q395" s="196" t="n">
        <v>0.006</v>
      </c>
      <c r="R395" s="196" t="n">
        <f aca="false">Q395*H395</f>
        <v>0.6471</v>
      </c>
      <c r="S395" s="196" t="n">
        <v>0</v>
      </c>
      <c r="T395" s="197" t="n">
        <f aca="false">S395*H395</f>
        <v>0</v>
      </c>
      <c r="AR395" s="198" t="s">
        <v>246</v>
      </c>
      <c r="AT395" s="198" t="s">
        <v>135</v>
      </c>
      <c r="AU395" s="198" t="s">
        <v>80</v>
      </c>
      <c r="AY395" s="95" t="s">
        <v>132</v>
      </c>
      <c r="BE395" s="156" t="n">
        <f aca="false">IF(N395="základní",J395,0)</f>
        <v>0</v>
      </c>
      <c r="BF395" s="156" t="n">
        <f aca="false">IF(N395="snížená",J395,0)</f>
        <v>0</v>
      </c>
      <c r="BG395" s="156" t="n">
        <f aca="false">IF(N395="zákl. přenesená",J395,0)</f>
        <v>0</v>
      </c>
      <c r="BH395" s="156" t="n">
        <f aca="false">IF(N395="sníž. přenesená",J395,0)</f>
        <v>0</v>
      </c>
      <c r="BI395" s="156" t="n">
        <f aca="false">IF(N395="nulová",J395,0)</f>
        <v>0</v>
      </c>
      <c r="BJ395" s="95" t="s">
        <v>78</v>
      </c>
      <c r="BK395" s="156" t="n">
        <f aca="false">ROUND(I395*H395,2)</f>
        <v>0</v>
      </c>
      <c r="BL395" s="95" t="s">
        <v>246</v>
      </c>
      <c r="BM395" s="198" t="s">
        <v>414</v>
      </c>
    </row>
    <row r="396" s="101" customFormat="true" ht="24.2" hidden="false" customHeight="true" outlineLevel="0" collapsed="false">
      <c r="B396" s="102"/>
      <c r="C396" s="220" t="s">
        <v>415</v>
      </c>
      <c r="D396" s="220" t="s">
        <v>197</v>
      </c>
      <c r="E396" s="221" t="s">
        <v>416</v>
      </c>
      <c r="F396" s="222" t="s">
        <v>417</v>
      </c>
      <c r="G396" s="223" t="s">
        <v>138</v>
      </c>
      <c r="H396" s="224" t="n">
        <v>118.635</v>
      </c>
      <c r="I396" s="225"/>
      <c r="J396" s="226" t="n">
        <f aca="false">ROUND(I396*H396,2)</f>
        <v>0</v>
      </c>
      <c r="K396" s="227"/>
      <c r="L396" s="228"/>
      <c r="M396" s="229"/>
      <c r="N396" s="230" t="s">
        <v>38</v>
      </c>
      <c r="P396" s="196" t="n">
        <f aca="false">O396*H396</f>
        <v>0</v>
      </c>
      <c r="Q396" s="196" t="n">
        <v>0.022</v>
      </c>
      <c r="R396" s="196" t="n">
        <f aca="false">Q396*H396</f>
        <v>2.60997</v>
      </c>
      <c r="S396" s="196" t="n">
        <v>0</v>
      </c>
      <c r="T396" s="197" t="n">
        <f aca="false">S396*H396</f>
        <v>0</v>
      </c>
      <c r="AR396" s="198" t="s">
        <v>327</v>
      </c>
      <c r="AT396" s="198" t="s">
        <v>197</v>
      </c>
      <c r="AU396" s="198" t="s">
        <v>80</v>
      </c>
      <c r="AY396" s="95" t="s">
        <v>132</v>
      </c>
      <c r="BE396" s="156" t="n">
        <f aca="false">IF(N396="základní",J396,0)</f>
        <v>0</v>
      </c>
      <c r="BF396" s="156" t="n">
        <f aca="false">IF(N396="snížená",J396,0)</f>
        <v>0</v>
      </c>
      <c r="BG396" s="156" t="n">
        <f aca="false">IF(N396="zákl. přenesená",J396,0)</f>
        <v>0</v>
      </c>
      <c r="BH396" s="156" t="n">
        <f aca="false">IF(N396="sníž. přenesená",J396,0)</f>
        <v>0</v>
      </c>
      <c r="BI396" s="156" t="n">
        <f aca="false">IF(N396="nulová",J396,0)</f>
        <v>0</v>
      </c>
      <c r="BJ396" s="95" t="s">
        <v>78</v>
      </c>
      <c r="BK396" s="156" t="n">
        <f aca="false">ROUND(I396*H396,2)</f>
        <v>0</v>
      </c>
      <c r="BL396" s="95" t="s">
        <v>246</v>
      </c>
      <c r="BM396" s="198" t="s">
        <v>418</v>
      </c>
    </row>
    <row r="397" s="206" customFormat="true" ht="12.8" hidden="false" customHeight="false" outlineLevel="0" collapsed="false">
      <c r="B397" s="207"/>
      <c r="D397" s="201" t="s">
        <v>141</v>
      </c>
      <c r="F397" s="209" t="s">
        <v>419</v>
      </c>
      <c r="H397" s="210" t="n">
        <v>118.635</v>
      </c>
      <c r="L397" s="207"/>
      <c r="M397" s="211"/>
      <c r="T397" s="212"/>
      <c r="AT397" s="208" t="s">
        <v>141</v>
      </c>
      <c r="AU397" s="208" t="s">
        <v>80</v>
      </c>
      <c r="AV397" s="206" t="s">
        <v>80</v>
      </c>
      <c r="AW397" s="206" t="s">
        <v>2</v>
      </c>
      <c r="AX397" s="206" t="s">
        <v>78</v>
      </c>
      <c r="AY397" s="208" t="s">
        <v>132</v>
      </c>
    </row>
    <row r="398" s="101" customFormat="true" ht="24.2" hidden="false" customHeight="true" outlineLevel="0" collapsed="false">
      <c r="B398" s="102"/>
      <c r="C398" s="187" t="s">
        <v>420</v>
      </c>
      <c r="D398" s="187" t="s">
        <v>135</v>
      </c>
      <c r="E398" s="188" t="s">
        <v>421</v>
      </c>
      <c r="F398" s="189" t="s">
        <v>422</v>
      </c>
      <c r="G398" s="190" t="s">
        <v>359</v>
      </c>
      <c r="H398" s="238"/>
      <c r="I398" s="192"/>
      <c r="J398" s="193" t="n">
        <f aca="false">ROUND(I398*H398,2)</f>
        <v>0</v>
      </c>
      <c r="K398" s="194"/>
      <c r="L398" s="102"/>
      <c r="M398" s="195"/>
      <c r="N398" s="152" t="s">
        <v>38</v>
      </c>
      <c r="P398" s="196" t="n">
        <f aca="false">O398*H398</f>
        <v>0</v>
      </c>
      <c r="Q398" s="196" t="n">
        <v>0</v>
      </c>
      <c r="R398" s="196" t="n">
        <f aca="false">Q398*H398</f>
        <v>0</v>
      </c>
      <c r="S398" s="196" t="n">
        <v>0</v>
      </c>
      <c r="T398" s="197" t="n">
        <f aca="false">S398*H398</f>
        <v>0</v>
      </c>
      <c r="AR398" s="198" t="s">
        <v>246</v>
      </c>
      <c r="AT398" s="198" t="s">
        <v>135</v>
      </c>
      <c r="AU398" s="198" t="s">
        <v>80</v>
      </c>
      <c r="AY398" s="95" t="s">
        <v>132</v>
      </c>
      <c r="BE398" s="156" t="n">
        <f aca="false">IF(N398="základní",J398,0)</f>
        <v>0</v>
      </c>
      <c r="BF398" s="156" t="n">
        <f aca="false">IF(N398="snížená",J398,0)</f>
        <v>0</v>
      </c>
      <c r="BG398" s="156" t="n">
        <f aca="false">IF(N398="zákl. přenesená",J398,0)</f>
        <v>0</v>
      </c>
      <c r="BH398" s="156" t="n">
        <f aca="false">IF(N398="sníž. přenesená",J398,0)</f>
        <v>0</v>
      </c>
      <c r="BI398" s="156" t="n">
        <f aca="false">IF(N398="nulová",J398,0)</f>
        <v>0</v>
      </c>
      <c r="BJ398" s="95" t="s">
        <v>78</v>
      </c>
      <c r="BK398" s="156" t="n">
        <f aca="false">ROUND(I398*H398,2)</f>
        <v>0</v>
      </c>
      <c r="BL398" s="95" t="s">
        <v>246</v>
      </c>
      <c r="BM398" s="198" t="s">
        <v>423</v>
      </c>
    </row>
    <row r="399" s="175" customFormat="true" ht="22.9" hidden="false" customHeight="true" outlineLevel="0" collapsed="false">
      <c r="B399" s="176"/>
      <c r="D399" s="177" t="s">
        <v>72</v>
      </c>
      <c r="E399" s="185" t="s">
        <v>424</v>
      </c>
      <c r="F399" s="185" t="s">
        <v>425</v>
      </c>
      <c r="J399" s="186" t="n">
        <f aca="false">BK399</f>
        <v>0</v>
      </c>
      <c r="L399" s="176"/>
      <c r="M399" s="180"/>
      <c r="P399" s="181" t="n">
        <f aca="false">SUM(P400:P531)</f>
        <v>0</v>
      </c>
      <c r="R399" s="181" t="n">
        <f aca="false">SUM(R400:R531)</f>
        <v>6.96201015</v>
      </c>
      <c r="T399" s="182" t="n">
        <f aca="false">SUM(T400:T531)</f>
        <v>7.5701952</v>
      </c>
      <c r="AR399" s="177" t="s">
        <v>80</v>
      </c>
      <c r="AT399" s="183" t="s">
        <v>72</v>
      </c>
      <c r="AU399" s="183" t="s">
        <v>78</v>
      </c>
      <c r="AY399" s="177" t="s">
        <v>132</v>
      </c>
      <c r="BK399" s="184" t="n">
        <f aca="false">SUM(BK400:BK531)</f>
        <v>0</v>
      </c>
    </row>
    <row r="400" s="101" customFormat="true" ht="16.5" hidden="false" customHeight="true" outlineLevel="0" collapsed="false">
      <c r="B400" s="102"/>
      <c r="C400" s="187" t="s">
        <v>426</v>
      </c>
      <c r="D400" s="187" t="s">
        <v>135</v>
      </c>
      <c r="E400" s="188" t="s">
        <v>427</v>
      </c>
      <c r="F400" s="189" t="s">
        <v>428</v>
      </c>
      <c r="G400" s="190" t="s">
        <v>138</v>
      </c>
      <c r="H400" s="191" t="n">
        <v>234.75</v>
      </c>
      <c r="I400" s="192"/>
      <c r="J400" s="193" t="n">
        <f aca="false">ROUND(I400*H400,2)</f>
        <v>0</v>
      </c>
      <c r="K400" s="194"/>
      <c r="L400" s="102"/>
      <c r="M400" s="195"/>
      <c r="N400" s="152" t="s">
        <v>38</v>
      </c>
      <c r="P400" s="196" t="n">
        <f aca="false">O400*H400</f>
        <v>0</v>
      </c>
      <c r="Q400" s="196" t="n">
        <v>0</v>
      </c>
      <c r="R400" s="196" t="n">
        <f aca="false">Q400*H400</f>
        <v>0</v>
      </c>
      <c r="S400" s="196" t="n">
        <v>0</v>
      </c>
      <c r="T400" s="197" t="n">
        <f aca="false">S400*H400</f>
        <v>0</v>
      </c>
      <c r="AR400" s="198" t="s">
        <v>246</v>
      </c>
      <c r="AT400" s="198" t="s">
        <v>135</v>
      </c>
      <c r="AU400" s="198" t="s">
        <v>80</v>
      </c>
      <c r="AY400" s="95" t="s">
        <v>132</v>
      </c>
      <c r="BE400" s="156" t="n">
        <f aca="false">IF(N400="základní",J400,0)</f>
        <v>0</v>
      </c>
      <c r="BF400" s="156" t="n">
        <f aca="false">IF(N400="snížená",J400,0)</f>
        <v>0</v>
      </c>
      <c r="BG400" s="156" t="n">
        <f aca="false">IF(N400="zákl. přenesená",J400,0)</f>
        <v>0</v>
      </c>
      <c r="BH400" s="156" t="n">
        <f aca="false">IF(N400="sníž. přenesená",J400,0)</f>
        <v>0</v>
      </c>
      <c r="BI400" s="156" t="n">
        <f aca="false">IF(N400="nulová",J400,0)</f>
        <v>0</v>
      </c>
      <c r="BJ400" s="95" t="s">
        <v>78</v>
      </c>
      <c r="BK400" s="156" t="n">
        <f aca="false">ROUND(I400*H400,2)</f>
        <v>0</v>
      </c>
      <c r="BL400" s="95" t="s">
        <v>246</v>
      </c>
      <c r="BM400" s="198" t="s">
        <v>429</v>
      </c>
    </row>
    <row r="401" s="199" customFormat="true" ht="12.8" hidden="false" customHeight="false" outlineLevel="0" collapsed="false">
      <c r="B401" s="200"/>
      <c r="D401" s="201" t="s">
        <v>141</v>
      </c>
      <c r="E401" s="202"/>
      <c r="F401" s="203" t="s">
        <v>142</v>
      </c>
      <c r="H401" s="202"/>
      <c r="L401" s="200"/>
      <c r="M401" s="204"/>
      <c r="T401" s="205"/>
      <c r="AT401" s="202" t="s">
        <v>141</v>
      </c>
      <c r="AU401" s="202" t="s">
        <v>80</v>
      </c>
      <c r="AV401" s="199" t="s">
        <v>78</v>
      </c>
      <c r="AW401" s="199" t="s">
        <v>30</v>
      </c>
      <c r="AX401" s="199" t="s">
        <v>73</v>
      </c>
      <c r="AY401" s="202" t="s">
        <v>132</v>
      </c>
    </row>
    <row r="402" s="199" customFormat="true" ht="12.8" hidden="false" customHeight="false" outlineLevel="0" collapsed="false">
      <c r="B402" s="200"/>
      <c r="D402" s="201" t="s">
        <v>141</v>
      </c>
      <c r="E402" s="202"/>
      <c r="F402" s="203" t="s">
        <v>430</v>
      </c>
      <c r="H402" s="202"/>
      <c r="L402" s="200"/>
      <c r="M402" s="204"/>
      <c r="T402" s="205"/>
      <c r="AT402" s="202" t="s">
        <v>141</v>
      </c>
      <c r="AU402" s="202" t="s">
        <v>80</v>
      </c>
      <c r="AV402" s="199" t="s">
        <v>78</v>
      </c>
      <c r="AW402" s="199" t="s">
        <v>30</v>
      </c>
      <c r="AX402" s="199" t="s">
        <v>73</v>
      </c>
      <c r="AY402" s="202" t="s">
        <v>132</v>
      </c>
    </row>
    <row r="403" s="206" customFormat="true" ht="12.8" hidden="false" customHeight="false" outlineLevel="0" collapsed="false">
      <c r="B403" s="207"/>
      <c r="D403" s="201" t="s">
        <v>141</v>
      </c>
      <c r="E403" s="208"/>
      <c r="F403" s="209" t="s">
        <v>431</v>
      </c>
      <c r="H403" s="210" t="n">
        <v>18.5</v>
      </c>
      <c r="L403" s="207"/>
      <c r="M403" s="211"/>
      <c r="T403" s="212"/>
      <c r="AT403" s="208" t="s">
        <v>141</v>
      </c>
      <c r="AU403" s="208" t="s">
        <v>80</v>
      </c>
      <c r="AV403" s="206" t="s">
        <v>80</v>
      </c>
      <c r="AW403" s="206" t="s">
        <v>30</v>
      </c>
      <c r="AX403" s="206" t="s">
        <v>73</v>
      </c>
      <c r="AY403" s="208" t="s">
        <v>132</v>
      </c>
    </row>
    <row r="404" s="206" customFormat="true" ht="12.8" hidden="false" customHeight="false" outlineLevel="0" collapsed="false">
      <c r="B404" s="207"/>
      <c r="D404" s="201" t="s">
        <v>141</v>
      </c>
      <c r="E404" s="208"/>
      <c r="F404" s="209" t="s">
        <v>432</v>
      </c>
      <c r="H404" s="210" t="n">
        <v>-3.6</v>
      </c>
      <c r="L404" s="207"/>
      <c r="M404" s="211"/>
      <c r="T404" s="212"/>
      <c r="AT404" s="208" t="s">
        <v>141</v>
      </c>
      <c r="AU404" s="208" t="s">
        <v>80</v>
      </c>
      <c r="AV404" s="206" t="s">
        <v>80</v>
      </c>
      <c r="AW404" s="206" t="s">
        <v>30</v>
      </c>
      <c r="AX404" s="206" t="s">
        <v>73</v>
      </c>
      <c r="AY404" s="208" t="s">
        <v>132</v>
      </c>
    </row>
    <row r="405" s="199" customFormat="true" ht="12.8" hidden="false" customHeight="false" outlineLevel="0" collapsed="false">
      <c r="B405" s="200"/>
      <c r="D405" s="201" t="s">
        <v>141</v>
      </c>
      <c r="E405" s="202"/>
      <c r="F405" s="203" t="s">
        <v>214</v>
      </c>
      <c r="H405" s="202"/>
      <c r="L405" s="200"/>
      <c r="M405" s="204"/>
      <c r="T405" s="205"/>
      <c r="AT405" s="202" t="s">
        <v>141</v>
      </c>
      <c r="AU405" s="202" t="s">
        <v>80</v>
      </c>
      <c r="AV405" s="199" t="s">
        <v>78</v>
      </c>
      <c r="AW405" s="199" t="s">
        <v>30</v>
      </c>
      <c r="AX405" s="199" t="s">
        <v>73</v>
      </c>
      <c r="AY405" s="202" t="s">
        <v>132</v>
      </c>
    </row>
    <row r="406" s="206" customFormat="true" ht="12.8" hidden="false" customHeight="false" outlineLevel="0" collapsed="false">
      <c r="B406" s="207"/>
      <c r="D406" s="201" t="s">
        <v>141</v>
      </c>
      <c r="E406" s="208"/>
      <c r="F406" s="209" t="s">
        <v>433</v>
      </c>
      <c r="H406" s="210" t="n">
        <v>27.1</v>
      </c>
      <c r="L406" s="207"/>
      <c r="M406" s="211"/>
      <c r="T406" s="212"/>
      <c r="AT406" s="208" t="s">
        <v>141</v>
      </c>
      <c r="AU406" s="208" t="s">
        <v>80</v>
      </c>
      <c r="AV406" s="206" t="s">
        <v>80</v>
      </c>
      <c r="AW406" s="206" t="s">
        <v>30</v>
      </c>
      <c r="AX406" s="206" t="s">
        <v>73</v>
      </c>
      <c r="AY406" s="208" t="s">
        <v>132</v>
      </c>
    </row>
    <row r="407" s="206" customFormat="true" ht="12.8" hidden="false" customHeight="false" outlineLevel="0" collapsed="false">
      <c r="B407" s="207"/>
      <c r="D407" s="201" t="s">
        <v>141</v>
      </c>
      <c r="E407" s="208"/>
      <c r="F407" s="209" t="s">
        <v>434</v>
      </c>
      <c r="H407" s="210" t="n">
        <v>-1.8</v>
      </c>
      <c r="L407" s="207"/>
      <c r="M407" s="211"/>
      <c r="T407" s="212"/>
      <c r="AT407" s="208" t="s">
        <v>141</v>
      </c>
      <c r="AU407" s="208" t="s">
        <v>80</v>
      </c>
      <c r="AV407" s="206" t="s">
        <v>80</v>
      </c>
      <c r="AW407" s="206" t="s">
        <v>30</v>
      </c>
      <c r="AX407" s="206" t="s">
        <v>73</v>
      </c>
      <c r="AY407" s="208" t="s">
        <v>132</v>
      </c>
    </row>
    <row r="408" s="199" customFormat="true" ht="12.8" hidden="false" customHeight="false" outlineLevel="0" collapsed="false">
      <c r="B408" s="200"/>
      <c r="D408" s="201" t="s">
        <v>141</v>
      </c>
      <c r="E408" s="202"/>
      <c r="F408" s="203" t="s">
        <v>435</v>
      </c>
      <c r="H408" s="202"/>
      <c r="L408" s="200"/>
      <c r="M408" s="204"/>
      <c r="T408" s="205"/>
      <c r="AT408" s="202" t="s">
        <v>141</v>
      </c>
      <c r="AU408" s="202" t="s">
        <v>80</v>
      </c>
      <c r="AV408" s="199" t="s">
        <v>78</v>
      </c>
      <c r="AW408" s="199" t="s">
        <v>30</v>
      </c>
      <c r="AX408" s="199" t="s">
        <v>73</v>
      </c>
      <c r="AY408" s="202" t="s">
        <v>132</v>
      </c>
    </row>
    <row r="409" s="206" customFormat="true" ht="12.8" hidden="false" customHeight="false" outlineLevel="0" collapsed="false">
      <c r="B409" s="207"/>
      <c r="D409" s="201" t="s">
        <v>141</v>
      </c>
      <c r="E409" s="208"/>
      <c r="F409" s="209" t="s">
        <v>436</v>
      </c>
      <c r="H409" s="210" t="n">
        <v>13.8</v>
      </c>
      <c r="L409" s="207"/>
      <c r="M409" s="211"/>
      <c r="T409" s="212"/>
      <c r="AT409" s="208" t="s">
        <v>141</v>
      </c>
      <c r="AU409" s="208" t="s">
        <v>80</v>
      </c>
      <c r="AV409" s="206" t="s">
        <v>80</v>
      </c>
      <c r="AW409" s="206" t="s">
        <v>30</v>
      </c>
      <c r="AX409" s="206" t="s">
        <v>73</v>
      </c>
      <c r="AY409" s="208" t="s">
        <v>132</v>
      </c>
    </row>
    <row r="410" s="206" customFormat="true" ht="12.8" hidden="false" customHeight="false" outlineLevel="0" collapsed="false">
      <c r="B410" s="207"/>
      <c r="D410" s="201" t="s">
        <v>141</v>
      </c>
      <c r="E410" s="208"/>
      <c r="F410" s="209" t="s">
        <v>437</v>
      </c>
      <c r="H410" s="210" t="n">
        <v>-1.4</v>
      </c>
      <c r="L410" s="207"/>
      <c r="M410" s="211"/>
      <c r="T410" s="212"/>
      <c r="AT410" s="208" t="s">
        <v>141</v>
      </c>
      <c r="AU410" s="208" t="s">
        <v>80</v>
      </c>
      <c r="AV410" s="206" t="s">
        <v>80</v>
      </c>
      <c r="AW410" s="206" t="s">
        <v>30</v>
      </c>
      <c r="AX410" s="206" t="s">
        <v>73</v>
      </c>
      <c r="AY410" s="208" t="s">
        <v>132</v>
      </c>
    </row>
    <row r="411" s="199" customFormat="true" ht="12.8" hidden="false" customHeight="false" outlineLevel="0" collapsed="false">
      <c r="B411" s="200"/>
      <c r="D411" s="201" t="s">
        <v>141</v>
      </c>
      <c r="E411" s="202"/>
      <c r="F411" s="203" t="s">
        <v>438</v>
      </c>
      <c r="H411" s="202"/>
      <c r="L411" s="200"/>
      <c r="M411" s="204"/>
      <c r="T411" s="205"/>
      <c r="AT411" s="202" t="s">
        <v>141</v>
      </c>
      <c r="AU411" s="202" t="s">
        <v>80</v>
      </c>
      <c r="AV411" s="199" t="s">
        <v>78</v>
      </c>
      <c r="AW411" s="199" t="s">
        <v>30</v>
      </c>
      <c r="AX411" s="199" t="s">
        <v>73</v>
      </c>
      <c r="AY411" s="202" t="s">
        <v>132</v>
      </c>
    </row>
    <row r="412" s="206" customFormat="true" ht="12.8" hidden="false" customHeight="false" outlineLevel="0" collapsed="false">
      <c r="B412" s="207"/>
      <c r="D412" s="201" t="s">
        <v>141</v>
      </c>
      <c r="E412" s="208"/>
      <c r="F412" s="209" t="s">
        <v>439</v>
      </c>
      <c r="H412" s="210" t="n">
        <v>3.45</v>
      </c>
      <c r="L412" s="207"/>
      <c r="M412" s="211"/>
      <c r="T412" s="212"/>
      <c r="AT412" s="208" t="s">
        <v>141</v>
      </c>
      <c r="AU412" s="208" t="s">
        <v>80</v>
      </c>
      <c r="AV412" s="206" t="s">
        <v>80</v>
      </c>
      <c r="AW412" s="206" t="s">
        <v>30</v>
      </c>
      <c r="AX412" s="206" t="s">
        <v>73</v>
      </c>
      <c r="AY412" s="208" t="s">
        <v>132</v>
      </c>
    </row>
    <row r="413" s="199" customFormat="true" ht="12.8" hidden="false" customHeight="false" outlineLevel="0" collapsed="false">
      <c r="B413" s="200"/>
      <c r="D413" s="201" t="s">
        <v>141</v>
      </c>
      <c r="E413" s="202"/>
      <c r="F413" s="203" t="s">
        <v>218</v>
      </c>
      <c r="H413" s="202"/>
      <c r="L413" s="200"/>
      <c r="M413" s="204"/>
      <c r="T413" s="205"/>
      <c r="AT413" s="202" t="s">
        <v>141</v>
      </c>
      <c r="AU413" s="202" t="s">
        <v>80</v>
      </c>
      <c r="AV413" s="199" t="s">
        <v>78</v>
      </c>
      <c r="AW413" s="199" t="s">
        <v>30</v>
      </c>
      <c r="AX413" s="199" t="s">
        <v>73</v>
      </c>
      <c r="AY413" s="202" t="s">
        <v>132</v>
      </c>
    </row>
    <row r="414" s="206" customFormat="true" ht="12.8" hidden="false" customHeight="false" outlineLevel="0" collapsed="false">
      <c r="B414" s="207"/>
      <c r="D414" s="201" t="s">
        <v>141</v>
      </c>
      <c r="E414" s="208"/>
      <c r="F414" s="209" t="s">
        <v>440</v>
      </c>
      <c r="H414" s="210" t="n">
        <v>24</v>
      </c>
      <c r="L414" s="207"/>
      <c r="M414" s="211"/>
      <c r="T414" s="212"/>
      <c r="AT414" s="208" t="s">
        <v>141</v>
      </c>
      <c r="AU414" s="208" t="s">
        <v>80</v>
      </c>
      <c r="AV414" s="206" t="s">
        <v>80</v>
      </c>
      <c r="AW414" s="206" t="s">
        <v>30</v>
      </c>
      <c r="AX414" s="206" t="s">
        <v>73</v>
      </c>
      <c r="AY414" s="208" t="s">
        <v>132</v>
      </c>
    </row>
    <row r="415" s="206" customFormat="true" ht="12.8" hidden="false" customHeight="false" outlineLevel="0" collapsed="false">
      <c r="B415" s="207"/>
      <c r="D415" s="201" t="s">
        <v>141</v>
      </c>
      <c r="E415" s="208"/>
      <c r="F415" s="209" t="s">
        <v>434</v>
      </c>
      <c r="H415" s="210" t="n">
        <v>-1.8</v>
      </c>
      <c r="L415" s="207"/>
      <c r="M415" s="211"/>
      <c r="T415" s="212"/>
      <c r="AT415" s="208" t="s">
        <v>141</v>
      </c>
      <c r="AU415" s="208" t="s">
        <v>80</v>
      </c>
      <c r="AV415" s="206" t="s">
        <v>80</v>
      </c>
      <c r="AW415" s="206" t="s">
        <v>30</v>
      </c>
      <c r="AX415" s="206" t="s">
        <v>73</v>
      </c>
      <c r="AY415" s="208" t="s">
        <v>132</v>
      </c>
    </row>
    <row r="416" s="231" customFormat="true" ht="12.8" hidden="false" customHeight="false" outlineLevel="0" collapsed="false">
      <c r="B416" s="232"/>
      <c r="D416" s="201" t="s">
        <v>141</v>
      </c>
      <c r="E416" s="233"/>
      <c r="F416" s="234" t="s">
        <v>222</v>
      </c>
      <c r="H416" s="235" t="n">
        <v>78.25</v>
      </c>
      <c r="L416" s="232"/>
      <c r="M416" s="236"/>
      <c r="T416" s="237"/>
      <c r="AT416" s="233" t="s">
        <v>141</v>
      </c>
      <c r="AU416" s="233" t="s">
        <v>80</v>
      </c>
      <c r="AV416" s="231" t="s">
        <v>133</v>
      </c>
      <c r="AW416" s="231" t="s">
        <v>30</v>
      </c>
      <c r="AX416" s="231" t="s">
        <v>73</v>
      </c>
      <c r="AY416" s="233" t="s">
        <v>132</v>
      </c>
    </row>
    <row r="417" s="199" customFormat="true" ht="12.8" hidden="false" customHeight="false" outlineLevel="0" collapsed="false">
      <c r="B417" s="200"/>
      <c r="D417" s="201" t="s">
        <v>141</v>
      </c>
      <c r="E417" s="202"/>
      <c r="F417" s="203" t="s">
        <v>145</v>
      </c>
      <c r="H417" s="202"/>
      <c r="L417" s="200"/>
      <c r="M417" s="204"/>
      <c r="T417" s="205"/>
      <c r="AT417" s="202" t="s">
        <v>141</v>
      </c>
      <c r="AU417" s="202" t="s">
        <v>80</v>
      </c>
      <c r="AV417" s="199" t="s">
        <v>78</v>
      </c>
      <c r="AW417" s="199" t="s">
        <v>30</v>
      </c>
      <c r="AX417" s="199" t="s">
        <v>73</v>
      </c>
      <c r="AY417" s="202" t="s">
        <v>132</v>
      </c>
    </row>
    <row r="418" s="199" customFormat="true" ht="12.8" hidden="false" customHeight="false" outlineLevel="0" collapsed="false">
      <c r="B418" s="200"/>
      <c r="D418" s="201" t="s">
        <v>141</v>
      </c>
      <c r="E418" s="202"/>
      <c r="F418" s="203" t="s">
        <v>441</v>
      </c>
      <c r="H418" s="202"/>
      <c r="L418" s="200"/>
      <c r="M418" s="204"/>
      <c r="T418" s="205"/>
      <c r="AT418" s="202" t="s">
        <v>141</v>
      </c>
      <c r="AU418" s="202" t="s">
        <v>80</v>
      </c>
      <c r="AV418" s="199" t="s">
        <v>78</v>
      </c>
      <c r="AW418" s="199" t="s">
        <v>30</v>
      </c>
      <c r="AX418" s="199" t="s">
        <v>73</v>
      </c>
      <c r="AY418" s="202" t="s">
        <v>132</v>
      </c>
    </row>
    <row r="419" s="206" customFormat="true" ht="12.8" hidden="false" customHeight="false" outlineLevel="0" collapsed="false">
      <c r="B419" s="207"/>
      <c r="D419" s="201" t="s">
        <v>141</v>
      </c>
      <c r="E419" s="208"/>
      <c r="F419" s="209" t="s">
        <v>431</v>
      </c>
      <c r="H419" s="210" t="n">
        <v>18.5</v>
      </c>
      <c r="L419" s="207"/>
      <c r="M419" s="211"/>
      <c r="T419" s="212"/>
      <c r="AT419" s="208" t="s">
        <v>141</v>
      </c>
      <c r="AU419" s="208" t="s">
        <v>80</v>
      </c>
      <c r="AV419" s="206" t="s">
        <v>80</v>
      </c>
      <c r="AW419" s="206" t="s">
        <v>30</v>
      </c>
      <c r="AX419" s="206" t="s">
        <v>73</v>
      </c>
      <c r="AY419" s="208" t="s">
        <v>132</v>
      </c>
    </row>
    <row r="420" s="206" customFormat="true" ht="12.8" hidden="false" customHeight="false" outlineLevel="0" collapsed="false">
      <c r="B420" s="207"/>
      <c r="D420" s="201" t="s">
        <v>141</v>
      </c>
      <c r="E420" s="208"/>
      <c r="F420" s="209" t="s">
        <v>432</v>
      </c>
      <c r="H420" s="210" t="n">
        <v>-3.6</v>
      </c>
      <c r="L420" s="207"/>
      <c r="M420" s="211"/>
      <c r="T420" s="212"/>
      <c r="AT420" s="208" t="s">
        <v>141</v>
      </c>
      <c r="AU420" s="208" t="s">
        <v>80</v>
      </c>
      <c r="AV420" s="206" t="s">
        <v>80</v>
      </c>
      <c r="AW420" s="206" t="s">
        <v>30</v>
      </c>
      <c r="AX420" s="206" t="s">
        <v>73</v>
      </c>
      <c r="AY420" s="208" t="s">
        <v>132</v>
      </c>
    </row>
    <row r="421" s="199" customFormat="true" ht="12.8" hidden="false" customHeight="false" outlineLevel="0" collapsed="false">
      <c r="B421" s="200"/>
      <c r="D421" s="201" t="s">
        <v>141</v>
      </c>
      <c r="E421" s="202"/>
      <c r="F421" s="203" t="s">
        <v>224</v>
      </c>
      <c r="H421" s="202"/>
      <c r="L421" s="200"/>
      <c r="M421" s="204"/>
      <c r="T421" s="205"/>
      <c r="AT421" s="202" t="s">
        <v>141</v>
      </c>
      <c r="AU421" s="202" t="s">
        <v>80</v>
      </c>
      <c r="AV421" s="199" t="s">
        <v>78</v>
      </c>
      <c r="AW421" s="199" t="s">
        <v>30</v>
      </c>
      <c r="AX421" s="199" t="s">
        <v>73</v>
      </c>
      <c r="AY421" s="202" t="s">
        <v>132</v>
      </c>
    </row>
    <row r="422" s="206" customFormat="true" ht="12.8" hidden="false" customHeight="false" outlineLevel="0" collapsed="false">
      <c r="B422" s="207"/>
      <c r="D422" s="201" t="s">
        <v>141</v>
      </c>
      <c r="E422" s="208"/>
      <c r="F422" s="209" t="s">
        <v>433</v>
      </c>
      <c r="H422" s="210" t="n">
        <v>27.1</v>
      </c>
      <c r="L422" s="207"/>
      <c r="M422" s="211"/>
      <c r="T422" s="212"/>
      <c r="AT422" s="208" t="s">
        <v>141</v>
      </c>
      <c r="AU422" s="208" t="s">
        <v>80</v>
      </c>
      <c r="AV422" s="206" t="s">
        <v>80</v>
      </c>
      <c r="AW422" s="206" t="s">
        <v>30</v>
      </c>
      <c r="AX422" s="206" t="s">
        <v>73</v>
      </c>
      <c r="AY422" s="208" t="s">
        <v>132</v>
      </c>
    </row>
    <row r="423" s="206" customFormat="true" ht="12.8" hidden="false" customHeight="false" outlineLevel="0" collapsed="false">
      <c r="B423" s="207"/>
      <c r="D423" s="201" t="s">
        <v>141</v>
      </c>
      <c r="E423" s="208"/>
      <c r="F423" s="209" t="s">
        <v>434</v>
      </c>
      <c r="H423" s="210" t="n">
        <v>-1.8</v>
      </c>
      <c r="L423" s="207"/>
      <c r="M423" s="211"/>
      <c r="T423" s="212"/>
      <c r="AT423" s="208" t="s">
        <v>141</v>
      </c>
      <c r="AU423" s="208" t="s">
        <v>80</v>
      </c>
      <c r="AV423" s="206" t="s">
        <v>80</v>
      </c>
      <c r="AW423" s="206" t="s">
        <v>30</v>
      </c>
      <c r="AX423" s="206" t="s">
        <v>73</v>
      </c>
      <c r="AY423" s="208" t="s">
        <v>132</v>
      </c>
    </row>
    <row r="424" s="199" customFormat="true" ht="12.8" hidden="false" customHeight="false" outlineLevel="0" collapsed="false">
      <c r="B424" s="200"/>
      <c r="D424" s="201" t="s">
        <v>141</v>
      </c>
      <c r="E424" s="202"/>
      <c r="F424" s="203" t="s">
        <v>442</v>
      </c>
      <c r="H424" s="202"/>
      <c r="L424" s="200"/>
      <c r="M424" s="204"/>
      <c r="T424" s="205"/>
      <c r="AT424" s="202" t="s">
        <v>141</v>
      </c>
      <c r="AU424" s="202" t="s">
        <v>80</v>
      </c>
      <c r="AV424" s="199" t="s">
        <v>78</v>
      </c>
      <c r="AW424" s="199" t="s">
        <v>30</v>
      </c>
      <c r="AX424" s="199" t="s">
        <v>73</v>
      </c>
      <c r="AY424" s="202" t="s">
        <v>132</v>
      </c>
    </row>
    <row r="425" s="206" customFormat="true" ht="12.8" hidden="false" customHeight="false" outlineLevel="0" collapsed="false">
      <c r="B425" s="207"/>
      <c r="D425" s="201" t="s">
        <v>141</v>
      </c>
      <c r="E425" s="208"/>
      <c r="F425" s="209" t="s">
        <v>436</v>
      </c>
      <c r="H425" s="210" t="n">
        <v>13.8</v>
      </c>
      <c r="L425" s="207"/>
      <c r="M425" s="211"/>
      <c r="T425" s="212"/>
      <c r="AT425" s="208" t="s">
        <v>141</v>
      </c>
      <c r="AU425" s="208" t="s">
        <v>80</v>
      </c>
      <c r="AV425" s="206" t="s">
        <v>80</v>
      </c>
      <c r="AW425" s="206" t="s">
        <v>30</v>
      </c>
      <c r="AX425" s="206" t="s">
        <v>73</v>
      </c>
      <c r="AY425" s="208" t="s">
        <v>132</v>
      </c>
    </row>
    <row r="426" s="206" customFormat="true" ht="12.8" hidden="false" customHeight="false" outlineLevel="0" collapsed="false">
      <c r="B426" s="207"/>
      <c r="D426" s="201" t="s">
        <v>141</v>
      </c>
      <c r="E426" s="208"/>
      <c r="F426" s="209" t="s">
        <v>437</v>
      </c>
      <c r="H426" s="210" t="n">
        <v>-1.4</v>
      </c>
      <c r="L426" s="207"/>
      <c r="M426" s="211"/>
      <c r="T426" s="212"/>
      <c r="AT426" s="208" t="s">
        <v>141</v>
      </c>
      <c r="AU426" s="208" t="s">
        <v>80</v>
      </c>
      <c r="AV426" s="206" t="s">
        <v>80</v>
      </c>
      <c r="AW426" s="206" t="s">
        <v>30</v>
      </c>
      <c r="AX426" s="206" t="s">
        <v>73</v>
      </c>
      <c r="AY426" s="208" t="s">
        <v>132</v>
      </c>
    </row>
    <row r="427" s="199" customFormat="true" ht="12.8" hidden="false" customHeight="false" outlineLevel="0" collapsed="false">
      <c r="B427" s="200"/>
      <c r="D427" s="201" t="s">
        <v>141</v>
      </c>
      <c r="E427" s="202"/>
      <c r="F427" s="203" t="s">
        <v>443</v>
      </c>
      <c r="H427" s="202"/>
      <c r="L427" s="200"/>
      <c r="M427" s="204"/>
      <c r="T427" s="205"/>
      <c r="AT427" s="202" t="s">
        <v>141</v>
      </c>
      <c r="AU427" s="202" t="s">
        <v>80</v>
      </c>
      <c r="AV427" s="199" t="s">
        <v>78</v>
      </c>
      <c r="AW427" s="199" t="s">
        <v>30</v>
      </c>
      <c r="AX427" s="199" t="s">
        <v>73</v>
      </c>
      <c r="AY427" s="202" t="s">
        <v>132</v>
      </c>
    </row>
    <row r="428" s="206" customFormat="true" ht="12.8" hidden="false" customHeight="false" outlineLevel="0" collapsed="false">
      <c r="B428" s="207"/>
      <c r="D428" s="201" t="s">
        <v>141</v>
      </c>
      <c r="E428" s="208"/>
      <c r="F428" s="209" t="s">
        <v>439</v>
      </c>
      <c r="H428" s="210" t="n">
        <v>3.45</v>
      </c>
      <c r="L428" s="207"/>
      <c r="M428" s="211"/>
      <c r="T428" s="212"/>
      <c r="AT428" s="208" t="s">
        <v>141</v>
      </c>
      <c r="AU428" s="208" t="s">
        <v>80</v>
      </c>
      <c r="AV428" s="206" t="s">
        <v>80</v>
      </c>
      <c r="AW428" s="206" t="s">
        <v>30</v>
      </c>
      <c r="AX428" s="206" t="s">
        <v>73</v>
      </c>
      <c r="AY428" s="208" t="s">
        <v>132</v>
      </c>
    </row>
    <row r="429" s="199" customFormat="true" ht="12.8" hidden="false" customHeight="false" outlineLevel="0" collapsed="false">
      <c r="B429" s="200"/>
      <c r="D429" s="201" t="s">
        <v>141</v>
      </c>
      <c r="E429" s="202"/>
      <c r="F429" s="203" t="s">
        <v>225</v>
      </c>
      <c r="H429" s="202"/>
      <c r="L429" s="200"/>
      <c r="M429" s="204"/>
      <c r="T429" s="205"/>
      <c r="AT429" s="202" t="s">
        <v>141</v>
      </c>
      <c r="AU429" s="202" t="s">
        <v>80</v>
      </c>
      <c r="AV429" s="199" t="s">
        <v>78</v>
      </c>
      <c r="AW429" s="199" t="s">
        <v>30</v>
      </c>
      <c r="AX429" s="199" t="s">
        <v>73</v>
      </c>
      <c r="AY429" s="202" t="s">
        <v>132</v>
      </c>
    </row>
    <row r="430" s="206" customFormat="true" ht="12.8" hidden="false" customHeight="false" outlineLevel="0" collapsed="false">
      <c r="B430" s="207"/>
      <c r="D430" s="201" t="s">
        <v>141</v>
      </c>
      <c r="E430" s="208"/>
      <c r="F430" s="209" t="s">
        <v>440</v>
      </c>
      <c r="H430" s="210" t="n">
        <v>24</v>
      </c>
      <c r="L430" s="207"/>
      <c r="M430" s="211"/>
      <c r="T430" s="212"/>
      <c r="AT430" s="208" t="s">
        <v>141</v>
      </c>
      <c r="AU430" s="208" t="s">
        <v>80</v>
      </c>
      <c r="AV430" s="206" t="s">
        <v>80</v>
      </c>
      <c r="AW430" s="206" t="s">
        <v>30</v>
      </c>
      <c r="AX430" s="206" t="s">
        <v>73</v>
      </c>
      <c r="AY430" s="208" t="s">
        <v>132</v>
      </c>
    </row>
    <row r="431" s="206" customFormat="true" ht="12.8" hidden="false" customHeight="false" outlineLevel="0" collapsed="false">
      <c r="B431" s="207"/>
      <c r="D431" s="201" t="s">
        <v>141</v>
      </c>
      <c r="E431" s="208"/>
      <c r="F431" s="209" t="s">
        <v>434</v>
      </c>
      <c r="H431" s="210" t="n">
        <v>-1.8</v>
      </c>
      <c r="L431" s="207"/>
      <c r="M431" s="211"/>
      <c r="T431" s="212"/>
      <c r="AT431" s="208" t="s">
        <v>141</v>
      </c>
      <c r="AU431" s="208" t="s">
        <v>80</v>
      </c>
      <c r="AV431" s="206" t="s">
        <v>80</v>
      </c>
      <c r="AW431" s="206" t="s">
        <v>30</v>
      </c>
      <c r="AX431" s="206" t="s">
        <v>73</v>
      </c>
      <c r="AY431" s="208" t="s">
        <v>132</v>
      </c>
    </row>
    <row r="432" s="231" customFormat="true" ht="12.8" hidden="false" customHeight="false" outlineLevel="0" collapsed="false">
      <c r="B432" s="232"/>
      <c r="D432" s="201" t="s">
        <v>141</v>
      </c>
      <c r="E432" s="233"/>
      <c r="F432" s="234" t="s">
        <v>222</v>
      </c>
      <c r="H432" s="235" t="n">
        <v>78.25</v>
      </c>
      <c r="L432" s="232"/>
      <c r="M432" s="236"/>
      <c r="T432" s="237"/>
      <c r="AT432" s="233" t="s">
        <v>141</v>
      </c>
      <c r="AU432" s="233" t="s">
        <v>80</v>
      </c>
      <c r="AV432" s="231" t="s">
        <v>133</v>
      </c>
      <c r="AW432" s="231" t="s">
        <v>30</v>
      </c>
      <c r="AX432" s="231" t="s">
        <v>73</v>
      </c>
      <c r="AY432" s="233" t="s">
        <v>132</v>
      </c>
    </row>
    <row r="433" s="199" customFormat="true" ht="12.8" hidden="false" customHeight="false" outlineLevel="0" collapsed="false">
      <c r="B433" s="200"/>
      <c r="D433" s="201" t="s">
        <v>141</v>
      </c>
      <c r="E433" s="202"/>
      <c r="F433" s="203" t="s">
        <v>146</v>
      </c>
      <c r="H433" s="202"/>
      <c r="L433" s="200"/>
      <c r="M433" s="204"/>
      <c r="T433" s="205"/>
      <c r="AT433" s="202" t="s">
        <v>141</v>
      </c>
      <c r="AU433" s="202" t="s">
        <v>80</v>
      </c>
      <c r="AV433" s="199" t="s">
        <v>78</v>
      </c>
      <c r="AW433" s="199" t="s">
        <v>30</v>
      </c>
      <c r="AX433" s="199" t="s">
        <v>73</v>
      </c>
      <c r="AY433" s="202" t="s">
        <v>132</v>
      </c>
    </row>
    <row r="434" s="199" customFormat="true" ht="12.8" hidden="false" customHeight="false" outlineLevel="0" collapsed="false">
      <c r="B434" s="200"/>
      <c r="D434" s="201" t="s">
        <v>141</v>
      </c>
      <c r="E434" s="202"/>
      <c r="F434" s="203" t="s">
        <v>444</v>
      </c>
      <c r="H434" s="202"/>
      <c r="L434" s="200"/>
      <c r="M434" s="204"/>
      <c r="T434" s="205"/>
      <c r="AT434" s="202" t="s">
        <v>141</v>
      </c>
      <c r="AU434" s="202" t="s">
        <v>80</v>
      </c>
      <c r="AV434" s="199" t="s">
        <v>78</v>
      </c>
      <c r="AW434" s="199" t="s">
        <v>30</v>
      </c>
      <c r="AX434" s="199" t="s">
        <v>73</v>
      </c>
      <c r="AY434" s="202" t="s">
        <v>132</v>
      </c>
    </row>
    <row r="435" s="206" customFormat="true" ht="12.8" hidden="false" customHeight="false" outlineLevel="0" collapsed="false">
      <c r="B435" s="207"/>
      <c r="D435" s="201" t="s">
        <v>141</v>
      </c>
      <c r="E435" s="208"/>
      <c r="F435" s="209" t="s">
        <v>431</v>
      </c>
      <c r="H435" s="210" t="n">
        <v>18.5</v>
      </c>
      <c r="L435" s="207"/>
      <c r="M435" s="211"/>
      <c r="T435" s="212"/>
      <c r="AT435" s="208" t="s">
        <v>141</v>
      </c>
      <c r="AU435" s="208" t="s">
        <v>80</v>
      </c>
      <c r="AV435" s="206" t="s">
        <v>80</v>
      </c>
      <c r="AW435" s="206" t="s">
        <v>30</v>
      </c>
      <c r="AX435" s="206" t="s">
        <v>73</v>
      </c>
      <c r="AY435" s="208" t="s">
        <v>132</v>
      </c>
    </row>
    <row r="436" s="206" customFormat="true" ht="12.8" hidden="false" customHeight="false" outlineLevel="0" collapsed="false">
      <c r="B436" s="207"/>
      <c r="D436" s="201" t="s">
        <v>141</v>
      </c>
      <c r="E436" s="208"/>
      <c r="F436" s="209" t="s">
        <v>432</v>
      </c>
      <c r="H436" s="210" t="n">
        <v>-3.6</v>
      </c>
      <c r="L436" s="207"/>
      <c r="M436" s="211"/>
      <c r="T436" s="212"/>
      <c r="AT436" s="208" t="s">
        <v>141</v>
      </c>
      <c r="AU436" s="208" t="s">
        <v>80</v>
      </c>
      <c r="AV436" s="206" t="s">
        <v>80</v>
      </c>
      <c r="AW436" s="206" t="s">
        <v>30</v>
      </c>
      <c r="AX436" s="206" t="s">
        <v>73</v>
      </c>
      <c r="AY436" s="208" t="s">
        <v>132</v>
      </c>
    </row>
    <row r="437" s="199" customFormat="true" ht="12.8" hidden="false" customHeight="false" outlineLevel="0" collapsed="false">
      <c r="B437" s="200"/>
      <c r="D437" s="201" t="s">
        <v>141</v>
      </c>
      <c r="E437" s="202"/>
      <c r="F437" s="203" t="s">
        <v>227</v>
      </c>
      <c r="H437" s="202"/>
      <c r="L437" s="200"/>
      <c r="M437" s="204"/>
      <c r="T437" s="205"/>
      <c r="AT437" s="202" t="s">
        <v>141</v>
      </c>
      <c r="AU437" s="202" t="s">
        <v>80</v>
      </c>
      <c r="AV437" s="199" t="s">
        <v>78</v>
      </c>
      <c r="AW437" s="199" t="s">
        <v>30</v>
      </c>
      <c r="AX437" s="199" t="s">
        <v>73</v>
      </c>
      <c r="AY437" s="202" t="s">
        <v>132</v>
      </c>
    </row>
    <row r="438" s="206" customFormat="true" ht="12.8" hidden="false" customHeight="false" outlineLevel="0" collapsed="false">
      <c r="B438" s="207"/>
      <c r="D438" s="201" t="s">
        <v>141</v>
      </c>
      <c r="E438" s="208"/>
      <c r="F438" s="209" t="s">
        <v>433</v>
      </c>
      <c r="H438" s="210" t="n">
        <v>27.1</v>
      </c>
      <c r="L438" s="207"/>
      <c r="M438" s="211"/>
      <c r="T438" s="212"/>
      <c r="AT438" s="208" t="s">
        <v>141</v>
      </c>
      <c r="AU438" s="208" t="s">
        <v>80</v>
      </c>
      <c r="AV438" s="206" t="s">
        <v>80</v>
      </c>
      <c r="AW438" s="206" t="s">
        <v>30</v>
      </c>
      <c r="AX438" s="206" t="s">
        <v>73</v>
      </c>
      <c r="AY438" s="208" t="s">
        <v>132</v>
      </c>
    </row>
    <row r="439" s="206" customFormat="true" ht="12.8" hidden="false" customHeight="false" outlineLevel="0" collapsed="false">
      <c r="B439" s="207"/>
      <c r="D439" s="201" t="s">
        <v>141</v>
      </c>
      <c r="E439" s="208"/>
      <c r="F439" s="209" t="s">
        <v>434</v>
      </c>
      <c r="H439" s="210" t="n">
        <v>-1.8</v>
      </c>
      <c r="L439" s="207"/>
      <c r="M439" s="211"/>
      <c r="T439" s="212"/>
      <c r="AT439" s="208" t="s">
        <v>141</v>
      </c>
      <c r="AU439" s="208" t="s">
        <v>80</v>
      </c>
      <c r="AV439" s="206" t="s">
        <v>80</v>
      </c>
      <c r="AW439" s="206" t="s">
        <v>30</v>
      </c>
      <c r="AX439" s="206" t="s">
        <v>73</v>
      </c>
      <c r="AY439" s="208" t="s">
        <v>132</v>
      </c>
    </row>
    <row r="440" s="199" customFormat="true" ht="12.8" hidden="false" customHeight="false" outlineLevel="0" collapsed="false">
      <c r="B440" s="200"/>
      <c r="D440" s="201" t="s">
        <v>141</v>
      </c>
      <c r="E440" s="202"/>
      <c r="F440" s="203" t="s">
        <v>445</v>
      </c>
      <c r="H440" s="202"/>
      <c r="L440" s="200"/>
      <c r="M440" s="204"/>
      <c r="T440" s="205"/>
      <c r="AT440" s="202" t="s">
        <v>141</v>
      </c>
      <c r="AU440" s="202" t="s">
        <v>80</v>
      </c>
      <c r="AV440" s="199" t="s">
        <v>78</v>
      </c>
      <c r="AW440" s="199" t="s">
        <v>30</v>
      </c>
      <c r="AX440" s="199" t="s">
        <v>73</v>
      </c>
      <c r="AY440" s="202" t="s">
        <v>132</v>
      </c>
    </row>
    <row r="441" s="206" customFormat="true" ht="12.8" hidden="false" customHeight="false" outlineLevel="0" collapsed="false">
      <c r="B441" s="207"/>
      <c r="D441" s="201" t="s">
        <v>141</v>
      </c>
      <c r="E441" s="208"/>
      <c r="F441" s="209" t="s">
        <v>436</v>
      </c>
      <c r="H441" s="210" t="n">
        <v>13.8</v>
      </c>
      <c r="L441" s="207"/>
      <c r="M441" s="211"/>
      <c r="T441" s="212"/>
      <c r="AT441" s="208" t="s">
        <v>141</v>
      </c>
      <c r="AU441" s="208" t="s">
        <v>80</v>
      </c>
      <c r="AV441" s="206" t="s">
        <v>80</v>
      </c>
      <c r="AW441" s="206" t="s">
        <v>30</v>
      </c>
      <c r="AX441" s="206" t="s">
        <v>73</v>
      </c>
      <c r="AY441" s="208" t="s">
        <v>132</v>
      </c>
    </row>
    <row r="442" s="206" customFormat="true" ht="12.8" hidden="false" customHeight="false" outlineLevel="0" collapsed="false">
      <c r="B442" s="207"/>
      <c r="D442" s="201" t="s">
        <v>141</v>
      </c>
      <c r="E442" s="208"/>
      <c r="F442" s="209" t="s">
        <v>437</v>
      </c>
      <c r="H442" s="210" t="n">
        <v>-1.4</v>
      </c>
      <c r="L442" s="207"/>
      <c r="M442" s="211"/>
      <c r="T442" s="212"/>
      <c r="AT442" s="208" t="s">
        <v>141</v>
      </c>
      <c r="AU442" s="208" t="s">
        <v>80</v>
      </c>
      <c r="AV442" s="206" t="s">
        <v>80</v>
      </c>
      <c r="AW442" s="206" t="s">
        <v>30</v>
      </c>
      <c r="AX442" s="206" t="s">
        <v>73</v>
      </c>
      <c r="AY442" s="208" t="s">
        <v>132</v>
      </c>
    </row>
    <row r="443" s="199" customFormat="true" ht="12.8" hidden="false" customHeight="false" outlineLevel="0" collapsed="false">
      <c r="B443" s="200"/>
      <c r="D443" s="201" t="s">
        <v>141</v>
      </c>
      <c r="E443" s="202"/>
      <c r="F443" s="203" t="s">
        <v>446</v>
      </c>
      <c r="H443" s="202"/>
      <c r="L443" s="200"/>
      <c r="M443" s="204"/>
      <c r="T443" s="205"/>
      <c r="AT443" s="202" t="s">
        <v>141</v>
      </c>
      <c r="AU443" s="202" t="s">
        <v>80</v>
      </c>
      <c r="AV443" s="199" t="s">
        <v>78</v>
      </c>
      <c r="AW443" s="199" t="s">
        <v>30</v>
      </c>
      <c r="AX443" s="199" t="s">
        <v>73</v>
      </c>
      <c r="AY443" s="202" t="s">
        <v>132</v>
      </c>
    </row>
    <row r="444" s="206" customFormat="true" ht="12.8" hidden="false" customHeight="false" outlineLevel="0" collapsed="false">
      <c r="B444" s="207"/>
      <c r="D444" s="201" t="s">
        <v>141</v>
      </c>
      <c r="E444" s="208"/>
      <c r="F444" s="209" t="s">
        <v>439</v>
      </c>
      <c r="H444" s="210" t="n">
        <v>3.45</v>
      </c>
      <c r="L444" s="207"/>
      <c r="M444" s="211"/>
      <c r="T444" s="212"/>
      <c r="AT444" s="208" t="s">
        <v>141</v>
      </c>
      <c r="AU444" s="208" t="s">
        <v>80</v>
      </c>
      <c r="AV444" s="206" t="s">
        <v>80</v>
      </c>
      <c r="AW444" s="206" t="s">
        <v>30</v>
      </c>
      <c r="AX444" s="206" t="s">
        <v>73</v>
      </c>
      <c r="AY444" s="208" t="s">
        <v>132</v>
      </c>
    </row>
    <row r="445" s="199" customFormat="true" ht="12.8" hidden="false" customHeight="false" outlineLevel="0" collapsed="false">
      <c r="B445" s="200"/>
      <c r="D445" s="201" t="s">
        <v>141</v>
      </c>
      <c r="E445" s="202"/>
      <c r="F445" s="203" t="s">
        <v>228</v>
      </c>
      <c r="H445" s="202"/>
      <c r="L445" s="200"/>
      <c r="M445" s="204"/>
      <c r="T445" s="205"/>
      <c r="AT445" s="202" t="s">
        <v>141</v>
      </c>
      <c r="AU445" s="202" t="s">
        <v>80</v>
      </c>
      <c r="AV445" s="199" t="s">
        <v>78</v>
      </c>
      <c r="AW445" s="199" t="s">
        <v>30</v>
      </c>
      <c r="AX445" s="199" t="s">
        <v>73</v>
      </c>
      <c r="AY445" s="202" t="s">
        <v>132</v>
      </c>
    </row>
    <row r="446" s="206" customFormat="true" ht="12.8" hidden="false" customHeight="false" outlineLevel="0" collapsed="false">
      <c r="B446" s="207"/>
      <c r="D446" s="201" t="s">
        <v>141</v>
      </c>
      <c r="E446" s="208"/>
      <c r="F446" s="209" t="s">
        <v>440</v>
      </c>
      <c r="H446" s="210" t="n">
        <v>24</v>
      </c>
      <c r="L446" s="207"/>
      <c r="M446" s="211"/>
      <c r="T446" s="212"/>
      <c r="AT446" s="208" t="s">
        <v>141</v>
      </c>
      <c r="AU446" s="208" t="s">
        <v>80</v>
      </c>
      <c r="AV446" s="206" t="s">
        <v>80</v>
      </c>
      <c r="AW446" s="206" t="s">
        <v>30</v>
      </c>
      <c r="AX446" s="206" t="s">
        <v>73</v>
      </c>
      <c r="AY446" s="208" t="s">
        <v>132</v>
      </c>
    </row>
    <row r="447" s="206" customFormat="true" ht="12.8" hidden="false" customHeight="false" outlineLevel="0" collapsed="false">
      <c r="B447" s="207"/>
      <c r="D447" s="201" t="s">
        <v>141</v>
      </c>
      <c r="E447" s="208"/>
      <c r="F447" s="209" t="s">
        <v>434</v>
      </c>
      <c r="H447" s="210" t="n">
        <v>-1.8</v>
      </c>
      <c r="L447" s="207"/>
      <c r="M447" s="211"/>
      <c r="T447" s="212"/>
      <c r="AT447" s="208" t="s">
        <v>141</v>
      </c>
      <c r="AU447" s="208" t="s">
        <v>80</v>
      </c>
      <c r="AV447" s="206" t="s">
        <v>80</v>
      </c>
      <c r="AW447" s="206" t="s">
        <v>30</v>
      </c>
      <c r="AX447" s="206" t="s">
        <v>73</v>
      </c>
      <c r="AY447" s="208" t="s">
        <v>132</v>
      </c>
    </row>
    <row r="448" s="231" customFormat="true" ht="12.8" hidden="false" customHeight="false" outlineLevel="0" collapsed="false">
      <c r="B448" s="232"/>
      <c r="D448" s="201" t="s">
        <v>141</v>
      </c>
      <c r="E448" s="233"/>
      <c r="F448" s="234" t="s">
        <v>222</v>
      </c>
      <c r="H448" s="235" t="n">
        <v>78.25</v>
      </c>
      <c r="L448" s="232"/>
      <c r="M448" s="236"/>
      <c r="T448" s="237"/>
      <c r="AT448" s="233" t="s">
        <v>141</v>
      </c>
      <c r="AU448" s="233" t="s">
        <v>80</v>
      </c>
      <c r="AV448" s="231" t="s">
        <v>133</v>
      </c>
      <c r="AW448" s="231" t="s">
        <v>30</v>
      </c>
      <c r="AX448" s="231" t="s">
        <v>73</v>
      </c>
      <c r="AY448" s="233" t="s">
        <v>132</v>
      </c>
    </row>
    <row r="449" s="213" customFormat="true" ht="12.8" hidden="false" customHeight="false" outlineLevel="0" collapsed="false">
      <c r="B449" s="214"/>
      <c r="D449" s="201" t="s">
        <v>141</v>
      </c>
      <c r="E449" s="215"/>
      <c r="F449" s="216" t="s">
        <v>147</v>
      </c>
      <c r="H449" s="217" t="n">
        <v>234.75</v>
      </c>
      <c r="L449" s="214"/>
      <c r="M449" s="218"/>
      <c r="T449" s="219"/>
      <c r="AT449" s="215" t="s">
        <v>141</v>
      </c>
      <c r="AU449" s="215" t="s">
        <v>80</v>
      </c>
      <c r="AV449" s="213" t="s">
        <v>139</v>
      </c>
      <c r="AW449" s="213" t="s">
        <v>30</v>
      </c>
      <c r="AX449" s="213" t="s">
        <v>78</v>
      </c>
      <c r="AY449" s="215" t="s">
        <v>132</v>
      </c>
    </row>
    <row r="450" s="101" customFormat="true" ht="16.5" hidden="false" customHeight="true" outlineLevel="0" collapsed="false">
      <c r="B450" s="102"/>
      <c r="C450" s="187" t="s">
        <v>447</v>
      </c>
      <c r="D450" s="187" t="s">
        <v>135</v>
      </c>
      <c r="E450" s="188" t="s">
        <v>448</v>
      </c>
      <c r="F450" s="189" t="s">
        <v>449</v>
      </c>
      <c r="G450" s="190" t="s">
        <v>138</v>
      </c>
      <c r="H450" s="191" t="n">
        <v>234.75</v>
      </c>
      <c r="I450" s="192"/>
      <c r="J450" s="193" t="n">
        <f aca="false">ROUND(I450*H450,2)</f>
        <v>0</v>
      </c>
      <c r="K450" s="194"/>
      <c r="L450" s="102"/>
      <c r="M450" s="195"/>
      <c r="N450" s="152" t="s">
        <v>38</v>
      </c>
      <c r="P450" s="196" t="n">
        <f aca="false">O450*H450</f>
        <v>0</v>
      </c>
      <c r="Q450" s="196" t="n">
        <v>0.0003</v>
      </c>
      <c r="R450" s="196" t="n">
        <f aca="false">Q450*H450</f>
        <v>0.070425</v>
      </c>
      <c r="S450" s="196" t="n">
        <v>0</v>
      </c>
      <c r="T450" s="197" t="n">
        <f aca="false">S450*H450</f>
        <v>0</v>
      </c>
      <c r="AR450" s="198" t="s">
        <v>246</v>
      </c>
      <c r="AT450" s="198" t="s">
        <v>135</v>
      </c>
      <c r="AU450" s="198" t="s">
        <v>80</v>
      </c>
      <c r="AY450" s="95" t="s">
        <v>132</v>
      </c>
      <c r="BE450" s="156" t="n">
        <f aca="false">IF(N450="základní",J450,0)</f>
        <v>0</v>
      </c>
      <c r="BF450" s="156" t="n">
        <f aca="false">IF(N450="snížená",J450,0)</f>
        <v>0</v>
      </c>
      <c r="BG450" s="156" t="n">
        <f aca="false">IF(N450="zákl. přenesená",J450,0)</f>
        <v>0</v>
      </c>
      <c r="BH450" s="156" t="n">
        <f aca="false">IF(N450="sníž. přenesená",J450,0)</f>
        <v>0</v>
      </c>
      <c r="BI450" s="156" t="n">
        <f aca="false">IF(N450="nulová",J450,0)</f>
        <v>0</v>
      </c>
      <c r="BJ450" s="95" t="s">
        <v>78</v>
      </c>
      <c r="BK450" s="156" t="n">
        <f aca="false">ROUND(I450*H450,2)</f>
        <v>0</v>
      </c>
      <c r="BL450" s="95" t="s">
        <v>246</v>
      </c>
      <c r="BM450" s="198" t="s">
        <v>450</v>
      </c>
    </row>
    <row r="451" s="101" customFormat="true" ht="16.5" hidden="false" customHeight="true" outlineLevel="0" collapsed="false">
      <c r="B451" s="102"/>
      <c r="C451" s="187" t="s">
        <v>451</v>
      </c>
      <c r="D451" s="187" t="s">
        <v>135</v>
      </c>
      <c r="E451" s="188" t="s">
        <v>452</v>
      </c>
      <c r="F451" s="189" t="s">
        <v>453</v>
      </c>
      <c r="G451" s="190" t="s">
        <v>138</v>
      </c>
      <c r="H451" s="191" t="n">
        <v>234.75</v>
      </c>
      <c r="I451" s="192"/>
      <c r="J451" s="193" t="n">
        <f aca="false">ROUND(I451*H451,2)</f>
        <v>0</v>
      </c>
      <c r="K451" s="194"/>
      <c r="L451" s="102"/>
      <c r="M451" s="195"/>
      <c r="N451" s="152" t="s">
        <v>38</v>
      </c>
      <c r="P451" s="196" t="n">
        <f aca="false">O451*H451</f>
        <v>0</v>
      </c>
      <c r="Q451" s="196" t="n">
        <v>0.0045</v>
      </c>
      <c r="R451" s="196" t="n">
        <f aca="false">Q451*H451</f>
        <v>1.056375</v>
      </c>
      <c r="S451" s="196" t="n">
        <v>0</v>
      </c>
      <c r="T451" s="197" t="n">
        <f aca="false">S451*H451</f>
        <v>0</v>
      </c>
      <c r="AR451" s="198" t="s">
        <v>246</v>
      </c>
      <c r="AT451" s="198" t="s">
        <v>135</v>
      </c>
      <c r="AU451" s="198" t="s">
        <v>80</v>
      </c>
      <c r="AY451" s="95" t="s">
        <v>132</v>
      </c>
      <c r="BE451" s="156" t="n">
        <f aca="false">IF(N451="základní",J451,0)</f>
        <v>0</v>
      </c>
      <c r="BF451" s="156" t="n">
        <f aca="false">IF(N451="snížená",J451,0)</f>
        <v>0</v>
      </c>
      <c r="BG451" s="156" t="n">
        <f aca="false">IF(N451="zákl. přenesená",J451,0)</f>
        <v>0</v>
      </c>
      <c r="BH451" s="156" t="n">
        <f aca="false">IF(N451="sníž. přenesená",J451,0)</f>
        <v>0</v>
      </c>
      <c r="BI451" s="156" t="n">
        <f aca="false">IF(N451="nulová",J451,0)</f>
        <v>0</v>
      </c>
      <c r="BJ451" s="95" t="s">
        <v>78</v>
      </c>
      <c r="BK451" s="156" t="n">
        <f aca="false">ROUND(I451*H451,2)</f>
        <v>0</v>
      </c>
      <c r="BL451" s="95" t="s">
        <v>246</v>
      </c>
      <c r="BM451" s="198" t="s">
        <v>454</v>
      </c>
    </row>
    <row r="452" s="101" customFormat="true" ht="33" hidden="false" customHeight="true" outlineLevel="0" collapsed="false">
      <c r="B452" s="102"/>
      <c r="C452" s="187" t="s">
        <v>455</v>
      </c>
      <c r="D452" s="187" t="s">
        <v>135</v>
      </c>
      <c r="E452" s="188" t="s">
        <v>456</v>
      </c>
      <c r="F452" s="189" t="s">
        <v>457</v>
      </c>
      <c r="G452" s="190" t="s">
        <v>138</v>
      </c>
      <c r="H452" s="191" t="n">
        <v>234.75</v>
      </c>
      <c r="I452" s="192"/>
      <c r="J452" s="193" t="n">
        <f aca="false">ROUND(I452*H452,2)</f>
        <v>0</v>
      </c>
      <c r="K452" s="194"/>
      <c r="L452" s="102"/>
      <c r="M452" s="195"/>
      <c r="N452" s="152" t="s">
        <v>38</v>
      </c>
      <c r="P452" s="196" t="n">
        <f aca="false">O452*H452</f>
        <v>0</v>
      </c>
      <c r="Q452" s="196" t="n">
        <v>0.0053</v>
      </c>
      <c r="R452" s="196" t="n">
        <f aca="false">Q452*H452</f>
        <v>1.244175</v>
      </c>
      <c r="S452" s="196" t="n">
        <v>0</v>
      </c>
      <c r="T452" s="197" t="n">
        <f aca="false">S452*H452</f>
        <v>0</v>
      </c>
      <c r="AR452" s="198" t="s">
        <v>246</v>
      </c>
      <c r="AT452" s="198" t="s">
        <v>135</v>
      </c>
      <c r="AU452" s="198" t="s">
        <v>80</v>
      </c>
      <c r="AY452" s="95" t="s">
        <v>132</v>
      </c>
      <c r="BE452" s="156" t="n">
        <f aca="false">IF(N452="základní",J452,0)</f>
        <v>0</v>
      </c>
      <c r="BF452" s="156" t="n">
        <f aca="false">IF(N452="snížená",J452,0)</f>
        <v>0</v>
      </c>
      <c r="BG452" s="156" t="n">
        <f aca="false">IF(N452="zákl. přenesená",J452,0)</f>
        <v>0</v>
      </c>
      <c r="BH452" s="156" t="n">
        <f aca="false">IF(N452="sníž. přenesená",J452,0)</f>
        <v>0</v>
      </c>
      <c r="BI452" s="156" t="n">
        <f aca="false">IF(N452="nulová",J452,0)</f>
        <v>0</v>
      </c>
      <c r="BJ452" s="95" t="s">
        <v>78</v>
      </c>
      <c r="BK452" s="156" t="n">
        <f aca="false">ROUND(I452*H452,2)</f>
        <v>0</v>
      </c>
      <c r="BL452" s="95" t="s">
        <v>246</v>
      </c>
      <c r="BM452" s="198" t="s">
        <v>458</v>
      </c>
    </row>
    <row r="453" s="101" customFormat="true" ht="24.2" hidden="false" customHeight="true" outlineLevel="0" collapsed="false">
      <c r="B453" s="102"/>
      <c r="C453" s="220" t="s">
        <v>459</v>
      </c>
      <c r="D453" s="220" t="s">
        <v>197</v>
      </c>
      <c r="E453" s="221" t="s">
        <v>460</v>
      </c>
      <c r="F453" s="222" t="s">
        <v>461</v>
      </c>
      <c r="G453" s="223" t="s">
        <v>138</v>
      </c>
      <c r="H453" s="224" t="n">
        <v>258.225</v>
      </c>
      <c r="I453" s="225"/>
      <c r="J453" s="226" t="n">
        <f aca="false">ROUND(I453*H453,2)</f>
        <v>0</v>
      </c>
      <c r="K453" s="227"/>
      <c r="L453" s="228"/>
      <c r="M453" s="229"/>
      <c r="N453" s="230" t="s">
        <v>38</v>
      </c>
      <c r="P453" s="196" t="n">
        <f aca="false">O453*H453</f>
        <v>0</v>
      </c>
      <c r="Q453" s="196" t="n">
        <v>0.01771</v>
      </c>
      <c r="R453" s="196" t="n">
        <f aca="false">Q453*H453</f>
        <v>4.57316475</v>
      </c>
      <c r="S453" s="196" t="n">
        <v>0</v>
      </c>
      <c r="T453" s="197" t="n">
        <f aca="false">S453*H453</f>
        <v>0</v>
      </c>
      <c r="AR453" s="198" t="s">
        <v>327</v>
      </c>
      <c r="AT453" s="198" t="s">
        <v>197</v>
      </c>
      <c r="AU453" s="198" t="s">
        <v>80</v>
      </c>
      <c r="AY453" s="95" t="s">
        <v>132</v>
      </c>
      <c r="BE453" s="156" t="n">
        <f aca="false">IF(N453="základní",J453,0)</f>
        <v>0</v>
      </c>
      <c r="BF453" s="156" t="n">
        <f aca="false">IF(N453="snížená",J453,0)</f>
        <v>0</v>
      </c>
      <c r="BG453" s="156" t="n">
        <f aca="false">IF(N453="zákl. přenesená",J453,0)</f>
        <v>0</v>
      </c>
      <c r="BH453" s="156" t="n">
        <f aca="false">IF(N453="sníž. přenesená",J453,0)</f>
        <v>0</v>
      </c>
      <c r="BI453" s="156" t="n">
        <f aca="false">IF(N453="nulová",J453,0)</f>
        <v>0</v>
      </c>
      <c r="BJ453" s="95" t="s">
        <v>78</v>
      </c>
      <c r="BK453" s="156" t="n">
        <f aca="false">ROUND(I453*H453,2)</f>
        <v>0</v>
      </c>
      <c r="BL453" s="95" t="s">
        <v>246</v>
      </c>
      <c r="BM453" s="198" t="s">
        <v>462</v>
      </c>
    </row>
    <row r="454" s="206" customFormat="true" ht="12.8" hidden="false" customHeight="false" outlineLevel="0" collapsed="false">
      <c r="B454" s="207"/>
      <c r="D454" s="201" t="s">
        <v>141</v>
      </c>
      <c r="F454" s="209" t="s">
        <v>463</v>
      </c>
      <c r="H454" s="210" t="n">
        <v>258.225</v>
      </c>
      <c r="L454" s="207"/>
      <c r="M454" s="211"/>
      <c r="T454" s="212"/>
      <c r="AT454" s="208" t="s">
        <v>141</v>
      </c>
      <c r="AU454" s="208" t="s">
        <v>80</v>
      </c>
      <c r="AV454" s="206" t="s">
        <v>80</v>
      </c>
      <c r="AW454" s="206" t="s">
        <v>2</v>
      </c>
      <c r="AX454" s="206" t="s">
        <v>78</v>
      </c>
      <c r="AY454" s="208" t="s">
        <v>132</v>
      </c>
    </row>
    <row r="455" s="101" customFormat="true" ht="24.2" hidden="false" customHeight="true" outlineLevel="0" collapsed="false">
      <c r="B455" s="102"/>
      <c r="C455" s="187" t="s">
        <v>464</v>
      </c>
      <c r="D455" s="187" t="s">
        <v>135</v>
      </c>
      <c r="E455" s="188" t="s">
        <v>465</v>
      </c>
      <c r="F455" s="189" t="s">
        <v>466</v>
      </c>
      <c r="G455" s="190" t="s">
        <v>138</v>
      </c>
      <c r="H455" s="191" t="n">
        <v>278.316</v>
      </c>
      <c r="I455" s="192"/>
      <c r="J455" s="193" t="n">
        <f aca="false">ROUND(I455*H455,2)</f>
        <v>0</v>
      </c>
      <c r="K455" s="194"/>
      <c r="L455" s="102"/>
      <c r="M455" s="195"/>
      <c r="N455" s="152" t="s">
        <v>38</v>
      </c>
      <c r="P455" s="196" t="n">
        <f aca="false">O455*H455</f>
        <v>0</v>
      </c>
      <c r="Q455" s="196" t="n">
        <v>0</v>
      </c>
      <c r="R455" s="196" t="n">
        <f aca="false">Q455*H455</f>
        <v>0</v>
      </c>
      <c r="S455" s="196" t="n">
        <v>0.0272</v>
      </c>
      <c r="T455" s="197" t="n">
        <f aca="false">S455*H455</f>
        <v>7.5701952</v>
      </c>
      <c r="AR455" s="198" t="s">
        <v>246</v>
      </c>
      <c r="AT455" s="198" t="s">
        <v>135</v>
      </c>
      <c r="AU455" s="198" t="s">
        <v>80</v>
      </c>
      <c r="AY455" s="95" t="s">
        <v>132</v>
      </c>
      <c r="BE455" s="156" t="n">
        <f aca="false">IF(N455="základní",J455,0)</f>
        <v>0</v>
      </c>
      <c r="BF455" s="156" t="n">
        <f aca="false">IF(N455="snížená",J455,0)</f>
        <v>0</v>
      </c>
      <c r="BG455" s="156" t="n">
        <f aca="false">IF(N455="zákl. přenesená",J455,0)</f>
        <v>0</v>
      </c>
      <c r="BH455" s="156" t="n">
        <f aca="false">IF(N455="sníž. přenesená",J455,0)</f>
        <v>0</v>
      </c>
      <c r="BI455" s="156" t="n">
        <f aca="false">IF(N455="nulová",J455,0)</f>
        <v>0</v>
      </c>
      <c r="BJ455" s="95" t="s">
        <v>78</v>
      </c>
      <c r="BK455" s="156" t="n">
        <f aca="false">ROUND(I455*H455,2)</f>
        <v>0</v>
      </c>
      <c r="BL455" s="95" t="s">
        <v>246</v>
      </c>
      <c r="BM455" s="198" t="s">
        <v>467</v>
      </c>
    </row>
    <row r="456" s="199" customFormat="true" ht="12.8" hidden="false" customHeight="false" outlineLevel="0" collapsed="false">
      <c r="B456" s="200"/>
      <c r="D456" s="201" t="s">
        <v>141</v>
      </c>
      <c r="E456" s="202"/>
      <c r="F456" s="203" t="s">
        <v>142</v>
      </c>
      <c r="H456" s="202"/>
      <c r="L456" s="200"/>
      <c r="M456" s="204"/>
      <c r="T456" s="205"/>
      <c r="AT456" s="202" t="s">
        <v>141</v>
      </c>
      <c r="AU456" s="202" t="s">
        <v>80</v>
      </c>
      <c r="AV456" s="199" t="s">
        <v>78</v>
      </c>
      <c r="AW456" s="199" t="s">
        <v>30</v>
      </c>
      <c r="AX456" s="199" t="s">
        <v>73</v>
      </c>
      <c r="AY456" s="202" t="s">
        <v>132</v>
      </c>
    </row>
    <row r="457" s="199" customFormat="true" ht="12.8" hidden="false" customHeight="false" outlineLevel="0" collapsed="false">
      <c r="B457" s="200"/>
      <c r="D457" s="201" t="s">
        <v>141</v>
      </c>
      <c r="E457" s="202"/>
      <c r="F457" s="203" t="s">
        <v>430</v>
      </c>
      <c r="H457" s="202"/>
      <c r="L457" s="200"/>
      <c r="M457" s="204"/>
      <c r="T457" s="205"/>
      <c r="AT457" s="202" t="s">
        <v>141</v>
      </c>
      <c r="AU457" s="202" t="s">
        <v>80</v>
      </c>
      <c r="AV457" s="199" t="s">
        <v>78</v>
      </c>
      <c r="AW457" s="199" t="s">
        <v>30</v>
      </c>
      <c r="AX457" s="199" t="s">
        <v>73</v>
      </c>
      <c r="AY457" s="202" t="s">
        <v>132</v>
      </c>
    </row>
    <row r="458" s="206" customFormat="true" ht="12.8" hidden="false" customHeight="false" outlineLevel="0" collapsed="false">
      <c r="B458" s="207"/>
      <c r="D458" s="201" t="s">
        <v>141</v>
      </c>
      <c r="E458" s="208"/>
      <c r="F458" s="209" t="s">
        <v>468</v>
      </c>
      <c r="H458" s="210" t="n">
        <v>16.65</v>
      </c>
      <c r="L458" s="207"/>
      <c r="M458" s="211"/>
      <c r="T458" s="212"/>
      <c r="AT458" s="208" t="s">
        <v>141</v>
      </c>
      <c r="AU458" s="208" t="s">
        <v>80</v>
      </c>
      <c r="AV458" s="206" t="s">
        <v>80</v>
      </c>
      <c r="AW458" s="206" t="s">
        <v>30</v>
      </c>
      <c r="AX458" s="206" t="s">
        <v>73</v>
      </c>
      <c r="AY458" s="208" t="s">
        <v>132</v>
      </c>
    </row>
    <row r="459" s="206" customFormat="true" ht="12.8" hidden="false" customHeight="false" outlineLevel="0" collapsed="false">
      <c r="B459" s="207"/>
      <c r="D459" s="201" t="s">
        <v>141</v>
      </c>
      <c r="E459" s="208"/>
      <c r="F459" s="209" t="s">
        <v>469</v>
      </c>
      <c r="H459" s="210" t="n">
        <v>-3.24</v>
      </c>
      <c r="L459" s="207"/>
      <c r="M459" s="211"/>
      <c r="T459" s="212"/>
      <c r="AT459" s="208" t="s">
        <v>141</v>
      </c>
      <c r="AU459" s="208" t="s">
        <v>80</v>
      </c>
      <c r="AV459" s="206" t="s">
        <v>80</v>
      </c>
      <c r="AW459" s="206" t="s">
        <v>30</v>
      </c>
      <c r="AX459" s="206" t="s">
        <v>73</v>
      </c>
      <c r="AY459" s="208" t="s">
        <v>132</v>
      </c>
    </row>
    <row r="460" s="199" customFormat="true" ht="12.8" hidden="false" customHeight="false" outlineLevel="0" collapsed="false">
      <c r="B460" s="200"/>
      <c r="D460" s="201" t="s">
        <v>141</v>
      </c>
      <c r="E460" s="202"/>
      <c r="F460" s="203" t="s">
        <v>214</v>
      </c>
      <c r="H460" s="202"/>
      <c r="L460" s="200"/>
      <c r="M460" s="204"/>
      <c r="T460" s="205"/>
      <c r="AT460" s="202" t="s">
        <v>141</v>
      </c>
      <c r="AU460" s="202" t="s">
        <v>80</v>
      </c>
      <c r="AV460" s="199" t="s">
        <v>78</v>
      </c>
      <c r="AW460" s="199" t="s">
        <v>30</v>
      </c>
      <c r="AX460" s="199" t="s">
        <v>73</v>
      </c>
      <c r="AY460" s="202" t="s">
        <v>132</v>
      </c>
    </row>
    <row r="461" s="206" customFormat="true" ht="12.8" hidden="false" customHeight="false" outlineLevel="0" collapsed="false">
      <c r="B461" s="207"/>
      <c r="D461" s="201" t="s">
        <v>141</v>
      </c>
      <c r="E461" s="208"/>
      <c r="F461" s="209" t="s">
        <v>470</v>
      </c>
      <c r="H461" s="210" t="n">
        <v>24.39</v>
      </c>
      <c r="L461" s="207"/>
      <c r="M461" s="211"/>
      <c r="T461" s="212"/>
      <c r="AT461" s="208" t="s">
        <v>141</v>
      </c>
      <c r="AU461" s="208" t="s">
        <v>80</v>
      </c>
      <c r="AV461" s="206" t="s">
        <v>80</v>
      </c>
      <c r="AW461" s="206" t="s">
        <v>30</v>
      </c>
      <c r="AX461" s="206" t="s">
        <v>73</v>
      </c>
      <c r="AY461" s="208" t="s">
        <v>132</v>
      </c>
    </row>
    <row r="462" s="206" customFormat="true" ht="12.8" hidden="false" customHeight="false" outlineLevel="0" collapsed="false">
      <c r="B462" s="207"/>
      <c r="D462" s="201" t="s">
        <v>141</v>
      </c>
      <c r="E462" s="208"/>
      <c r="F462" s="209" t="s">
        <v>471</v>
      </c>
      <c r="H462" s="210" t="n">
        <v>13.86</v>
      </c>
      <c r="L462" s="207"/>
      <c r="M462" s="211"/>
      <c r="T462" s="212"/>
      <c r="AT462" s="208" t="s">
        <v>141</v>
      </c>
      <c r="AU462" s="208" t="s">
        <v>80</v>
      </c>
      <c r="AV462" s="206" t="s">
        <v>80</v>
      </c>
      <c r="AW462" s="206" t="s">
        <v>30</v>
      </c>
      <c r="AX462" s="206" t="s">
        <v>73</v>
      </c>
      <c r="AY462" s="208" t="s">
        <v>132</v>
      </c>
    </row>
    <row r="463" s="206" customFormat="true" ht="12.8" hidden="false" customHeight="false" outlineLevel="0" collapsed="false">
      <c r="B463" s="207"/>
      <c r="D463" s="201" t="s">
        <v>141</v>
      </c>
      <c r="E463" s="208"/>
      <c r="F463" s="209" t="s">
        <v>472</v>
      </c>
      <c r="H463" s="210" t="n">
        <v>-1.62</v>
      </c>
      <c r="L463" s="207"/>
      <c r="M463" s="211"/>
      <c r="T463" s="212"/>
      <c r="AT463" s="208" t="s">
        <v>141</v>
      </c>
      <c r="AU463" s="208" t="s">
        <v>80</v>
      </c>
      <c r="AV463" s="206" t="s">
        <v>80</v>
      </c>
      <c r="AW463" s="206" t="s">
        <v>30</v>
      </c>
      <c r="AX463" s="206" t="s">
        <v>73</v>
      </c>
      <c r="AY463" s="208" t="s">
        <v>132</v>
      </c>
    </row>
    <row r="464" s="206" customFormat="true" ht="12.8" hidden="false" customHeight="false" outlineLevel="0" collapsed="false">
      <c r="B464" s="207"/>
      <c r="D464" s="201" t="s">
        <v>141</v>
      </c>
      <c r="E464" s="208"/>
      <c r="F464" s="209" t="s">
        <v>473</v>
      </c>
      <c r="H464" s="210" t="n">
        <v>-5.04</v>
      </c>
      <c r="L464" s="207"/>
      <c r="M464" s="211"/>
      <c r="T464" s="212"/>
      <c r="AT464" s="208" t="s">
        <v>141</v>
      </c>
      <c r="AU464" s="208" t="s">
        <v>80</v>
      </c>
      <c r="AV464" s="206" t="s">
        <v>80</v>
      </c>
      <c r="AW464" s="206" t="s">
        <v>30</v>
      </c>
      <c r="AX464" s="206" t="s">
        <v>73</v>
      </c>
      <c r="AY464" s="208" t="s">
        <v>132</v>
      </c>
    </row>
    <row r="465" s="199" customFormat="true" ht="12.8" hidden="false" customHeight="false" outlineLevel="0" collapsed="false">
      <c r="B465" s="200"/>
      <c r="D465" s="201" t="s">
        <v>141</v>
      </c>
      <c r="E465" s="202"/>
      <c r="F465" s="203" t="s">
        <v>474</v>
      </c>
      <c r="H465" s="202"/>
      <c r="L465" s="200"/>
      <c r="M465" s="204"/>
      <c r="T465" s="205"/>
      <c r="AT465" s="202" t="s">
        <v>141</v>
      </c>
      <c r="AU465" s="202" t="s">
        <v>80</v>
      </c>
      <c r="AV465" s="199" t="s">
        <v>78</v>
      </c>
      <c r="AW465" s="199" t="s">
        <v>30</v>
      </c>
      <c r="AX465" s="199" t="s">
        <v>73</v>
      </c>
      <c r="AY465" s="202" t="s">
        <v>132</v>
      </c>
    </row>
    <row r="466" s="206" customFormat="true" ht="12.8" hidden="false" customHeight="false" outlineLevel="0" collapsed="false">
      <c r="B466" s="207"/>
      <c r="D466" s="201" t="s">
        <v>141</v>
      </c>
      <c r="E466" s="208"/>
      <c r="F466" s="209" t="s">
        <v>475</v>
      </c>
      <c r="H466" s="210" t="n">
        <v>15.822</v>
      </c>
      <c r="L466" s="207"/>
      <c r="M466" s="211"/>
      <c r="T466" s="212"/>
      <c r="AT466" s="208" t="s">
        <v>141</v>
      </c>
      <c r="AU466" s="208" t="s">
        <v>80</v>
      </c>
      <c r="AV466" s="206" t="s">
        <v>80</v>
      </c>
      <c r="AW466" s="206" t="s">
        <v>30</v>
      </c>
      <c r="AX466" s="206" t="s">
        <v>73</v>
      </c>
      <c r="AY466" s="208" t="s">
        <v>132</v>
      </c>
    </row>
    <row r="467" s="206" customFormat="true" ht="12.8" hidden="false" customHeight="false" outlineLevel="0" collapsed="false">
      <c r="B467" s="207"/>
      <c r="D467" s="201" t="s">
        <v>141</v>
      </c>
      <c r="E467" s="208"/>
      <c r="F467" s="209" t="s">
        <v>476</v>
      </c>
      <c r="H467" s="210" t="n">
        <v>-3.78</v>
      </c>
      <c r="L467" s="207"/>
      <c r="M467" s="211"/>
      <c r="T467" s="212"/>
      <c r="AT467" s="208" t="s">
        <v>141</v>
      </c>
      <c r="AU467" s="208" t="s">
        <v>80</v>
      </c>
      <c r="AV467" s="206" t="s">
        <v>80</v>
      </c>
      <c r="AW467" s="206" t="s">
        <v>30</v>
      </c>
      <c r="AX467" s="206" t="s">
        <v>73</v>
      </c>
      <c r="AY467" s="208" t="s">
        <v>132</v>
      </c>
    </row>
    <row r="468" s="199" customFormat="true" ht="12.8" hidden="false" customHeight="false" outlineLevel="0" collapsed="false">
      <c r="B468" s="200"/>
      <c r="D468" s="201" t="s">
        <v>141</v>
      </c>
      <c r="E468" s="202"/>
      <c r="F468" s="203" t="s">
        <v>438</v>
      </c>
      <c r="H468" s="202"/>
      <c r="L468" s="200"/>
      <c r="M468" s="204"/>
      <c r="T468" s="205"/>
      <c r="AT468" s="202" t="s">
        <v>141</v>
      </c>
      <c r="AU468" s="202" t="s">
        <v>80</v>
      </c>
      <c r="AV468" s="199" t="s">
        <v>78</v>
      </c>
      <c r="AW468" s="199" t="s">
        <v>30</v>
      </c>
      <c r="AX468" s="199" t="s">
        <v>73</v>
      </c>
      <c r="AY468" s="202" t="s">
        <v>132</v>
      </c>
    </row>
    <row r="469" s="206" customFormat="true" ht="12.8" hidden="false" customHeight="false" outlineLevel="0" collapsed="false">
      <c r="B469" s="207"/>
      <c r="D469" s="201" t="s">
        <v>141</v>
      </c>
      <c r="E469" s="208"/>
      <c r="F469" s="209" t="s">
        <v>439</v>
      </c>
      <c r="H469" s="210" t="n">
        <v>3.45</v>
      </c>
      <c r="L469" s="207"/>
      <c r="M469" s="211"/>
      <c r="T469" s="212"/>
      <c r="AT469" s="208" t="s">
        <v>141</v>
      </c>
      <c r="AU469" s="208" t="s">
        <v>80</v>
      </c>
      <c r="AV469" s="206" t="s">
        <v>80</v>
      </c>
      <c r="AW469" s="206" t="s">
        <v>30</v>
      </c>
      <c r="AX469" s="206" t="s">
        <v>73</v>
      </c>
      <c r="AY469" s="208" t="s">
        <v>132</v>
      </c>
    </row>
    <row r="470" s="199" customFormat="true" ht="12.8" hidden="false" customHeight="false" outlineLevel="0" collapsed="false">
      <c r="B470" s="200"/>
      <c r="D470" s="201" t="s">
        <v>141</v>
      </c>
      <c r="E470" s="202"/>
      <c r="F470" s="203" t="s">
        <v>218</v>
      </c>
      <c r="H470" s="202"/>
      <c r="L470" s="200"/>
      <c r="M470" s="204"/>
      <c r="T470" s="205"/>
      <c r="AT470" s="202" t="s">
        <v>141</v>
      </c>
      <c r="AU470" s="202" t="s">
        <v>80</v>
      </c>
      <c r="AV470" s="199" t="s">
        <v>78</v>
      </c>
      <c r="AW470" s="199" t="s">
        <v>30</v>
      </c>
      <c r="AX470" s="199" t="s">
        <v>73</v>
      </c>
      <c r="AY470" s="202" t="s">
        <v>132</v>
      </c>
    </row>
    <row r="471" s="206" customFormat="true" ht="12.8" hidden="false" customHeight="false" outlineLevel="0" collapsed="false">
      <c r="B471" s="207"/>
      <c r="D471" s="201" t="s">
        <v>141</v>
      </c>
      <c r="E471" s="208"/>
      <c r="F471" s="209" t="s">
        <v>477</v>
      </c>
      <c r="H471" s="210" t="n">
        <v>17.28</v>
      </c>
      <c r="L471" s="207"/>
      <c r="M471" s="211"/>
      <c r="T471" s="212"/>
      <c r="AT471" s="208" t="s">
        <v>141</v>
      </c>
      <c r="AU471" s="208" t="s">
        <v>80</v>
      </c>
      <c r="AV471" s="206" t="s">
        <v>80</v>
      </c>
      <c r="AW471" s="206" t="s">
        <v>30</v>
      </c>
      <c r="AX471" s="206" t="s">
        <v>73</v>
      </c>
      <c r="AY471" s="208" t="s">
        <v>132</v>
      </c>
    </row>
    <row r="472" s="206" customFormat="true" ht="12.8" hidden="false" customHeight="false" outlineLevel="0" collapsed="false">
      <c r="B472" s="207"/>
      <c r="D472" s="201" t="s">
        <v>141</v>
      </c>
      <c r="E472" s="208"/>
      <c r="F472" s="209" t="s">
        <v>478</v>
      </c>
      <c r="H472" s="210" t="n">
        <v>27.72</v>
      </c>
      <c r="L472" s="207"/>
      <c r="M472" s="211"/>
      <c r="T472" s="212"/>
      <c r="AT472" s="208" t="s">
        <v>141</v>
      </c>
      <c r="AU472" s="208" t="s">
        <v>80</v>
      </c>
      <c r="AV472" s="206" t="s">
        <v>80</v>
      </c>
      <c r="AW472" s="206" t="s">
        <v>30</v>
      </c>
      <c r="AX472" s="206" t="s">
        <v>73</v>
      </c>
      <c r="AY472" s="208" t="s">
        <v>132</v>
      </c>
    </row>
    <row r="473" s="206" customFormat="true" ht="12.8" hidden="false" customHeight="false" outlineLevel="0" collapsed="false">
      <c r="B473" s="207"/>
      <c r="D473" s="201" t="s">
        <v>141</v>
      </c>
      <c r="E473" s="208"/>
      <c r="F473" s="209" t="s">
        <v>472</v>
      </c>
      <c r="H473" s="210" t="n">
        <v>-1.62</v>
      </c>
      <c r="L473" s="207"/>
      <c r="M473" s="211"/>
      <c r="T473" s="212"/>
      <c r="AT473" s="208" t="s">
        <v>141</v>
      </c>
      <c r="AU473" s="208" t="s">
        <v>80</v>
      </c>
      <c r="AV473" s="206" t="s">
        <v>80</v>
      </c>
      <c r="AW473" s="206" t="s">
        <v>30</v>
      </c>
      <c r="AX473" s="206" t="s">
        <v>73</v>
      </c>
      <c r="AY473" s="208" t="s">
        <v>132</v>
      </c>
    </row>
    <row r="474" s="206" customFormat="true" ht="12.8" hidden="false" customHeight="false" outlineLevel="0" collapsed="false">
      <c r="B474" s="207"/>
      <c r="D474" s="201" t="s">
        <v>141</v>
      </c>
      <c r="E474" s="208"/>
      <c r="F474" s="209" t="s">
        <v>479</v>
      </c>
      <c r="H474" s="210" t="n">
        <v>-10.08</v>
      </c>
      <c r="L474" s="207"/>
      <c r="M474" s="211"/>
      <c r="T474" s="212"/>
      <c r="AT474" s="208" t="s">
        <v>141</v>
      </c>
      <c r="AU474" s="208" t="s">
        <v>80</v>
      </c>
      <c r="AV474" s="206" t="s">
        <v>80</v>
      </c>
      <c r="AW474" s="206" t="s">
        <v>30</v>
      </c>
      <c r="AX474" s="206" t="s">
        <v>73</v>
      </c>
      <c r="AY474" s="208" t="s">
        <v>132</v>
      </c>
    </row>
    <row r="475" s="231" customFormat="true" ht="12.8" hidden="false" customHeight="false" outlineLevel="0" collapsed="false">
      <c r="B475" s="232"/>
      <c r="D475" s="201" t="s">
        <v>141</v>
      </c>
      <c r="E475" s="233"/>
      <c r="F475" s="234" t="s">
        <v>222</v>
      </c>
      <c r="H475" s="235" t="n">
        <v>93.792</v>
      </c>
      <c r="L475" s="232"/>
      <c r="M475" s="236"/>
      <c r="T475" s="237"/>
      <c r="AT475" s="233" t="s">
        <v>141</v>
      </c>
      <c r="AU475" s="233" t="s">
        <v>80</v>
      </c>
      <c r="AV475" s="231" t="s">
        <v>133</v>
      </c>
      <c r="AW475" s="231" t="s">
        <v>30</v>
      </c>
      <c r="AX475" s="231" t="s">
        <v>73</v>
      </c>
      <c r="AY475" s="233" t="s">
        <v>132</v>
      </c>
    </row>
    <row r="476" s="199" customFormat="true" ht="12.8" hidden="false" customHeight="false" outlineLevel="0" collapsed="false">
      <c r="B476" s="200"/>
      <c r="D476" s="201" t="s">
        <v>141</v>
      </c>
      <c r="E476" s="202"/>
      <c r="F476" s="203" t="s">
        <v>145</v>
      </c>
      <c r="H476" s="202"/>
      <c r="L476" s="200"/>
      <c r="M476" s="204"/>
      <c r="T476" s="205"/>
      <c r="AT476" s="202" t="s">
        <v>141</v>
      </c>
      <c r="AU476" s="202" t="s">
        <v>80</v>
      </c>
      <c r="AV476" s="199" t="s">
        <v>78</v>
      </c>
      <c r="AW476" s="199" t="s">
        <v>30</v>
      </c>
      <c r="AX476" s="199" t="s">
        <v>73</v>
      </c>
      <c r="AY476" s="202" t="s">
        <v>132</v>
      </c>
    </row>
    <row r="477" s="199" customFormat="true" ht="12.8" hidden="false" customHeight="false" outlineLevel="0" collapsed="false">
      <c r="B477" s="200"/>
      <c r="D477" s="201" t="s">
        <v>141</v>
      </c>
      <c r="E477" s="202"/>
      <c r="F477" s="203" t="s">
        <v>441</v>
      </c>
      <c r="H477" s="202"/>
      <c r="L477" s="200"/>
      <c r="M477" s="204"/>
      <c r="T477" s="205"/>
      <c r="AT477" s="202" t="s">
        <v>141</v>
      </c>
      <c r="AU477" s="202" t="s">
        <v>80</v>
      </c>
      <c r="AV477" s="199" t="s">
        <v>78</v>
      </c>
      <c r="AW477" s="199" t="s">
        <v>30</v>
      </c>
      <c r="AX477" s="199" t="s">
        <v>73</v>
      </c>
      <c r="AY477" s="202" t="s">
        <v>132</v>
      </c>
    </row>
    <row r="478" s="206" customFormat="true" ht="12.8" hidden="false" customHeight="false" outlineLevel="0" collapsed="false">
      <c r="B478" s="207"/>
      <c r="D478" s="201" t="s">
        <v>141</v>
      </c>
      <c r="E478" s="208"/>
      <c r="F478" s="209" t="s">
        <v>468</v>
      </c>
      <c r="H478" s="210" t="n">
        <v>16.65</v>
      </c>
      <c r="L478" s="207"/>
      <c r="M478" s="211"/>
      <c r="T478" s="212"/>
      <c r="AT478" s="208" t="s">
        <v>141</v>
      </c>
      <c r="AU478" s="208" t="s">
        <v>80</v>
      </c>
      <c r="AV478" s="206" t="s">
        <v>80</v>
      </c>
      <c r="AW478" s="206" t="s">
        <v>30</v>
      </c>
      <c r="AX478" s="206" t="s">
        <v>73</v>
      </c>
      <c r="AY478" s="208" t="s">
        <v>132</v>
      </c>
    </row>
    <row r="479" s="206" customFormat="true" ht="12.8" hidden="false" customHeight="false" outlineLevel="0" collapsed="false">
      <c r="B479" s="207"/>
      <c r="D479" s="201" t="s">
        <v>141</v>
      </c>
      <c r="E479" s="208"/>
      <c r="F479" s="209" t="s">
        <v>469</v>
      </c>
      <c r="H479" s="210" t="n">
        <v>-3.24</v>
      </c>
      <c r="L479" s="207"/>
      <c r="M479" s="211"/>
      <c r="T479" s="212"/>
      <c r="AT479" s="208" t="s">
        <v>141</v>
      </c>
      <c r="AU479" s="208" t="s">
        <v>80</v>
      </c>
      <c r="AV479" s="206" t="s">
        <v>80</v>
      </c>
      <c r="AW479" s="206" t="s">
        <v>30</v>
      </c>
      <c r="AX479" s="206" t="s">
        <v>73</v>
      </c>
      <c r="AY479" s="208" t="s">
        <v>132</v>
      </c>
    </row>
    <row r="480" s="199" customFormat="true" ht="12.8" hidden="false" customHeight="false" outlineLevel="0" collapsed="false">
      <c r="B480" s="200"/>
      <c r="D480" s="201" t="s">
        <v>141</v>
      </c>
      <c r="E480" s="202"/>
      <c r="F480" s="203" t="s">
        <v>224</v>
      </c>
      <c r="H480" s="202"/>
      <c r="L480" s="200"/>
      <c r="M480" s="204"/>
      <c r="T480" s="205"/>
      <c r="AT480" s="202" t="s">
        <v>141</v>
      </c>
      <c r="AU480" s="202" t="s">
        <v>80</v>
      </c>
      <c r="AV480" s="199" t="s">
        <v>78</v>
      </c>
      <c r="AW480" s="199" t="s">
        <v>30</v>
      </c>
      <c r="AX480" s="199" t="s">
        <v>73</v>
      </c>
      <c r="AY480" s="202" t="s">
        <v>132</v>
      </c>
    </row>
    <row r="481" s="206" customFormat="true" ht="12.8" hidden="false" customHeight="false" outlineLevel="0" collapsed="false">
      <c r="B481" s="207"/>
      <c r="D481" s="201" t="s">
        <v>141</v>
      </c>
      <c r="E481" s="208"/>
      <c r="F481" s="209" t="s">
        <v>470</v>
      </c>
      <c r="H481" s="210" t="n">
        <v>24.39</v>
      </c>
      <c r="L481" s="207"/>
      <c r="M481" s="211"/>
      <c r="T481" s="212"/>
      <c r="AT481" s="208" t="s">
        <v>141</v>
      </c>
      <c r="AU481" s="208" t="s">
        <v>80</v>
      </c>
      <c r="AV481" s="206" t="s">
        <v>80</v>
      </c>
      <c r="AW481" s="206" t="s">
        <v>30</v>
      </c>
      <c r="AX481" s="206" t="s">
        <v>73</v>
      </c>
      <c r="AY481" s="208" t="s">
        <v>132</v>
      </c>
    </row>
    <row r="482" s="206" customFormat="true" ht="12.8" hidden="false" customHeight="false" outlineLevel="0" collapsed="false">
      <c r="B482" s="207"/>
      <c r="D482" s="201" t="s">
        <v>141</v>
      </c>
      <c r="E482" s="208"/>
      <c r="F482" s="209" t="s">
        <v>471</v>
      </c>
      <c r="H482" s="210" t="n">
        <v>13.86</v>
      </c>
      <c r="L482" s="207"/>
      <c r="M482" s="211"/>
      <c r="T482" s="212"/>
      <c r="AT482" s="208" t="s">
        <v>141</v>
      </c>
      <c r="AU482" s="208" t="s">
        <v>80</v>
      </c>
      <c r="AV482" s="206" t="s">
        <v>80</v>
      </c>
      <c r="AW482" s="206" t="s">
        <v>30</v>
      </c>
      <c r="AX482" s="206" t="s">
        <v>73</v>
      </c>
      <c r="AY482" s="208" t="s">
        <v>132</v>
      </c>
    </row>
    <row r="483" s="206" customFormat="true" ht="12.8" hidden="false" customHeight="false" outlineLevel="0" collapsed="false">
      <c r="B483" s="207"/>
      <c r="D483" s="201" t="s">
        <v>141</v>
      </c>
      <c r="E483" s="208"/>
      <c r="F483" s="209" t="s">
        <v>472</v>
      </c>
      <c r="H483" s="210" t="n">
        <v>-1.62</v>
      </c>
      <c r="L483" s="207"/>
      <c r="M483" s="211"/>
      <c r="T483" s="212"/>
      <c r="AT483" s="208" t="s">
        <v>141</v>
      </c>
      <c r="AU483" s="208" t="s">
        <v>80</v>
      </c>
      <c r="AV483" s="206" t="s">
        <v>80</v>
      </c>
      <c r="AW483" s="206" t="s">
        <v>30</v>
      </c>
      <c r="AX483" s="206" t="s">
        <v>73</v>
      </c>
      <c r="AY483" s="208" t="s">
        <v>132</v>
      </c>
    </row>
    <row r="484" s="206" customFormat="true" ht="12.8" hidden="false" customHeight="false" outlineLevel="0" collapsed="false">
      <c r="B484" s="207"/>
      <c r="D484" s="201" t="s">
        <v>141</v>
      </c>
      <c r="E484" s="208"/>
      <c r="F484" s="209" t="s">
        <v>473</v>
      </c>
      <c r="H484" s="210" t="n">
        <v>-5.04</v>
      </c>
      <c r="L484" s="207"/>
      <c r="M484" s="211"/>
      <c r="T484" s="212"/>
      <c r="AT484" s="208" t="s">
        <v>141</v>
      </c>
      <c r="AU484" s="208" t="s">
        <v>80</v>
      </c>
      <c r="AV484" s="206" t="s">
        <v>80</v>
      </c>
      <c r="AW484" s="206" t="s">
        <v>30</v>
      </c>
      <c r="AX484" s="206" t="s">
        <v>73</v>
      </c>
      <c r="AY484" s="208" t="s">
        <v>132</v>
      </c>
    </row>
    <row r="485" s="199" customFormat="true" ht="12.8" hidden="false" customHeight="false" outlineLevel="0" collapsed="false">
      <c r="B485" s="200"/>
      <c r="D485" s="201" t="s">
        <v>141</v>
      </c>
      <c r="E485" s="202"/>
      <c r="F485" s="203" t="s">
        <v>480</v>
      </c>
      <c r="H485" s="202"/>
      <c r="L485" s="200"/>
      <c r="M485" s="204"/>
      <c r="T485" s="205"/>
      <c r="AT485" s="202" t="s">
        <v>141</v>
      </c>
      <c r="AU485" s="202" t="s">
        <v>80</v>
      </c>
      <c r="AV485" s="199" t="s">
        <v>78</v>
      </c>
      <c r="AW485" s="199" t="s">
        <v>30</v>
      </c>
      <c r="AX485" s="199" t="s">
        <v>73</v>
      </c>
      <c r="AY485" s="202" t="s">
        <v>132</v>
      </c>
    </row>
    <row r="486" s="206" customFormat="true" ht="12.8" hidden="false" customHeight="false" outlineLevel="0" collapsed="false">
      <c r="B486" s="207"/>
      <c r="D486" s="201" t="s">
        <v>141</v>
      </c>
      <c r="E486" s="208"/>
      <c r="F486" s="209" t="s">
        <v>475</v>
      </c>
      <c r="H486" s="210" t="n">
        <v>15.822</v>
      </c>
      <c r="L486" s="207"/>
      <c r="M486" s="211"/>
      <c r="T486" s="212"/>
      <c r="AT486" s="208" t="s">
        <v>141</v>
      </c>
      <c r="AU486" s="208" t="s">
        <v>80</v>
      </c>
      <c r="AV486" s="206" t="s">
        <v>80</v>
      </c>
      <c r="AW486" s="206" t="s">
        <v>30</v>
      </c>
      <c r="AX486" s="206" t="s">
        <v>73</v>
      </c>
      <c r="AY486" s="208" t="s">
        <v>132</v>
      </c>
    </row>
    <row r="487" s="206" customFormat="true" ht="12.8" hidden="false" customHeight="false" outlineLevel="0" collapsed="false">
      <c r="B487" s="207"/>
      <c r="D487" s="201" t="s">
        <v>141</v>
      </c>
      <c r="E487" s="208"/>
      <c r="F487" s="209" t="s">
        <v>476</v>
      </c>
      <c r="H487" s="210" t="n">
        <v>-3.78</v>
      </c>
      <c r="L487" s="207"/>
      <c r="M487" s="211"/>
      <c r="T487" s="212"/>
      <c r="AT487" s="208" t="s">
        <v>141</v>
      </c>
      <c r="AU487" s="208" t="s">
        <v>80</v>
      </c>
      <c r="AV487" s="206" t="s">
        <v>80</v>
      </c>
      <c r="AW487" s="206" t="s">
        <v>30</v>
      </c>
      <c r="AX487" s="206" t="s">
        <v>73</v>
      </c>
      <c r="AY487" s="208" t="s">
        <v>132</v>
      </c>
    </row>
    <row r="488" s="199" customFormat="true" ht="12.8" hidden="false" customHeight="false" outlineLevel="0" collapsed="false">
      <c r="B488" s="200"/>
      <c r="D488" s="201" t="s">
        <v>141</v>
      </c>
      <c r="E488" s="202"/>
      <c r="F488" s="203" t="s">
        <v>443</v>
      </c>
      <c r="H488" s="202"/>
      <c r="L488" s="200"/>
      <c r="M488" s="204"/>
      <c r="T488" s="205"/>
      <c r="AT488" s="202" t="s">
        <v>141</v>
      </c>
      <c r="AU488" s="202" t="s">
        <v>80</v>
      </c>
      <c r="AV488" s="199" t="s">
        <v>78</v>
      </c>
      <c r="AW488" s="199" t="s">
        <v>30</v>
      </c>
      <c r="AX488" s="199" t="s">
        <v>73</v>
      </c>
      <c r="AY488" s="202" t="s">
        <v>132</v>
      </c>
    </row>
    <row r="489" s="206" customFormat="true" ht="12.8" hidden="false" customHeight="false" outlineLevel="0" collapsed="false">
      <c r="B489" s="207"/>
      <c r="D489" s="201" t="s">
        <v>141</v>
      </c>
      <c r="E489" s="208"/>
      <c r="F489" s="209" t="s">
        <v>439</v>
      </c>
      <c r="H489" s="210" t="n">
        <v>3.45</v>
      </c>
      <c r="L489" s="207"/>
      <c r="M489" s="211"/>
      <c r="T489" s="212"/>
      <c r="AT489" s="208" t="s">
        <v>141</v>
      </c>
      <c r="AU489" s="208" t="s">
        <v>80</v>
      </c>
      <c r="AV489" s="206" t="s">
        <v>80</v>
      </c>
      <c r="AW489" s="206" t="s">
        <v>30</v>
      </c>
      <c r="AX489" s="206" t="s">
        <v>73</v>
      </c>
      <c r="AY489" s="208" t="s">
        <v>132</v>
      </c>
    </row>
    <row r="490" s="199" customFormat="true" ht="12.8" hidden="false" customHeight="false" outlineLevel="0" collapsed="false">
      <c r="B490" s="200"/>
      <c r="D490" s="201" t="s">
        <v>141</v>
      </c>
      <c r="E490" s="202"/>
      <c r="F490" s="203" t="s">
        <v>225</v>
      </c>
      <c r="H490" s="202"/>
      <c r="L490" s="200"/>
      <c r="M490" s="204"/>
      <c r="T490" s="205"/>
      <c r="AT490" s="202" t="s">
        <v>141</v>
      </c>
      <c r="AU490" s="202" t="s">
        <v>80</v>
      </c>
      <c r="AV490" s="199" t="s">
        <v>78</v>
      </c>
      <c r="AW490" s="199" t="s">
        <v>30</v>
      </c>
      <c r="AX490" s="199" t="s">
        <v>73</v>
      </c>
      <c r="AY490" s="202" t="s">
        <v>132</v>
      </c>
    </row>
    <row r="491" s="206" customFormat="true" ht="12.8" hidden="false" customHeight="false" outlineLevel="0" collapsed="false">
      <c r="B491" s="207"/>
      <c r="D491" s="201" t="s">
        <v>141</v>
      </c>
      <c r="E491" s="208"/>
      <c r="F491" s="209" t="s">
        <v>477</v>
      </c>
      <c r="H491" s="210" t="n">
        <v>17.28</v>
      </c>
      <c r="L491" s="207"/>
      <c r="M491" s="211"/>
      <c r="T491" s="212"/>
      <c r="AT491" s="208" t="s">
        <v>141</v>
      </c>
      <c r="AU491" s="208" t="s">
        <v>80</v>
      </c>
      <c r="AV491" s="206" t="s">
        <v>80</v>
      </c>
      <c r="AW491" s="206" t="s">
        <v>30</v>
      </c>
      <c r="AX491" s="206" t="s">
        <v>73</v>
      </c>
      <c r="AY491" s="208" t="s">
        <v>132</v>
      </c>
    </row>
    <row r="492" s="206" customFormat="true" ht="12.8" hidden="false" customHeight="false" outlineLevel="0" collapsed="false">
      <c r="B492" s="207"/>
      <c r="D492" s="201" t="s">
        <v>141</v>
      </c>
      <c r="E492" s="208"/>
      <c r="F492" s="209" t="s">
        <v>478</v>
      </c>
      <c r="H492" s="210" t="n">
        <v>27.72</v>
      </c>
      <c r="L492" s="207"/>
      <c r="M492" s="211"/>
      <c r="T492" s="212"/>
      <c r="AT492" s="208" t="s">
        <v>141</v>
      </c>
      <c r="AU492" s="208" t="s">
        <v>80</v>
      </c>
      <c r="AV492" s="206" t="s">
        <v>80</v>
      </c>
      <c r="AW492" s="206" t="s">
        <v>30</v>
      </c>
      <c r="AX492" s="206" t="s">
        <v>73</v>
      </c>
      <c r="AY492" s="208" t="s">
        <v>132</v>
      </c>
    </row>
    <row r="493" s="206" customFormat="true" ht="12.8" hidden="false" customHeight="false" outlineLevel="0" collapsed="false">
      <c r="B493" s="207"/>
      <c r="D493" s="201" t="s">
        <v>141</v>
      </c>
      <c r="E493" s="208"/>
      <c r="F493" s="209" t="s">
        <v>472</v>
      </c>
      <c r="H493" s="210" t="n">
        <v>-1.62</v>
      </c>
      <c r="L493" s="207"/>
      <c r="M493" s="211"/>
      <c r="T493" s="212"/>
      <c r="AT493" s="208" t="s">
        <v>141</v>
      </c>
      <c r="AU493" s="208" t="s">
        <v>80</v>
      </c>
      <c r="AV493" s="206" t="s">
        <v>80</v>
      </c>
      <c r="AW493" s="206" t="s">
        <v>30</v>
      </c>
      <c r="AX493" s="206" t="s">
        <v>73</v>
      </c>
      <c r="AY493" s="208" t="s">
        <v>132</v>
      </c>
    </row>
    <row r="494" s="206" customFormat="true" ht="12.8" hidden="false" customHeight="false" outlineLevel="0" collapsed="false">
      <c r="B494" s="207"/>
      <c r="D494" s="201" t="s">
        <v>141</v>
      </c>
      <c r="E494" s="208"/>
      <c r="F494" s="209" t="s">
        <v>479</v>
      </c>
      <c r="H494" s="210" t="n">
        <v>-10.08</v>
      </c>
      <c r="L494" s="207"/>
      <c r="M494" s="211"/>
      <c r="T494" s="212"/>
      <c r="AT494" s="208" t="s">
        <v>141</v>
      </c>
      <c r="AU494" s="208" t="s">
        <v>80</v>
      </c>
      <c r="AV494" s="206" t="s">
        <v>80</v>
      </c>
      <c r="AW494" s="206" t="s">
        <v>30</v>
      </c>
      <c r="AX494" s="206" t="s">
        <v>73</v>
      </c>
      <c r="AY494" s="208" t="s">
        <v>132</v>
      </c>
    </row>
    <row r="495" s="231" customFormat="true" ht="12.8" hidden="false" customHeight="false" outlineLevel="0" collapsed="false">
      <c r="B495" s="232"/>
      <c r="D495" s="201" t="s">
        <v>141</v>
      </c>
      <c r="E495" s="233"/>
      <c r="F495" s="234" t="s">
        <v>222</v>
      </c>
      <c r="H495" s="235" t="n">
        <v>93.792</v>
      </c>
      <c r="L495" s="232"/>
      <c r="M495" s="236"/>
      <c r="T495" s="237"/>
      <c r="AT495" s="233" t="s">
        <v>141</v>
      </c>
      <c r="AU495" s="233" t="s">
        <v>80</v>
      </c>
      <c r="AV495" s="231" t="s">
        <v>133</v>
      </c>
      <c r="AW495" s="231" t="s">
        <v>30</v>
      </c>
      <c r="AX495" s="231" t="s">
        <v>73</v>
      </c>
      <c r="AY495" s="233" t="s">
        <v>132</v>
      </c>
    </row>
    <row r="496" s="199" customFormat="true" ht="12.8" hidden="false" customHeight="false" outlineLevel="0" collapsed="false">
      <c r="B496" s="200"/>
      <c r="D496" s="201" t="s">
        <v>141</v>
      </c>
      <c r="E496" s="202"/>
      <c r="F496" s="203" t="s">
        <v>146</v>
      </c>
      <c r="H496" s="202"/>
      <c r="L496" s="200"/>
      <c r="M496" s="204"/>
      <c r="T496" s="205"/>
      <c r="AT496" s="202" t="s">
        <v>141</v>
      </c>
      <c r="AU496" s="202" t="s">
        <v>80</v>
      </c>
      <c r="AV496" s="199" t="s">
        <v>78</v>
      </c>
      <c r="AW496" s="199" t="s">
        <v>30</v>
      </c>
      <c r="AX496" s="199" t="s">
        <v>73</v>
      </c>
      <c r="AY496" s="202" t="s">
        <v>132</v>
      </c>
    </row>
    <row r="497" s="199" customFormat="true" ht="12.8" hidden="false" customHeight="false" outlineLevel="0" collapsed="false">
      <c r="B497" s="200"/>
      <c r="D497" s="201" t="s">
        <v>141</v>
      </c>
      <c r="E497" s="202"/>
      <c r="F497" s="203" t="s">
        <v>444</v>
      </c>
      <c r="H497" s="202"/>
      <c r="L497" s="200"/>
      <c r="M497" s="204"/>
      <c r="T497" s="205"/>
      <c r="AT497" s="202" t="s">
        <v>141</v>
      </c>
      <c r="AU497" s="202" t="s">
        <v>80</v>
      </c>
      <c r="AV497" s="199" t="s">
        <v>78</v>
      </c>
      <c r="AW497" s="199" t="s">
        <v>30</v>
      </c>
      <c r="AX497" s="199" t="s">
        <v>73</v>
      </c>
      <c r="AY497" s="202" t="s">
        <v>132</v>
      </c>
    </row>
    <row r="498" s="206" customFormat="true" ht="12.8" hidden="false" customHeight="false" outlineLevel="0" collapsed="false">
      <c r="B498" s="207"/>
      <c r="D498" s="201" t="s">
        <v>141</v>
      </c>
      <c r="E498" s="208"/>
      <c r="F498" s="209" t="s">
        <v>468</v>
      </c>
      <c r="H498" s="210" t="n">
        <v>16.65</v>
      </c>
      <c r="L498" s="207"/>
      <c r="M498" s="211"/>
      <c r="T498" s="212"/>
      <c r="AT498" s="208" t="s">
        <v>141</v>
      </c>
      <c r="AU498" s="208" t="s">
        <v>80</v>
      </c>
      <c r="AV498" s="206" t="s">
        <v>80</v>
      </c>
      <c r="AW498" s="206" t="s">
        <v>30</v>
      </c>
      <c r="AX498" s="206" t="s">
        <v>73</v>
      </c>
      <c r="AY498" s="208" t="s">
        <v>132</v>
      </c>
    </row>
    <row r="499" s="206" customFormat="true" ht="12.8" hidden="false" customHeight="false" outlineLevel="0" collapsed="false">
      <c r="B499" s="207"/>
      <c r="D499" s="201" t="s">
        <v>141</v>
      </c>
      <c r="E499" s="208"/>
      <c r="F499" s="209" t="s">
        <v>469</v>
      </c>
      <c r="H499" s="210" t="n">
        <v>-3.24</v>
      </c>
      <c r="L499" s="207"/>
      <c r="M499" s="211"/>
      <c r="T499" s="212"/>
      <c r="AT499" s="208" t="s">
        <v>141</v>
      </c>
      <c r="AU499" s="208" t="s">
        <v>80</v>
      </c>
      <c r="AV499" s="206" t="s">
        <v>80</v>
      </c>
      <c r="AW499" s="206" t="s">
        <v>30</v>
      </c>
      <c r="AX499" s="206" t="s">
        <v>73</v>
      </c>
      <c r="AY499" s="208" t="s">
        <v>132</v>
      </c>
    </row>
    <row r="500" s="199" customFormat="true" ht="12.8" hidden="false" customHeight="false" outlineLevel="0" collapsed="false">
      <c r="B500" s="200"/>
      <c r="D500" s="201" t="s">
        <v>141</v>
      </c>
      <c r="E500" s="202"/>
      <c r="F500" s="203" t="s">
        <v>227</v>
      </c>
      <c r="H500" s="202"/>
      <c r="L500" s="200"/>
      <c r="M500" s="204"/>
      <c r="T500" s="205"/>
      <c r="AT500" s="202" t="s">
        <v>141</v>
      </c>
      <c r="AU500" s="202" t="s">
        <v>80</v>
      </c>
      <c r="AV500" s="199" t="s">
        <v>78</v>
      </c>
      <c r="AW500" s="199" t="s">
        <v>30</v>
      </c>
      <c r="AX500" s="199" t="s">
        <v>73</v>
      </c>
      <c r="AY500" s="202" t="s">
        <v>132</v>
      </c>
    </row>
    <row r="501" s="206" customFormat="true" ht="12.8" hidden="false" customHeight="false" outlineLevel="0" collapsed="false">
      <c r="B501" s="207"/>
      <c r="D501" s="201" t="s">
        <v>141</v>
      </c>
      <c r="E501" s="208"/>
      <c r="F501" s="209" t="s">
        <v>470</v>
      </c>
      <c r="H501" s="210" t="n">
        <v>24.39</v>
      </c>
      <c r="L501" s="207"/>
      <c r="M501" s="211"/>
      <c r="T501" s="212"/>
      <c r="AT501" s="208" t="s">
        <v>141</v>
      </c>
      <c r="AU501" s="208" t="s">
        <v>80</v>
      </c>
      <c r="AV501" s="206" t="s">
        <v>80</v>
      </c>
      <c r="AW501" s="206" t="s">
        <v>30</v>
      </c>
      <c r="AX501" s="206" t="s">
        <v>73</v>
      </c>
      <c r="AY501" s="208" t="s">
        <v>132</v>
      </c>
    </row>
    <row r="502" s="206" customFormat="true" ht="12.8" hidden="false" customHeight="false" outlineLevel="0" collapsed="false">
      <c r="B502" s="207"/>
      <c r="D502" s="201" t="s">
        <v>141</v>
      </c>
      <c r="E502" s="208"/>
      <c r="F502" s="209" t="s">
        <v>471</v>
      </c>
      <c r="H502" s="210" t="n">
        <v>13.86</v>
      </c>
      <c r="L502" s="207"/>
      <c r="M502" s="211"/>
      <c r="T502" s="212"/>
      <c r="AT502" s="208" t="s">
        <v>141</v>
      </c>
      <c r="AU502" s="208" t="s">
        <v>80</v>
      </c>
      <c r="AV502" s="206" t="s">
        <v>80</v>
      </c>
      <c r="AW502" s="206" t="s">
        <v>30</v>
      </c>
      <c r="AX502" s="206" t="s">
        <v>73</v>
      </c>
      <c r="AY502" s="208" t="s">
        <v>132</v>
      </c>
    </row>
    <row r="503" s="206" customFormat="true" ht="12.8" hidden="false" customHeight="false" outlineLevel="0" collapsed="false">
      <c r="B503" s="207"/>
      <c r="D503" s="201" t="s">
        <v>141</v>
      </c>
      <c r="E503" s="208"/>
      <c r="F503" s="209" t="s">
        <v>472</v>
      </c>
      <c r="H503" s="210" t="n">
        <v>-1.62</v>
      </c>
      <c r="L503" s="207"/>
      <c r="M503" s="211"/>
      <c r="T503" s="212"/>
      <c r="AT503" s="208" t="s">
        <v>141</v>
      </c>
      <c r="AU503" s="208" t="s">
        <v>80</v>
      </c>
      <c r="AV503" s="206" t="s">
        <v>80</v>
      </c>
      <c r="AW503" s="206" t="s">
        <v>30</v>
      </c>
      <c r="AX503" s="206" t="s">
        <v>73</v>
      </c>
      <c r="AY503" s="208" t="s">
        <v>132</v>
      </c>
    </row>
    <row r="504" s="206" customFormat="true" ht="12.8" hidden="false" customHeight="false" outlineLevel="0" collapsed="false">
      <c r="B504" s="207"/>
      <c r="D504" s="201" t="s">
        <v>141</v>
      </c>
      <c r="E504" s="208"/>
      <c r="F504" s="209" t="s">
        <v>473</v>
      </c>
      <c r="H504" s="210" t="n">
        <v>-5.04</v>
      </c>
      <c r="L504" s="207"/>
      <c r="M504" s="211"/>
      <c r="T504" s="212"/>
      <c r="AT504" s="208" t="s">
        <v>141</v>
      </c>
      <c r="AU504" s="208" t="s">
        <v>80</v>
      </c>
      <c r="AV504" s="206" t="s">
        <v>80</v>
      </c>
      <c r="AW504" s="206" t="s">
        <v>30</v>
      </c>
      <c r="AX504" s="206" t="s">
        <v>73</v>
      </c>
      <c r="AY504" s="208" t="s">
        <v>132</v>
      </c>
    </row>
    <row r="505" s="199" customFormat="true" ht="12.8" hidden="false" customHeight="false" outlineLevel="0" collapsed="false">
      <c r="B505" s="200"/>
      <c r="D505" s="201" t="s">
        <v>141</v>
      </c>
      <c r="E505" s="202"/>
      <c r="F505" s="203" t="s">
        <v>481</v>
      </c>
      <c r="H505" s="202"/>
      <c r="L505" s="200"/>
      <c r="M505" s="204"/>
      <c r="T505" s="205"/>
      <c r="AT505" s="202" t="s">
        <v>141</v>
      </c>
      <c r="AU505" s="202" t="s">
        <v>80</v>
      </c>
      <c r="AV505" s="199" t="s">
        <v>78</v>
      </c>
      <c r="AW505" s="199" t="s">
        <v>30</v>
      </c>
      <c r="AX505" s="199" t="s">
        <v>73</v>
      </c>
      <c r="AY505" s="202" t="s">
        <v>132</v>
      </c>
    </row>
    <row r="506" s="206" customFormat="true" ht="12.8" hidden="false" customHeight="false" outlineLevel="0" collapsed="false">
      <c r="B506" s="207"/>
      <c r="D506" s="201" t="s">
        <v>141</v>
      </c>
      <c r="E506" s="208"/>
      <c r="F506" s="209" t="s">
        <v>475</v>
      </c>
      <c r="H506" s="210" t="n">
        <v>15.822</v>
      </c>
      <c r="L506" s="207"/>
      <c r="M506" s="211"/>
      <c r="T506" s="212"/>
      <c r="AT506" s="208" t="s">
        <v>141</v>
      </c>
      <c r="AU506" s="208" t="s">
        <v>80</v>
      </c>
      <c r="AV506" s="206" t="s">
        <v>80</v>
      </c>
      <c r="AW506" s="206" t="s">
        <v>30</v>
      </c>
      <c r="AX506" s="206" t="s">
        <v>73</v>
      </c>
      <c r="AY506" s="208" t="s">
        <v>132</v>
      </c>
    </row>
    <row r="507" s="206" customFormat="true" ht="12.8" hidden="false" customHeight="false" outlineLevel="0" collapsed="false">
      <c r="B507" s="207"/>
      <c r="D507" s="201" t="s">
        <v>141</v>
      </c>
      <c r="E507" s="208"/>
      <c r="F507" s="209" t="s">
        <v>476</v>
      </c>
      <c r="H507" s="210" t="n">
        <v>-3.78</v>
      </c>
      <c r="L507" s="207"/>
      <c r="M507" s="211"/>
      <c r="T507" s="212"/>
      <c r="AT507" s="208" t="s">
        <v>141</v>
      </c>
      <c r="AU507" s="208" t="s">
        <v>80</v>
      </c>
      <c r="AV507" s="206" t="s">
        <v>80</v>
      </c>
      <c r="AW507" s="206" t="s">
        <v>30</v>
      </c>
      <c r="AX507" s="206" t="s">
        <v>73</v>
      </c>
      <c r="AY507" s="208" t="s">
        <v>132</v>
      </c>
    </row>
    <row r="508" s="199" customFormat="true" ht="12.8" hidden="false" customHeight="false" outlineLevel="0" collapsed="false">
      <c r="B508" s="200"/>
      <c r="D508" s="201" t="s">
        <v>141</v>
      </c>
      <c r="E508" s="202"/>
      <c r="F508" s="203" t="s">
        <v>446</v>
      </c>
      <c r="H508" s="202"/>
      <c r="L508" s="200"/>
      <c r="M508" s="204"/>
      <c r="T508" s="205"/>
      <c r="AT508" s="202" t="s">
        <v>141</v>
      </c>
      <c r="AU508" s="202" t="s">
        <v>80</v>
      </c>
      <c r="AV508" s="199" t="s">
        <v>78</v>
      </c>
      <c r="AW508" s="199" t="s">
        <v>30</v>
      </c>
      <c r="AX508" s="199" t="s">
        <v>73</v>
      </c>
      <c r="AY508" s="202" t="s">
        <v>132</v>
      </c>
    </row>
    <row r="509" s="206" customFormat="true" ht="12.8" hidden="false" customHeight="false" outlineLevel="0" collapsed="false">
      <c r="B509" s="207"/>
      <c r="D509" s="201" t="s">
        <v>141</v>
      </c>
      <c r="E509" s="208"/>
      <c r="F509" s="209" t="s">
        <v>439</v>
      </c>
      <c r="H509" s="210" t="n">
        <v>3.45</v>
      </c>
      <c r="L509" s="207"/>
      <c r="M509" s="211"/>
      <c r="T509" s="212"/>
      <c r="AT509" s="208" t="s">
        <v>141</v>
      </c>
      <c r="AU509" s="208" t="s">
        <v>80</v>
      </c>
      <c r="AV509" s="206" t="s">
        <v>80</v>
      </c>
      <c r="AW509" s="206" t="s">
        <v>30</v>
      </c>
      <c r="AX509" s="206" t="s">
        <v>73</v>
      </c>
      <c r="AY509" s="208" t="s">
        <v>132</v>
      </c>
    </row>
    <row r="510" s="199" customFormat="true" ht="12.8" hidden="false" customHeight="false" outlineLevel="0" collapsed="false">
      <c r="B510" s="200"/>
      <c r="D510" s="201" t="s">
        <v>141</v>
      </c>
      <c r="E510" s="202"/>
      <c r="F510" s="203" t="s">
        <v>482</v>
      </c>
      <c r="H510" s="202"/>
      <c r="L510" s="200"/>
      <c r="M510" s="204"/>
      <c r="T510" s="205"/>
      <c r="AT510" s="202" t="s">
        <v>141</v>
      </c>
      <c r="AU510" s="202" t="s">
        <v>80</v>
      </c>
      <c r="AV510" s="199" t="s">
        <v>78</v>
      </c>
      <c r="AW510" s="199" t="s">
        <v>30</v>
      </c>
      <c r="AX510" s="199" t="s">
        <v>73</v>
      </c>
      <c r="AY510" s="202" t="s">
        <v>132</v>
      </c>
    </row>
    <row r="511" s="206" customFormat="true" ht="12.8" hidden="false" customHeight="false" outlineLevel="0" collapsed="false">
      <c r="B511" s="207"/>
      <c r="D511" s="201" t="s">
        <v>141</v>
      </c>
      <c r="E511" s="208"/>
      <c r="F511" s="209" t="s">
        <v>483</v>
      </c>
      <c r="H511" s="210" t="n">
        <v>14.94</v>
      </c>
      <c r="L511" s="207"/>
      <c r="M511" s="211"/>
      <c r="T511" s="212"/>
      <c r="AT511" s="208" t="s">
        <v>141</v>
      </c>
      <c r="AU511" s="208" t="s">
        <v>80</v>
      </c>
      <c r="AV511" s="206" t="s">
        <v>80</v>
      </c>
      <c r="AW511" s="206" t="s">
        <v>30</v>
      </c>
      <c r="AX511" s="206" t="s">
        <v>73</v>
      </c>
      <c r="AY511" s="208" t="s">
        <v>132</v>
      </c>
    </row>
    <row r="512" s="206" customFormat="true" ht="12.8" hidden="false" customHeight="false" outlineLevel="0" collapsed="false">
      <c r="B512" s="207"/>
      <c r="D512" s="201" t="s">
        <v>141</v>
      </c>
      <c r="E512" s="208"/>
      <c r="F512" s="209" t="s">
        <v>484</v>
      </c>
      <c r="H512" s="210" t="n">
        <v>10.62</v>
      </c>
      <c r="L512" s="207"/>
      <c r="M512" s="211"/>
      <c r="T512" s="212"/>
      <c r="AT512" s="208" t="s">
        <v>141</v>
      </c>
      <c r="AU512" s="208" t="s">
        <v>80</v>
      </c>
      <c r="AV512" s="206" t="s">
        <v>80</v>
      </c>
      <c r="AW512" s="206" t="s">
        <v>30</v>
      </c>
      <c r="AX512" s="206" t="s">
        <v>73</v>
      </c>
      <c r="AY512" s="208" t="s">
        <v>132</v>
      </c>
    </row>
    <row r="513" s="206" customFormat="true" ht="12.8" hidden="false" customHeight="false" outlineLevel="0" collapsed="false">
      <c r="B513" s="207"/>
      <c r="D513" s="201" t="s">
        <v>141</v>
      </c>
      <c r="E513" s="208"/>
      <c r="F513" s="209" t="s">
        <v>471</v>
      </c>
      <c r="H513" s="210" t="n">
        <v>13.86</v>
      </c>
      <c r="L513" s="207"/>
      <c r="M513" s="211"/>
      <c r="T513" s="212"/>
      <c r="AT513" s="208" t="s">
        <v>141</v>
      </c>
      <c r="AU513" s="208" t="s">
        <v>80</v>
      </c>
      <c r="AV513" s="206" t="s">
        <v>80</v>
      </c>
      <c r="AW513" s="206" t="s">
        <v>30</v>
      </c>
      <c r="AX513" s="206" t="s">
        <v>73</v>
      </c>
      <c r="AY513" s="208" t="s">
        <v>132</v>
      </c>
    </row>
    <row r="514" s="206" customFormat="true" ht="12.8" hidden="false" customHeight="false" outlineLevel="0" collapsed="false">
      <c r="B514" s="207"/>
      <c r="D514" s="201" t="s">
        <v>141</v>
      </c>
      <c r="E514" s="208"/>
      <c r="F514" s="209" t="s">
        <v>472</v>
      </c>
      <c r="H514" s="210" t="n">
        <v>-1.62</v>
      </c>
      <c r="L514" s="207"/>
      <c r="M514" s="211"/>
      <c r="T514" s="212"/>
      <c r="AT514" s="208" t="s">
        <v>141</v>
      </c>
      <c r="AU514" s="208" t="s">
        <v>80</v>
      </c>
      <c r="AV514" s="206" t="s">
        <v>80</v>
      </c>
      <c r="AW514" s="206" t="s">
        <v>30</v>
      </c>
      <c r="AX514" s="206" t="s">
        <v>73</v>
      </c>
      <c r="AY514" s="208" t="s">
        <v>132</v>
      </c>
    </row>
    <row r="515" s="206" customFormat="true" ht="12.8" hidden="false" customHeight="false" outlineLevel="0" collapsed="false">
      <c r="B515" s="207"/>
      <c r="D515" s="201" t="s">
        <v>141</v>
      </c>
      <c r="E515" s="208"/>
      <c r="F515" s="209" t="s">
        <v>485</v>
      </c>
      <c r="H515" s="210" t="n">
        <v>-7.56</v>
      </c>
      <c r="L515" s="207"/>
      <c r="M515" s="211"/>
      <c r="T515" s="212"/>
      <c r="AT515" s="208" t="s">
        <v>141</v>
      </c>
      <c r="AU515" s="208" t="s">
        <v>80</v>
      </c>
      <c r="AV515" s="206" t="s">
        <v>80</v>
      </c>
      <c r="AW515" s="206" t="s">
        <v>30</v>
      </c>
      <c r="AX515" s="206" t="s">
        <v>73</v>
      </c>
      <c r="AY515" s="208" t="s">
        <v>132</v>
      </c>
    </row>
    <row r="516" s="231" customFormat="true" ht="12.8" hidden="false" customHeight="false" outlineLevel="0" collapsed="false">
      <c r="B516" s="232"/>
      <c r="D516" s="201" t="s">
        <v>141</v>
      </c>
      <c r="E516" s="233"/>
      <c r="F516" s="234" t="s">
        <v>222</v>
      </c>
      <c r="H516" s="235" t="n">
        <v>90.732</v>
      </c>
      <c r="L516" s="232"/>
      <c r="M516" s="236"/>
      <c r="T516" s="237"/>
      <c r="AT516" s="233" t="s">
        <v>141</v>
      </c>
      <c r="AU516" s="233" t="s">
        <v>80</v>
      </c>
      <c r="AV516" s="231" t="s">
        <v>133</v>
      </c>
      <c r="AW516" s="231" t="s">
        <v>30</v>
      </c>
      <c r="AX516" s="231" t="s">
        <v>73</v>
      </c>
      <c r="AY516" s="233" t="s">
        <v>132</v>
      </c>
    </row>
    <row r="517" s="213" customFormat="true" ht="12.8" hidden="false" customHeight="false" outlineLevel="0" collapsed="false">
      <c r="B517" s="214"/>
      <c r="D517" s="201" t="s">
        <v>141</v>
      </c>
      <c r="E517" s="215"/>
      <c r="F517" s="216" t="s">
        <v>147</v>
      </c>
      <c r="H517" s="217" t="n">
        <v>278.316</v>
      </c>
      <c r="L517" s="214"/>
      <c r="M517" s="218"/>
      <c r="T517" s="219"/>
      <c r="AT517" s="215" t="s">
        <v>141</v>
      </c>
      <c r="AU517" s="215" t="s">
        <v>80</v>
      </c>
      <c r="AV517" s="213" t="s">
        <v>139</v>
      </c>
      <c r="AW517" s="213" t="s">
        <v>30</v>
      </c>
      <c r="AX517" s="213" t="s">
        <v>78</v>
      </c>
      <c r="AY517" s="215" t="s">
        <v>132</v>
      </c>
    </row>
    <row r="518" s="101" customFormat="true" ht="24.2" hidden="false" customHeight="true" outlineLevel="0" collapsed="false">
      <c r="B518" s="102"/>
      <c r="C518" s="187" t="s">
        <v>486</v>
      </c>
      <c r="D518" s="187" t="s">
        <v>135</v>
      </c>
      <c r="E518" s="188" t="s">
        <v>487</v>
      </c>
      <c r="F518" s="189" t="s">
        <v>488</v>
      </c>
      <c r="G518" s="190" t="s">
        <v>138</v>
      </c>
      <c r="H518" s="191" t="n">
        <v>4.32</v>
      </c>
      <c r="I518" s="192"/>
      <c r="J518" s="193" t="n">
        <f aca="false">ROUND(I518*H518,2)</f>
        <v>0</v>
      </c>
      <c r="K518" s="194"/>
      <c r="L518" s="102"/>
      <c r="M518" s="195"/>
      <c r="N518" s="152" t="s">
        <v>38</v>
      </c>
      <c r="P518" s="196" t="n">
        <f aca="false">O518*H518</f>
        <v>0</v>
      </c>
      <c r="Q518" s="196" t="n">
        <v>0.00142</v>
      </c>
      <c r="R518" s="196" t="n">
        <f aca="false">Q518*H518</f>
        <v>0.0061344</v>
      </c>
      <c r="S518" s="196" t="n">
        <v>0</v>
      </c>
      <c r="T518" s="197" t="n">
        <f aca="false">S518*H518</f>
        <v>0</v>
      </c>
      <c r="AR518" s="198" t="s">
        <v>246</v>
      </c>
      <c r="AT518" s="198" t="s">
        <v>135</v>
      </c>
      <c r="AU518" s="198" t="s">
        <v>80</v>
      </c>
      <c r="AY518" s="95" t="s">
        <v>132</v>
      </c>
      <c r="BE518" s="156" t="n">
        <f aca="false">IF(N518="základní",J518,0)</f>
        <v>0</v>
      </c>
      <c r="BF518" s="156" t="n">
        <f aca="false">IF(N518="snížená",J518,0)</f>
        <v>0</v>
      </c>
      <c r="BG518" s="156" t="n">
        <f aca="false">IF(N518="zákl. přenesená",J518,0)</f>
        <v>0</v>
      </c>
      <c r="BH518" s="156" t="n">
        <f aca="false">IF(N518="sníž. přenesená",J518,0)</f>
        <v>0</v>
      </c>
      <c r="BI518" s="156" t="n">
        <f aca="false">IF(N518="nulová",J518,0)</f>
        <v>0</v>
      </c>
      <c r="BJ518" s="95" t="s">
        <v>78</v>
      </c>
      <c r="BK518" s="156" t="n">
        <f aca="false">ROUND(I518*H518,2)</f>
        <v>0</v>
      </c>
      <c r="BL518" s="95" t="s">
        <v>246</v>
      </c>
      <c r="BM518" s="198" t="s">
        <v>489</v>
      </c>
    </row>
    <row r="519" s="206" customFormat="true" ht="12.8" hidden="false" customHeight="false" outlineLevel="0" collapsed="false">
      <c r="B519" s="207"/>
      <c r="D519" s="201" t="s">
        <v>141</v>
      </c>
      <c r="E519" s="208"/>
      <c r="F519" s="209" t="s">
        <v>490</v>
      </c>
      <c r="H519" s="210" t="n">
        <v>4.32</v>
      </c>
      <c r="L519" s="207"/>
      <c r="M519" s="211"/>
      <c r="T519" s="212"/>
      <c r="AT519" s="208" t="s">
        <v>141</v>
      </c>
      <c r="AU519" s="208" t="s">
        <v>80</v>
      </c>
      <c r="AV519" s="206" t="s">
        <v>80</v>
      </c>
      <c r="AW519" s="206" t="s">
        <v>30</v>
      </c>
      <c r="AX519" s="206" t="s">
        <v>78</v>
      </c>
      <c r="AY519" s="208" t="s">
        <v>132</v>
      </c>
    </row>
    <row r="520" s="101" customFormat="true" ht="21.75" hidden="false" customHeight="true" outlineLevel="0" collapsed="false">
      <c r="B520" s="102"/>
      <c r="C520" s="220" t="s">
        <v>491</v>
      </c>
      <c r="D520" s="220" t="s">
        <v>197</v>
      </c>
      <c r="E520" s="221" t="s">
        <v>492</v>
      </c>
      <c r="F520" s="222" t="s">
        <v>493</v>
      </c>
      <c r="G520" s="223" t="s">
        <v>194</v>
      </c>
      <c r="H520" s="224" t="n">
        <v>9</v>
      </c>
      <c r="I520" s="225"/>
      <c r="J520" s="226" t="n">
        <f aca="false">ROUND(I520*H520,2)</f>
        <v>0</v>
      </c>
      <c r="K520" s="227"/>
      <c r="L520" s="228"/>
      <c r="M520" s="229"/>
      <c r="N520" s="230" t="s">
        <v>38</v>
      </c>
      <c r="P520" s="196" t="n">
        <f aca="false">O520*H520</f>
        <v>0</v>
      </c>
      <c r="Q520" s="196" t="n">
        <v>0</v>
      </c>
      <c r="R520" s="196" t="n">
        <f aca="false">Q520*H520</f>
        <v>0</v>
      </c>
      <c r="S520" s="196" t="n">
        <v>0</v>
      </c>
      <c r="T520" s="197" t="n">
        <f aca="false">S520*H520</f>
        <v>0</v>
      </c>
      <c r="AR520" s="198" t="s">
        <v>327</v>
      </c>
      <c r="AT520" s="198" t="s">
        <v>197</v>
      </c>
      <c r="AU520" s="198" t="s">
        <v>80</v>
      </c>
      <c r="AY520" s="95" t="s">
        <v>132</v>
      </c>
      <c r="BE520" s="156" t="n">
        <f aca="false">IF(N520="základní",J520,0)</f>
        <v>0</v>
      </c>
      <c r="BF520" s="156" t="n">
        <f aca="false">IF(N520="snížená",J520,0)</f>
        <v>0</v>
      </c>
      <c r="BG520" s="156" t="n">
        <f aca="false">IF(N520="zákl. přenesená",J520,0)</f>
        <v>0</v>
      </c>
      <c r="BH520" s="156" t="n">
        <f aca="false">IF(N520="sníž. přenesená",J520,0)</f>
        <v>0</v>
      </c>
      <c r="BI520" s="156" t="n">
        <f aca="false">IF(N520="nulová",J520,0)</f>
        <v>0</v>
      </c>
      <c r="BJ520" s="95" t="s">
        <v>78</v>
      </c>
      <c r="BK520" s="156" t="n">
        <f aca="false">ROUND(I520*H520,2)</f>
        <v>0</v>
      </c>
      <c r="BL520" s="95" t="s">
        <v>246</v>
      </c>
      <c r="BM520" s="198" t="s">
        <v>494</v>
      </c>
    </row>
    <row r="521" s="101" customFormat="true" ht="24.2" hidden="false" customHeight="true" outlineLevel="0" collapsed="false">
      <c r="B521" s="102"/>
      <c r="C521" s="187" t="s">
        <v>495</v>
      </c>
      <c r="D521" s="187" t="s">
        <v>135</v>
      </c>
      <c r="E521" s="188" t="s">
        <v>496</v>
      </c>
      <c r="F521" s="189" t="s">
        <v>497</v>
      </c>
      <c r="G521" s="190" t="s">
        <v>330</v>
      </c>
      <c r="H521" s="191" t="n">
        <v>36</v>
      </c>
      <c r="I521" s="192"/>
      <c r="J521" s="193" t="n">
        <f aca="false">ROUND(I521*H521,2)</f>
        <v>0</v>
      </c>
      <c r="K521" s="194"/>
      <c r="L521" s="102"/>
      <c r="M521" s="195"/>
      <c r="N521" s="152" t="s">
        <v>38</v>
      </c>
      <c r="P521" s="196" t="n">
        <f aca="false">O521*H521</f>
        <v>0</v>
      </c>
      <c r="Q521" s="196" t="n">
        <v>0.0002</v>
      </c>
      <c r="R521" s="196" t="n">
        <f aca="false">Q521*H521</f>
        <v>0.0072</v>
      </c>
      <c r="S521" s="196" t="n">
        <v>0</v>
      </c>
      <c r="T521" s="197" t="n">
        <f aca="false">S521*H521</f>
        <v>0</v>
      </c>
      <c r="AR521" s="198" t="s">
        <v>246</v>
      </c>
      <c r="AT521" s="198" t="s">
        <v>135</v>
      </c>
      <c r="AU521" s="198" t="s">
        <v>80</v>
      </c>
      <c r="AY521" s="95" t="s">
        <v>132</v>
      </c>
      <c r="BE521" s="156" t="n">
        <f aca="false">IF(N521="základní",J521,0)</f>
        <v>0</v>
      </c>
      <c r="BF521" s="156" t="n">
        <f aca="false">IF(N521="snížená",J521,0)</f>
        <v>0</v>
      </c>
      <c r="BG521" s="156" t="n">
        <f aca="false">IF(N521="zákl. přenesená",J521,0)</f>
        <v>0</v>
      </c>
      <c r="BH521" s="156" t="n">
        <f aca="false">IF(N521="sníž. přenesená",J521,0)</f>
        <v>0</v>
      </c>
      <c r="BI521" s="156" t="n">
        <f aca="false">IF(N521="nulová",J521,0)</f>
        <v>0</v>
      </c>
      <c r="BJ521" s="95" t="s">
        <v>78</v>
      </c>
      <c r="BK521" s="156" t="n">
        <f aca="false">ROUND(I521*H521,2)</f>
        <v>0</v>
      </c>
      <c r="BL521" s="95" t="s">
        <v>246</v>
      </c>
      <c r="BM521" s="198" t="s">
        <v>498</v>
      </c>
    </row>
    <row r="522" s="199" customFormat="true" ht="12.8" hidden="false" customHeight="false" outlineLevel="0" collapsed="false">
      <c r="B522" s="200"/>
      <c r="D522" s="201" t="s">
        <v>141</v>
      </c>
      <c r="E522" s="202"/>
      <c r="F522" s="203" t="s">
        <v>142</v>
      </c>
      <c r="H522" s="202"/>
      <c r="L522" s="200"/>
      <c r="M522" s="204"/>
      <c r="T522" s="205"/>
      <c r="AT522" s="202" t="s">
        <v>141</v>
      </c>
      <c r="AU522" s="202" t="s">
        <v>80</v>
      </c>
      <c r="AV522" s="199" t="s">
        <v>78</v>
      </c>
      <c r="AW522" s="199" t="s">
        <v>30</v>
      </c>
      <c r="AX522" s="199" t="s">
        <v>73</v>
      </c>
      <c r="AY522" s="202" t="s">
        <v>132</v>
      </c>
    </row>
    <row r="523" s="206" customFormat="true" ht="12.8" hidden="false" customHeight="false" outlineLevel="0" collapsed="false">
      <c r="B523" s="207"/>
      <c r="D523" s="201" t="s">
        <v>141</v>
      </c>
      <c r="E523" s="208"/>
      <c r="F523" s="209" t="s">
        <v>499</v>
      </c>
      <c r="H523" s="210" t="n">
        <v>12</v>
      </c>
      <c r="L523" s="207"/>
      <c r="M523" s="211"/>
      <c r="T523" s="212"/>
      <c r="AT523" s="208" t="s">
        <v>141</v>
      </c>
      <c r="AU523" s="208" t="s">
        <v>80</v>
      </c>
      <c r="AV523" s="206" t="s">
        <v>80</v>
      </c>
      <c r="AW523" s="206" t="s">
        <v>30</v>
      </c>
      <c r="AX523" s="206" t="s">
        <v>73</v>
      </c>
      <c r="AY523" s="208" t="s">
        <v>132</v>
      </c>
    </row>
    <row r="524" s="199" customFormat="true" ht="12.8" hidden="false" customHeight="false" outlineLevel="0" collapsed="false">
      <c r="B524" s="200"/>
      <c r="D524" s="201" t="s">
        <v>141</v>
      </c>
      <c r="E524" s="202"/>
      <c r="F524" s="203" t="s">
        <v>145</v>
      </c>
      <c r="H524" s="202"/>
      <c r="L524" s="200"/>
      <c r="M524" s="204"/>
      <c r="T524" s="205"/>
      <c r="AT524" s="202" t="s">
        <v>141</v>
      </c>
      <c r="AU524" s="202" t="s">
        <v>80</v>
      </c>
      <c r="AV524" s="199" t="s">
        <v>78</v>
      </c>
      <c r="AW524" s="199" t="s">
        <v>30</v>
      </c>
      <c r="AX524" s="199" t="s">
        <v>73</v>
      </c>
      <c r="AY524" s="202" t="s">
        <v>132</v>
      </c>
    </row>
    <row r="525" s="206" customFormat="true" ht="12.8" hidden="false" customHeight="false" outlineLevel="0" collapsed="false">
      <c r="B525" s="207"/>
      <c r="D525" s="201" t="s">
        <v>141</v>
      </c>
      <c r="E525" s="208"/>
      <c r="F525" s="209" t="s">
        <v>499</v>
      </c>
      <c r="H525" s="210" t="n">
        <v>12</v>
      </c>
      <c r="L525" s="207"/>
      <c r="M525" s="211"/>
      <c r="T525" s="212"/>
      <c r="AT525" s="208" t="s">
        <v>141</v>
      </c>
      <c r="AU525" s="208" t="s">
        <v>80</v>
      </c>
      <c r="AV525" s="206" t="s">
        <v>80</v>
      </c>
      <c r="AW525" s="206" t="s">
        <v>30</v>
      </c>
      <c r="AX525" s="206" t="s">
        <v>73</v>
      </c>
      <c r="AY525" s="208" t="s">
        <v>132</v>
      </c>
    </row>
    <row r="526" s="199" customFormat="true" ht="12.8" hidden="false" customHeight="false" outlineLevel="0" collapsed="false">
      <c r="B526" s="200"/>
      <c r="D526" s="201" t="s">
        <v>141</v>
      </c>
      <c r="E526" s="202"/>
      <c r="F526" s="203" t="s">
        <v>146</v>
      </c>
      <c r="H526" s="202"/>
      <c r="L526" s="200"/>
      <c r="M526" s="204"/>
      <c r="T526" s="205"/>
      <c r="AT526" s="202" t="s">
        <v>141</v>
      </c>
      <c r="AU526" s="202" t="s">
        <v>80</v>
      </c>
      <c r="AV526" s="199" t="s">
        <v>78</v>
      </c>
      <c r="AW526" s="199" t="s">
        <v>30</v>
      </c>
      <c r="AX526" s="199" t="s">
        <v>73</v>
      </c>
      <c r="AY526" s="202" t="s">
        <v>132</v>
      </c>
    </row>
    <row r="527" s="206" customFormat="true" ht="12.8" hidden="false" customHeight="false" outlineLevel="0" collapsed="false">
      <c r="B527" s="207"/>
      <c r="D527" s="201" t="s">
        <v>141</v>
      </c>
      <c r="E527" s="208"/>
      <c r="F527" s="209" t="s">
        <v>499</v>
      </c>
      <c r="H527" s="210" t="n">
        <v>12</v>
      </c>
      <c r="L527" s="207"/>
      <c r="M527" s="211"/>
      <c r="T527" s="212"/>
      <c r="AT527" s="208" t="s">
        <v>141</v>
      </c>
      <c r="AU527" s="208" t="s">
        <v>80</v>
      </c>
      <c r="AV527" s="206" t="s">
        <v>80</v>
      </c>
      <c r="AW527" s="206" t="s">
        <v>30</v>
      </c>
      <c r="AX527" s="206" t="s">
        <v>73</v>
      </c>
      <c r="AY527" s="208" t="s">
        <v>132</v>
      </c>
    </row>
    <row r="528" s="213" customFormat="true" ht="12.8" hidden="false" customHeight="false" outlineLevel="0" collapsed="false">
      <c r="B528" s="214"/>
      <c r="D528" s="201" t="s">
        <v>141</v>
      </c>
      <c r="E528" s="215"/>
      <c r="F528" s="216" t="s">
        <v>147</v>
      </c>
      <c r="H528" s="217" t="n">
        <v>36</v>
      </c>
      <c r="L528" s="214"/>
      <c r="M528" s="218"/>
      <c r="T528" s="219"/>
      <c r="AT528" s="215" t="s">
        <v>141</v>
      </c>
      <c r="AU528" s="215" t="s">
        <v>80</v>
      </c>
      <c r="AV528" s="213" t="s">
        <v>139</v>
      </c>
      <c r="AW528" s="213" t="s">
        <v>30</v>
      </c>
      <c r="AX528" s="213" t="s">
        <v>78</v>
      </c>
      <c r="AY528" s="215" t="s">
        <v>132</v>
      </c>
    </row>
    <row r="529" s="101" customFormat="true" ht="16.5" hidden="false" customHeight="true" outlineLevel="0" collapsed="false">
      <c r="B529" s="102"/>
      <c r="C529" s="220" t="s">
        <v>500</v>
      </c>
      <c r="D529" s="220" t="s">
        <v>197</v>
      </c>
      <c r="E529" s="221" t="s">
        <v>501</v>
      </c>
      <c r="F529" s="222" t="s">
        <v>502</v>
      </c>
      <c r="G529" s="223" t="s">
        <v>330</v>
      </c>
      <c r="H529" s="224" t="n">
        <v>37.8</v>
      </c>
      <c r="I529" s="225"/>
      <c r="J529" s="226" t="n">
        <f aca="false">ROUND(I529*H529,2)</f>
        <v>0</v>
      </c>
      <c r="K529" s="227"/>
      <c r="L529" s="228"/>
      <c r="M529" s="229"/>
      <c r="N529" s="230" t="s">
        <v>38</v>
      </c>
      <c r="P529" s="196" t="n">
        <f aca="false">O529*H529</f>
        <v>0</v>
      </c>
      <c r="Q529" s="196" t="n">
        <v>0.00012</v>
      </c>
      <c r="R529" s="196" t="n">
        <f aca="false">Q529*H529</f>
        <v>0.004536</v>
      </c>
      <c r="S529" s="196" t="n">
        <v>0</v>
      </c>
      <c r="T529" s="197" t="n">
        <f aca="false">S529*H529</f>
        <v>0</v>
      </c>
      <c r="AR529" s="198" t="s">
        <v>327</v>
      </c>
      <c r="AT529" s="198" t="s">
        <v>197</v>
      </c>
      <c r="AU529" s="198" t="s">
        <v>80</v>
      </c>
      <c r="AY529" s="95" t="s">
        <v>132</v>
      </c>
      <c r="BE529" s="156" t="n">
        <f aca="false">IF(N529="základní",J529,0)</f>
        <v>0</v>
      </c>
      <c r="BF529" s="156" t="n">
        <f aca="false">IF(N529="snížená",J529,0)</f>
        <v>0</v>
      </c>
      <c r="BG529" s="156" t="n">
        <f aca="false">IF(N529="zákl. přenesená",J529,0)</f>
        <v>0</v>
      </c>
      <c r="BH529" s="156" t="n">
        <f aca="false">IF(N529="sníž. přenesená",J529,0)</f>
        <v>0</v>
      </c>
      <c r="BI529" s="156" t="n">
        <f aca="false">IF(N529="nulová",J529,0)</f>
        <v>0</v>
      </c>
      <c r="BJ529" s="95" t="s">
        <v>78</v>
      </c>
      <c r="BK529" s="156" t="n">
        <f aca="false">ROUND(I529*H529,2)</f>
        <v>0</v>
      </c>
      <c r="BL529" s="95" t="s">
        <v>246</v>
      </c>
      <c r="BM529" s="198" t="s">
        <v>503</v>
      </c>
    </row>
    <row r="530" s="206" customFormat="true" ht="12.8" hidden="false" customHeight="false" outlineLevel="0" collapsed="false">
      <c r="B530" s="207"/>
      <c r="D530" s="201" t="s">
        <v>141</v>
      </c>
      <c r="F530" s="209" t="s">
        <v>504</v>
      </c>
      <c r="H530" s="210" t="n">
        <v>37.8</v>
      </c>
      <c r="L530" s="207"/>
      <c r="M530" s="211"/>
      <c r="T530" s="212"/>
      <c r="AT530" s="208" t="s">
        <v>141</v>
      </c>
      <c r="AU530" s="208" t="s">
        <v>80</v>
      </c>
      <c r="AV530" s="206" t="s">
        <v>80</v>
      </c>
      <c r="AW530" s="206" t="s">
        <v>2</v>
      </c>
      <c r="AX530" s="206" t="s">
        <v>78</v>
      </c>
      <c r="AY530" s="208" t="s">
        <v>132</v>
      </c>
    </row>
    <row r="531" s="101" customFormat="true" ht="24.2" hidden="false" customHeight="true" outlineLevel="0" collapsed="false">
      <c r="B531" s="102"/>
      <c r="C531" s="187" t="s">
        <v>505</v>
      </c>
      <c r="D531" s="187" t="s">
        <v>135</v>
      </c>
      <c r="E531" s="188" t="s">
        <v>506</v>
      </c>
      <c r="F531" s="189" t="s">
        <v>507</v>
      </c>
      <c r="G531" s="190" t="s">
        <v>359</v>
      </c>
      <c r="H531" s="238"/>
      <c r="I531" s="192"/>
      <c r="J531" s="193" t="n">
        <f aca="false">ROUND(I531*H531,2)</f>
        <v>0</v>
      </c>
      <c r="K531" s="194"/>
      <c r="L531" s="102"/>
      <c r="M531" s="195"/>
      <c r="N531" s="152" t="s">
        <v>38</v>
      </c>
      <c r="P531" s="196" t="n">
        <f aca="false">O531*H531</f>
        <v>0</v>
      </c>
      <c r="Q531" s="196" t="n">
        <v>0</v>
      </c>
      <c r="R531" s="196" t="n">
        <f aca="false">Q531*H531</f>
        <v>0</v>
      </c>
      <c r="S531" s="196" t="n">
        <v>0</v>
      </c>
      <c r="T531" s="197" t="n">
        <f aca="false">S531*H531</f>
        <v>0</v>
      </c>
      <c r="AR531" s="198" t="s">
        <v>246</v>
      </c>
      <c r="AT531" s="198" t="s">
        <v>135</v>
      </c>
      <c r="AU531" s="198" t="s">
        <v>80</v>
      </c>
      <c r="AY531" s="95" t="s">
        <v>132</v>
      </c>
      <c r="BE531" s="156" t="n">
        <f aca="false">IF(N531="základní",J531,0)</f>
        <v>0</v>
      </c>
      <c r="BF531" s="156" t="n">
        <f aca="false">IF(N531="snížená",J531,0)</f>
        <v>0</v>
      </c>
      <c r="BG531" s="156" t="n">
        <f aca="false">IF(N531="zákl. přenesená",J531,0)</f>
        <v>0</v>
      </c>
      <c r="BH531" s="156" t="n">
        <f aca="false">IF(N531="sníž. přenesená",J531,0)</f>
        <v>0</v>
      </c>
      <c r="BI531" s="156" t="n">
        <f aca="false">IF(N531="nulová",J531,0)</f>
        <v>0</v>
      </c>
      <c r="BJ531" s="95" t="s">
        <v>78</v>
      </c>
      <c r="BK531" s="156" t="n">
        <f aca="false">ROUND(I531*H531,2)</f>
        <v>0</v>
      </c>
      <c r="BL531" s="95" t="s">
        <v>246</v>
      </c>
      <c r="BM531" s="198" t="s">
        <v>508</v>
      </c>
    </row>
    <row r="532" s="175" customFormat="true" ht="22.9" hidden="false" customHeight="true" outlineLevel="0" collapsed="false">
      <c r="B532" s="176"/>
      <c r="D532" s="177" t="s">
        <v>72</v>
      </c>
      <c r="E532" s="185" t="s">
        <v>509</v>
      </c>
      <c r="F532" s="185" t="s">
        <v>510</v>
      </c>
      <c r="J532" s="186" t="n">
        <f aca="false">BK532</f>
        <v>0</v>
      </c>
      <c r="L532" s="176"/>
      <c r="M532" s="180"/>
      <c r="P532" s="181" t="n">
        <f aca="false">SUM(P533:P545)</f>
        <v>0</v>
      </c>
      <c r="R532" s="181" t="n">
        <f aca="false">SUM(R533:R545)</f>
        <v>0.002508</v>
      </c>
      <c r="T532" s="182" t="n">
        <f aca="false">SUM(T533:T545)</f>
        <v>0</v>
      </c>
      <c r="AR532" s="177" t="s">
        <v>80</v>
      </c>
      <c r="AT532" s="183" t="s">
        <v>72</v>
      </c>
      <c r="AU532" s="183" t="s">
        <v>78</v>
      </c>
      <c r="AY532" s="177" t="s">
        <v>132</v>
      </c>
      <c r="BK532" s="184" t="n">
        <f aca="false">SUM(BK533:BK545)</f>
        <v>0</v>
      </c>
    </row>
    <row r="533" s="101" customFormat="true" ht="24.2" hidden="false" customHeight="true" outlineLevel="0" collapsed="false">
      <c r="B533" s="102"/>
      <c r="C533" s="187" t="s">
        <v>511</v>
      </c>
      <c r="D533" s="187" t="s">
        <v>135</v>
      </c>
      <c r="E533" s="188" t="s">
        <v>512</v>
      </c>
      <c r="F533" s="189" t="s">
        <v>513</v>
      </c>
      <c r="G533" s="190" t="s">
        <v>138</v>
      </c>
      <c r="H533" s="191" t="n">
        <v>6</v>
      </c>
      <c r="I533" s="192"/>
      <c r="J533" s="193" t="n">
        <f aca="false">ROUND(I533*H533,2)</f>
        <v>0</v>
      </c>
      <c r="K533" s="194"/>
      <c r="L533" s="102"/>
      <c r="M533" s="195"/>
      <c r="N533" s="152" t="s">
        <v>38</v>
      </c>
      <c r="P533" s="196" t="n">
        <f aca="false">O533*H533</f>
        <v>0</v>
      </c>
      <c r="Q533" s="196" t="n">
        <v>7E-005</v>
      </c>
      <c r="R533" s="196" t="n">
        <f aca="false">Q533*H533</f>
        <v>0.00042</v>
      </c>
      <c r="S533" s="196" t="n">
        <v>0</v>
      </c>
      <c r="T533" s="197" t="n">
        <f aca="false">S533*H533</f>
        <v>0</v>
      </c>
      <c r="AR533" s="198" t="s">
        <v>246</v>
      </c>
      <c r="AT533" s="198" t="s">
        <v>135</v>
      </c>
      <c r="AU533" s="198" t="s">
        <v>80</v>
      </c>
      <c r="AY533" s="95" t="s">
        <v>132</v>
      </c>
      <c r="BE533" s="156" t="n">
        <f aca="false">IF(N533="základní",J533,0)</f>
        <v>0</v>
      </c>
      <c r="BF533" s="156" t="n">
        <f aca="false">IF(N533="snížená",J533,0)</f>
        <v>0</v>
      </c>
      <c r="BG533" s="156" t="n">
        <f aca="false">IF(N533="zákl. přenesená",J533,0)</f>
        <v>0</v>
      </c>
      <c r="BH533" s="156" t="n">
        <f aca="false">IF(N533="sníž. přenesená",J533,0)</f>
        <v>0</v>
      </c>
      <c r="BI533" s="156" t="n">
        <f aca="false">IF(N533="nulová",J533,0)</f>
        <v>0</v>
      </c>
      <c r="BJ533" s="95" t="s">
        <v>78</v>
      </c>
      <c r="BK533" s="156" t="n">
        <f aca="false">ROUND(I533*H533,2)</f>
        <v>0</v>
      </c>
      <c r="BL533" s="95" t="s">
        <v>246</v>
      </c>
      <c r="BM533" s="198" t="s">
        <v>514</v>
      </c>
    </row>
    <row r="534" s="199" customFormat="true" ht="12.8" hidden="false" customHeight="false" outlineLevel="0" collapsed="false">
      <c r="B534" s="200"/>
      <c r="D534" s="201" t="s">
        <v>141</v>
      </c>
      <c r="E534" s="202"/>
      <c r="F534" s="203" t="s">
        <v>515</v>
      </c>
      <c r="H534" s="202"/>
      <c r="L534" s="200"/>
      <c r="M534" s="204"/>
      <c r="T534" s="205"/>
      <c r="AT534" s="202" t="s">
        <v>141</v>
      </c>
      <c r="AU534" s="202" t="s">
        <v>80</v>
      </c>
      <c r="AV534" s="199" t="s">
        <v>78</v>
      </c>
      <c r="AW534" s="199" t="s">
        <v>30</v>
      </c>
      <c r="AX534" s="199" t="s">
        <v>73</v>
      </c>
      <c r="AY534" s="202" t="s">
        <v>132</v>
      </c>
    </row>
    <row r="535" s="206" customFormat="true" ht="12.8" hidden="false" customHeight="false" outlineLevel="0" collapsed="false">
      <c r="B535" s="207"/>
      <c r="D535" s="201" t="s">
        <v>141</v>
      </c>
      <c r="E535" s="208"/>
      <c r="F535" s="209" t="s">
        <v>516</v>
      </c>
      <c r="H535" s="210" t="n">
        <v>6</v>
      </c>
      <c r="L535" s="207"/>
      <c r="M535" s="211"/>
      <c r="T535" s="212"/>
      <c r="AT535" s="208" t="s">
        <v>141</v>
      </c>
      <c r="AU535" s="208" t="s">
        <v>80</v>
      </c>
      <c r="AV535" s="206" t="s">
        <v>80</v>
      </c>
      <c r="AW535" s="206" t="s">
        <v>30</v>
      </c>
      <c r="AX535" s="206" t="s">
        <v>78</v>
      </c>
      <c r="AY535" s="208" t="s">
        <v>132</v>
      </c>
    </row>
    <row r="536" s="101" customFormat="true" ht="24.2" hidden="false" customHeight="true" outlineLevel="0" collapsed="false">
      <c r="B536" s="102"/>
      <c r="C536" s="187" t="s">
        <v>517</v>
      </c>
      <c r="D536" s="187" t="s">
        <v>135</v>
      </c>
      <c r="E536" s="188" t="s">
        <v>518</v>
      </c>
      <c r="F536" s="189" t="s">
        <v>519</v>
      </c>
      <c r="G536" s="190" t="s">
        <v>138</v>
      </c>
      <c r="H536" s="191" t="n">
        <v>6</v>
      </c>
      <c r="I536" s="192"/>
      <c r="J536" s="193" t="n">
        <f aca="false">ROUND(I536*H536,2)</f>
        <v>0</v>
      </c>
      <c r="K536" s="194"/>
      <c r="L536" s="102"/>
      <c r="M536" s="195"/>
      <c r="N536" s="152" t="s">
        <v>38</v>
      </c>
      <c r="P536" s="196" t="n">
        <f aca="false">O536*H536</f>
        <v>0</v>
      </c>
      <c r="Q536" s="196" t="n">
        <v>6E-005</v>
      </c>
      <c r="R536" s="196" t="n">
        <f aca="false">Q536*H536</f>
        <v>0.00036</v>
      </c>
      <c r="S536" s="196" t="n">
        <v>0</v>
      </c>
      <c r="T536" s="197" t="n">
        <f aca="false">S536*H536</f>
        <v>0</v>
      </c>
      <c r="AR536" s="198" t="s">
        <v>246</v>
      </c>
      <c r="AT536" s="198" t="s">
        <v>135</v>
      </c>
      <c r="AU536" s="198" t="s">
        <v>80</v>
      </c>
      <c r="AY536" s="95" t="s">
        <v>132</v>
      </c>
      <c r="BE536" s="156" t="n">
        <f aca="false">IF(N536="základní",J536,0)</f>
        <v>0</v>
      </c>
      <c r="BF536" s="156" t="n">
        <f aca="false">IF(N536="snížená",J536,0)</f>
        <v>0</v>
      </c>
      <c r="BG536" s="156" t="n">
        <f aca="false">IF(N536="zákl. přenesená",J536,0)</f>
        <v>0</v>
      </c>
      <c r="BH536" s="156" t="n">
        <f aca="false">IF(N536="sníž. přenesená",J536,0)</f>
        <v>0</v>
      </c>
      <c r="BI536" s="156" t="n">
        <f aca="false">IF(N536="nulová",J536,0)</f>
        <v>0</v>
      </c>
      <c r="BJ536" s="95" t="s">
        <v>78</v>
      </c>
      <c r="BK536" s="156" t="n">
        <f aca="false">ROUND(I536*H536,2)</f>
        <v>0</v>
      </c>
      <c r="BL536" s="95" t="s">
        <v>246</v>
      </c>
      <c r="BM536" s="198" t="s">
        <v>520</v>
      </c>
    </row>
    <row r="537" s="199" customFormat="true" ht="12.8" hidden="false" customHeight="false" outlineLevel="0" collapsed="false">
      <c r="B537" s="200"/>
      <c r="D537" s="201" t="s">
        <v>141</v>
      </c>
      <c r="E537" s="202"/>
      <c r="F537" s="203" t="s">
        <v>515</v>
      </c>
      <c r="H537" s="202"/>
      <c r="L537" s="200"/>
      <c r="M537" s="204"/>
      <c r="T537" s="205"/>
      <c r="AT537" s="202" t="s">
        <v>141</v>
      </c>
      <c r="AU537" s="202" t="s">
        <v>80</v>
      </c>
      <c r="AV537" s="199" t="s">
        <v>78</v>
      </c>
      <c r="AW537" s="199" t="s">
        <v>30</v>
      </c>
      <c r="AX537" s="199" t="s">
        <v>73</v>
      </c>
      <c r="AY537" s="202" t="s">
        <v>132</v>
      </c>
    </row>
    <row r="538" s="206" customFormat="true" ht="12.8" hidden="false" customHeight="false" outlineLevel="0" collapsed="false">
      <c r="B538" s="207"/>
      <c r="D538" s="201" t="s">
        <v>141</v>
      </c>
      <c r="E538" s="208"/>
      <c r="F538" s="209" t="s">
        <v>516</v>
      </c>
      <c r="H538" s="210" t="n">
        <v>6</v>
      </c>
      <c r="L538" s="207"/>
      <c r="M538" s="211"/>
      <c r="T538" s="212"/>
      <c r="AT538" s="208" t="s">
        <v>141</v>
      </c>
      <c r="AU538" s="208" t="s">
        <v>80</v>
      </c>
      <c r="AV538" s="206" t="s">
        <v>80</v>
      </c>
      <c r="AW538" s="206" t="s">
        <v>30</v>
      </c>
      <c r="AX538" s="206" t="s">
        <v>78</v>
      </c>
      <c r="AY538" s="208" t="s">
        <v>132</v>
      </c>
    </row>
    <row r="539" s="101" customFormat="true" ht="24.2" hidden="false" customHeight="true" outlineLevel="0" collapsed="false">
      <c r="B539" s="102"/>
      <c r="C539" s="187" t="s">
        <v>521</v>
      </c>
      <c r="D539" s="187" t="s">
        <v>135</v>
      </c>
      <c r="E539" s="188" t="s">
        <v>522</v>
      </c>
      <c r="F539" s="189" t="s">
        <v>523</v>
      </c>
      <c r="G539" s="190" t="s">
        <v>138</v>
      </c>
      <c r="H539" s="191" t="n">
        <v>7.2</v>
      </c>
      <c r="I539" s="192"/>
      <c r="J539" s="193" t="n">
        <f aca="false">ROUND(I539*H539,2)</f>
        <v>0</v>
      </c>
      <c r="K539" s="194"/>
      <c r="L539" s="102"/>
      <c r="M539" s="195"/>
      <c r="N539" s="152" t="s">
        <v>38</v>
      </c>
      <c r="P539" s="196" t="n">
        <f aca="false">O539*H539</f>
        <v>0</v>
      </c>
      <c r="Q539" s="196" t="n">
        <v>0.00012</v>
      </c>
      <c r="R539" s="196" t="n">
        <f aca="false">Q539*H539</f>
        <v>0.000864</v>
      </c>
      <c r="S539" s="196" t="n">
        <v>0</v>
      </c>
      <c r="T539" s="197" t="n">
        <f aca="false">S539*H539</f>
        <v>0</v>
      </c>
      <c r="AR539" s="198" t="s">
        <v>246</v>
      </c>
      <c r="AT539" s="198" t="s">
        <v>135</v>
      </c>
      <c r="AU539" s="198" t="s">
        <v>80</v>
      </c>
      <c r="AY539" s="95" t="s">
        <v>132</v>
      </c>
      <c r="BE539" s="156" t="n">
        <f aca="false">IF(N539="základní",J539,0)</f>
        <v>0</v>
      </c>
      <c r="BF539" s="156" t="n">
        <f aca="false">IF(N539="snížená",J539,0)</f>
        <v>0</v>
      </c>
      <c r="BG539" s="156" t="n">
        <f aca="false">IF(N539="zákl. přenesená",J539,0)</f>
        <v>0</v>
      </c>
      <c r="BH539" s="156" t="n">
        <f aca="false">IF(N539="sníž. přenesená",J539,0)</f>
        <v>0</v>
      </c>
      <c r="BI539" s="156" t="n">
        <f aca="false">IF(N539="nulová",J539,0)</f>
        <v>0</v>
      </c>
      <c r="BJ539" s="95" t="s">
        <v>78</v>
      </c>
      <c r="BK539" s="156" t="n">
        <f aca="false">ROUND(I539*H539,2)</f>
        <v>0</v>
      </c>
      <c r="BL539" s="95" t="s">
        <v>246</v>
      </c>
      <c r="BM539" s="198" t="s">
        <v>524</v>
      </c>
    </row>
    <row r="540" s="199" customFormat="true" ht="12.8" hidden="false" customHeight="false" outlineLevel="0" collapsed="false">
      <c r="B540" s="200"/>
      <c r="D540" s="201" t="s">
        <v>141</v>
      </c>
      <c r="E540" s="202"/>
      <c r="F540" s="203" t="s">
        <v>515</v>
      </c>
      <c r="H540" s="202"/>
      <c r="L540" s="200"/>
      <c r="M540" s="204"/>
      <c r="T540" s="205"/>
      <c r="AT540" s="202" t="s">
        <v>141</v>
      </c>
      <c r="AU540" s="202" t="s">
        <v>80</v>
      </c>
      <c r="AV540" s="199" t="s">
        <v>78</v>
      </c>
      <c r="AW540" s="199" t="s">
        <v>30</v>
      </c>
      <c r="AX540" s="199" t="s">
        <v>73</v>
      </c>
      <c r="AY540" s="202" t="s">
        <v>132</v>
      </c>
    </row>
    <row r="541" s="206" customFormat="true" ht="12.8" hidden="false" customHeight="false" outlineLevel="0" collapsed="false">
      <c r="B541" s="207"/>
      <c r="D541" s="201" t="s">
        <v>141</v>
      </c>
      <c r="E541" s="208"/>
      <c r="F541" s="209" t="s">
        <v>516</v>
      </c>
      <c r="H541" s="210" t="n">
        <v>6</v>
      </c>
      <c r="L541" s="207"/>
      <c r="M541" s="211"/>
      <c r="T541" s="212"/>
      <c r="AT541" s="208" t="s">
        <v>141</v>
      </c>
      <c r="AU541" s="208" t="s">
        <v>80</v>
      </c>
      <c r="AV541" s="206" t="s">
        <v>80</v>
      </c>
      <c r="AW541" s="206" t="s">
        <v>30</v>
      </c>
      <c r="AX541" s="206" t="s">
        <v>73</v>
      </c>
      <c r="AY541" s="208" t="s">
        <v>132</v>
      </c>
    </row>
    <row r="542" s="199" customFormat="true" ht="12.8" hidden="false" customHeight="false" outlineLevel="0" collapsed="false">
      <c r="B542" s="200"/>
      <c r="D542" s="201" t="s">
        <v>141</v>
      </c>
      <c r="E542" s="202"/>
      <c r="F542" s="203" t="s">
        <v>525</v>
      </c>
      <c r="H542" s="202"/>
      <c r="L542" s="200"/>
      <c r="M542" s="204"/>
      <c r="T542" s="205"/>
      <c r="AT542" s="202" t="s">
        <v>141</v>
      </c>
      <c r="AU542" s="202" t="s">
        <v>80</v>
      </c>
      <c r="AV542" s="199" t="s">
        <v>78</v>
      </c>
      <c r="AW542" s="199" t="s">
        <v>30</v>
      </c>
      <c r="AX542" s="199" t="s">
        <v>73</v>
      </c>
      <c r="AY542" s="202" t="s">
        <v>132</v>
      </c>
    </row>
    <row r="543" s="206" customFormat="true" ht="12.8" hidden="false" customHeight="false" outlineLevel="0" collapsed="false">
      <c r="B543" s="207"/>
      <c r="D543" s="201" t="s">
        <v>141</v>
      </c>
      <c r="E543" s="208"/>
      <c r="F543" s="209" t="s">
        <v>526</v>
      </c>
      <c r="H543" s="210" t="n">
        <v>1.2</v>
      </c>
      <c r="L543" s="207"/>
      <c r="M543" s="211"/>
      <c r="T543" s="212"/>
      <c r="AT543" s="208" t="s">
        <v>141</v>
      </c>
      <c r="AU543" s="208" t="s">
        <v>80</v>
      </c>
      <c r="AV543" s="206" t="s">
        <v>80</v>
      </c>
      <c r="AW543" s="206" t="s">
        <v>30</v>
      </c>
      <c r="AX543" s="206" t="s">
        <v>73</v>
      </c>
      <c r="AY543" s="208" t="s">
        <v>132</v>
      </c>
    </row>
    <row r="544" s="213" customFormat="true" ht="12.8" hidden="false" customHeight="false" outlineLevel="0" collapsed="false">
      <c r="B544" s="214"/>
      <c r="D544" s="201" t="s">
        <v>141</v>
      </c>
      <c r="E544" s="215"/>
      <c r="F544" s="216" t="s">
        <v>147</v>
      </c>
      <c r="H544" s="217" t="n">
        <v>7.2</v>
      </c>
      <c r="L544" s="214"/>
      <c r="M544" s="218"/>
      <c r="T544" s="219"/>
      <c r="AT544" s="215" t="s">
        <v>141</v>
      </c>
      <c r="AU544" s="215" t="s">
        <v>80</v>
      </c>
      <c r="AV544" s="213" t="s">
        <v>139</v>
      </c>
      <c r="AW544" s="213" t="s">
        <v>30</v>
      </c>
      <c r="AX544" s="213" t="s">
        <v>78</v>
      </c>
      <c r="AY544" s="215" t="s">
        <v>132</v>
      </c>
    </row>
    <row r="545" s="101" customFormat="true" ht="24.2" hidden="false" customHeight="true" outlineLevel="0" collapsed="false">
      <c r="B545" s="102"/>
      <c r="C545" s="187" t="s">
        <v>527</v>
      </c>
      <c r="D545" s="187" t="s">
        <v>135</v>
      </c>
      <c r="E545" s="188" t="s">
        <v>528</v>
      </c>
      <c r="F545" s="189" t="s">
        <v>529</v>
      </c>
      <c r="G545" s="190" t="s">
        <v>138</v>
      </c>
      <c r="H545" s="191" t="n">
        <v>7.2</v>
      </c>
      <c r="I545" s="192"/>
      <c r="J545" s="193" t="n">
        <f aca="false">ROUND(I545*H545,2)</f>
        <v>0</v>
      </c>
      <c r="K545" s="194"/>
      <c r="L545" s="102"/>
      <c r="M545" s="195"/>
      <c r="N545" s="152" t="s">
        <v>38</v>
      </c>
      <c r="P545" s="196" t="n">
        <f aca="false">O545*H545</f>
        <v>0</v>
      </c>
      <c r="Q545" s="196" t="n">
        <v>0.00012</v>
      </c>
      <c r="R545" s="196" t="n">
        <f aca="false">Q545*H545</f>
        <v>0.000864</v>
      </c>
      <c r="S545" s="196" t="n">
        <v>0</v>
      </c>
      <c r="T545" s="197" t="n">
        <f aca="false">S545*H545</f>
        <v>0</v>
      </c>
      <c r="AR545" s="198" t="s">
        <v>246</v>
      </c>
      <c r="AT545" s="198" t="s">
        <v>135</v>
      </c>
      <c r="AU545" s="198" t="s">
        <v>80</v>
      </c>
      <c r="AY545" s="95" t="s">
        <v>132</v>
      </c>
      <c r="BE545" s="156" t="n">
        <f aca="false">IF(N545="základní",J545,0)</f>
        <v>0</v>
      </c>
      <c r="BF545" s="156" t="n">
        <f aca="false">IF(N545="snížená",J545,0)</f>
        <v>0</v>
      </c>
      <c r="BG545" s="156" t="n">
        <f aca="false">IF(N545="zákl. přenesená",J545,0)</f>
        <v>0</v>
      </c>
      <c r="BH545" s="156" t="n">
        <f aca="false">IF(N545="sníž. přenesená",J545,0)</f>
        <v>0</v>
      </c>
      <c r="BI545" s="156" t="n">
        <f aca="false">IF(N545="nulová",J545,0)</f>
        <v>0</v>
      </c>
      <c r="BJ545" s="95" t="s">
        <v>78</v>
      </c>
      <c r="BK545" s="156" t="n">
        <f aca="false">ROUND(I545*H545,2)</f>
        <v>0</v>
      </c>
      <c r="BL545" s="95" t="s">
        <v>246</v>
      </c>
      <c r="BM545" s="198" t="s">
        <v>530</v>
      </c>
    </row>
    <row r="546" s="175" customFormat="true" ht="22.9" hidden="false" customHeight="true" outlineLevel="0" collapsed="false">
      <c r="B546" s="176"/>
      <c r="D546" s="177" t="s">
        <v>72</v>
      </c>
      <c r="E546" s="185" t="s">
        <v>531</v>
      </c>
      <c r="F546" s="185" t="s">
        <v>532</v>
      </c>
      <c r="J546" s="186" t="n">
        <f aca="false">BK546</f>
        <v>0</v>
      </c>
      <c r="L546" s="176"/>
      <c r="M546" s="180"/>
      <c r="P546" s="181" t="n">
        <f aca="false">SUM(P547:P563)</f>
        <v>0</v>
      </c>
      <c r="R546" s="181" t="n">
        <f aca="false">SUM(R547:R563)</f>
        <v>0.7343715</v>
      </c>
      <c r="T546" s="182" t="n">
        <f aca="false">SUM(T547:T563)</f>
        <v>0.15413851</v>
      </c>
      <c r="AR546" s="177" t="s">
        <v>80</v>
      </c>
      <c r="AT546" s="183" t="s">
        <v>72</v>
      </c>
      <c r="AU546" s="183" t="s">
        <v>78</v>
      </c>
      <c r="AY546" s="177" t="s">
        <v>132</v>
      </c>
      <c r="BK546" s="184" t="n">
        <f aca="false">SUM(BK547:BK563)</f>
        <v>0</v>
      </c>
    </row>
    <row r="547" s="101" customFormat="true" ht="16.5" hidden="false" customHeight="true" outlineLevel="0" collapsed="false">
      <c r="B547" s="102"/>
      <c r="C547" s="187" t="s">
        <v>533</v>
      </c>
      <c r="D547" s="187" t="s">
        <v>135</v>
      </c>
      <c r="E547" s="188" t="s">
        <v>534</v>
      </c>
      <c r="F547" s="189" t="s">
        <v>535</v>
      </c>
      <c r="G547" s="190" t="s">
        <v>138</v>
      </c>
      <c r="H547" s="191" t="n">
        <v>497.221</v>
      </c>
      <c r="I547" s="192"/>
      <c r="J547" s="193" t="n">
        <f aca="false">ROUND(I547*H547,2)</f>
        <v>0</v>
      </c>
      <c r="K547" s="194"/>
      <c r="L547" s="102"/>
      <c r="M547" s="195"/>
      <c r="N547" s="152" t="s">
        <v>38</v>
      </c>
      <c r="P547" s="196" t="n">
        <f aca="false">O547*H547</f>
        <v>0</v>
      </c>
      <c r="Q547" s="196" t="n">
        <v>0.001</v>
      </c>
      <c r="R547" s="196" t="n">
        <f aca="false">Q547*H547</f>
        <v>0.497221</v>
      </c>
      <c r="S547" s="196" t="n">
        <v>0.00031</v>
      </c>
      <c r="T547" s="197" t="n">
        <f aca="false">S547*H547</f>
        <v>0.15413851</v>
      </c>
      <c r="AR547" s="198" t="s">
        <v>246</v>
      </c>
      <c r="AT547" s="198" t="s">
        <v>135</v>
      </c>
      <c r="AU547" s="198" t="s">
        <v>80</v>
      </c>
      <c r="AY547" s="95" t="s">
        <v>132</v>
      </c>
      <c r="BE547" s="156" t="n">
        <f aca="false">IF(N547="základní",J547,0)</f>
        <v>0</v>
      </c>
      <c r="BF547" s="156" t="n">
        <f aca="false">IF(N547="snížená",J547,0)</f>
        <v>0</v>
      </c>
      <c r="BG547" s="156" t="n">
        <f aca="false">IF(N547="zákl. přenesená",J547,0)</f>
        <v>0</v>
      </c>
      <c r="BH547" s="156" t="n">
        <f aca="false">IF(N547="sníž. přenesená",J547,0)</f>
        <v>0</v>
      </c>
      <c r="BI547" s="156" t="n">
        <f aca="false">IF(N547="nulová",J547,0)</f>
        <v>0</v>
      </c>
      <c r="BJ547" s="95" t="s">
        <v>78</v>
      </c>
      <c r="BK547" s="156" t="n">
        <f aca="false">ROUND(I547*H547,2)</f>
        <v>0</v>
      </c>
      <c r="BL547" s="95" t="s">
        <v>246</v>
      </c>
      <c r="BM547" s="198" t="s">
        <v>536</v>
      </c>
    </row>
    <row r="548" s="199" customFormat="true" ht="12.8" hidden="false" customHeight="false" outlineLevel="0" collapsed="false">
      <c r="B548" s="200"/>
      <c r="D548" s="201" t="s">
        <v>141</v>
      </c>
      <c r="E548" s="202"/>
      <c r="F548" s="203" t="s">
        <v>176</v>
      </c>
      <c r="H548" s="202"/>
      <c r="L548" s="200"/>
      <c r="M548" s="204"/>
      <c r="T548" s="205"/>
      <c r="AT548" s="202" t="s">
        <v>141</v>
      </c>
      <c r="AU548" s="202" t="s">
        <v>80</v>
      </c>
      <c r="AV548" s="199" t="s">
        <v>78</v>
      </c>
      <c r="AW548" s="199" t="s">
        <v>30</v>
      </c>
      <c r="AX548" s="199" t="s">
        <v>73</v>
      </c>
      <c r="AY548" s="202" t="s">
        <v>132</v>
      </c>
    </row>
    <row r="549" s="206" customFormat="true" ht="12.8" hidden="false" customHeight="false" outlineLevel="0" collapsed="false">
      <c r="B549" s="207"/>
      <c r="D549" s="201" t="s">
        <v>141</v>
      </c>
      <c r="E549" s="208"/>
      <c r="F549" s="209" t="s">
        <v>537</v>
      </c>
      <c r="H549" s="210" t="n">
        <v>108.09</v>
      </c>
      <c r="L549" s="207"/>
      <c r="M549" s="211"/>
      <c r="T549" s="212"/>
      <c r="AT549" s="208" t="s">
        <v>141</v>
      </c>
      <c r="AU549" s="208" t="s">
        <v>80</v>
      </c>
      <c r="AV549" s="206" t="s">
        <v>80</v>
      </c>
      <c r="AW549" s="206" t="s">
        <v>30</v>
      </c>
      <c r="AX549" s="206" t="s">
        <v>73</v>
      </c>
      <c r="AY549" s="208" t="s">
        <v>132</v>
      </c>
    </row>
    <row r="550" s="206" customFormat="true" ht="12.8" hidden="false" customHeight="false" outlineLevel="0" collapsed="false">
      <c r="B550" s="207"/>
      <c r="D550" s="201" t="s">
        <v>141</v>
      </c>
      <c r="E550" s="208"/>
      <c r="F550" s="209" t="s">
        <v>538</v>
      </c>
      <c r="H550" s="210" t="n">
        <v>48.563</v>
      </c>
      <c r="L550" s="207"/>
      <c r="M550" s="211"/>
      <c r="T550" s="212"/>
      <c r="AT550" s="208" t="s">
        <v>141</v>
      </c>
      <c r="AU550" s="208" t="s">
        <v>80</v>
      </c>
      <c r="AV550" s="206" t="s">
        <v>80</v>
      </c>
      <c r="AW550" s="206" t="s">
        <v>30</v>
      </c>
      <c r="AX550" s="206" t="s">
        <v>73</v>
      </c>
      <c r="AY550" s="208" t="s">
        <v>132</v>
      </c>
    </row>
    <row r="551" s="206" customFormat="true" ht="12.8" hidden="false" customHeight="false" outlineLevel="0" collapsed="false">
      <c r="B551" s="207"/>
      <c r="D551" s="201" t="s">
        <v>141</v>
      </c>
      <c r="E551" s="208"/>
      <c r="F551" s="209" t="s">
        <v>539</v>
      </c>
      <c r="H551" s="210" t="n">
        <v>71.138</v>
      </c>
      <c r="L551" s="207"/>
      <c r="M551" s="211"/>
      <c r="T551" s="212"/>
      <c r="AT551" s="208" t="s">
        <v>141</v>
      </c>
      <c r="AU551" s="208" t="s">
        <v>80</v>
      </c>
      <c r="AV551" s="206" t="s">
        <v>80</v>
      </c>
      <c r="AW551" s="206" t="s">
        <v>30</v>
      </c>
      <c r="AX551" s="206" t="s">
        <v>73</v>
      </c>
      <c r="AY551" s="208" t="s">
        <v>132</v>
      </c>
    </row>
    <row r="552" s="206" customFormat="true" ht="12.8" hidden="false" customHeight="false" outlineLevel="0" collapsed="false">
      <c r="B552" s="207"/>
      <c r="D552" s="201" t="s">
        <v>141</v>
      </c>
      <c r="E552" s="208"/>
      <c r="F552" s="209" t="s">
        <v>540</v>
      </c>
      <c r="H552" s="210" t="n">
        <v>33.6</v>
      </c>
      <c r="L552" s="207"/>
      <c r="M552" s="211"/>
      <c r="T552" s="212"/>
      <c r="AT552" s="208" t="s">
        <v>141</v>
      </c>
      <c r="AU552" s="208" t="s">
        <v>80</v>
      </c>
      <c r="AV552" s="206" t="s">
        <v>80</v>
      </c>
      <c r="AW552" s="206" t="s">
        <v>30</v>
      </c>
      <c r="AX552" s="206" t="s">
        <v>73</v>
      </c>
      <c r="AY552" s="208" t="s">
        <v>132</v>
      </c>
    </row>
    <row r="553" s="206" customFormat="true" ht="12.8" hidden="false" customHeight="false" outlineLevel="0" collapsed="false">
      <c r="B553" s="207"/>
      <c r="D553" s="201" t="s">
        <v>141</v>
      </c>
      <c r="E553" s="208"/>
      <c r="F553" s="209" t="s">
        <v>180</v>
      </c>
      <c r="H553" s="210" t="n">
        <v>183.18</v>
      </c>
      <c r="L553" s="207"/>
      <c r="M553" s="211"/>
      <c r="T553" s="212"/>
      <c r="AT553" s="208" t="s">
        <v>141</v>
      </c>
      <c r="AU553" s="208" t="s">
        <v>80</v>
      </c>
      <c r="AV553" s="206" t="s">
        <v>80</v>
      </c>
      <c r="AW553" s="206" t="s">
        <v>30</v>
      </c>
      <c r="AX553" s="206" t="s">
        <v>73</v>
      </c>
      <c r="AY553" s="208" t="s">
        <v>132</v>
      </c>
    </row>
    <row r="554" s="206" customFormat="true" ht="12.8" hidden="false" customHeight="false" outlineLevel="0" collapsed="false">
      <c r="B554" s="207"/>
      <c r="D554" s="201" t="s">
        <v>141</v>
      </c>
      <c r="E554" s="208"/>
      <c r="F554" s="209" t="s">
        <v>181</v>
      </c>
      <c r="H554" s="210" t="n">
        <v>-10.35</v>
      </c>
      <c r="L554" s="207"/>
      <c r="M554" s="211"/>
      <c r="T554" s="212"/>
      <c r="AT554" s="208" t="s">
        <v>141</v>
      </c>
      <c r="AU554" s="208" t="s">
        <v>80</v>
      </c>
      <c r="AV554" s="206" t="s">
        <v>80</v>
      </c>
      <c r="AW554" s="206" t="s">
        <v>30</v>
      </c>
      <c r="AX554" s="206" t="s">
        <v>73</v>
      </c>
      <c r="AY554" s="208" t="s">
        <v>132</v>
      </c>
    </row>
    <row r="555" s="206" customFormat="true" ht="12.8" hidden="false" customHeight="false" outlineLevel="0" collapsed="false">
      <c r="B555" s="207"/>
      <c r="D555" s="201" t="s">
        <v>141</v>
      </c>
      <c r="E555" s="208"/>
      <c r="F555" s="209" t="s">
        <v>541</v>
      </c>
      <c r="H555" s="210" t="n">
        <v>63</v>
      </c>
      <c r="L555" s="207"/>
      <c r="M555" s="211"/>
      <c r="T555" s="212"/>
      <c r="AT555" s="208" t="s">
        <v>141</v>
      </c>
      <c r="AU555" s="208" t="s">
        <v>80</v>
      </c>
      <c r="AV555" s="206" t="s">
        <v>80</v>
      </c>
      <c r="AW555" s="206" t="s">
        <v>30</v>
      </c>
      <c r="AX555" s="206" t="s">
        <v>73</v>
      </c>
      <c r="AY555" s="208" t="s">
        <v>132</v>
      </c>
    </row>
    <row r="556" s="213" customFormat="true" ht="12.8" hidden="false" customHeight="false" outlineLevel="0" collapsed="false">
      <c r="B556" s="214"/>
      <c r="D556" s="201" t="s">
        <v>141</v>
      </c>
      <c r="E556" s="215"/>
      <c r="F556" s="216" t="s">
        <v>147</v>
      </c>
      <c r="H556" s="217" t="n">
        <v>497.221</v>
      </c>
      <c r="L556" s="214"/>
      <c r="M556" s="218"/>
      <c r="T556" s="219"/>
      <c r="AT556" s="215" t="s">
        <v>141</v>
      </c>
      <c r="AU556" s="215" t="s">
        <v>80</v>
      </c>
      <c r="AV556" s="213" t="s">
        <v>139</v>
      </c>
      <c r="AW556" s="213" t="s">
        <v>30</v>
      </c>
      <c r="AX556" s="213" t="s">
        <v>78</v>
      </c>
      <c r="AY556" s="215" t="s">
        <v>132</v>
      </c>
    </row>
    <row r="557" s="101" customFormat="true" ht="24.2" hidden="false" customHeight="true" outlineLevel="0" collapsed="false">
      <c r="B557" s="102"/>
      <c r="C557" s="187" t="s">
        <v>542</v>
      </c>
      <c r="D557" s="187" t="s">
        <v>135</v>
      </c>
      <c r="E557" s="188" t="s">
        <v>543</v>
      </c>
      <c r="F557" s="189" t="s">
        <v>544</v>
      </c>
      <c r="G557" s="190" t="s">
        <v>330</v>
      </c>
      <c r="H557" s="191" t="n">
        <v>90</v>
      </c>
      <c r="I557" s="192"/>
      <c r="J557" s="193" t="n">
        <f aca="false">ROUND(I557*H557,2)</f>
        <v>0</v>
      </c>
      <c r="K557" s="194"/>
      <c r="L557" s="102"/>
      <c r="M557" s="195"/>
      <c r="N557" s="152" t="s">
        <v>38</v>
      </c>
      <c r="P557" s="196" t="n">
        <f aca="false">O557*H557</f>
        <v>0</v>
      </c>
      <c r="Q557" s="196" t="n">
        <v>1E-005</v>
      </c>
      <c r="R557" s="196" t="n">
        <f aca="false">Q557*H557</f>
        <v>0.0009</v>
      </c>
      <c r="S557" s="196" t="n">
        <v>0</v>
      </c>
      <c r="T557" s="197" t="n">
        <f aca="false">S557*H557</f>
        <v>0</v>
      </c>
      <c r="AR557" s="198" t="s">
        <v>246</v>
      </c>
      <c r="AT557" s="198" t="s">
        <v>135</v>
      </c>
      <c r="AU557" s="198" t="s">
        <v>80</v>
      </c>
      <c r="AY557" s="95" t="s">
        <v>132</v>
      </c>
      <c r="BE557" s="156" t="n">
        <f aca="false">IF(N557="základní",J557,0)</f>
        <v>0</v>
      </c>
      <c r="BF557" s="156" t="n">
        <f aca="false">IF(N557="snížená",J557,0)</f>
        <v>0</v>
      </c>
      <c r="BG557" s="156" t="n">
        <f aca="false">IF(N557="zákl. přenesená",J557,0)</f>
        <v>0</v>
      </c>
      <c r="BH557" s="156" t="n">
        <f aca="false">IF(N557="sníž. přenesená",J557,0)</f>
        <v>0</v>
      </c>
      <c r="BI557" s="156" t="n">
        <f aca="false">IF(N557="nulová",J557,0)</f>
        <v>0</v>
      </c>
      <c r="BJ557" s="95" t="s">
        <v>78</v>
      </c>
      <c r="BK557" s="156" t="n">
        <f aca="false">ROUND(I557*H557,2)</f>
        <v>0</v>
      </c>
      <c r="BL557" s="95" t="s">
        <v>246</v>
      </c>
      <c r="BM557" s="198" t="s">
        <v>545</v>
      </c>
    </row>
    <row r="558" s="206" customFormat="true" ht="12.8" hidden="false" customHeight="false" outlineLevel="0" collapsed="false">
      <c r="B558" s="207"/>
      <c r="D558" s="201" t="s">
        <v>141</v>
      </c>
      <c r="E558" s="208"/>
      <c r="F558" s="209" t="s">
        <v>546</v>
      </c>
      <c r="H558" s="210" t="n">
        <v>90</v>
      </c>
      <c r="L558" s="207"/>
      <c r="M558" s="211"/>
      <c r="T558" s="212"/>
      <c r="AT558" s="208" t="s">
        <v>141</v>
      </c>
      <c r="AU558" s="208" t="s">
        <v>80</v>
      </c>
      <c r="AV558" s="206" t="s">
        <v>80</v>
      </c>
      <c r="AW558" s="206" t="s">
        <v>30</v>
      </c>
      <c r="AX558" s="206" t="s">
        <v>78</v>
      </c>
      <c r="AY558" s="208" t="s">
        <v>132</v>
      </c>
    </row>
    <row r="559" s="101" customFormat="true" ht="24.2" hidden="false" customHeight="true" outlineLevel="0" collapsed="false">
      <c r="B559" s="102"/>
      <c r="C559" s="187" t="s">
        <v>547</v>
      </c>
      <c r="D559" s="187" t="s">
        <v>135</v>
      </c>
      <c r="E559" s="188" t="s">
        <v>548</v>
      </c>
      <c r="F559" s="189" t="s">
        <v>549</v>
      </c>
      <c r="G559" s="190" t="s">
        <v>138</v>
      </c>
      <c r="H559" s="191" t="n">
        <v>472.501</v>
      </c>
      <c r="I559" s="192"/>
      <c r="J559" s="193" t="n">
        <f aca="false">ROUND(I559*H559,2)</f>
        <v>0</v>
      </c>
      <c r="K559" s="194"/>
      <c r="L559" s="102"/>
      <c r="M559" s="195"/>
      <c r="N559" s="152" t="s">
        <v>38</v>
      </c>
      <c r="P559" s="196" t="n">
        <f aca="false">O559*H559</f>
        <v>0</v>
      </c>
      <c r="Q559" s="196" t="n">
        <v>0.00021</v>
      </c>
      <c r="R559" s="196" t="n">
        <f aca="false">Q559*H559</f>
        <v>0.09922521</v>
      </c>
      <c r="S559" s="196" t="n">
        <v>0</v>
      </c>
      <c r="T559" s="197" t="n">
        <f aca="false">S559*H559</f>
        <v>0</v>
      </c>
      <c r="AR559" s="198" t="s">
        <v>246</v>
      </c>
      <c r="AT559" s="198" t="s">
        <v>135</v>
      </c>
      <c r="AU559" s="198" t="s">
        <v>80</v>
      </c>
      <c r="AY559" s="95" t="s">
        <v>132</v>
      </c>
      <c r="BE559" s="156" t="n">
        <f aca="false">IF(N559="základní",J559,0)</f>
        <v>0</v>
      </c>
      <c r="BF559" s="156" t="n">
        <f aca="false">IF(N559="snížená",J559,0)</f>
        <v>0</v>
      </c>
      <c r="BG559" s="156" t="n">
        <f aca="false">IF(N559="zákl. přenesená",J559,0)</f>
        <v>0</v>
      </c>
      <c r="BH559" s="156" t="n">
        <f aca="false">IF(N559="sníž. přenesená",J559,0)</f>
        <v>0</v>
      </c>
      <c r="BI559" s="156" t="n">
        <f aca="false">IF(N559="nulová",J559,0)</f>
        <v>0</v>
      </c>
      <c r="BJ559" s="95" t="s">
        <v>78</v>
      </c>
      <c r="BK559" s="156" t="n">
        <f aca="false">ROUND(I559*H559,2)</f>
        <v>0</v>
      </c>
      <c r="BL559" s="95" t="s">
        <v>246</v>
      </c>
      <c r="BM559" s="198" t="s">
        <v>550</v>
      </c>
    </row>
    <row r="560" s="206" customFormat="true" ht="12.8" hidden="false" customHeight="false" outlineLevel="0" collapsed="false">
      <c r="B560" s="207"/>
      <c r="D560" s="201" t="s">
        <v>141</v>
      </c>
      <c r="E560" s="208"/>
      <c r="F560" s="209" t="s">
        <v>153</v>
      </c>
      <c r="H560" s="210" t="n">
        <v>108.09</v>
      </c>
      <c r="L560" s="207"/>
      <c r="M560" s="211"/>
      <c r="T560" s="212"/>
      <c r="AT560" s="208" t="s">
        <v>141</v>
      </c>
      <c r="AU560" s="208" t="s">
        <v>80</v>
      </c>
      <c r="AV560" s="206" t="s">
        <v>80</v>
      </c>
      <c r="AW560" s="206" t="s">
        <v>30</v>
      </c>
      <c r="AX560" s="206" t="s">
        <v>73</v>
      </c>
      <c r="AY560" s="208" t="s">
        <v>132</v>
      </c>
    </row>
    <row r="561" s="206" customFormat="true" ht="12.8" hidden="false" customHeight="false" outlineLevel="0" collapsed="false">
      <c r="B561" s="207"/>
      <c r="D561" s="201" t="s">
        <v>141</v>
      </c>
      <c r="E561" s="208"/>
      <c r="F561" s="209" t="s">
        <v>551</v>
      </c>
      <c r="H561" s="210" t="n">
        <v>364.411</v>
      </c>
      <c r="L561" s="207"/>
      <c r="M561" s="211"/>
      <c r="T561" s="212"/>
      <c r="AT561" s="208" t="s">
        <v>141</v>
      </c>
      <c r="AU561" s="208" t="s">
        <v>80</v>
      </c>
      <c r="AV561" s="206" t="s">
        <v>80</v>
      </c>
      <c r="AW561" s="206" t="s">
        <v>30</v>
      </c>
      <c r="AX561" s="206" t="s">
        <v>73</v>
      </c>
      <c r="AY561" s="208" t="s">
        <v>132</v>
      </c>
    </row>
    <row r="562" s="213" customFormat="true" ht="12.8" hidden="false" customHeight="false" outlineLevel="0" collapsed="false">
      <c r="B562" s="214"/>
      <c r="D562" s="201" t="s">
        <v>141</v>
      </c>
      <c r="E562" s="215"/>
      <c r="F562" s="216" t="s">
        <v>147</v>
      </c>
      <c r="H562" s="217" t="n">
        <v>472.501</v>
      </c>
      <c r="L562" s="214"/>
      <c r="M562" s="218"/>
      <c r="T562" s="219"/>
      <c r="AT562" s="215" t="s">
        <v>141</v>
      </c>
      <c r="AU562" s="215" t="s">
        <v>80</v>
      </c>
      <c r="AV562" s="213" t="s">
        <v>139</v>
      </c>
      <c r="AW562" s="213" t="s">
        <v>30</v>
      </c>
      <c r="AX562" s="213" t="s">
        <v>78</v>
      </c>
      <c r="AY562" s="215" t="s">
        <v>132</v>
      </c>
    </row>
    <row r="563" s="101" customFormat="true" ht="24.2" hidden="false" customHeight="true" outlineLevel="0" collapsed="false">
      <c r="B563" s="102"/>
      <c r="C563" s="187" t="s">
        <v>552</v>
      </c>
      <c r="D563" s="187" t="s">
        <v>135</v>
      </c>
      <c r="E563" s="188" t="s">
        <v>553</v>
      </c>
      <c r="F563" s="189" t="s">
        <v>554</v>
      </c>
      <c r="G563" s="190" t="s">
        <v>138</v>
      </c>
      <c r="H563" s="191" t="n">
        <v>472.501</v>
      </c>
      <c r="I563" s="192"/>
      <c r="J563" s="193" t="n">
        <f aca="false">ROUND(I563*H563,2)</f>
        <v>0</v>
      </c>
      <c r="K563" s="194"/>
      <c r="L563" s="102"/>
      <c r="M563" s="195"/>
      <c r="N563" s="152" t="s">
        <v>38</v>
      </c>
      <c r="P563" s="196" t="n">
        <f aca="false">O563*H563</f>
        <v>0</v>
      </c>
      <c r="Q563" s="196" t="n">
        <v>0.00029</v>
      </c>
      <c r="R563" s="196" t="n">
        <f aca="false">Q563*H563</f>
        <v>0.13702529</v>
      </c>
      <c r="S563" s="196" t="n">
        <v>0</v>
      </c>
      <c r="T563" s="197" t="n">
        <f aca="false">S563*H563</f>
        <v>0</v>
      </c>
      <c r="AR563" s="198" t="s">
        <v>246</v>
      </c>
      <c r="AT563" s="198" t="s">
        <v>135</v>
      </c>
      <c r="AU563" s="198" t="s">
        <v>80</v>
      </c>
      <c r="AY563" s="95" t="s">
        <v>132</v>
      </c>
      <c r="BE563" s="156" t="n">
        <f aca="false">IF(N563="základní",J563,0)</f>
        <v>0</v>
      </c>
      <c r="BF563" s="156" t="n">
        <f aca="false">IF(N563="snížená",J563,0)</f>
        <v>0</v>
      </c>
      <c r="BG563" s="156" t="n">
        <f aca="false">IF(N563="zákl. přenesená",J563,0)</f>
        <v>0</v>
      </c>
      <c r="BH563" s="156" t="n">
        <f aca="false">IF(N563="sníž. přenesená",J563,0)</f>
        <v>0</v>
      </c>
      <c r="BI563" s="156" t="n">
        <f aca="false">IF(N563="nulová",J563,0)</f>
        <v>0</v>
      </c>
      <c r="BJ563" s="95" t="s">
        <v>78</v>
      </c>
      <c r="BK563" s="156" t="n">
        <f aca="false">ROUND(I563*H563,2)</f>
        <v>0</v>
      </c>
      <c r="BL563" s="95" t="s">
        <v>246</v>
      </c>
      <c r="BM563" s="198" t="s">
        <v>555</v>
      </c>
    </row>
    <row r="564" s="175" customFormat="true" ht="25.9" hidden="false" customHeight="true" outlineLevel="0" collapsed="false">
      <c r="B564" s="176"/>
      <c r="D564" s="177" t="s">
        <v>72</v>
      </c>
      <c r="E564" s="178" t="s">
        <v>109</v>
      </c>
      <c r="F564" s="178" t="s">
        <v>556</v>
      </c>
      <c r="J564" s="179" t="n">
        <f aca="false">BK564</f>
        <v>0</v>
      </c>
      <c r="L564" s="176"/>
      <c r="M564" s="180"/>
      <c r="P564" s="181" t="n">
        <f aca="false">P565</f>
        <v>0</v>
      </c>
      <c r="R564" s="181" t="n">
        <f aca="false">R565</f>
        <v>0</v>
      </c>
      <c r="T564" s="182" t="n">
        <f aca="false">T565</f>
        <v>0</v>
      </c>
      <c r="AR564" s="177" t="s">
        <v>160</v>
      </c>
      <c r="AT564" s="183" t="s">
        <v>72</v>
      </c>
      <c r="AU564" s="183" t="s">
        <v>73</v>
      </c>
      <c r="AY564" s="177" t="s">
        <v>132</v>
      </c>
      <c r="BK564" s="184" t="n">
        <f aca="false">BK565</f>
        <v>0</v>
      </c>
    </row>
    <row r="565" s="175" customFormat="true" ht="22.9" hidden="false" customHeight="true" outlineLevel="0" collapsed="false">
      <c r="B565" s="176"/>
      <c r="D565" s="177" t="s">
        <v>72</v>
      </c>
      <c r="E565" s="185" t="s">
        <v>557</v>
      </c>
      <c r="F565" s="185" t="s">
        <v>83</v>
      </c>
      <c r="J565" s="186" t="n">
        <f aca="false">BK565</f>
        <v>0</v>
      </c>
      <c r="L565" s="176"/>
      <c r="M565" s="180"/>
      <c r="P565" s="181" t="n">
        <f aca="false">P566</f>
        <v>0</v>
      </c>
      <c r="R565" s="181" t="n">
        <f aca="false">R566</f>
        <v>0</v>
      </c>
      <c r="T565" s="182" t="n">
        <f aca="false">T566</f>
        <v>0</v>
      </c>
      <c r="AR565" s="177" t="s">
        <v>160</v>
      </c>
      <c r="AT565" s="183" t="s">
        <v>72</v>
      </c>
      <c r="AU565" s="183" t="s">
        <v>78</v>
      </c>
      <c r="AY565" s="177" t="s">
        <v>132</v>
      </c>
      <c r="BK565" s="184" t="n">
        <f aca="false">BK566</f>
        <v>0</v>
      </c>
    </row>
    <row r="566" s="101" customFormat="true" ht="24.2" hidden="false" customHeight="true" outlineLevel="0" collapsed="false">
      <c r="B566" s="102"/>
      <c r="C566" s="187" t="s">
        <v>558</v>
      </c>
      <c r="D566" s="187" t="s">
        <v>135</v>
      </c>
      <c r="E566" s="188" t="s">
        <v>559</v>
      </c>
      <c r="F566" s="189" t="s">
        <v>560</v>
      </c>
      <c r="G566" s="190" t="s">
        <v>359</v>
      </c>
      <c r="H566" s="238"/>
      <c r="I566" s="192"/>
      <c r="J566" s="193" t="n">
        <f aca="false">ROUND(I566*H566,2)</f>
        <v>0</v>
      </c>
      <c r="K566" s="194"/>
      <c r="L566" s="102"/>
      <c r="M566" s="239"/>
      <c r="N566" s="240" t="s">
        <v>38</v>
      </c>
      <c r="O566" s="241"/>
      <c r="P566" s="242" t="n">
        <f aca="false">O566*H566</f>
        <v>0</v>
      </c>
      <c r="Q566" s="242" t="n">
        <v>0</v>
      </c>
      <c r="R566" s="242" t="n">
        <f aca="false">Q566*H566</f>
        <v>0</v>
      </c>
      <c r="S566" s="242" t="n">
        <v>0</v>
      </c>
      <c r="T566" s="243" t="n">
        <f aca="false">S566*H566</f>
        <v>0</v>
      </c>
      <c r="AR566" s="198" t="s">
        <v>561</v>
      </c>
      <c r="AT566" s="198" t="s">
        <v>135</v>
      </c>
      <c r="AU566" s="198" t="s">
        <v>80</v>
      </c>
      <c r="AY566" s="95" t="s">
        <v>132</v>
      </c>
      <c r="BE566" s="156" t="n">
        <f aca="false">IF(N566="základní",J566,0)</f>
        <v>0</v>
      </c>
      <c r="BF566" s="156" t="n">
        <f aca="false">IF(N566="snížená",J566,0)</f>
        <v>0</v>
      </c>
      <c r="BG566" s="156" t="n">
        <f aca="false">IF(N566="zákl. přenesená",J566,0)</f>
        <v>0</v>
      </c>
      <c r="BH566" s="156" t="n">
        <f aca="false">IF(N566="sníž. přenesená",J566,0)</f>
        <v>0</v>
      </c>
      <c r="BI566" s="156" t="n">
        <f aca="false">IF(N566="nulová",J566,0)</f>
        <v>0</v>
      </c>
      <c r="BJ566" s="95" t="s">
        <v>78</v>
      </c>
      <c r="BK566" s="156" t="n">
        <f aca="false">ROUND(I566*H566,2)</f>
        <v>0</v>
      </c>
      <c r="BL566" s="95" t="s">
        <v>561</v>
      </c>
      <c r="BM566" s="198" t="s">
        <v>562</v>
      </c>
    </row>
    <row r="567" s="101" customFormat="true" ht="6.95" hidden="false" customHeight="true" outlineLevel="0" collapsed="false">
      <c r="B567" s="133"/>
      <c r="C567" s="134"/>
      <c r="D567" s="134"/>
      <c r="E567" s="134"/>
      <c r="F567" s="134"/>
      <c r="G567" s="134"/>
      <c r="H567" s="134"/>
      <c r="I567" s="134"/>
      <c r="J567" s="134"/>
      <c r="K567" s="134"/>
      <c r="L567" s="102"/>
    </row>
  </sheetData>
  <sheetProtection sheet="true" password="97af" objects="true" scenarios="true"/>
  <autoFilter ref="C139:K566"/>
  <mergeCells count="11">
    <mergeCell ref="L2:V2"/>
    <mergeCell ref="E7:H7"/>
    <mergeCell ref="E16:H16"/>
    <mergeCell ref="E25:H25"/>
    <mergeCell ref="E85:H85"/>
    <mergeCell ref="D116:F116"/>
    <mergeCell ref="D117:F117"/>
    <mergeCell ref="D118:F118"/>
    <mergeCell ref="D119:F119"/>
    <mergeCell ref="D120:F120"/>
    <mergeCell ref="E132:H13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2025-02-14T14:37:34Z</dcterms:created>
  <dc:creator>DESKTOP-P2HDOAL\PC</dc:creator>
  <dc:description/>
  <dc:language>cs-CZ</dc:language>
  <cp:lastModifiedBy/>
  <dcterms:modified xsi:type="dcterms:W3CDTF">2025-03-21T07:44:53Z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