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ácia stavby" sheetId="1" r:id="rId1"/>
    <sheet name="SO 02 - Intervenčná proti..." sheetId="2" r:id="rId2"/>
  </sheets>
  <definedNames>
    <definedName name="_xlnm.Print_Area" localSheetId="0">'Rekapitulácia stavby'!$C$4:$AP$70,'Rekapitulácia stavby'!$C$76:$AP$96</definedName>
    <definedName name="_xlnm.Print_Titles" localSheetId="0">'Rekapitulácia stavby'!$85:$85</definedName>
    <definedName name="_xlnm.Print_Area" localSheetId="1">'SO 02 - Intervenčná proti...'!$C$4:$Q$70,'SO 02 - Intervenčná proti...'!$C$76:$Q$108,'SO 02 - Intervenčná proti...'!$C$114:$Q$175</definedName>
    <definedName name="_xlnm.Print_Titles" localSheetId="1">'SO 02 - Intervenčná proti...'!$124:$124</definedName>
  </definedNames>
  <calcPr/>
</workbook>
</file>

<file path=xl/calcChain.xml><?xml version="1.0" encoding="utf-8"?>
<calcChain xmlns="http://schemas.openxmlformats.org/spreadsheetml/2006/main">
  <c i="2" r="N175"/>
  <c i="1" r="AY88"/>
  <c r="AX88"/>
  <c i="2" r="BI174"/>
  <c r="BH174"/>
  <c r="BG174"/>
  <c r="BE174"/>
  <c r="AA174"/>
  <c r="Y174"/>
  <c r="W174"/>
  <c r="BK174"/>
  <c r="N174"/>
  <c r="BF174"/>
  <c r="BI173"/>
  <c r="BH173"/>
  <c r="BG173"/>
  <c r="BE173"/>
  <c r="AA173"/>
  <c r="Y173"/>
  <c r="W173"/>
  <c r="BK173"/>
  <c r="N173"/>
  <c r="BF173"/>
  <c r="BI172"/>
  <c r="BH172"/>
  <c r="BG172"/>
  <c r="BE172"/>
  <c r="AA172"/>
  <c r="AA171"/>
  <c r="Y172"/>
  <c r="Y171"/>
  <c r="W172"/>
  <c r="W171"/>
  <c r="BK172"/>
  <c r="BK171"/>
  <c r="N171"/>
  <c r="N172"/>
  <c r="BF172"/>
  <c r="N98"/>
  <c r="BI170"/>
  <c r="BH170"/>
  <c r="BG170"/>
  <c r="BE170"/>
  <c r="AA170"/>
  <c r="Y170"/>
  <c r="W170"/>
  <c r="BK170"/>
  <c r="N170"/>
  <c r="BF170"/>
  <c r="BI169"/>
  <c r="BH169"/>
  <c r="BG169"/>
  <c r="BE169"/>
  <c r="AA169"/>
  <c r="Y169"/>
  <c r="W169"/>
  <c r="BK169"/>
  <c r="N169"/>
  <c r="BF169"/>
  <c r="BI168"/>
  <c r="BH168"/>
  <c r="BG168"/>
  <c r="BE168"/>
  <c r="AA168"/>
  <c r="Y168"/>
  <c r="W168"/>
  <c r="BK168"/>
  <c r="N168"/>
  <c r="BF168"/>
  <c r="BI167"/>
  <c r="BH167"/>
  <c r="BG167"/>
  <c r="BE167"/>
  <c r="AA167"/>
  <c r="AA166"/>
  <c r="Y167"/>
  <c r="Y166"/>
  <c r="W167"/>
  <c r="W166"/>
  <c r="BK167"/>
  <c r="BK166"/>
  <c r="N166"/>
  <c r="N167"/>
  <c r="BF167"/>
  <c r="N97"/>
  <c r="BI165"/>
  <c r="BH165"/>
  <c r="BG165"/>
  <c r="BE165"/>
  <c r="AA165"/>
  <c r="Y165"/>
  <c r="W165"/>
  <c r="BK165"/>
  <c r="N165"/>
  <c r="BF165"/>
  <c r="BI164"/>
  <c r="BH164"/>
  <c r="BG164"/>
  <c r="BE164"/>
  <c r="AA164"/>
  <c r="Y164"/>
  <c r="W164"/>
  <c r="BK164"/>
  <c r="N164"/>
  <c r="BF164"/>
  <c r="BI163"/>
  <c r="BH163"/>
  <c r="BG163"/>
  <c r="BE163"/>
  <c r="AA163"/>
  <c r="Y163"/>
  <c r="W163"/>
  <c r="BK163"/>
  <c r="N163"/>
  <c r="BF163"/>
  <c r="BI162"/>
  <c r="BH162"/>
  <c r="BG162"/>
  <c r="BE162"/>
  <c r="AA162"/>
  <c r="Y162"/>
  <c r="W162"/>
  <c r="BK162"/>
  <c r="N162"/>
  <c r="BF162"/>
  <c r="BI161"/>
  <c r="BH161"/>
  <c r="BG161"/>
  <c r="BE161"/>
  <c r="AA161"/>
  <c r="Y161"/>
  <c r="W161"/>
  <c r="BK161"/>
  <c r="N161"/>
  <c r="BF161"/>
  <c r="BI160"/>
  <c r="BH160"/>
  <c r="BG160"/>
  <c r="BE160"/>
  <c r="AA160"/>
  <c r="Y160"/>
  <c r="W160"/>
  <c r="BK160"/>
  <c r="N160"/>
  <c r="BF160"/>
  <c r="BI159"/>
  <c r="BH159"/>
  <c r="BG159"/>
  <c r="BE159"/>
  <c r="AA159"/>
  <c r="AA158"/>
  <c r="Y159"/>
  <c r="Y158"/>
  <c r="W159"/>
  <c r="W158"/>
  <c r="BK159"/>
  <c r="BK158"/>
  <c r="N158"/>
  <c r="N159"/>
  <c r="BF159"/>
  <c r="N96"/>
  <c r="BI157"/>
  <c r="BH157"/>
  <c r="BG157"/>
  <c r="BE157"/>
  <c r="AA157"/>
  <c r="Y157"/>
  <c r="W157"/>
  <c r="BK157"/>
  <c r="N157"/>
  <c r="BF157"/>
  <c r="BI156"/>
  <c r="BH156"/>
  <c r="BG156"/>
  <c r="BE156"/>
  <c r="AA156"/>
  <c r="Y156"/>
  <c r="W156"/>
  <c r="BK156"/>
  <c r="N156"/>
  <c r="BF156"/>
  <c r="BI155"/>
  <c r="BH155"/>
  <c r="BG155"/>
  <c r="BE155"/>
  <c r="AA155"/>
  <c r="Y155"/>
  <c r="W155"/>
  <c r="BK155"/>
  <c r="N155"/>
  <c r="BF155"/>
  <c r="BI154"/>
  <c r="BH154"/>
  <c r="BG154"/>
  <c r="BE154"/>
  <c r="AA154"/>
  <c r="Y154"/>
  <c r="W154"/>
  <c r="BK154"/>
  <c r="N154"/>
  <c r="BF154"/>
  <c r="BI153"/>
  <c r="BH153"/>
  <c r="BG153"/>
  <c r="BE153"/>
  <c r="AA153"/>
  <c r="AA152"/>
  <c r="AA151"/>
  <c r="Y153"/>
  <c r="Y152"/>
  <c r="Y151"/>
  <c r="W153"/>
  <c r="W152"/>
  <c r="W151"/>
  <c r="BK153"/>
  <c r="BK152"/>
  <c r="N152"/>
  <c r="BK151"/>
  <c r="N151"/>
  <c r="N153"/>
  <c r="BF153"/>
  <c r="N95"/>
  <c r="N94"/>
  <c r="BI150"/>
  <c r="BH150"/>
  <c r="BG150"/>
  <c r="BE150"/>
  <c r="AA150"/>
  <c r="AA149"/>
  <c r="Y150"/>
  <c r="Y149"/>
  <c r="W150"/>
  <c r="W149"/>
  <c r="BK150"/>
  <c r="BK149"/>
  <c r="N149"/>
  <c r="N150"/>
  <c r="BF150"/>
  <c r="N93"/>
  <c r="BI148"/>
  <c r="BH148"/>
  <c r="BG148"/>
  <c r="BE148"/>
  <c r="AA148"/>
  <c r="Y148"/>
  <c r="W148"/>
  <c r="BK148"/>
  <c r="N148"/>
  <c r="BF148"/>
  <c r="BI147"/>
  <c r="BH147"/>
  <c r="BG147"/>
  <c r="BE147"/>
  <c r="AA147"/>
  <c r="Y147"/>
  <c r="W147"/>
  <c r="BK147"/>
  <c r="N147"/>
  <c r="BF147"/>
  <c r="BI146"/>
  <c r="BH146"/>
  <c r="BG146"/>
  <c r="BE146"/>
  <c r="AA146"/>
  <c r="Y146"/>
  <c r="W146"/>
  <c r="BK146"/>
  <c r="N146"/>
  <c r="BF146"/>
  <c r="BI145"/>
  <c r="BH145"/>
  <c r="BG145"/>
  <c r="BE145"/>
  <c r="AA145"/>
  <c r="Y145"/>
  <c r="W145"/>
  <c r="BK145"/>
  <c r="N145"/>
  <c r="BF145"/>
  <c r="BI144"/>
  <c r="BH144"/>
  <c r="BG144"/>
  <c r="BE144"/>
  <c r="AA144"/>
  <c r="Y144"/>
  <c r="W144"/>
  <c r="BK144"/>
  <c r="N144"/>
  <c r="BF144"/>
  <c r="BI143"/>
  <c r="BH143"/>
  <c r="BG143"/>
  <c r="BE143"/>
  <c r="AA143"/>
  <c r="AA142"/>
  <c r="AA141"/>
  <c r="Y143"/>
  <c r="Y142"/>
  <c r="Y141"/>
  <c r="W143"/>
  <c r="W142"/>
  <c r="W141"/>
  <c r="BK143"/>
  <c r="BK142"/>
  <c r="N142"/>
  <c r="BK141"/>
  <c r="N141"/>
  <c r="N143"/>
  <c r="BF143"/>
  <c r="N92"/>
  <c r="N91"/>
  <c r="BI140"/>
  <c r="BH140"/>
  <c r="BG140"/>
  <c r="BE140"/>
  <c r="AA140"/>
  <c r="Y140"/>
  <c r="W140"/>
  <c r="BK140"/>
  <c r="N140"/>
  <c r="BF140"/>
  <c r="BI139"/>
  <c r="BH139"/>
  <c r="BG139"/>
  <c r="BE139"/>
  <c r="AA139"/>
  <c r="Y139"/>
  <c r="W139"/>
  <c r="BK139"/>
  <c r="N139"/>
  <c r="BF139"/>
  <c r="BI138"/>
  <c r="BH138"/>
  <c r="BG138"/>
  <c r="BE138"/>
  <c r="AA138"/>
  <c r="Y138"/>
  <c r="W138"/>
  <c r="BK138"/>
  <c r="N138"/>
  <c r="BF138"/>
  <c r="BI137"/>
  <c r="BH137"/>
  <c r="BG137"/>
  <c r="BE137"/>
  <c r="AA137"/>
  <c r="Y137"/>
  <c r="W137"/>
  <c r="BK137"/>
  <c r="N137"/>
  <c r="BF137"/>
  <c r="BI136"/>
  <c r="BH136"/>
  <c r="BG136"/>
  <c r="BE136"/>
  <c r="AA136"/>
  <c r="Y136"/>
  <c r="W136"/>
  <c r="BK136"/>
  <c r="N136"/>
  <c r="BF136"/>
  <c r="BI135"/>
  <c r="BH135"/>
  <c r="BG135"/>
  <c r="BE135"/>
  <c r="AA135"/>
  <c r="Y135"/>
  <c r="W135"/>
  <c r="BK135"/>
  <c r="N135"/>
  <c r="BF135"/>
  <c r="BI134"/>
  <c r="BH134"/>
  <c r="BG134"/>
  <c r="BE134"/>
  <c r="AA134"/>
  <c r="Y134"/>
  <c r="W134"/>
  <c r="BK134"/>
  <c r="N134"/>
  <c r="BF134"/>
  <c r="BI133"/>
  <c r="BH133"/>
  <c r="BG133"/>
  <c r="BE133"/>
  <c r="AA133"/>
  <c r="Y133"/>
  <c r="W133"/>
  <c r="BK133"/>
  <c r="N133"/>
  <c r="BF133"/>
  <c r="BI132"/>
  <c r="BH132"/>
  <c r="BG132"/>
  <c r="BE132"/>
  <c r="AA132"/>
  <c r="Y132"/>
  <c r="W132"/>
  <c r="BK132"/>
  <c r="N132"/>
  <c r="BF132"/>
  <c r="BI131"/>
  <c r="BH131"/>
  <c r="BG131"/>
  <c r="BE131"/>
  <c r="AA131"/>
  <c r="Y131"/>
  <c r="W131"/>
  <c r="BK131"/>
  <c r="N131"/>
  <c r="BF131"/>
  <c r="BI130"/>
  <c r="BH130"/>
  <c r="BG130"/>
  <c r="BE130"/>
  <c r="AA130"/>
  <c r="Y130"/>
  <c r="W130"/>
  <c r="BK130"/>
  <c r="N130"/>
  <c r="BF130"/>
  <c r="BI129"/>
  <c r="BH129"/>
  <c r="BG129"/>
  <c r="BE129"/>
  <c r="AA129"/>
  <c r="Y129"/>
  <c r="W129"/>
  <c r="BK129"/>
  <c r="N129"/>
  <c r="BF129"/>
  <c r="BI128"/>
  <c r="BH128"/>
  <c r="BG128"/>
  <c r="BE128"/>
  <c r="AA128"/>
  <c r="AA127"/>
  <c r="AA126"/>
  <c r="AA125"/>
  <c r="Y128"/>
  <c r="Y127"/>
  <c r="Y126"/>
  <c r="Y125"/>
  <c r="W128"/>
  <c r="W127"/>
  <c r="W126"/>
  <c r="W125"/>
  <c i="1" r="AU88"/>
  <c i="2" r="BK128"/>
  <c r="BK127"/>
  <c r="N127"/>
  <c r="BK126"/>
  <c r="N126"/>
  <c r="BK125"/>
  <c r="N125"/>
  <c r="N88"/>
  <c r="N128"/>
  <c r="BF128"/>
  <c r="N90"/>
  <c r="N89"/>
  <c r="M122"/>
  <c r="M121"/>
  <c r="F121"/>
  <c r="F119"/>
  <c r="F117"/>
  <c r="BI106"/>
  <c r="BH106"/>
  <c r="BG106"/>
  <c r="BE106"/>
  <c r="N106"/>
  <c r="BF106"/>
  <c r="BI105"/>
  <c r="BH105"/>
  <c r="BG105"/>
  <c r="BE105"/>
  <c r="N105"/>
  <c r="BF105"/>
  <c r="BI104"/>
  <c r="BH104"/>
  <c r="BG104"/>
  <c r="BE104"/>
  <c r="N104"/>
  <c r="BF104"/>
  <c r="BI103"/>
  <c r="BH103"/>
  <c r="BG103"/>
  <c r="BE103"/>
  <c r="N103"/>
  <c r="BF103"/>
  <c r="BI102"/>
  <c r="BH102"/>
  <c r="BG102"/>
  <c r="BE102"/>
  <c r="N102"/>
  <c r="BF102"/>
  <c r="BI101"/>
  <c r="H36"/>
  <c i="1" r="BD88"/>
  <c i="2" r="BH101"/>
  <c r="H35"/>
  <c i="1" r="BC88"/>
  <c i="2" r="BG101"/>
  <c r="H34"/>
  <c i="1" r="BB88"/>
  <c i="2" r="BE101"/>
  <c r="M32"/>
  <c i="1" r="AV88"/>
  <c i="2" r="H32"/>
  <c i="1" r="AZ88"/>
  <c i="2" r="N101"/>
  <c r="N100"/>
  <c r="L108"/>
  <c r="BF101"/>
  <c r="M33"/>
  <c i="1" r="AW88"/>
  <c i="2" r="H33"/>
  <c i="1" r="BA88"/>
  <c i="2" r="M28"/>
  <c i="1" r="AS88"/>
  <c i="2" r="M27"/>
  <c r="M84"/>
  <c r="M83"/>
  <c r="F83"/>
  <c r="F81"/>
  <c r="F79"/>
  <c r="M30"/>
  <c i="1" r="AG88"/>
  <c i="2" r="L38"/>
  <c r="O15"/>
  <c r="E15"/>
  <c r="F122"/>
  <c r="F84"/>
  <c r="O14"/>
  <c r="O9"/>
  <c r="M119"/>
  <c r="M81"/>
  <c r="F6"/>
  <c r="F116"/>
  <c r="F78"/>
  <c i="1" r="CK94"/>
  <c r="CJ94"/>
  <c r="CI94"/>
  <c r="CC94"/>
  <c r="CH94"/>
  <c r="CB94"/>
  <c r="CG94"/>
  <c r="CA94"/>
  <c r="CF94"/>
  <c r="BZ94"/>
  <c r="CE94"/>
  <c r="CK93"/>
  <c r="CJ93"/>
  <c r="CI93"/>
  <c r="CC93"/>
  <c r="CH93"/>
  <c r="CB93"/>
  <c r="CG93"/>
  <c r="CA93"/>
  <c r="CF93"/>
  <c r="BZ93"/>
  <c r="CE93"/>
  <c r="CK92"/>
  <c r="CJ92"/>
  <c r="CI92"/>
  <c r="CC92"/>
  <c r="CH92"/>
  <c r="CB92"/>
  <c r="CG92"/>
  <c r="CA92"/>
  <c r="CF92"/>
  <c r="BZ92"/>
  <c r="CE92"/>
  <c r="CK91"/>
  <c r="CJ91"/>
  <c r="CI91"/>
  <c r="CH91"/>
  <c r="CG91"/>
  <c r="CF91"/>
  <c r="BZ91"/>
  <c r="CE91"/>
  <c r="BD87"/>
  <c r="W35"/>
  <c r="BC87"/>
  <c r="W34"/>
  <c r="BB87"/>
  <c r="W33"/>
  <c r="BA87"/>
  <c r="W32"/>
  <c r="AZ87"/>
  <c r="AY87"/>
  <c r="AX87"/>
  <c r="AW87"/>
  <c r="AK32"/>
  <c r="AV87"/>
  <c r="AU87"/>
  <c r="AT87"/>
  <c r="AS87"/>
  <c r="AG87"/>
  <c r="AK26"/>
  <c r="AG94"/>
  <c r="CD94"/>
  <c r="AV94"/>
  <c r="BY94"/>
  <c r="AN94"/>
  <c r="AG93"/>
  <c r="CD93"/>
  <c r="AV93"/>
  <c r="BY93"/>
  <c r="AN93"/>
  <c r="AG92"/>
  <c r="CD92"/>
  <c r="AV92"/>
  <c r="BY92"/>
  <c r="AN92"/>
  <c r="AG91"/>
  <c r="AG90"/>
  <c r="AK27"/>
  <c r="AG96"/>
  <c r="CD91"/>
  <c r="W31"/>
  <c r="AV91"/>
  <c r="BY91"/>
  <c r="AK31"/>
  <c r="AN91"/>
  <c r="AN90"/>
  <c r="AT88"/>
  <c r="AN88"/>
  <c r="AN87"/>
  <c r="AN96"/>
  <c r="AM83"/>
  <c r="L83"/>
  <c r="AM82"/>
  <c r="L82"/>
  <c r="AM80"/>
  <c r="L80"/>
  <c r="L78"/>
  <c r="L77"/>
  <c r="AK29"/>
  <c r="AK37"/>
</calcChain>
</file>

<file path=xl/sharedStrings.xml><?xml version="1.0" encoding="utf-8"?>
<sst xmlns="http://schemas.openxmlformats.org/spreadsheetml/2006/main">
  <si>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</si>
  <si>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</si>
  <si>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</si>
  <si>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</si>
  <si>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</si>
  <si>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</si>
  <si>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</si>
  <si>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</si>
  <si>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 xml:space="preserve">&gt;&gt;  skryté stĺpce  &lt;&lt;</t>
  </si>
  <si>
    <t>0,001</t>
  </si>
  <si>
    <t>23</t>
  </si>
  <si>
    <t>SÚHRNNÝ LIST STAVBY</t>
  </si>
  <si>
    <t xml:space="preserve">v ---  nižšie sa nachádzajú doplnkové a pomocné údaje k zostavám  --- v</t>
  </si>
  <si>
    <t>Návod na vyplnenie</t>
  </si>
  <si>
    <t>Kód:</t>
  </si>
  <si>
    <t>5822Bk</t>
  </si>
  <si>
    <t xml:space="preserve"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</si>
  <si>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</si>
  <si>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Ochrana jabloní - protimraz. opatrenie  Bioplant Ostratice - SO 02 Intervenčná protim. nádrž I.et</t>
  </si>
  <si>
    <t>JKSO:</t>
  </si>
  <si>
    <t>KS:</t>
  </si>
  <si>
    <t>Miesto:</t>
  </si>
  <si>
    <t xml:space="preserve">Bioplant s.r.o Ostratice 333, </t>
  </si>
  <si>
    <t>Dátum:</t>
  </si>
  <si>
    <t>1. 4. 2025</t>
  </si>
  <si>
    <t>Objednávateľ:</t>
  </si>
  <si>
    <t>IČO:</t>
  </si>
  <si>
    <t>31419321</t>
  </si>
  <si>
    <t xml:space="preserve"> Bioplant s.r.o. Ostratice 333, 956 34</t>
  </si>
  <si>
    <t>IČO DPH:</t>
  </si>
  <si>
    <t>Zhotoviteľ:</t>
  </si>
  <si>
    <t>Vyplň údaj</t>
  </si>
  <si>
    <t>Projektant:</t>
  </si>
  <si>
    <t>17543720</t>
  </si>
  <si>
    <t>Ing. Jozef Bartek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</si>
  <si>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</si>
  <si>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</si>
  <si>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</si>
  <si>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</si>
  <si>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</si>
  <si>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</si>
  <si>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</si>
  <si>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</si>
  <si>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</si>
  <si>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</si>
  <si>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</si>
  <si>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</si>
  <si>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</si>
  <si>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</si>
  <si>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</si>
  <si>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</si>
  <si>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</si>
  <si>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</si>
  <si>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</si>
  <si>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</si>
  <si>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</si>
  <si>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</si>
  <si>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</si>
  <si>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</si>
  <si>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</si>
  <si>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</si>
  <si>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</si>
  <si>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</si>
  <si>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</si>
  <si>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</si>
  <si>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</si>
  <si>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</si>
  <si>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</si>
  <si>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</si>
  <si>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</si>
  <si>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</si>
  <si>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</si>
  <si>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</si>
  <si>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</si>
  <si>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</si>
  <si>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</si>
  <si>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</si>
  <si>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</si>
  <si>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</si>
  <si>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</si>
  <si>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</si>
  <si>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{fff5179e-38d4-4c55-9c5c-227adf1de81a}</t>
  </si>
  <si>
    <t>{00000000-0000-0000-0000-000000000000}</t>
  </si>
  <si>
    <t>/</t>
  </si>
  <si>
    <t>SO 02</t>
  </si>
  <si>
    <t>Intervenčná protimrazová nádrž I.etapa</t>
  </si>
  <si>
    <t>1</t>
  </si>
  <si>
    <t>{666c9571-2bea-46ed-9b8c-da20f8f096af}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</si>
  <si>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</si>
  <si>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</si>
  <si>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</si>
  <si>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</si>
  <si>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</si>
  <si>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</si>
  <si>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</si>
  <si>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</si>
  <si>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</si>
  <si>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</si>
  <si>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</si>
  <si>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</si>
  <si>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</si>
  <si>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</si>
  <si>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</si>
  <si>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</si>
  <si>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SO 02 - Intervenčná protimrazová nádrž I.etapa</t>
  </si>
  <si>
    <t>Ostratice</t>
  </si>
  <si>
    <t>CMO Bioplant sro Ostratice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</si>
  <si>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</si>
  <si>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</si>
  <si>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</si>
  <si>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</si>
  <si>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</si>
  <si>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</si>
  <si>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</si>
  <si>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</si>
  <si>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</si>
  <si>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  8 -  Rúrové vedenie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</si>
  <si>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</si>
  <si>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</si>
  <si>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</si>
  <si>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</si>
  <si>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>M - Práce a dodávky M</t>
  </si>
  <si>
    <t xml:space="preserve">    VRN03 -  Geodetické práce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</si>
  <si>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</si>
  <si>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</si>
  <si>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</si>
  <si>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</si>
  <si>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</si>
  <si>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</si>
  <si>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</si>
  <si>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</si>
  <si>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</si>
  <si>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</si>
  <si>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</si>
  <si>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</si>
  <si>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</si>
  <si>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</si>
  <si>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</si>
  <si>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</si>
  <si>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</si>
  <si>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</si>
  <si>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</si>
  <si>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</si>
  <si>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</si>
  <si>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</si>
  <si>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</si>
  <si>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</si>
  <si>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</si>
  <si>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</si>
  <si>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121101113</t>
  </si>
  <si>
    <t>Odstránenie ornice s premiestn. na hromady, so zložením na vzdialenosť do 100 m a do 10000 m3 ornica</t>
  </si>
  <si>
    <t>m3</t>
  </si>
  <si>
    <t>4</t>
  </si>
  <si>
    <t>411758667</t>
  </si>
  <si>
    <t>122101104</t>
  </si>
  <si>
    <t>Odkopávka a prekopávka nezapažená v horninách 1 a 2, nad 10000 m3</t>
  </si>
  <si>
    <t>1226945918</t>
  </si>
  <si>
    <t>5</t>
  </si>
  <si>
    <t>122201109</t>
  </si>
  <si>
    <t>Odkopávky a prekopávky nezapažené. Príplatok k cenám za lepivosť horniny 3</t>
  </si>
  <si>
    <t>1196112590</t>
  </si>
  <si>
    <t>8</t>
  </si>
  <si>
    <t>124203101</t>
  </si>
  <si>
    <t>Výkop vodotoku do 3 m horn. 3 do 100m3 ručne</t>
  </si>
  <si>
    <t>277944290</t>
  </si>
  <si>
    <t>9</t>
  </si>
  <si>
    <t>124203109</t>
  </si>
  <si>
    <t>Vykopávky pre korytá vodotokov. Príplatok za lepivosť horniny 3</t>
  </si>
  <si>
    <t>671471060</t>
  </si>
  <si>
    <t>6</t>
  </si>
  <si>
    <t>162301111</t>
  </si>
  <si>
    <t>Vodorovné premiestnenie výkopku po nespevnenej ceste z horniny tr.1-4, do 100 m3 na vzdialenosť nad 50 do 500 m</t>
  </si>
  <si>
    <t>-1938956172</t>
  </si>
  <si>
    <t>162301111Or</t>
  </si>
  <si>
    <t>-1539395880</t>
  </si>
  <si>
    <t>10</t>
  </si>
  <si>
    <t>171103202</t>
  </si>
  <si>
    <t>Uloženie netriedených sypanín do zemných hrádzí hornín 1-4 , ílová hlina do 50 % objemu so zhutnením po vrstvách 0,5m</t>
  </si>
  <si>
    <t>-846929002</t>
  </si>
  <si>
    <t>12</t>
  </si>
  <si>
    <t>171151101</t>
  </si>
  <si>
    <t>Hutnenie bokov násypov z hornín súdržných a sypkých</t>
  </si>
  <si>
    <t>m2</t>
  </si>
  <si>
    <t>225643636</t>
  </si>
  <si>
    <t>7</t>
  </si>
  <si>
    <t>171201101</t>
  </si>
  <si>
    <t>Uloženie sypaniny do násypov s rozprestretím sypaniny vo vrstvách a s hrubým urovnaním nezhutnených</t>
  </si>
  <si>
    <t>-919100211</t>
  </si>
  <si>
    <t>3</t>
  </si>
  <si>
    <t>171203211</t>
  </si>
  <si>
    <t>Uloženie netried. sypanín z hornín 1 až 4, bez zhutnenia s prímesou ílovej hliny do 20 % objemu Ornica</t>
  </si>
  <si>
    <t>1081934901</t>
  </si>
  <si>
    <t>11</t>
  </si>
  <si>
    <t>182201101</t>
  </si>
  <si>
    <t>Svahovanie trvalých svahov v násype</t>
  </si>
  <si>
    <t>1006924438</t>
  </si>
  <si>
    <t>13</t>
  </si>
  <si>
    <t>215901101</t>
  </si>
  <si>
    <t>Zhutnenie podložia z rastlej horniny 1 až 4 pod násypy, z hornina súdržných do 92 % PS a nesúdržných a súdržných -dno</t>
  </si>
  <si>
    <t>1020157893</t>
  </si>
  <si>
    <t>14</t>
  </si>
  <si>
    <t>M</t>
  </si>
  <si>
    <t>286110003000</t>
  </si>
  <si>
    <t>Rúra kanalizačná PVC-U gravitačná, hladká SN8 - KG, SW - plnostenná, DN 200, dĺ. 3 m, WAVIN</t>
  </si>
  <si>
    <t>ks</t>
  </si>
  <si>
    <t>-1545478560</t>
  </si>
  <si>
    <t>15</t>
  </si>
  <si>
    <t>871356006</t>
  </si>
  <si>
    <t>Montáž kanalizačného PVC-U potrubia hladkého viacvrstvového DN 200</t>
  </si>
  <si>
    <t>m</t>
  </si>
  <si>
    <t>-300340232</t>
  </si>
  <si>
    <t>16</t>
  </si>
  <si>
    <t>877326004</t>
  </si>
  <si>
    <t>Montáž kanalizačného PVC-U kolena DN 160/45°</t>
  </si>
  <si>
    <t>66893064</t>
  </si>
  <si>
    <t>17</t>
  </si>
  <si>
    <t>877356006</t>
  </si>
  <si>
    <t>Montáž kanalizačného PVC-U kolena DN 200</t>
  </si>
  <si>
    <t>-1656015801</t>
  </si>
  <si>
    <t>18</t>
  </si>
  <si>
    <t>286510004900</t>
  </si>
  <si>
    <t>Koleno PVC-U, DN 200x45° hladká pre gravitačnú kanalizáciu KG potrubia, WAVIN</t>
  </si>
  <si>
    <t>-444476710</t>
  </si>
  <si>
    <t>19</t>
  </si>
  <si>
    <t>286510005100</t>
  </si>
  <si>
    <t>Koleno PVC-U, DN 200x87° hladká pre gravitačnú kanalizáciu KG potrubia, WAVIN</t>
  </si>
  <si>
    <t>-249422641</t>
  </si>
  <si>
    <t>20</t>
  </si>
  <si>
    <t>998321011</t>
  </si>
  <si>
    <t>Presun hmôt pre objekty hrádze priehradné zemné a kamenisté (832 11)</t>
  </si>
  <si>
    <t>t</t>
  </si>
  <si>
    <t>-1075275830</t>
  </si>
  <si>
    <t>22</t>
  </si>
  <si>
    <t>711491171</t>
  </si>
  <si>
    <t>Zhotovenie podkladnej vrstvy izolácie z textílie na ploche vodorovnej, pre izolácie proti zemnej vlhkosti, podpovrchovej a tlakovej vode</t>
  </si>
  <si>
    <t>-273814485</t>
  </si>
  <si>
    <t>693110000200</t>
  </si>
  <si>
    <t>Geotextília polypropylénová FIBERTEX Protex 300, 300g/m2, netkaná separačno-filtračná geotextília, CHEMIA SERVIS</t>
  </si>
  <si>
    <t>-1137866410</t>
  </si>
  <si>
    <t>24</t>
  </si>
  <si>
    <t>711541164</t>
  </si>
  <si>
    <t xml:space="preserve">Zhotovenie  izolácie  nádrží, bazénov pásmi pritavením NAIP</t>
  </si>
  <si>
    <t>178261431</t>
  </si>
  <si>
    <t>25</t>
  </si>
  <si>
    <t>283220001000</t>
  </si>
  <si>
    <t>Hydroizolačná fólia PVC-P FATRAFOL AQUAPLAST 805 -W hr. 1,5 mm pre pitnú vodu</t>
  </si>
  <si>
    <t>32</t>
  </si>
  <si>
    <t>2013070716</t>
  </si>
  <si>
    <t>26</t>
  </si>
  <si>
    <t>311970000600</t>
  </si>
  <si>
    <t>Montážna pomôcka DELTA-GEO-DRAIN CLIP š. 55 mm, dĺ. 126 mm, na kotvenie fólií DELTA-GEO-DRAIN Quattro a DELTA-TERRAXX, materiál polyamid, DORKEN</t>
  </si>
  <si>
    <t>-1108198555</t>
  </si>
  <si>
    <t>27</t>
  </si>
  <si>
    <t>767162250</t>
  </si>
  <si>
    <t>Montáž zábradlia rovného z profilovej ocele na oceľovú konštrukciu, s hmotnosťou 1m nad 60 kg</t>
  </si>
  <si>
    <t>-20059160</t>
  </si>
  <si>
    <t>28</t>
  </si>
  <si>
    <t>767995107</t>
  </si>
  <si>
    <t>Montáž ostatných atypických kovových stavebných doplnkových konštrukcií nad 250 do 500 kg</t>
  </si>
  <si>
    <t>kg</t>
  </si>
  <si>
    <t>1847086297</t>
  </si>
  <si>
    <t>29</t>
  </si>
  <si>
    <t>145520000500</t>
  </si>
  <si>
    <t>Profil oceľový 50x35x2,5 mm zváraný tenkostenný uzavretý obdĺžnikový</t>
  </si>
  <si>
    <t>-2017938987</t>
  </si>
  <si>
    <t>30</t>
  </si>
  <si>
    <t>154150002500</t>
  </si>
  <si>
    <t>Profil oceľový 60x40x3,0 mm tenkostenný otvorený tvaru L nerovnoramenný ozn.11 343 (EN S195T)</t>
  </si>
  <si>
    <t>-1079631083</t>
  </si>
  <si>
    <t>31</t>
  </si>
  <si>
    <t>141110008600</t>
  </si>
  <si>
    <t>Rúra oceľová bezšvová hladká kruhová d 70 mm, hr. steny 4,5 mm, ozn. 11 353.0.</t>
  </si>
  <si>
    <t>1569561848</t>
  </si>
  <si>
    <t>134810000100</t>
  </si>
  <si>
    <t>Tyč oceľová hrubá prierezu I 200 mm ozn. 10 370</t>
  </si>
  <si>
    <t>410757069</t>
  </si>
  <si>
    <t>33</t>
  </si>
  <si>
    <t>998767102</t>
  </si>
  <si>
    <t>Presun hmôt pre kovové stavebné doplnkové konštrukcie v objektoch výšky nad 6 do 12 m</t>
  </si>
  <si>
    <t>-1916461880</t>
  </si>
  <si>
    <t>34</t>
  </si>
  <si>
    <t>594310007800</t>
  </si>
  <si>
    <t>Manipulačný mních DW 2390 mm H 2050 mm, objem nádrže 6,89 m3, železobetónová, HYDRO BG</t>
  </si>
  <si>
    <t>256</t>
  </si>
  <si>
    <t>64</t>
  </si>
  <si>
    <t>-1361577904</t>
  </si>
  <si>
    <t>36</t>
  </si>
  <si>
    <t>594310009700</t>
  </si>
  <si>
    <t xml:space="preserve">Nadstavec  DW 2390 mm H 1500 mm, objem nádrže 5,44 m3, železobetónový, HYDRO BG</t>
  </si>
  <si>
    <t>-518955078</t>
  </si>
  <si>
    <t>37</t>
  </si>
  <si>
    <t>894102111 mních</t>
  </si>
  <si>
    <t xml:space="preserve">Osadenie železobetónovej nádrže  hmotnosti do 4 t</t>
  </si>
  <si>
    <t>-903566379</t>
  </si>
  <si>
    <t>38</t>
  </si>
  <si>
    <t>894102112</t>
  </si>
  <si>
    <t xml:space="preserve">Osadenie železobetónovej nádrže  hmotnosti nad 4 do 10 t</t>
  </si>
  <si>
    <t>906373486</t>
  </si>
  <si>
    <t>39</t>
  </si>
  <si>
    <t>000300013</t>
  </si>
  <si>
    <t>Geodetické práce - vykonávané pred výstavbou určenie priebehu podzemného plánovaného vedenia a počas výstavby</t>
  </si>
  <si>
    <t>úsek</t>
  </si>
  <si>
    <t>1024</t>
  </si>
  <si>
    <t>-213091031</t>
  </si>
  <si>
    <t>40</t>
  </si>
  <si>
    <t>000300033.1</t>
  </si>
  <si>
    <t>Geodetické práce - spracovanie výkresu skutočného vyhotovenia stavby vodovodu, úsek do 1km</t>
  </si>
  <si>
    <t>-371220195</t>
  </si>
  <si>
    <t>41</t>
  </si>
  <si>
    <t>000300036.1</t>
  </si>
  <si>
    <t>Geodetické práce - zameranie skutočného vyhotovenia stavby vodovodu s pásom zástavby, úsek do 100m</t>
  </si>
  <si>
    <t>1532978863</t>
  </si>
  <si>
    <t>VP - Práce naviac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</si>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</sst>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6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0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4" fontId="23" fillId="6" borderId="0" xfId="0" applyNumberFormat="1" applyFont="1" applyFill="1" applyBorder="1" applyAlignment="1">
      <alignment vertical="center"/>
    </xf>
    <xf numFmtId="0" fontId="0" fillId="2" borderId="0" xfId="0" applyFill="1" applyProtection="1"/>
    <xf numFmtId="0" fontId="11" fillId="2" borderId="0" xfId="1" applyFont="1" applyFill="1" applyAlignment="1" applyProtection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4" fontId="29" fillId="0" borderId="0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7" fontId="23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167" fontId="33" fillId="4" borderId="25" xfId="0" applyNumberFormat="1" applyFont="1" applyFill="1" applyBorder="1" applyAlignment="1" applyProtection="1">
      <alignment vertical="center"/>
      <protection locked="0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167" fontId="5" fillId="0" borderId="12" xfId="0" applyNumberFormat="1" applyFont="1" applyBorder="1" applyAlignment="1"/>
    <xf numFmtId="167" fontId="5" fillId="0" borderId="12" xfId="0" applyNumberFormat="1" applyFont="1" applyBorder="1" applyAlignment="1">
      <alignment vertical="center"/>
    </xf>
    <xf numFmtId="167" fontId="5" fillId="0" borderId="23" xfId="0" applyNumberFormat="1" applyFont="1" applyBorder="1" applyAlignment="1"/>
    <xf numFmtId="167" fontId="5" fillId="0" borderId="23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www.kros.sk/cenkros-ocenovanie-a-riadenie-stavebnej-vyroby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www.kros.sk/cenkros-ocenovanie-a-riadenie-stavebnej-vyroby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5" customWidth="1"/>
    <col min="5" max="5" width="2.5" customWidth="1"/>
    <col min="6" max="6" width="2.5" customWidth="1"/>
    <col min="7" max="7" width="2.5" customWidth="1"/>
    <col min="8" max="8" width="2.5" customWidth="1"/>
    <col min="9" max="9" width="2.5" customWidth="1"/>
    <col min="10" max="10" width="2.5" customWidth="1"/>
    <col min="11" max="11" width="2.5" customWidth="1"/>
    <col min="12" max="12" width="2.5" customWidth="1"/>
    <col min="13" max="13" width="2.5" customWidth="1"/>
    <col min="14" max="14" width="2.5" customWidth="1"/>
    <col min="15" max="15" width="2.5" customWidth="1"/>
    <col min="16" max="16" width="2.5" customWidth="1"/>
    <col min="17" max="17" width="2.5" customWidth="1"/>
    <col min="18" max="18" width="2.5" customWidth="1"/>
    <col min="19" max="19" width="2.5" customWidth="1"/>
    <col min="20" max="20" width="2.5" customWidth="1"/>
    <col min="21" max="21" width="2.5" customWidth="1"/>
    <col min="22" max="22" width="2.5" customWidth="1"/>
    <col min="23" max="23" width="2.5" customWidth="1"/>
    <col min="24" max="24" width="2.5" customWidth="1"/>
    <col min="25" max="25" width="2.5" customWidth="1"/>
    <col min="26" max="26" width="2.5" customWidth="1"/>
    <col min="27" max="27" width="2.5" customWidth="1"/>
    <col min="28" max="28" width="2.5" customWidth="1"/>
    <col min="29" max="29" width="2.5" customWidth="1"/>
    <col min="30" max="30" width="2.5" customWidth="1"/>
    <col min="31" max="31" width="2.5" customWidth="1"/>
    <col min="32" max="32" width="2.5" customWidth="1"/>
    <col min="33" max="33" width="2.5" customWidth="1"/>
    <col min="34" max="34" width="3.33" customWidth="1"/>
    <col min="35" max="35" width="2.5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.67" customWidth="1"/>
    <col min="44" max="44" width="13.67" customWidth="1"/>
    <col min="45" max="45" width="25.83" hidden="1" customWidth="1"/>
    <col min="46" max="46" width="25.83" hidden="1" customWidth="1"/>
    <col min="47" max="47" width="25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</cols>
  <sheetData>
    <row r="1" ht="21.36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ht="36.96" customHeight="1">
      <c r="C2" s="17" t="s">
        <v>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R2" s="19" t="s">
        <v>8</v>
      </c>
      <c r="BS2" s="20" t="s">
        <v>9</v>
      </c>
      <c r="BT2" s="20" t="s">
        <v>10</v>
      </c>
    </row>
    <row r="3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10</v>
      </c>
    </row>
    <row r="4" ht="36.96" customHeight="1">
      <c r="B4" s="24"/>
      <c r="C4" s="25" t="s">
        <v>11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7"/>
      <c r="AS4" s="18" t="s">
        <v>12</v>
      </c>
      <c r="BE4" s="28" t="s">
        <v>13</v>
      </c>
      <c r="BS4" s="20" t="s">
        <v>9</v>
      </c>
    </row>
    <row r="5" ht="14.4" customHeight="1">
      <c r="B5" s="24"/>
      <c r="C5" s="29"/>
      <c r="D5" s="30" t="s">
        <v>14</v>
      </c>
      <c r="E5" s="29"/>
      <c r="F5" s="29"/>
      <c r="G5" s="29"/>
      <c r="H5" s="29"/>
      <c r="I5" s="29"/>
      <c r="J5" s="29"/>
      <c r="K5" s="31" t="s">
        <v>15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7"/>
      <c r="BE5" s="32" t="s">
        <v>16</v>
      </c>
      <c r="BS5" s="20" t="s">
        <v>9</v>
      </c>
    </row>
    <row r="6" ht="36.96" customHeight="1">
      <c r="B6" s="24"/>
      <c r="C6" s="29"/>
      <c r="D6" s="33" t="s">
        <v>17</v>
      </c>
      <c r="E6" s="29"/>
      <c r="F6" s="29"/>
      <c r="G6" s="29"/>
      <c r="H6" s="29"/>
      <c r="I6" s="29"/>
      <c r="J6" s="29"/>
      <c r="K6" s="34" t="s">
        <v>18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7"/>
      <c r="BE6" s="35"/>
      <c r="BS6" s="20" t="s">
        <v>9</v>
      </c>
    </row>
    <row r="7" ht="14.4" customHeight="1">
      <c r="B7" s="24"/>
      <c r="C7" s="29"/>
      <c r="D7" s="36" t="s">
        <v>19</v>
      </c>
      <c r="E7" s="29"/>
      <c r="F7" s="29"/>
      <c r="G7" s="29"/>
      <c r="H7" s="29"/>
      <c r="I7" s="29"/>
      <c r="J7" s="29"/>
      <c r="K7" s="31" t="s">
        <v>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6" t="s">
        <v>20</v>
      </c>
      <c r="AL7" s="29"/>
      <c r="AM7" s="29"/>
      <c r="AN7" s="31" t="s">
        <v>5</v>
      </c>
      <c r="AO7" s="29"/>
      <c r="AP7" s="29"/>
      <c r="AQ7" s="27"/>
      <c r="BE7" s="35"/>
      <c r="BS7" s="20" t="s">
        <v>9</v>
      </c>
    </row>
    <row r="8" ht="14.4" customHeight="1">
      <c r="B8" s="24"/>
      <c r="C8" s="29"/>
      <c r="D8" s="36" t="s">
        <v>21</v>
      </c>
      <c r="E8" s="29"/>
      <c r="F8" s="29"/>
      <c r="G8" s="29"/>
      <c r="H8" s="29"/>
      <c r="I8" s="29"/>
      <c r="J8" s="29"/>
      <c r="K8" s="31" t="s">
        <v>22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6" t="s">
        <v>23</v>
      </c>
      <c r="AL8" s="29"/>
      <c r="AM8" s="29"/>
      <c r="AN8" s="37" t="s">
        <v>24</v>
      </c>
      <c r="AO8" s="29"/>
      <c r="AP8" s="29"/>
      <c r="AQ8" s="27"/>
      <c r="BE8" s="35"/>
      <c r="BS8" s="20" t="s">
        <v>9</v>
      </c>
    </row>
    <row r="9" ht="14.4" customHeight="1">
      <c r="B9" s="24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7"/>
      <c r="BE9" s="35"/>
      <c r="BS9" s="20" t="s">
        <v>9</v>
      </c>
    </row>
    <row r="10" ht="14.4" customHeight="1">
      <c r="B10" s="24"/>
      <c r="C10" s="29"/>
      <c r="D10" s="36" t="s">
        <v>25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6" t="s">
        <v>26</v>
      </c>
      <c r="AL10" s="29"/>
      <c r="AM10" s="29"/>
      <c r="AN10" s="31" t="s">
        <v>27</v>
      </c>
      <c r="AO10" s="29"/>
      <c r="AP10" s="29"/>
      <c r="AQ10" s="27"/>
      <c r="BE10" s="35"/>
      <c r="BS10" s="20" t="s">
        <v>9</v>
      </c>
    </row>
    <row r="11" ht="18.48" customHeight="1">
      <c r="B11" s="24"/>
      <c r="C11" s="29"/>
      <c r="D11" s="29"/>
      <c r="E11" s="31" t="s">
        <v>28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6" t="s">
        <v>29</v>
      </c>
      <c r="AL11" s="29"/>
      <c r="AM11" s="29"/>
      <c r="AN11" s="31" t="s">
        <v>5</v>
      </c>
      <c r="AO11" s="29"/>
      <c r="AP11" s="29"/>
      <c r="AQ11" s="27"/>
      <c r="BE11" s="35"/>
      <c r="BS11" s="20" t="s">
        <v>9</v>
      </c>
    </row>
    <row r="12" ht="6.96" customHeight="1">
      <c r="B12" s="24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7"/>
      <c r="BE12" s="35"/>
      <c r="BS12" s="20" t="s">
        <v>9</v>
      </c>
    </row>
    <row r="13" ht="14.4" customHeight="1">
      <c r="B13" s="24"/>
      <c r="C13" s="29"/>
      <c r="D13" s="36" t="s">
        <v>30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6" t="s">
        <v>26</v>
      </c>
      <c r="AL13" s="29"/>
      <c r="AM13" s="29"/>
      <c r="AN13" s="38" t="s">
        <v>31</v>
      </c>
      <c r="AO13" s="29"/>
      <c r="AP13" s="29"/>
      <c r="AQ13" s="27"/>
      <c r="BE13" s="35"/>
      <c r="BS13" s="20" t="s">
        <v>9</v>
      </c>
    </row>
    <row r="14">
      <c r="B14" s="24"/>
      <c r="C14" s="29"/>
      <c r="D14" s="29"/>
      <c r="E14" s="38" t="s">
        <v>31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 t="s">
        <v>29</v>
      </c>
      <c r="AL14" s="29"/>
      <c r="AM14" s="29"/>
      <c r="AN14" s="38" t="s">
        <v>31</v>
      </c>
      <c r="AO14" s="29"/>
      <c r="AP14" s="29"/>
      <c r="AQ14" s="27"/>
      <c r="BE14" s="35"/>
      <c r="BS14" s="20" t="s">
        <v>9</v>
      </c>
    </row>
    <row r="15" ht="6.96" customHeight="1">
      <c r="B15" s="24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7"/>
      <c r="BE15" s="35"/>
      <c r="BS15" s="20" t="s">
        <v>6</v>
      </c>
    </row>
    <row r="16" ht="14.4" customHeight="1">
      <c r="B16" s="24"/>
      <c r="C16" s="29"/>
      <c r="D16" s="36" t="s">
        <v>32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6" t="s">
        <v>26</v>
      </c>
      <c r="AL16" s="29"/>
      <c r="AM16" s="29"/>
      <c r="AN16" s="31" t="s">
        <v>33</v>
      </c>
      <c r="AO16" s="29"/>
      <c r="AP16" s="29"/>
      <c r="AQ16" s="27"/>
      <c r="BE16" s="35"/>
      <c r="BS16" s="20" t="s">
        <v>6</v>
      </c>
    </row>
    <row r="17" ht="18.48" customHeight="1">
      <c r="B17" s="24"/>
      <c r="C17" s="29"/>
      <c r="D17" s="29"/>
      <c r="E17" s="31" t="s">
        <v>34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6" t="s">
        <v>29</v>
      </c>
      <c r="AL17" s="29"/>
      <c r="AM17" s="29"/>
      <c r="AN17" s="31" t="s">
        <v>5</v>
      </c>
      <c r="AO17" s="29"/>
      <c r="AP17" s="29"/>
      <c r="AQ17" s="27"/>
      <c r="BE17" s="35"/>
      <c r="BS17" s="20" t="s">
        <v>35</v>
      </c>
    </row>
    <row r="18" ht="6.96" customHeight="1">
      <c r="B18" s="24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7"/>
      <c r="BE18" s="35"/>
      <c r="BS18" s="20" t="s">
        <v>36</v>
      </c>
    </row>
    <row r="19" ht="14.4" customHeight="1">
      <c r="B19" s="24"/>
      <c r="C19" s="29"/>
      <c r="D19" s="36" t="s">
        <v>37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6" t="s">
        <v>26</v>
      </c>
      <c r="AL19" s="29"/>
      <c r="AM19" s="29"/>
      <c r="AN19" s="31" t="s">
        <v>33</v>
      </c>
      <c r="AO19" s="29"/>
      <c r="AP19" s="29"/>
      <c r="AQ19" s="27"/>
      <c r="BE19" s="35"/>
      <c r="BS19" s="20" t="s">
        <v>36</v>
      </c>
    </row>
    <row r="20" ht="18.48" customHeight="1">
      <c r="B20" s="24"/>
      <c r="C20" s="29"/>
      <c r="D20" s="29"/>
      <c r="E20" s="31" t="s">
        <v>34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6" t="s">
        <v>29</v>
      </c>
      <c r="AL20" s="29"/>
      <c r="AM20" s="29"/>
      <c r="AN20" s="31" t="s">
        <v>5</v>
      </c>
      <c r="AO20" s="29"/>
      <c r="AP20" s="29"/>
      <c r="AQ20" s="27"/>
      <c r="BE20" s="35"/>
    </row>
    <row r="21" ht="6.96" customHeight="1">
      <c r="B21" s="24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7"/>
      <c r="BE21" s="35"/>
    </row>
    <row r="22">
      <c r="B22" s="24"/>
      <c r="C22" s="29"/>
      <c r="D22" s="36" t="s">
        <v>38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7"/>
      <c r="BE22" s="35"/>
    </row>
    <row r="23" ht="16.5" customHeight="1">
      <c r="B23" s="24"/>
      <c r="C23" s="29"/>
      <c r="D23" s="29"/>
      <c r="E23" s="40" t="s">
        <v>5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9"/>
      <c r="AP23" s="29"/>
      <c r="AQ23" s="27"/>
      <c r="BE23" s="35"/>
    </row>
    <row r="24" ht="6.96" customHeight="1">
      <c r="B24" s="24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7"/>
      <c r="BE24" s="35"/>
    </row>
    <row r="25" ht="6.96" customHeight="1">
      <c r="B25" s="24"/>
      <c r="C25" s="29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9"/>
      <c r="AQ25" s="27"/>
      <c r="BE25" s="35"/>
    </row>
    <row r="26" ht="14.4" customHeight="1">
      <c r="B26" s="24"/>
      <c r="C26" s="29"/>
      <c r="D26" s="42" t="s">
        <v>39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43">
        <f>ROUND(AG87,2)</f>
        <v>0</v>
      </c>
      <c r="AL26" s="29"/>
      <c r="AM26" s="29"/>
      <c r="AN26" s="29"/>
      <c r="AO26" s="29"/>
      <c r="AP26" s="29"/>
      <c r="AQ26" s="27"/>
      <c r="BE26" s="35"/>
    </row>
    <row r="27" ht="14.4" customHeight="1">
      <c r="B27" s="24"/>
      <c r="C27" s="29"/>
      <c r="D27" s="42" t="s">
        <v>40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43">
        <f>ROUND(AG90,2)</f>
        <v>0</v>
      </c>
      <c r="AL27" s="43"/>
      <c r="AM27" s="43"/>
      <c r="AN27" s="43"/>
      <c r="AO27" s="43"/>
      <c r="AP27" s="29"/>
      <c r="AQ27" s="27"/>
      <c r="BE27" s="35"/>
    </row>
    <row r="28" s="1" customFormat="1" ht="6.96" customHeight="1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6"/>
      <c r="BE28" s="35"/>
    </row>
    <row r="29" s="1" customFormat="1" ht="25.92" customHeight="1">
      <c r="B29" s="44"/>
      <c r="C29" s="45"/>
      <c r="D29" s="47" t="s">
        <v>41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9">
        <f>ROUND(AK26+AK27,2)</f>
        <v>0</v>
      </c>
      <c r="AL29" s="48"/>
      <c r="AM29" s="48"/>
      <c r="AN29" s="48"/>
      <c r="AO29" s="48"/>
      <c r="AP29" s="45"/>
      <c r="AQ29" s="46"/>
      <c r="BE29" s="35"/>
    </row>
    <row r="30" s="1" customFormat="1" ht="6.96" customHeight="1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6"/>
      <c r="BE30" s="35"/>
    </row>
    <row r="31" s="2" customFormat="1" ht="14.4" customHeight="1">
      <c r="B31" s="50"/>
      <c r="C31" s="51"/>
      <c r="D31" s="52" t="s">
        <v>42</v>
      </c>
      <c r="E31" s="51"/>
      <c r="F31" s="52" t="s">
        <v>43</v>
      </c>
      <c r="G31" s="51"/>
      <c r="H31" s="51"/>
      <c r="I31" s="51"/>
      <c r="J31" s="51"/>
      <c r="K31" s="51"/>
      <c r="L31" s="53">
        <v>0.23000000000000001</v>
      </c>
      <c r="M31" s="51"/>
      <c r="N31" s="51"/>
      <c r="O31" s="51"/>
      <c r="P31" s="51"/>
      <c r="Q31" s="51"/>
      <c r="R31" s="51"/>
      <c r="S31" s="51"/>
      <c r="T31" s="54" t="s">
        <v>44</v>
      </c>
      <c r="U31" s="51"/>
      <c r="V31" s="51"/>
      <c r="W31" s="55">
        <f>ROUND(AZ87+SUM(CD91:CD95),2)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5">
        <f>ROUND(AV87+SUM(BY91:BY95),2)</f>
        <v>0</v>
      </c>
      <c r="AL31" s="51"/>
      <c r="AM31" s="51"/>
      <c r="AN31" s="51"/>
      <c r="AO31" s="51"/>
      <c r="AP31" s="51"/>
      <c r="AQ31" s="56"/>
      <c r="BE31" s="35"/>
    </row>
    <row r="32" s="2" customFormat="1" ht="14.4" customHeight="1">
      <c r="B32" s="50"/>
      <c r="C32" s="51"/>
      <c r="D32" s="51"/>
      <c r="E32" s="51"/>
      <c r="F32" s="52" t="s">
        <v>45</v>
      </c>
      <c r="G32" s="51"/>
      <c r="H32" s="51"/>
      <c r="I32" s="51"/>
      <c r="J32" s="51"/>
      <c r="K32" s="51"/>
      <c r="L32" s="53">
        <v>0.23000000000000001</v>
      </c>
      <c r="M32" s="51"/>
      <c r="N32" s="51"/>
      <c r="O32" s="51"/>
      <c r="P32" s="51"/>
      <c r="Q32" s="51"/>
      <c r="R32" s="51"/>
      <c r="S32" s="51"/>
      <c r="T32" s="54" t="s">
        <v>44</v>
      </c>
      <c r="U32" s="51"/>
      <c r="V32" s="51"/>
      <c r="W32" s="55">
        <f>ROUND(BA87+SUM(CE91:CE95),2)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5">
        <f>ROUND(AW87+SUM(BZ91:BZ95),2)</f>
        <v>0</v>
      </c>
      <c r="AL32" s="51"/>
      <c r="AM32" s="51"/>
      <c r="AN32" s="51"/>
      <c r="AO32" s="51"/>
      <c r="AP32" s="51"/>
      <c r="AQ32" s="56"/>
      <c r="BE32" s="35"/>
    </row>
    <row r="33" hidden="1" s="2" customFormat="1" ht="14.4" customHeight="1">
      <c r="B33" s="50"/>
      <c r="C33" s="51"/>
      <c r="D33" s="51"/>
      <c r="E33" s="51"/>
      <c r="F33" s="52" t="s">
        <v>46</v>
      </c>
      <c r="G33" s="51"/>
      <c r="H33" s="51"/>
      <c r="I33" s="51"/>
      <c r="J33" s="51"/>
      <c r="K33" s="51"/>
      <c r="L33" s="53">
        <v>0.23000000000000001</v>
      </c>
      <c r="M33" s="51"/>
      <c r="N33" s="51"/>
      <c r="O33" s="51"/>
      <c r="P33" s="51"/>
      <c r="Q33" s="51"/>
      <c r="R33" s="51"/>
      <c r="S33" s="51"/>
      <c r="T33" s="54" t="s">
        <v>44</v>
      </c>
      <c r="U33" s="51"/>
      <c r="V33" s="51"/>
      <c r="W33" s="55">
        <f>ROUND(BB87+SUM(CF91:CF95),2)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5">
        <v>0</v>
      </c>
      <c r="AL33" s="51"/>
      <c r="AM33" s="51"/>
      <c r="AN33" s="51"/>
      <c r="AO33" s="51"/>
      <c r="AP33" s="51"/>
      <c r="AQ33" s="56"/>
      <c r="BE33" s="35"/>
    </row>
    <row r="34" hidden="1" s="2" customFormat="1" ht="14.4" customHeight="1">
      <c r="B34" s="50"/>
      <c r="C34" s="51"/>
      <c r="D34" s="51"/>
      <c r="E34" s="51"/>
      <c r="F34" s="52" t="s">
        <v>47</v>
      </c>
      <c r="G34" s="51"/>
      <c r="H34" s="51"/>
      <c r="I34" s="51"/>
      <c r="J34" s="51"/>
      <c r="K34" s="51"/>
      <c r="L34" s="53">
        <v>0.23000000000000001</v>
      </c>
      <c r="M34" s="51"/>
      <c r="N34" s="51"/>
      <c r="O34" s="51"/>
      <c r="P34" s="51"/>
      <c r="Q34" s="51"/>
      <c r="R34" s="51"/>
      <c r="S34" s="51"/>
      <c r="T34" s="54" t="s">
        <v>44</v>
      </c>
      <c r="U34" s="51"/>
      <c r="V34" s="51"/>
      <c r="W34" s="55">
        <f>ROUND(BC87+SUM(CG91:CG95),2)</f>
        <v>0</v>
      </c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5">
        <v>0</v>
      </c>
      <c r="AL34" s="51"/>
      <c r="AM34" s="51"/>
      <c r="AN34" s="51"/>
      <c r="AO34" s="51"/>
      <c r="AP34" s="51"/>
      <c r="AQ34" s="56"/>
      <c r="BE34" s="35"/>
    </row>
    <row r="35" hidden="1" s="2" customFormat="1" ht="14.4" customHeight="1">
      <c r="B35" s="50"/>
      <c r="C35" s="51"/>
      <c r="D35" s="51"/>
      <c r="E35" s="51"/>
      <c r="F35" s="52" t="s">
        <v>48</v>
      </c>
      <c r="G35" s="51"/>
      <c r="H35" s="51"/>
      <c r="I35" s="51"/>
      <c r="J35" s="51"/>
      <c r="K35" s="51"/>
      <c r="L35" s="53">
        <v>0</v>
      </c>
      <c r="M35" s="51"/>
      <c r="N35" s="51"/>
      <c r="O35" s="51"/>
      <c r="P35" s="51"/>
      <c r="Q35" s="51"/>
      <c r="R35" s="51"/>
      <c r="S35" s="51"/>
      <c r="T35" s="54" t="s">
        <v>44</v>
      </c>
      <c r="U35" s="51"/>
      <c r="V35" s="51"/>
      <c r="W35" s="55">
        <f>ROUND(BD87+SUM(CH91:CH95),2)</f>
        <v>0</v>
      </c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5">
        <v>0</v>
      </c>
      <c r="AL35" s="51"/>
      <c r="AM35" s="51"/>
      <c r="AN35" s="51"/>
      <c r="AO35" s="51"/>
      <c r="AP35" s="51"/>
      <c r="AQ35" s="56"/>
    </row>
    <row r="36" s="1" customFormat="1" ht="6.96" customHeight="1"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6"/>
    </row>
    <row r="37" s="1" customFormat="1" ht="25.92" customHeight="1">
      <c r="B37" s="44"/>
      <c r="C37" s="57"/>
      <c r="D37" s="58" t="s">
        <v>49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60" t="s">
        <v>50</v>
      </c>
      <c r="U37" s="59"/>
      <c r="V37" s="59"/>
      <c r="W37" s="59"/>
      <c r="X37" s="61" t="s">
        <v>51</v>
      </c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62">
        <f>SUM(AK29:AK35)</f>
        <v>0</v>
      </c>
      <c r="AL37" s="59"/>
      <c r="AM37" s="59"/>
      <c r="AN37" s="59"/>
      <c r="AO37" s="63"/>
      <c r="AP37" s="57"/>
      <c r="AQ37" s="46"/>
    </row>
    <row r="38" s="1" customFormat="1" ht="14.4" customHeight="1"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6"/>
    </row>
    <row r="39">
      <c r="B39" s="24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7"/>
    </row>
    <row r="40">
      <c r="B40" s="24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7"/>
    </row>
    <row r="41">
      <c r="B41" s="24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7"/>
    </row>
    <row r="42">
      <c r="B42" s="24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7"/>
    </row>
    <row r="43">
      <c r="B43" s="24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7"/>
    </row>
    <row r="44">
      <c r="B44" s="24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7"/>
    </row>
    <row r="45">
      <c r="B45" s="24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7"/>
    </row>
    <row r="46">
      <c r="B46" s="24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7"/>
    </row>
    <row r="47">
      <c r="B47" s="2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7"/>
    </row>
    <row r="48">
      <c r="B48" s="24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7"/>
    </row>
    <row r="49" s="1" customFormat="1">
      <c r="B49" s="44"/>
      <c r="C49" s="45"/>
      <c r="D49" s="64" t="s">
        <v>52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6"/>
      <c r="AA49" s="45"/>
      <c r="AB49" s="45"/>
      <c r="AC49" s="64" t="s">
        <v>53</v>
      </c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6"/>
      <c r="AP49" s="45"/>
      <c r="AQ49" s="46"/>
    </row>
    <row r="50">
      <c r="B50" s="24"/>
      <c r="C50" s="29"/>
      <c r="D50" s="67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68"/>
      <c r="AA50" s="29"/>
      <c r="AB50" s="29"/>
      <c r="AC50" s="67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68"/>
      <c r="AP50" s="29"/>
      <c r="AQ50" s="27"/>
    </row>
    <row r="51">
      <c r="B51" s="24"/>
      <c r="C51" s="29"/>
      <c r="D51" s="67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68"/>
      <c r="AA51" s="29"/>
      <c r="AB51" s="29"/>
      <c r="AC51" s="67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68"/>
      <c r="AP51" s="29"/>
      <c r="AQ51" s="27"/>
    </row>
    <row r="52">
      <c r="B52" s="24"/>
      <c r="C52" s="29"/>
      <c r="D52" s="67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68"/>
      <c r="AA52" s="29"/>
      <c r="AB52" s="29"/>
      <c r="AC52" s="67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68"/>
      <c r="AP52" s="29"/>
      <c r="AQ52" s="27"/>
    </row>
    <row r="53">
      <c r="B53" s="24"/>
      <c r="C53" s="29"/>
      <c r="D53" s="67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68"/>
      <c r="AA53" s="29"/>
      <c r="AB53" s="29"/>
      <c r="AC53" s="67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68"/>
      <c r="AP53" s="29"/>
      <c r="AQ53" s="27"/>
    </row>
    <row r="54">
      <c r="B54" s="24"/>
      <c r="C54" s="29"/>
      <c r="D54" s="67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68"/>
      <c r="AA54" s="29"/>
      <c r="AB54" s="29"/>
      <c r="AC54" s="67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68"/>
      <c r="AP54" s="29"/>
      <c r="AQ54" s="27"/>
    </row>
    <row r="55">
      <c r="B55" s="24"/>
      <c r="C55" s="29"/>
      <c r="D55" s="67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68"/>
      <c r="AA55" s="29"/>
      <c r="AB55" s="29"/>
      <c r="AC55" s="67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68"/>
      <c r="AP55" s="29"/>
      <c r="AQ55" s="27"/>
    </row>
    <row r="56">
      <c r="B56" s="24"/>
      <c r="C56" s="29"/>
      <c r="D56" s="67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68"/>
      <c r="AA56" s="29"/>
      <c r="AB56" s="29"/>
      <c r="AC56" s="67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68"/>
      <c r="AP56" s="29"/>
      <c r="AQ56" s="27"/>
    </row>
    <row r="57">
      <c r="B57" s="24"/>
      <c r="C57" s="29"/>
      <c r="D57" s="67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68"/>
      <c r="AA57" s="29"/>
      <c r="AB57" s="29"/>
      <c r="AC57" s="67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68"/>
      <c r="AP57" s="29"/>
      <c r="AQ57" s="27"/>
    </row>
    <row r="58" s="1" customFormat="1">
      <c r="B58" s="44"/>
      <c r="C58" s="45"/>
      <c r="D58" s="69" t="s">
        <v>54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 t="s">
        <v>55</v>
      </c>
      <c r="S58" s="70"/>
      <c r="T58" s="70"/>
      <c r="U58" s="70"/>
      <c r="V58" s="70"/>
      <c r="W58" s="70"/>
      <c r="X58" s="70"/>
      <c r="Y58" s="70"/>
      <c r="Z58" s="72"/>
      <c r="AA58" s="45"/>
      <c r="AB58" s="45"/>
      <c r="AC58" s="69" t="s">
        <v>54</v>
      </c>
      <c r="AD58" s="70"/>
      <c r="AE58" s="70"/>
      <c r="AF58" s="70"/>
      <c r="AG58" s="70"/>
      <c r="AH58" s="70"/>
      <c r="AI58" s="70"/>
      <c r="AJ58" s="70"/>
      <c r="AK58" s="70"/>
      <c r="AL58" s="70"/>
      <c r="AM58" s="71" t="s">
        <v>55</v>
      </c>
      <c r="AN58" s="70"/>
      <c r="AO58" s="72"/>
      <c r="AP58" s="45"/>
      <c r="AQ58" s="46"/>
    </row>
    <row r="59">
      <c r="B59" s="24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7"/>
    </row>
    <row r="60" s="1" customFormat="1">
      <c r="B60" s="44"/>
      <c r="C60" s="45"/>
      <c r="D60" s="64" t="s">
        <v>56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6"/>
      <c r="AA60" s="45"/>
      <c r="AB60" s="45"/>
      <c r="AC60" s="64" t="s">
        <v>57</v>
      </c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6"/>
      <c r="AP60" s="45"/>
      <c r="AQ60" s="46"/>
    </row>
    <row r="61">
      <c r="B61" s="24"/>
      <c r="C61" s="29"/>
      <c r="D61" s="67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68"/>
      <c r="AA61" s="29"/>
      <c r="AB61" s="29"/>
      <c r="AC61" s="67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68"/>
      <c r="AP61" s="29"/>
      <c r="AQ61" s="27"/>
    </row>
    <row r="62">
      <c r="B62" s="24"/>
      <c r="C62" s="29"/>
      <c r="D62" s="67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68"/>
      <c r="AA62" s="29"/>
      <c r="AB62" s="29"/>
      <c r="AC62" s="67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68"/>
      <c r="AP62" s="29"/>
      <c r="AQ62" s="27"/>
    </row>
    <row r="63">
      <c r="B63" s="24"/>
      <c r="C63" s="29"/>
      <c r="D63" s="67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68"/>
      <c r="AA63" s="29"/>
      <c r="AB63" s="29"/>
      <c r="AC63" s="67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68"/>
      <c r="AP63" s="29"/>
      <c r="AQ63" s="27"/>
    </row>
    <row r="64">
      <c r="B64" s="24"/>
      <c r="C64" s="29"/>
      <c r="D64" s="67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68"/>
      <c r="AA64" s="29"/>
      <c r="AB64" s="29"/>
      <c r="AC64" s="67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68"/>
      <c r="AP64" s="29"/>
      <c r="AQ64" s="27"/>
    </row>
    <row r="65">
      <c r="B65" s="24"/>
      <c r="C65" s="29"/>
      <c r="D65" s="67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68"/>
      <c r="AA65" s="29"/>
      <c r="AB65" s="29"/>
      <c r="AC65" s="67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68"/>
      <c r="AP65" s="29"/>
      <c r="AQ65" s="27"/>
    </row>
    <row r="66">
      <c r="B66" s="24"/>
      <c r="C66" s="29"/>
      <c r="D66" s="6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68"/>
      <c r="AA66" s="29"/>
      <c r="AB66" s="29"/>
      <c r="AC66" s="67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68"/>
      <c r="AP66" s="29"/>
      <c r="AQ66" s="27"/>
    </row>
    <row r="67">
      <c r="B67" s="24"/>
      <c r="C67" s="29"/>
      <c r="D67" s="6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68"/>
      <c r="AA67" s="29"/>
      <c r="AB67" s="29"/>
      <c r="AC67" s="67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68"/>
      <c r="AP67" s="29"/>
      <c r="AQ67" s="27"/>
    </row>
    <row r="68">
      <c r="B68" s="24"/>
      <c r="C68" s="29"/>
      <c r="D68" s="67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68"/>
      <c r="AA68" s="29"/>
      <c r="AB68" s="29"/>
      <c r="AC68" s="67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68"/>
      <c r="AP68" s="29"/>
      <c r="AQ68" s="27"/>
    </row>
    <row r="69" s="1" customFormat="1">
      <c r="B69" s="44"/>
      <c r="C69" s="45"/>
      <c r="D69" s="69" t="s">
        <v>54</v>
      </c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1" t="s">
        <v>55</v>
      </c>
      <c r="S69" s="70"/>
      <c r="T69" s="70"/>
      <c r="U69" s="70"/>
      <c r="V69" s="70"/>
      <c r="W69" s="70"/>
      <c r="X69" s="70"/>
      <c r="Y69" s="70"/>
      <c r="Z69" s="72"/>
      <c r="AA69" s="45"/>
      <c r="AB69" s="45"/>
      <c r="AC69" s="69" t="s">
        <v>54</v>
      </c>
      <c r="AD69" s="70"/>
      <c r="AE69" s="70"/>
      <c r="AF69" s="70"/>
      <c r="AG69" s="70"/>
      <c r="AH69" s="70"/>
      <c r="AI69" s="70"/>
      <c r="AJ69" s="70"/>
      <c r="AK69" s="70"/>
      <c r="AL69" s="70"/>
      <c r="AM69" s="71" t="s">
        <v>55</v>
      </c>
      <c r="AN69" s="70"/>
      <c r="AO69" s="72"/>
      <c r="AP69" s="45"/>
      <c r="AQ69" s="46"/>
    </row>
    <row r="70" s="1" customFormat="1" ht="6.96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6"/>
    </row>
    <row r="71" s="1" customFormat="1" ht="6.96" customHeight="1">
      <c r="B71" s="73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5"/>
    </row>
    <row r="75" s="1" customFormat="1" ht="6.96" customHeight="1">
      <c r="B75" s="76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8"/>
    </row>
    <row r="76" s="1" customFormat="1" ht="36.96" customHeight="1">
      <c r="B76" s="44"/>
      <c r="C76" s="25" t="s">
        <v>58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46"/>
    </row>
    <row r="77" s="3" customFormat="1" ht="14.4" customHeight="1">
      <c r="B77" s="79"/>
      <c r="C77" s="36" t="s">
        <v>14</v>
      </c>
      <c r="D77" s="80"/>
      <c r="E77" s="80"/>
      <c r="F77" s="80"/>
      <c r="G77" s="80"/>
      <c r="H77" s="80"/>
      <c r="I77" s="80"/>
      <c r="J77" s="80"/>
      <c r="K77" s="80"/>
      <c r="L77" s="80" t="str">
        <f>K5</f>
        <v>5822Bk</v>
      </c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1"/>
    </row>
    <row r="78" s="4" customFormat="1" ht="36.96" customHeight="1">
      <c r="B78" s="82"/>
      <c r="C78" s="83" t="s">
        <v>17</v>
      </c>
      <c r="D78" s="84"/>
      <c r="E78" s="84"/>
      <c r="F78" s="84"/>
      <c r="G78" s="84"/>
      <c r="H78" s="84"/>
      <c r="I78" s="84"/>
      <c r="J78" s="84"/>
      <c r="K78" s="84"/>
      <c r="L78" s="85" t="str">
        <f>K6</f>
        <v xml:space="preserve">Ochrana jabloní - protimraz. opatrenie  Bioplant Ostratice - SO 02 Intervenčná protim. nádrž I.et</v>
      </c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6"/>
    </row>
    <row r="79" s="1" customFormat="1" ht="6.96" customHeight="1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6"/>
    </row>
    <row r="80" s="1" customFormat="1">
      <c r="B80" s="44"/>
      <c r="C80" s="36" t="s">
        <v>21</v>
      </c>
      <c r="D80" s="45"/>
      <c r="E80" s="45"/>
      <c r="F80" s="45"/>
      <c r="G80" s="45"/>
      <c r="H80" s="45"/>
      <c r="I80" s="45"/>
      <c r="J80" s="45"/>
      <c r="K80" s="45"/>
      <c r="L80" s="87" t="str">
        <f>IF(K8="","",K8)</f>
        <v xml:space="preserve">Bioplant s.r.o Ostratice 333, </v>
      </c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36" t="s">
        <v>23</v>
      </c>
      <c r="AJ80" s="45"/>
      <c r="AK80" s="45"/>
      <c r="AL80" s="45"/>
      <c r="AM80" s="88" t="str">
        <f> IF(AN8= "","",AN8)</f>
        <v>1. 4. 2025</v>
      </c>
      <c r="AN80" s="45"/>
      <c r="AO80" s="45"/>
      <c r="AP80" s="45"/>
      <c r="AQ80" s="46"/>
    </row>
    <row r="81" s="1" customFormat="1" ht="6.96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6"/>
    </row>
    <row r="82" s="1" customFormat="1">
      <c r="B82" s="44"/>
      <c r="C82" s="36" t="s">
        <v>25</v>
      </c>
      <c r="D82" s="45"/>
      <c r="E82" s="45"/>
      <c r="F82" s="45"/>
      <c r="G82" s="45"/>
      <c r="H82" s="45"/>
      <c r="I82" s="45"/>
      <c r="J82" s="45"/>
      <c r="K82" s="45"/>
      <c r="L82" s="80" t="str">
        <f>IF(E11= "","",E11)</f>
        <v xml:space="preserve"> Bioplant s.r.o. Ostratice 333, 956 34</v>
      </c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36" t="s">
        <v>32</v>
      </c>
      <c r="AJ82" s="45"/>
      <c r="AK82" s="45"/>
      <c r="AL82" s="45"/>
      <c r="AM82" s="80" t="str">
        <f>IF(E17="","",E17)</f>
        <v>Ing. Jozef Bartek</v>
      </c>
      <c r="AN82" s="80"/>
      <c r="AO82" s="80"/>
      <c r="AP82" s="80"/>
      <c r="AQ82" s="46"/>
      <c r="AS82" s="89" t="s">
        <v>59</v>
      </c>
      <c r="AT82" s="90"/>
      <c r="AU82" s="65"/>
      <c r="AV82" s="65"/>
      <c r="AW82" s="65"/>
      <c r="AX82" s="65"/>
      <c r="AY82" s="65"/>
      <c r="AZ82" s="65"/>
      <c r="BA82" s="65"/>
      <c r="BB82" s="65"/>
      <c r="BC82" s="65"/>
      <c r="BD82" s="66"/>
    </row>
    <row r="83" s="1" customFormat="1">
      <c r="B83" s="44"/>
      <c r="C83" s="36" t="s">
        <v>30</v>
      </c>
      <c r="D83" s="45"/>
      <c r="E83" s="45"/>
      <c r="F83" s="45"/>
      <c r="G83" s="45"/>
      <c r="H83" s="45"/>
      <c r="I83" s="45"/>
      <c r="J83" s="45"/>
      <c r="K83" s="45"/>
      <c r="L83" s="80" t="str">
        <f>IF(E14= "Vyplň údaj","",E14)</f>
        <v/>
      </c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36" t="s">
        <v>37</v>
      </c>
      <c r="AJ83" s="45"/>
      <c r="AK83" s="45"/>
      <c r="AL83" s="45"/>
      <c r="AM83" s="80" t="str">
        <f>IF(E20="","",E20)</f>
        <v>Ing. Jozef Bartek</v>
      </c>
      <c r="AN83" s="80"/>
      <c r="AO83" s="80"/>
      <c r="AP83" s="80"/>
      <c r="AQ83" s="46"/>
      <c r="AS83" s="91"/>
      <c r="AT83" s="52"/>
      <c r="AU83" s="45"/>
      <c r="AV83" s="45"/>
      <c r="AW83" s="45"/>
      <c r="AX83" s="45"/>
      <c r="AY83" s="45"/>
      <c r="AZ83" s="45"/>
      <c r="BA83" s="45"/>
      <c r="BB83" s="45"/>
      <c r="BC83" s="45"/>
      <c r="BD83" s="92"/>
    </row>
    <row r="84" s="1" customFormat="1" ht="10.8" customHeight="1">
      <c r="B84" s="44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6"/>
      <c r="AS84" s="91"/>
      <c r="AT84" s="52"/>
      <c r="AU84" s="45"/>
      <c r="AV84" s="45"/>
      <c r="AW84" s="45"/>
      <c r="AX84" s="45"/>
      <c r="AY84" s="45"/>
      <c r="AZ84" s="45"/>
      <c r="BA84" s="45"/>
      <c r="BB84" s="45"/>
      <c r="BC84" s="45"/>
      <c r="BD84" s="92"/>
    </row>
    <row r="85" s="1" customFormat="1" ht="29.28" customHeight="1">
      <c r="B85" s="44"/>
      <c r="C85" s="93" t="s">
        <v>60</v>
      </c>
      <c r="D85" s="94"/>
      <c r="E85" s="94"/>
      <c r="F85" s="94"/>
      <c r="G85" s="94"/>
      <c r="H85" s="95"/>
      <c r="I85" s="96" t="s">
        <v>61</v>
      </c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6" t="s">
        <v>62</v>
      </c>
      <c r="AH85" s="94"/>
      <c r="AI85" s="94"/>
      <c r="AJ85" s="94"/>
      <c r="AK85" s="94"/>
      <c r="AL85" s="94"/>
      <c r="AM85" s="94"/>
      <c r="AN85" s="96" t="s">
        <v>63</v>
      </c>
      <c r="AO85" s="94"/>
      <c r="AP85" s="97"/>
      <c r="AQ85" s="46"/>
      <c r="AS85" s="98" t="s">
        <v>64</v>
      </c>
      <c r="AT85" s="99" t="s">
        <v>65</v>
      </c>
      <c r="AU85" s="99" t="s">
        <v>66</v>
      </c>
      <c r="AV85" s="99" t="s">
        <v>67</v>
      </c>
      <c r="AW85" s="99" t="s">
        <v>68</v>
      </c>
      <c r="AX85" s="99" t="s">
        <v>69</v>
      </c>
      <c r="AY85" s="99" t="s">
        <v>70</v>
      </c>
      <c r="AZ85" s="99" t="s">
        <v>71</v>
      </c>
      <c r="BA85" s="99" t="s">
        <v>72</v>
      </c>
      <c r="BB85" s="99" t="s">
        <v>73</v>
      </c>
      <c r="BC85" s="99" t="s">
        <v>74</v>
      </c>
      <c r="BD85" s="100" t="s">
        <v>75</v>
      </c>
    </row>
    <row r="86" s="1" customFormat="1" ht="10.8" customHeight="1"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6"/>
      <c r="AS86" s="101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6"/>
    </row>
    <row r="87" s="4" customFormat="1" ht="32.4" customHeight="1">
      <c r="B87" s="82"/>
      <c r="C87" s="102" t="s">
        <v>76</v>
      </c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4">
        <f>ROUND(AG88,2)</f>
        <v>0</v>
      </c>
      <c r="AH87" s="104"/>
      <c r="AI87" s="104"/>
      <c r="AJ87" s="104"/>
      <c r="AK87" s="104"/>
      <c r="AL87" s="104"/>
      <c r="AM87" s="104"/>
      <c r="AN87" s="105">
        <f>SUM(AG87,AT87)</f>
        <v>0</v>
      </c>
      <c r="AO87" s="105"/>
      <c r="AP87" s="105"/>
      <c r="AQ87" s="86"/>
      <c r="AS87" s="106">
        <f>ROUND(AS88,2)</f>
        <v>0</v>
      </c>
      <c r="AT87" s="107">
        <f>ROUND(SUM(AV87:AW87),2)</f>
        <v>0</v>
      </c>
      <c r="AU87" s="108">
        <f>ROUND(AU88,5)</f>
        <v>0</v>
      </c>
      <c r="AV87" s="107">
        <f>ROUND(AZ87*L31,2)</f>
        <v>0</v>
      </c>
      <c r="AW87" s="107">
        <f>ROUND(BA87*L32,2)</f>
        <v>0</v>
      </c>
      <c r="AX87" s="107">
        <f>ROUND(BB87*L31,2)</f>
        <v>0</v>
      </c>
      <c r="AY87" s="107">
        <f>ROUND(BC87*L32,2)</f>
        <v>0</v>
      </c>
      <c r="AZ87" s="107">
        <f>ROUND(AZ88,2)</f>
        <v>0</v>
      </c>
      <c r="BA87" s="107">
        <f>ROUND(BA88,2)</f>
        <v>0</v>
      </c>
      <c r="BB87" s="107">
        <f>ROUND(BB88,2)</f>
        <v>0</v>
      </c>
      <c r="BC87" s="107">
        <f>ROUND(BC88,2)</f>
        <v>0</v>
      </c>
      <c r="BD87" s="109">
        <f>ROUND(BD88,2)</f>
        <v>0</v>
      </c>
      <c r="BS87" s="110" t="s">
        <v>77</v>
      </c>
      <c r="BT87" s="110" t="s">
        <v>78</v>
      </c>
      <c r="BU87" s="111" t="s">
        <v>79</v>
      </c>
      <c r="BV87" s="110" t="s">
        <v>80</v>
      </c>
      <c r="BW87" s="110" t="s">
        <v>81</v>
      </c>
      <c r="BX87" s="110" t="s">
        <v>82</v>
      </c>
    </row>
    <row r="88" s="5" customFormat="1" ht="31.5" customHeight="1">
      <c r="A88" s="112" t="s">
        <v>83</v>
      </c>
      <c r="B88" s="113"/>
      <c r="C88" s="114"/>
      <c r="D88" s="115" t="s">
        <v>84</v>
      </c>
      <c r="E88" s="115"/>
      <c r="F88" s="115"/>
      <c r="G88" s="115"/>
      <c r="H88" s="115"/>
      <c r="I88" s="116"/>
      <c r="J88" s="115" t="s">
        <v>85</v>
      </c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7">
        <f>'SO 02 - Intervenčná proti...'!M30</f>
        <v>0</v>
      </c>
      <c r="AH88" s="116"/>
      <c r="AI88" s="116"/>
      <c r="AJ88" s="116"/>
      <c r="AK88" s="116"/>
      <c r="AL88" s="116"/>
      <c r="AM88" s="116"/>
      <c r="AN88" s="117">
        <f>SUM(AG88,AT88)</f>
        <v>0</v>
      </c>
      <c r="AO88" s="116"/>
      <c r="AP88" s="116"/>
      <c r="AQ88" s="118"/>
      <c r="AS88" s="119">
        <f>'SO 02 - Intervenčná proti...'!M28</f>
        <v>0</v>
      </c>
      <c r="AT88" s="120">
        <f>ROUND(SUM(AV88:AW88),2)</f>
        <v>0</v>
      </c>
      <c r="AU88" s="121">
        <f>'SO 02 - Intervenčná proti...'!W125</f>
        <v>0</v>
      </c>
      <c r="AV88" s="120">
        <f>'SO 02 - Intervenčná proti...'!M32</f>
        <v>0</v>
      </c>
      <c r="AW88" s="120">
        <f>'SO 02 - Intervenčná proti...'!M33</f>
        <v>0</v>
      </c>
      <c r="AX88" s="120">
        <f>'SO 02 - Intervenčná proti...'!M34</f>
        <v>0</v>
      </c>
      <c r="AY88" s="120">
        <f>'SO 02 - Intervenčná proti...'!M35</f>
        <v>0</v>
      </c>
      <c r="AZ88" s="120">
        <f>'SO 02 - Intervenčná proti...'!H32</f>
        <v>0</v>
      </c>
      <c r="BA88" s="120">
        <f>'SO 02 - Intervenčná proti...'!H33</f>
        <v>0</v>
      </c>
      <c r="BB88" s="120">
        <f>'SO 02 - Intervenčná proti...'!H34</f>
        <v>0</v>
      </c>
      <c r="BC88" s="120">
        <f>'SO 02 - Intervenčná proti...'!H35</f>
        <v>0</v>
      </c>
      <c r="BD88" s="122">
        <f>'SO 02 - Intervenčná proti...'!H36</f>
        <v>0</v>
      </c>
      <c r="BT88" s="123" t="s">
        <v>86</v>
      </c>
      <c r="BV88" s="123" t="s">
        <v>80</v>
      </c>
      <c r="BW88" s="123" t="s">
        <v>87</v>
      </c>
      <c r="BX88" s="123" t="s">
        <v>81</v>
      </c>
    </row>
    <row r="89">
      <c r="B89" s="24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7"/>
    </row>
    <row r="90" s="1" customFormat="1" ht="30" customHeight="1">
      <c r="B90" s="44"/>
      <c r="C90" s="102" t="s">
        <v>88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105">
        <f>ROUND(SUM(AG91:AG94),2)</f>
        <v>0</v>
      </c>
      <c r="AH90" s="105"/>
      <c r="AI90" s="105"/>
      <c r="AJ90" s="105"/>
      <c r="AK90" s="105"/>
      <c r="AL90" s="105"/>
      <c r="AM90" s="105"/>
      <c r="AN90" s="105">
        <f>ROUND(SUM(AN91:AN94),2)</f>
        <v>0</v>
      </c>
      <c r="AO90" s="105"/>
      <c r="AP90" s="105"/>
      <c r="AQ90" s="46"/>
      <c r="AS90" s="98" t="s">
        <v>89</v>
      </c>
      <c r="AT90" s="99" t="s">
        <v>90</v>
      </c>
      <c r="AU90" s="99" t="s">
        <v>42</v>
      </c>
      <c r="AV90" s="100" t="s">
        <v>65</v>
      </c>
    </row>
    <row r="91" s="1" customFormat="1" ht="19.92" customHeight="1">
      <c r="B91" s="44"/>
      <c r="C91" s="45"/>
      <c r="D91" s="124" t="s">
        <v>91</v>
      </c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125">
        <f>ROUND(AG87*AS91,2)</f>
        <v>0</v>
      </c>
      <c r="AH91" s="126"/>
      <c r="AI91" s="126"/>
      <c r="AJ91" s="126"/>
      <c r="AK91" s="126"/>
      <c r="AL91" s="126"/>
      <c r="AM91" s="126"/>
      <c r="AN91" s="126">
        <f>ROUND(AG91+AV91,2)</f>
        <v>0</v>
      </c>
      <c r="AO91" s="126"/>
      <c r="AP91" s="126"/>
      <c r="AQ91" s="46"/>
      <c r="AS91" s="127">
        <v>0</v>
      </c>
      <c r="AT91" s="128" t="s">
        <v>92</v>
      </c>
      <c r="AU91" s="128" t="s">
        <v>43</v>
      </c>
      <c r="AV91" s="129">
        <f>ROUND(IF(AU91="základná",AG91*L31,IF(AU91="znížená",AG91*L32,0)),2)</f>
        <v>0</v>
      </c>
      <c r="BV91" s="20" t="s">
        <v>93</v>
      </c>
      <c r="BY91" s="130">
        <f>IF(AU91="základná",AV91,0)</f>
        <v>0</v>
      </c>
      <c r="BZ91" s="130">
        <f>IF(AU91="znížená",AV91,0)</f>
        <v>0</v>
      </c>
      <c r="CA91" s="130">
        <v>0</v>
      </c>
      <c r="CB91" s="130">
        <v>0</v>
      </c>
      <c r="CC91" s="130">
        <v>0</v>
      </c>
      <c r="CD91" s="130">
        <f>IF(AU91="základná",AG91,0)</f>
        <v>0</v>
      </c>
      <c r="CE91" s="130">
        <f>IF(AU91="znížená",AG91,0)</f>
        <v>0</v>
      </c>
      <c r="CF91" s="130">
        <f>IF(AU91="zákl. prenesená",AG91,0)</f>
        <v>0</v>
      </c>
      <c r="CG91" s="130">
        <f>IF(AU91="zníž. prenesená",AG91,0)</f>
        <v>0</v>
      </c>
      <c r="CH91" s="130">
        <f>IF(AU91="nulová",AG91,0)</f>
        <v>0</v>
      </c>
      <c r="CI91" s="20">
        <f>IF(AU91="základná",1,IF(AU91="znížená",2,IF(AU91="zákl. prenesená",4,IF(AU91="zníž. prenesená",5,3))))</f>
        <v>1</v>
      </c>
      <c r="CJ91" s="20">
        <f>IF(AT91="stavebná časť",1,IF(8891="investičná časť",2,3))</f>
        <v>1</v>
      </c>
      <c r="CK91" s="20" t="str">
        <f>IF(D91="Vyplň vlastné","","x")</f>
        <v>x</v>
      </c>
    </row>
    <row r="92" s="1" customFormat="1" ht="19.92" customHeight="1">
      <c r="B92" s="44"/>
      <c r="C92" s="45"/>
      <c r="D92" s="131" t="s">
        <v>94</v>
      </c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45"/>
      <c r="AD92" s="45"/>
      <c r="AE92" s="45"/>
      <c r="AF92" s="45"/>
      <c r="AG92" s="125">
        <f>AG87*AS92</f>
        <v>0</v>
      </c>
      <c r="AH92" s="126"/>
      <c r="AI92" s="126"/>
      <c r="AJ92" s="126"/>
      <c r="AK92" s="126"/>
      <c r="AL92" s="126"/>
      <c r="AM92" s="126"/>
      <c r="AN92" s="126">
        <f>AG92+AV92</f>
        <v>0</v>
      </c>
      <c r="AO92" s="126"/>
      <c r="AP92" s="126"/>
      <c r="AQ92" s="46"/>
      <c r="AS92" s="132">
        <v>0</v>
      </c>
      <c r="AT92" s="133" t="s">
        <v>92</v>
      </c>
      <c r="AU92" s="133" t="s">
        <v>43</v>
      </c>
      <c r="AV92" s="134">
        <f>ROUND(IF(AU92="nulová",0,IF(OR(AU92="základná",AU92="zákl. prenesená"),AG92*L31,AG92*L32)),2)</f>
        <v>0</v>
      </c>
      <c r="BV92" s="20" t="s">
        <v>95</v>
      </c>
      <c r="BY92" s="130">
        <f>IF(AU92="základná",AV92,0)</f>
        <v>0</v>
      </c>
      <c r="BZ92" s="130">
        <f>IF(AU92="znížená",AV92,0)</f>
        <v>0</v>
      </c>
      <c r="CA92" s="130">
        <f>IF(AU92="zákl. prenesená",AV92,0)</f>
        <v>0</v>
      </c>
      <c r="CB92" s="130">
        <f>IF(AU92="zníž. prenesená",AV92,0)</f>
        <v>0</v>
      </c>
      <c r="CC92" s="130">
        <f>IF(AU92="nulová",AV92,0)</f>
        <v>0</v>
      </c>
      <c r="CD92" s="130">
        <f>IF(AU92="základná",AG92,0)</f>
        <v>0</v>
      </c>
      <c r="CE92" s="130">
        <f>IF(AU92="znížená",AG92,0)</f>
        <v>0</v>
      </c>
      <c r="CF92" s="130">
        <f>IF(AU92="zákl. prenesená",AG92,0)</f>
        <v>0</v>
      </c>
      <c r="CG92" s="130">
        <f>IF(AU92="zníž. prenesená",AG92,0)</f>
        <v>0</v>
      </c>
      <c r="CH92" s="130">
        <f>IF(AU92="nulová",AG92,0)</f>
        <v>0</v>
      </c>
      <c r="CI92" s="20">
        <f>IF(AU92="základná",1,IF(AU92="znížená",2,IF(AU92="zákl. prenesená",4,IF(AU92="zníž. prenesená",5,3))))</f>
        <v>1</v>
      </c>
      <c r="CJ92" s="20">
        <f>IF(AT92="stavebná časť",1,IF(8892="investičná časť",2,3))</f>
        <v>1</v>
      </c>
      <c r="CK92" s="20" t="str">
        <f>IF(D92="Vyplň vlastné","","x")</f>
        <v/>
      </c>
    </row>
    <row r="93" s="1" customFormat="1" ht="19.92" customHeight="1">
      <c r="B93" s="44"/>
      <c r="C93" s="45"/>
      <c r="D93" s="131" t="s">
        <v>94</v>
      </c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45"/>
      <c r="AD93" s="45"/>
      <c r="AE93" s="45"/>
      <c r="AF93" s="45"/>
      <c r="AG93" s="125">
        <f>AG87*AS93</f>
        <v>0</v>
      </c>
      <c r="AH93" s="126"/>
      <c r="AI93" s="126"/>
      <c r="AJ93" s="126"/>
      <c r="AK93" s="126"/>
      <c r="AL93" s="126"/>
      <c r="AM93" s="126"/>
      <c r="AN93" s="126">
        <f>AG93+AV93</f>
        <v>0</v>
      </c>
      <c r="AO93" s="126"/>
      <c r="AP93" s="126"/>
      <c r="AQ93" s="46"/>
      <c r="AS93" s="132">
        <v>0</v>
      </c>
      <c r="AT93" s="133" t="s">
        <v>92</v>
      </c>
      <c r="AU93" s="133" t="s">
        <v>43</v>
      </c>
      <c r="AV93" s="134">
        <f>ROUND(IF(AU93="nulová",0,IF(OR(AU93="základná",AU93="zákl. prenesená"),AG93*L31,AG93*L32)),2)</f>
        <v>0</v>
      </c>
      <c r="BV93" s="20" t="s">
        <v>95</v>
      </c>
      <c r="BY93" s="130">
        <f>IF(AU93="základná",AV93,0)</f>
        <v>0</v>
      </c>
      <c r="BZ93" s="130">
        <f>IF(AU93="znížená",AV93,0)</f>
        <v>0</v>
      </c>
      <c r="CA93" s="130">
        <f>IF(AU93="zákl. prenesená",AV93,0)</f>
        <v>0</v>
      </c>
      <c r="CB93" s="130">
        <f>IF(AU93="zníž. prenesená",AV93,0)</f>
        <v>0</v>
      </c>
      <c r="CC93" s="130">
        <f>IF(AU93="nulová",AV93,0)</f>
        <v>0</v>
      </c>
      <c r="CD93" s="130">
        <f>IF(AU93="základná",AG93,0)</f>
        <v>0</v>
      </c>
      <c r="CE93" s="130">
        <f>IF(AU93="znížená",AG93,0)</f>
        <v>0</v>
      </c>
      <c r="CF93" s="130">
        <f>IF(AU93="zákl. prenesená",AG93,0)</f>
        <v>0</v>
      </c>
      <c r="CG93" s="130">
        <f>IF(AU93="zníž. prenesená",AG93,0)</f>
        <v>0</v>
      </c>
      <c r="CH93" s="130">
        <f>IF(AU93="nulová",AG93,0)</f>
        <v>0</v>
      </c>
      <c r="CI93" s="20">
        <f>IF(AU93="základná",1,IF(AU93="znížená",2,IF(AU93="zákl. prenesená",4,IF(AU93="zníž. prenesená",5,3))))</f>
        <v>1</v>
      </c>
      <c r="CJ93" s="20">
        <f>IF(AT93="stavebná časť",1,IF(8893="investičná časť",2,3))</f>
        <v>1</v>
      </c>
      <c r="CK93" s="20" t="str">
        <f>IF(D93="Vyplň vlastné","","x")</f>
        <v/>
      </c>
    </row>
    <row r="94" s="1" customFormat="1" ht="19.92" customHeight="1">
      <c r="B94" s="44"/>
      <c r="C94" s="45"/>
      <c r="D94" s="131" t="s">
        <v>94</v>
      </c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45"/>
      <c r="AD94" s="45"/>
      <c r="AE94" s="45"/>
      <c r="AF94" s="45"/>
      <c r="AG94" s="125">
        <f>AG87*AS94</f>
        <v>0</v>
      </c>
      <c r="AH94" s="126"/>
      <c r="AI94" s="126"/>
      <c r="AJ94" s="126"/>
      <c r="AK94" s="126"/>
      <c r="AL94" s="126"/>
      <c r="AM94" s="126"/>
      <c r="AN94" s="126">
        <f>AG94+AV94</f>
        <v>0</v>
      </c>
      <c r="AO94" s="126"/>
      <c r="AP94" s="126"/>
      <c r="AQ94" s="46"/>
      <c r="AS94" s="135">
        <v>0</v>
      </c>
      <c r="AT94" s="136" t="s">
        <v>92</v>
      </c>
      <c r="AU94" s="136" t="s">
        <v>43</v>
      </c>
      <c r="AV94" s="137">
        <f>ROUND(IF(AU94="nulová",0,IF(OR(AU94="základná",AU94="zákl. prenesená"),AG94*L31,AG94*L32)),2)</f>
        <v>0</v>
      </c>
      <c r="BV94" s="20" t="s">
        <v>95</v>
      </c>
      <c r="BY94" s="130">
        <f>IF(AU94="základná",AV94,0)</f>
        <v>0</v>
      </c>
      <c r="BZ94" s="130">
        <f>IF(AU94="znížená",AV94,0)</f>
        <v>0</v>
      </c>
      <c r="CA94" s="130">
        <f>IF(AU94="zákl. prenesená",AV94,0)</f>
        <v>0</v>
      </c>
      <c r="CB94" s="130">
        <f>IF(AU94="zníž. prenesená",AV94,0)</f>
        <v>0</v>
      </c>
      <c r="CC94" s="130">
        <f>IF(AU94="nulová",AV94,0)</f>
        <v>0</v>
      </c>
      <c r="CD94" s="130">
        <f>IF(AU94="základná",AG94,0)</f>
        <v>0</v>
      </c>
      <c r="CE94" s="130">
        <f>IF(AU94="znížená",AG94,0)</f>
        <v>0</v>
      </c>
      <c r="CF94" s="130">
        <f>IF(AU94="zákl. prenesená",AG94,0)</f>
        <v>0</v>
      </c>
      <c r="CG94" s="130">
        <f>IF(AU94="zníž. prenesená",AG94,0)</f>
        <v>0</v>
      </c>
      <c r="CH94" s="130">
        <f>IF(AU94="nulová",AG94,0)</f>
        <v>0</v>
      </c>
      <c r="CI94" s="20">
        <f>IF(AU94="základná",1,IF(AU94="znížená",2,IF(AU94="zákl. prenesená",4,IF(AU94="zníž. prenesená",5,3))))</f>
        <v>1</v>
      </c>
      <c r="CJ94" s="20">
        <f>IF(AT94="stavebná časť",1,IF(8894="investičná časť",2,3))</f>
        <v>1</v>
      </c>
      <c r="CK94" s="20" t="str">
        <f>IF(D94="Vyplň vlastné","","x")</f>
        <v/>
      </c>
    </row>
    <row r="95" s="1" customFormat="1" ht="10.8" customHeight="1">
      <c r="B95" s="44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6"/>
    </row>
    <row r="96" s="1" customFormat="1" ht="30" customHeight="1">
      <c r="B96" s="44"/>
      <c r="C96" s="138" t="s">
        <v>96</v>
      </c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40">
        <f>ROUND(AG87+AG90,2)</f>
        <v>0</v>
      </c>
      <c r="AH96" s="140"/>
      <c r="AI96" s="140"/>
      <c r="AJ96" s="140"/>
      <c r="AK96" s="140"/>
      <c r="AL96" s="140"/>
      <c r="AM96" s="140"/>
      <c r="AN96" s="140">
        <f>AN87+AN90</f>
        <v>0</v>
      </c>
      <c r="AO96" s="140"/>
      <c r="AP96" s="140"/>
      <c r="AQ96" s="46"/>
    </row>
    <row r="97" s="1" customFormat="1" ht="6.96" customHeight="1"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5"/>
    </row>
  </sheetData>
  <mergeCells count="58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91:AM91"/>
    <mergeCell ref="AN91:AP91"/>
    <mergeCell ref="D92:AB92"/>
    <mergeCell ref="AG92:AM92"/>
    <mergeCell ref="AN92:AP92"/>
    <mergeCell ref="D93:AB93"/>
    <mergeCell ref="AG93:AM93"/>
    <mergeCell ref="AN93:AP93"/>
    <mergeCell ref="D94:AB94"/>
    <mergeCell ref="AG94:AM94"/>
    <mergeCell ref="AN94:AP94"/>
    <mergeCell ref="AG87:AM87"/>
    <mergeCell ref="AN87:AP87"/>
    <mergeCell ref="AG90:AM90"/>
    <mergeCell ref="AN90:AP90"/>
    <mergeCell ref="AG96:AM96"/>
    <mergeCell ref="AN96:AP96"/>
    <mergeCell ref="AR2:BE2"/>
  </mergeCells>
  <dataValidations count="2">
    <dataValidation type="list" allowBlank="1" showInputMessage="1" showErrorMessage="1" error="Povolené sú hodnoty základná, znížená, nulová." sqref="AU91:AU95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SO 02 - Intervenčná proti...'!C2" display="/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41"/>
      <c r="B1" s="11"/>
      <c r="C1" s="11"/>
      <c r="D1" s="12" t="s">
        <v>1</v>
      </c>
      <c r="E1" s="11"/>
      <c r="F1" s="13" t="s">
        <v>97</v>
      </c>
      <c r="G1" s="13"/>
      <c r="H1" s="142" t="s">
        <v>98</v>
      </c>
      <c r="I1" s="142"/>
      <c r="J1" s="142"/>
      <c r="K1" s="142"/>
      <c r="L1" s="13" t="s">
        <v>99</v>
      </c>
      <c r="M1" s="11"/>
      <c r="N1" s="11"/>
      <c r="O1" s="12" t="s">
        <v>100</v>
      </c>
      <c r="P1" s="11"/>
      <c r="Q1" s="11"/>
      <c r="R1" s="11"/>
      <c r="S1" s="13" t="s">
        <v>101</v>
      </c>
      <c r="T1" s="13"/>
      <c r="U1" s="141"/>
      <c r="V1" s="14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ht="36.96" customHeight="1">
      <c r="C2" s="17" t="s">
        <v>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S2" s="19" t="s">
        <v>8</v>
      </c>
      <c r="AT2" s="20" t="s">
        <v>87</v>
      </c>
    </row>
    <row r="3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78</v>
      </c>
    </row>
    <row r="4" ht="36.96" customHeight="1">
      <c r="B4" s="24"/>
      <c r="C4" s="25" t="s">
        <v>102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  <c r="T4" s="18" t="s">
        <v>12</v>
      </c>
      <c r="AT4" s="20" t="s">
        <v>6</v>
      </c>
    </row>
    <row r="5" ht="6.96" customHeight="1">
      <c r="B5" s="24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ht="25.44" customHeight="1">
      <c r="B6" s="24"/>
      <c r="C6" s="29"/>
      <c r="D6" s="36" t="s">
        <v>17</v>
      </c>
      <c r="E6" s="29"/>
      <c r="F6" s="143" t="str">
        <f>'Rekapitulácia stavby'!K6</f>
        <v xml:space="preserve">Ochrana jabloní - protimraz. opatrenie  Bioplant Ostratice - SO 02 Intervenčná protim. nádrž I.et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29"/>
      <c r="R6" s="27"/>
    </row>
    <row r="7" s="1" customFormat="1" ht="32.88" customHeight="1">
      <c r="B7" s="44"/>
      <c r="C7" s="45"/>
      <c r="D7" s="33" t="s">
        <v>103</v>
      </c>
      <c r="E7" s="45"/>
      <c r="F7" s="34" t="s">
        <v>104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6"/>
    </row>
    <row r="8" s="1" customFormat="1" ht="14.4" customHeight="1">
      <c r="B8" s="44"/>
      <c r="C8" s="45"/>
      <c r="D8" s="36" t="s">
        <v>19</v>
      </c>
      <c r="E8" s="45"/>
      <c r="F8" s="31" t="s">
        <v>5</v>
      </c>
      <c r="G8" s="45"/>
      <c r="H8" s="45"/>
      <c r="I8" s="45"/>
      <c r="J8" s="45"/>
      <c r="K8" s="45"/>
      <c r="L8" s="45"/>
      <c r="M8" s="36" t="s">
        <v>20</v>
      </c>
      <c r="N8" s="45"/>
      <c r="O8" s="31" t="s">
        <v>5</v>
      </c>
      <c r="P8" s="45"/>
      <c r="Q8" s="45"/>
      <c r="R8" s="46"/>
    </row>
    <row r="9" s="1" customFormat="1" ht="14.4" customHeight="1">
      <c r="B9" s="44"/>
      <c r="C9" s="45"/>
      <c r="D9" s="36" t="s">
        <v>21</v>
      </c>
      <c r="E9" s="45"/>
      <c r="F9" s="31" t="s">
        <v>105</v>
      </c>
      <c r="G9" s="45"/>
      <c r="H9" s="45"/>
      <c r="I9" s="45"/>
      <c r="J9" s="45"/>
      <c r="K9" s="45"/>
      <c r="L9" s="45"/>
      <c r="M9" s="36" t="s">
        <v>23</v>
      </c>
      <c r="N9" s="45"/>
      <c r="O9" s="144" t="str">
        <f>'Rekapitulácia stavby'!AN8</f>
        <v>1. 4. 2025</v>
      </c>
      <c r="P9" s="88"/>
      <c r="Q9" s="45"/>
      <c r="R9" s="46"/>
    </row>
    <row r="10" s="1" customFormat="1" ht="10.8" customHeight="1"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</row>
    <row r="11" s="1" customFormat="1" ht="14.4" customHeight="1">
      <c r="B11" s="44"/>
      <c r="C11" s="45"/>
      <c r="D11" s="36" t="s">
        <v>25</v>
      </c>
      <c r="E11" s="45"/>
      <c r="F11" s="45"/>
      <c r="G11" s="45"/>
      <c r="H11" s="45"/>
      <c r="I11" s="45"/>
      <c r="J11" s="45"/>
      <c r="K11" s="45"/>
      <c r="L11" s="45"/>
      <c r="M11" s="36" t="s">
        <v>26</v>
      </c>
      <c r="N11" s="45"/>
      <c r="O11" s="31" t="s">
        <v>5</v>
      </c>
      <c r="P11" s="31"/>
      <c r="Q11" s="45"/>
      <c r="R11" s="46"/>
    </row>
    <row r="12" s="1" customFormat="1" ht="18" customHeight="1">
      <c r="B12" s="44"/>
      <c r="C12" s="45"/>
      <c r="D12" s="45"/>
      <c r="E12" s="31" t="s">
        <v>106</v>
      </c>
      <c r="F12" s="45"/>
      <c r="G12" s="45"/>
      <c r="H12" s="45"/>
      <c r="I12" s="45"/>
      <c r="J12" s="45"/>
      <c r="K12" s="45"/>
      <c r="L12" s="45"/>
      <c r="M12" s="36" t="s">
        <v>29</v>
      </c>
      <c r="N12" s="45"/>
      <c r="O12" s="31" t="s">
        <v>5</v>
      </c>
      <c r="P12" s="31"/>
      <c r="Q12" s="45"/>
      <c r="R12" s="46"/>
    </row>
    <row r="13" s="1" customFormat="1" ht="6.96" customHeight="1"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6"/>
    </row>
    <row r="14" s="1" customFormat="1" ht="14.4" customHeight="1">
      <c r="B14" s="44"/>
      <c r="C14" s="45"/>
      <c r="D14" s="36" t="s">
        <v>30</v>
      </c>
      <c r="E14" s="45"/>
      <c r="F14" s="45"/>
      <c r="G14" s="45"/>
      <c r="H14" s="45"/>
      <c r="I14" s="45"/>
      <c r="J14" s="45"/>
      <c r="K14" s="45"/>
      <c r="L14" s="45"/>
      <c r="M14" s="36" t="s">
        <v>26</v>
      </c>
      <c r="N14" s="45"/>
      <c r="O14" s="37" t="str">
        <f>IF('Rekapitulácia stavby'!AN13="","",'Rekapitulácia stavby'!AN13)</f>
        <v>Vyplň údaj</v>
      </c>
      <c r="P14" s="31"/>
      <c r="Q14" s="45"/>
      <c r="R14" s="46"/>
    </row>
    <row r="15" s="1" customFormat="1" ht="18" customHeight="1">
      <c r="B15" s="44"/>
      <c r="C15" s="45"/>
      <c r="D15" s="45"/>
      <c r="E15" s="37" t="str">
        <f>IF('Rekapitulácia stavby'!E14="","",'Rekapitulácia stavby'!E14)</f>
        <v>Vyplň údaj</v>
      </c>
      <c r="F15" s="145"/>
      <c r="G15" s="145"/>
      <c r="H15" s="145"/>
      <c r="I15" s="145"/>
      <c r="J15" s="145"/>
      <c r="K15" s="145"/>
      <c r="L15" s="145"/>
      <c r="M15" s="36" t="s">
        <v>29</v>
      </c>
      <c r="N15" s="45"/>
      <c r="O15" s="37" t="str">
        <f>IF('Rekapitulácia stavby'!AN14="","",'Rekapitulácia stavby'!AN14)</f>
        <v>Vyplň údaj</v>
      </c>
      <c r="P15" s="31"/>
      <c r="Q15" s="45"/>
      <c r="R15" s="46"/>
    </row>
    <row r="16" s="1" customFormat="1" ht="6.96" customHeight="1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</row>
    <row r="17" s="1" customFormat="1" ht="14.4" customHeight="1">
      <c r="B17" s="44"/>
      <c r="C17" s="45"/>
      <c r="D17" s="36" t="s">
        <v>32</v>
      </c>
      <c r="E17" s="45"/>
      <c r="F17" s="45"/>
      <c r="G17" s="45"/>
      <c r="H17" s="45"/>
      <c r="I17" s="45"/>
      <c r="J17" s="45"/>
      <c r="K17" s="45"/>
      <c r="L17" s="45"/>
      <c r="M17" s="36" t="s">
        <v>26</v>
      </c>
      <c r="N17" s="45"/>
      <c r="O17" s="31" t="s">
        <v>5</v>
      </c>
      <c r="P17" s="31"/>
      <c r="Q17" s="45"/>
      <c r="R17" s="46"/>
    </row>
    <row r="18" s="1" customFormat="1" ht="18" customHeight="1">
      <c r="B18" s="44"/>
      <c r="C18" s="45"/>
      <c r="D18" s="45"/>
      <c r="E18" s="31" t="s">
        <v>34</v>
      </c>
      <c r="F18" s="45"/>
      <c r="G18" s="45"/>
      <c r="H18" s="45"/>
      <c r="I18" s="45"/>
      <c r="J18" s="45"/>
      <c r="K18" s="45"/>
      <c r="L18" s="45"/>
      <c r="M18" s="36" t="s">
        <v>29</v>
      </c>
      <c r="N18" s="45"/>
      <c r="O18" s="31" t="s">
        <v>5</v>
      </c>
      <c r="P18" s="31"/>
      <c r="Q18" s="45"/>
      <c r="R18" s="46"/>
    </row>
    <row r="19" s="1" customFormat="1" ht="6.96" customHeight="1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6"/>
    </row>
    <row r="20" s="1" customFormat="1" ht="14.4" customHeight="1">
      <c r="B20" s="44"/>
      <c r="C20" s="45"/>
      <c r="D20" s="36" t="s">
        <v>37</v>
      </c>
      <c r="E20" s="45"/>
      <c r="F20" s="45"/>
      <c r="G20" s="45"/>
      <c r="H20" s="45"/>
      <c r="I20" s="45"/>
      <c r="J20" s="45"/>
      <c r="K20" s="45"/>
      <c r="L20" s="45"/>
      <c r="M20" s="36" t="s">
        <v>26</v>
      </c>
      <c r="N20" s="45"/>
      <c r="O20" s="31" t="s">
        <v>5</v>
      </c>
      <c r="P20" s="31"/>
      <c r="Q20" s="45"/>
      <c r="R20" s="46"/>
    </row>
    <row r="21" s="1" customFormat="1" ht="18" customHeight="1">
      <c r="B21" s="44"/>
      <c r="C21" s="45"/>
      <c r="D21" s="45"/>
      <c r="E21" s="31" t="s">
        <v>34</v>
      </c>
      <c r="F21" s="45"/>
      <c r="G21" s="45"/>
      <c r="H21" s="45"/>
      <c r="I21" s="45"/>
      <c r="J21" s="45"/>
      <c r="K21" s="45"/>
      <c r="L21" s="45"/>
      <c r="M21" s="36" t="s">
        <v>29</v>
      </c>
      <c r="N21" s="45"/>
      <c r="O21" s="31" t="s">
        <v>5</v>
      </c>
      <c r="P21" s="31"/>
      <c r="Q21" s="45"/>
      <c r="R21" s="46"/>
    </row>
    <row r="22" s="1" customFormat="1" ht="6.96" customHeight="1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</row>
    <row r="23" s="1" customFormat="1" ht="14.4" customHeight="1">
      <c r="B23" s="44"/>
      <c r="C23" s="45"/>
      <c r="D23" s="36" t="s">
        <v>38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</row>
    <row r="24" s="1" customFormat="1" ht="16.5" customHeight="1">
      <c r="B24" s="44"/>
      <c r="C24" s="45"/>
      <c r="D24" s="45"/>
      <c r="E24" s="40" t="s">
        <v>5</v>
      </c>
      <c r="F24" s="40"/>
      <c r="G24" s="40"/>
      <c r="H24" s="40"/>
      <c r="I24" s="40"/>
      <c r="J24" s="40"/>
      <c r="K24" s="40"/>
      <c r="L24" s="40"/>
      <c r="M24" s="45"/>
      <c r="N24" s="45"/>
      <c r="O24" s="45"/>
      <c r="P24" s="45"/>
      <c r="Q24" s="45"/>
      <c r="R24" s="46"/>
    </row>
    <row r="25" s="1" customFormat="1" ht="6.96" customHeight="1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6"/>
    </row>
    <row r="26" s="1" customFormat="1" ht="6.96" customHeight="1">
      <c r="B26" s="44"/>
      <c r="C26" s="4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45"/>
      <c r="R26" s="46"/>
    </row>
    <row r="27" s="1" customFormat="1" ht="14.4" customHeight="1">
      <c r="B27" s="44"/>
      <c r="C27" s="45"/>
      <c r="D27" s="146" t="s">
        <v>107</v>
      </c>
      <c r="E27" s="45"/>
      <c r="F27" s="45"/>
      <c r="G27" s="45"/>
      <c r="H27" s="45"/>
      <c r="I27" s="45"/>
      <c r="J27" s="45"/>
      <c r="K27" s="45"/>
      <c r="L27" s="45"/>
      <c r="M27" s="43">
        <f>N88</f>
        <v>0</v>
      </c>
      <c r="N27" s="43"/>
      <c r="O27" s="43"/>
      <c r="P27" s="43"/>
      <c r="Q27" s="45"/>
      <c r="R27" s="46"/>
    </row>
    <row r="28" s="1" customFormat="1" ht="14.4" customHeight="1">
      <c r="B28" s="44"/>
      <c r="C28" s="45"/>
      <c r="D28" s="42" t="s">
        <v>91</v>
      </c>
      <c r="E28" s="45"/>
      <c r="F28" s="45"/>
      <c r="G28" s="45"/>
      <c r="H28" s="45"/>
      <c r="I28" s="45"/>
      <c r="J28" s="45"/>
      <c r="K28" s="45"/>
      <c r="L28" s="45"/>
      <c r="M28" s="43">
        <f>N100</f>
        <v>0</v>
      </c>
      <c r="N28" s="43"/>
      <c r="O28" s="43"/>
      <c r="P28" s="43"/>
      <c r="Q28" s="45"/>
      <c r="R28" s="46"/>
    </row>
    <row r="29" s="1" customFormat="1" ht="6.96" customHeight="1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6"/>
    </row>
    <row r="30" s="1" customFormat="1" ht="25.44" customHeight="1">
      <c r="B30" s="44"/>
      <c r="C30" s="45"/>
      <c r="D30" s="147" t="s">
        <v>41</v>
      </c>
      <c r="E30" s="45"/>
      <c r="F30" s="45"/>
      <c r="G30" s="45"/>
      <c r="H30" s="45"/>
      <c r="I30" s="45"/>
      <c r="J30" s="45"/>
      <c r="K30" s="45"/>
      <c r="L30" s="45"/>
      <c r="M30" s="148">
        <f>ROUND(M27+M28,2)</f>
        <v>0</v>
      </c>
      <c r="N30" s="45"/>
      <c r="O30" s="45"/>
      <c r="P30" s="45"/>
      <c r="Q30" s="45"/>
      <c r="R30" s="46"/>
    </row>
    <row r="31" s="1" customFormat="1" ht="6.96" customHeight="1">
      <c r="B31" s="44"/>
      <c r="C31" s="4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45"/>
      <c r="R31" s="46"/>
    </row>
    <row r="32" s="1" customFormat="1" ht="14.4" customHeight="1">
      <c r="B32" s="44"/>
      <c r="C32" s="45"/>
      <c r="D32" s="52" t="s">
        <v>42</v>
      </c>
      <c r="E32" s="52" t="s">
        <v>43</v>
      </c>
      <c r="F32" s="53">
        <v>0.23000000000000001</v>
      </c>
      <c r="G32" s="149" t="s">
        <v>44</v>
      </c>
      <c r="H32" s="150">
        <f>(SUM(BE100:BE107)+SUM(BE125:BE174))</f>
        <v>0</v>
      </c>
      <c r="I32" s="45"/>
      <c r="J32" s="45"/>
      <c r="K32" s="45"/>
      <c r="L32" s="45"/>
      <c r="M32" s="150">
        <f>ROUND((SUM(BE100:BE107)+SUM(BE125:BE174)), 2)*F32</f>
        <v>0</v>
      </c>
      <c r="N32" s="45"/>
      <c r="O32" s="45"/>
      <c r="P32" s="45"/>
      <c r="Q32" s="45"/>
      <c r="R32" s="46"/>
    </row>
    <row r="33" s="1" customFormat="1" ht="14.4" customHeight="1">
      <c r="B33" s="44"/>
      <c r="C33" s="45"/>
      <c r="D33" s="45"/>
      <c r="E33" s="52" t="s">
        <v>45</v>
      </c>
      <c r="F33" s="53">
        <v>0.23000000000000001</v>
      </c>
      <c r="G33" s="149" t="s">
        <v>44</v>
      </c>
      <c r="H33" s="150">
        <f>(SUM(BF100:BF107)+SUM(BF125:BF174))</f>
        <v>0</v>
      </c>
      <c r="I33" s="45"/>
      <c r="J33" s="45"/>
      <c r="K33" s="45"/>
      <c r="L33" s="45"/>
      <c r="M33" s="150">
        <f>ROUND((SUM(BF100:BF107)+SUM(BF125:BF174)), 2)*F33</f>
        <v>0</v>
      </c>
      <c r="N33" s="45"/>
      <c r="O33" s="45"/>
      <c r="P33" s="45"/>
      <c r="Q33" s="45"/>
      <c r="R33" s="46"/>
    </row>
    <row r="34" hidden="1" s="1" customFormat="1" ht="14.4" customHeight="1">
      <c r="B34" s="44"/>
      <c r="C34" s="45"/>
      <c r="D34" s="45"/>
      <c r="E34" s="52" t="s">
        <v>46</v>
      </c>
      <c r="F34" s="53">
        <v>0.23000000000000001</v>
      </c>
      <c r="G34" s="149" t="s">
        <v>44</v>
      </c>
      <c r="H34" s="150">
        <f>(SUM(BG100:BG107)+SUM(BG125:BG174))</f>
        <v>0</v>
      </c>
      <c r="I34" s="45"/>
      <c r="J34" s="45"/>
      <c r="K34" s="45"/>
      <c r="L34" s="45"/>
      <c r="M34" s="150">
        <v>0</v>
      </c>
      <c r="N34" s="45"/>
      <c r="O34" s="45"/>
      <c r="P34" s="45"/>
      <c r="Q34" s="45"/>
      <c r="R34" s="46"/>
    </row>
    <row r="35" hidden="1" s="1" customFormat="1" ht="14.4" customHeight="1">
      <c r="B35" s="44"/>
      <c r="C35" s="45"/>
      <c r="D35" s="45"/>
      <c r="E35" s="52" t="s">
        <v>47</v>
      </c>
      <c r="F35" s="53">
        <v>0.23000000000000001</v>
      </c>
      <c r="G35" s="149" t="s">
        <v>44</v>
      </c>
      <c r="H35" s="150">
        <f>(SUM(BH100:BH107)+SUM(BH125:BH174))</f>
        <v>0</v>
      </c>
      <c r="I35" s="45"/>
      <c r="J35" s="45"/>
      <c r="K35" s="45"/>
      <c r="L35" s="45"/>
      <c r="M35" s="150">
        <v>0</v>
      </c>
      <c r="N35" s="45"/>
      <c r="O35" s="45"/>
      <c r="P35" s="45"/>
      <c r="Q35" s="45"/>
      <c r="R35" s="46"/>
    </row>
    <row r="36" hidden="1" s="1" customFormat="1" ht="14.4" customHeight="1">
      <c r="B36" s="44"/>
      <c r="C36" s="45"/>
      <c r="D36" s="45"/>
      <c r="E36" s="52" t="s">
        <v>48</v>
      </c>
      <c r="F36" s="53">
        <v>0</v>
      </c>
      <c r="G36" s="149" t="s">
        <v>44</v>
      </c>
      <c r="H36" s="150">
        <f>(SUM(BI100:BI107)+SUM(BI125:BI174))</f>
        <v>0</v>
      </c>
      <c r="I36" s="45"/>
      <c r="J36" s="45"/>
      <c r="K36" s="45"/>
      <c r="L36" s="45"/>
      <c r="M36" s="150">
        <v>0</v>
      </c>
      <c r="N36" s="45"/>
      <c r="O36" s="45"/>
      <c r="P36" s="45"/>
      <c r="Q36" s="45"/>
      <c r="R36" s="46"/>
    </row>
    <row r="37" s="1" customFormat="1" ht="6.96" customHeight="1"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6"/>
    </row>
    <row r="38" s="1" customFormat="1" ht="25.44" customHeight="1">
      <c r="B38" s="44"/>
      <c r="C38" s="139"/>
      <c r="D38" s="151" t="s">
        <v>49</v>
      </c>
      <c r="E38" s="95"/>
      <c r="F38" s="95"/>
      <c r="G38" s="152" t="s">
        <v>50</v>
      </c>
      <c r="H38" s="153" t="s">
        <v>51</v>
      </c>
      <c r="I38" s="95"/>
      <c r="J38" s="95"/>
      <c r="K38" s="95"/>
      <c r="L38" s="154">
        <f>SUM(M30:M36)</f>
        <v>0</v>
      </c>
      <c r="M38" s="154"/>
      <c r="N38" s="154"/>
      <c r="O38" s="154"/>
      <c r="P38" s="155"/>
      <c r="Q38" s="139"/>
      <c r="R38" s="46"/>
    </row>
    <row r="39" s="1" customFormat="1" ht="14.4" customHeight="1"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6"/>
    </row>
    <row r="40" s="1" customFormat="1" ht="14.4" customHeight="1"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6"/>
    </row>
    <row r="41">
      <c r="B41" s="24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/>
    </row>
    <row r="42">
      <c r="B42" s="24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>
      <c r="B43" s="24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>
      <c r="B44" s="24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>
      <c r="B45" s="24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>
      <c r="B46" s="24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>
      <c r="B47" s="2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>
      <c r="B48" s="24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>
      <c r="B49" s="24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="1" customFormat="1">
      <c r="B50" s="44"/>
      <c r="C50" s="45"/>
      <c r="D50" s="64" t="s">
        <v>52</v>
      </c>
      <c r="E50" s="65"/>
      <c r="F50" s="65"/>
      <c r="G50" s="65"/>
      <c r="H50" s="66"/>
      <c r="I50" s="45"/>
      <c r="J50" s="64" t="s">
        <v>53</v>
      </c>
      <c r="K50" s="65"/>
      <c r="L50" s="65"/>
      <c r="M50" s="65"/>
      <c r="N50" s="65"/>
      <c r="O50" s="65"/>
      <c r="P50" s="66"/>
      <c r="Q50" s="45"/>
      <c r="R50" s="46"/>
    </row>
    <row r="51">
      <c r="B51" s="24"/>
      <c r="C51" s="29"/>
      <c r="D51" s="67"/>
      <c r="E51" s="29"/>
      <c r="F51" s="29"/>
      <c r="G51" s="29"/>
      <c r="H51" s="68"/>
      <c r="I51" s="29"/>
      <c r="J51" s="67"/>
      <c r="K51" s="29"/>
      <c r="L51" s="29"/>
      <c r="M51" s="29"/>
      <c r="N51" s="29"/>
      <c r="O51" s="29"/>
      <c r="P51" s="68"/>
      <c r="Q51" s="29"/>
      <c r="R51" s="27"/>
    </row>
    <row r="52">
      <c r="B52" s="24"/>
      <c r="C52" s="29"/>
      <c r="D52" s="67"/>
      <c r="E52" s="29"/>
      <c r="F52" s="29"/>
      <c r="G52" s="29"/>
      <c r="H52" s="68"/>
      <c r="I52" s="29"/>
      <c r="J52" s="67"/>
      <c r="K52" s="29"/>
      <c r="L52" s="29"/>
      <c r="M52" s="29"/>
      <c r="N52" s="29"/>
      <c r="O52" s="29"/>
      <c r="P52" s="68"/>
      <c r="Q52" s="29"/>
      <c r="R52" s="27"/>
    </row>
    <row r="53">
      <c r="B53" s="24"/>
      <c r="C53" s="29"/>
      <c r="D53" s="67"/>
      <c r="E53" s="29"/>
      <c r="F53" s="29"/>
      <c r="G53" s="29"/>
      <c r="H53" s="68"/>
      <c r="I53" s="29"/>
      <c r="J53" s="67"/>
      <c r="K53" s="29"/>
      <c r="L53" s="29"/>
      <c r="M53" s="29"/>
      <c r="N53" s="29"/>
      <c r="O53" s="29"/>
      <c r="P53" s="68"/>
      <c r="Q53" s="29"/>
      <c r="R53" s="27"/>
    </row>
    <row r="54">
      <c r="B54" s="24"/>
      <c r="C54" s="29"/>
      <c r="D54" s="67"/>
      <c r="E54" s="29"/>
      <c r="F54" s="29"/>
      <c r="G54" s="29"/>
      <c r="H54" s="68"/>
      <c r="I54" s="29"/>
      <c r="J54" s="67"/>
      <c r="K54" s="29"/>
      <c r="L54" s="29"/>
      <c r="M54" s="29"/>
      <c r="N54" s="29"/>
      <c r="O54" s="29"/>
      <c r="P54" s="68"/>
      <c r="Q54" s="29"/>
      <c r="R54" s="27"/>
    </row>
    <row r="55">
      <c r="B55" s="24"/>
      <c r="C55" s="29"/>
      <c r="D55" s="67"/>
      <c r="E55" s="29"/>
      <c r="F55" s="29"/>
      <c r="G55" s="29"/>
      <c r="H55" s="68"/>
      <c r="I55" s="29"/>
      <c r="J55" s="67"/>
      <c r="K55" s="29"/>
      <c r="L55" s="29"/>
      <c r="M55" s="29"/>
      <c r="N55" s="29"/>
      <c r="O55" s="29"/>
      <c r="P55" s="68"/>
      <c r="Q55" s="29"/>
      <c r="R55" s="27"/>
    </row>
    <row r="56">
      <c r="B56" s="24"/>
      <c r="C56" s="29"/>
      <c r="D56" s="67"/>
      <c r="E56" s="29"/>
      <c r="F56" s="29"/>
      <c r="G56" s="29"/>
      <c r="H56" s="68"/>
      <c r="I56" s="29"/>
      <c r="J56" s="67"/>
      <c r="K56" s="29"/>
      <c r="L56" s="29"/>
      <c r="M56" s="29"/>
      <c r="N56" s="29"/>
      <c r="O56" s="29"/>
      <c r="P56" s="68"/>
      <c r="Q56" s="29"/>
      <c r="R56" s="27"/>
    </row>
    <row r="57">
      <c r="B57" s="24"/>
      <c r="C57" s="29"/>
      <c r="D57" s="67"/>
      <c r="E57" s="29"/>
      <c r="F57" s="29"/>
      <c r="G57" s="29"/>
      <c r="H57" s="68"/>
      <c r="I57" s="29"/>
      <c r="J57" s="67"/>
      <c r="K57" s="29"/>
      <c r="L57" s="29"/>
      <c r="M57" s="29"/>
      <c r="N57" s="29"/>
      <c r="O57" s="29"/>
      <c r="P57" s="68"/>
      <c r="Q57" s="29"/>
      <c r="R57" s="27"/>
    </row>
    <row r="58">
      <c r="B58" s="24"/>
      <c r="C58" s="29"/>
      <c r="D58" s="67"/>
      <c r="E58" s="29"/>
      <c r="F58" s="29"/>
      <c r="G58" s="29"/>
      <c r="H58" s="68"/>
      <c r="I58" s="29"/>
      <c r="J58" s="67"/>
      <c r="K58" s="29"/>
      <c r="L58" s="29"/>
      <c r="M58" s="29"/>
      <c r="N58" s="29"/>
      <c r="O58" s="29"/>
      <c r="P58" s="68"/>
      <c r="Q58" s="29"/>
      <c r="R58" s="27"/>
    </row>
    <row r="59" s="1" customFormat="1">
      <c r="B59" s="44"/>
      <c r="C59" s="45"/>
      <c r="D59" s="69" t="s">
        <v>54</v>
      </c>
      <c r="E59" s="70"/>
      <c r="F59" s="70"/>
      <c r="G59" s="71" t="s">
        <v>55</v>
      </c>
      <c r="H59" s="72"/>
      <c r="I59" s="45"/>
      <c r="J59" s="69" t="s">
        <v>54</v>
      </c>
      <c r="K59" s="70"/>
      <c r="L59" s="70"/>
      <c r="M59" s="70"/>
      <c r="N59" s="71" t="s">
        <v>55</v>
      </c>
      <c r="O59" s="70"/>
      <c r="P59" s="72"/>
      <c r="Q59" s="45"/>
      <c r="R59" s="46"/>
    </row>
    <row r="60">
      <c r="B60" s="24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="1" customFormat="1">
      <c r="B61" s="44"/>
      <c r="C61" s="45"/>
      <c r="D61" s="64" t="s">
        <v>56</v>
      </c>
      <c r="E61" s="65"/>
      <c r="F61" s="65"/>
      <c r="G61" s="65"/>
      <c r="H61" s="66"/>
      <c r="I61" s="45"/>
      <c r="J61" s="64" t="s">
        <v>57</v>
      </c>
      <c r="K61" s="65"/>
      <c r="L61" s="65"/>
      <c r="M61" s="65"/>
      <c r="N61" s="65"/>
      <c r="O61" s="65"/>
      <c r="P61" s="66"/>
      <c r="Q61" s="45"/>
      <c r="R61" s="46"/>
    </row>
    <row r="62">
      <c r="B62" s="24"/>
      <c r="C62" s="29"/>
      <c r="D62" s="67"/>
      <c r="E62" s="29"/>
      <c r="F62" s="29"/>
      <c r="G62" s="29"/>
      <c r="H62" s="68"/>
      <c r="I62" s="29"/>
      <c r="J62" s="67"/>
      <c r="K62" s="29"/>
      <c r="L62" s="29"/>
      <c r="M62" s="29"/>
      <c r="N62" s="29"/>
      <c r="O62" s="29"/>
      <c r="P62" s="68"/>
      <c r="Q62" s="29"/>
      <c r="R62" s="27"/>
    </row>
    <row r="63">
      <c r="B63" s="24"/>
      <c r="C63" s="29"/>
      <c r="D63" s="67"/>
      <c r="E63" s="29"/>
      <c r="F63" s="29"/>
      <c r="G63" s="29"/>
      <c r="H63" s="68"/>
      <c r="I63" s="29"/>
      <c r="J63" s="67"/>
      <c r="K63" s="29"/>
      <c r="L63" s="29"/>
      <c r="M63" s="29"/>
      <c r="N63" s="29"/>
      <c r="O63" s="29"/>
      <c r="P63" s="68"/>
      <c r="Q63" s="29"/>
      <c r="R63" s="27"/>
    </row>
    <row r="64">
      <c r="B64" s="24"/>
      <c r="C64" s="29"/>
      <c r="D64" s="67"/>
      <c r="E64" s="29"/>
      <c r="F64" s="29"/>
      <c r="G64" s="29"/>
      <c r="H64" s="68"/>
      <c r="I64" s="29"/>
      <c r="J64" s="67"/>
      <c r="K64" s="29"/>
      <c r="L64" s="29"/>
      <c r="M64" s="29"/>
      <c r="N64" s="29"/>
      <c r="O64" s="29"/>
      <c r="P64" s="68"/>
      <c r="Q64" s="29"/>
      <c r="R64" s="27"/>
    </row>
    <row r="65">
      <c r="B65" s="24"/>
      <c r="C65" s="29"/>
      <c r="D65" s="67"/>
      <c r="E65" s="29"/>
      <c r="F65" s="29"/>
      <c r="G65" s="29"/>
      <c r="H65" s="68"/>
      <c r="I65" s="29"/>
      <c r="J65" s="67"/>
      <c r="K65" s="29"/>
      <c r="L65" s="29"/>
      <c r="M65" s="29"/>
      <c r="N65" s="29"/>
      <c r="O65" s="29"/>
      <c r="P65" s="68"/>
      <c r="Q65" s="29"/>
      <c r="R65" s="27"/>
    </row>
    <row r="66">
      <c r="B66" s="24"/>
      <c r="C66" s="29"/>
      <c r="D66" s="67"/>
      <c r="E66" s="29"/>
      <c r="F66" s="29"/>
      <c r="G66" s="29"/>
      <c r="H66" s="68"/>
      <c r="I66" s="29"/>
      <c r="J66" s="67"/>
      <c r="K66" s="29"/>
      <c r="L66" s="29"/>
      <c r="M66" s="29"/>
      <c r="N66" s="29"/>
      <c r="O66" s="29"/>
      <c r="P66" s="68"/>
      <c r="Q66" s="29"/>
      <c r="R66" s="27"/>
    </row>
    <row r="67">
      <c r="B67" s="24"/>
      <c r="C67" s="29"/>
      <c r="D67" s="67"/>
      <c r="E67" s="29"/>
      <c r="F67" s="29"/>
      <c r="G67" s="29"/>
      <c r="H67" s="68"/>
      <c r="I67" s="29"/>
      <c r="J67" s="67"/>
      <c r="K67" s="29"/>
      <c r="L67" s="29"/>
      <c r="M67" s="29"/>
      <c r="N67" s="29"/>
      <c r="O67" s="29"/>
      <c r="P67" s="68"/>
      <c r="Q67" s="29"/>
      <c r="R67" s="27"/>
    </row>
    <row r="68">
      <c r="B68" s="24"/>
      <c r="C68" s="29"/>
      <c r="D68" s="67"/>
      <c r="E68" s="29"/>
      <c r="F68" s="29"/>
      <c r="G68" s="29"/>
      <c r="H68" s="68"/>
      <c r="I68" s="29"/>
      <c r="J68" s="67"/>
      <c r="K68" s="29"/>
      <c r="L68" s="29"/>
      <c r="M68" s="29"/>
      <c r="N68" s="29"/>
      <c r="O68" s="29"/>
      <c r="P68" s="68"/>
      <c r="Q68" s="29"/>
      <c r="R68" s="27"/>
    </row>
    <row r="69">
      <c r="B69" s="24"/>
      <c r="C69" s="29"/>
      <c r="D69" s="67"/>
      <c r="E69" s="29"/>
      <c r="F69" s="29"/>
      <c r="G69" s="29"/>
      <c r="H69" s="68"/>
      <c r="I69" s="29"/>
      <c r="J69" s="67"/>
      <c r="K69" s="29"/>
      <c r="L69" s="29"/>
      <c r="M69" s="29"/>
      <c r="N69" s="29"/>
      <c r="O69" s="29"/>
      <c r="P69" s="68"/>
      <c r="Q69" s="29"/>
      <c r="R69" s="27"/>
    </row>
    <row r="70" s="1" customFormat="1">
      <c r="B70" s="44"/>
      <c r="C70" s="45"/>
      <c r="D70" s="69" t="s">
        <v>54</v>
      </c>
      <c r="E70" s="70"/>
      <c r="F70" s="70"/>
      <c r="G70" s="71" t="s">
        <v>55</v>
      </c>
      <c r="H70" s="72"/>
      <c r="I70" s="45"/>
      <c r="J70" s="69" t="s">
        <v>54</v>
      </c>
      <c r="K70" s="70"/>
      <c r="L70" s="70"/>
      <c r="M70" s="70"/>
      <c r="N70" s="71" t="s">
        <v>55</v>
      </c>
      <c r="O70" s="70"/>
      <c r="P70" s="72"/>
      <c r="Q70" s="45"/>
      <c r="R70" s="46"/>
    </row>
    <row r="71" s="1" customFormat="1" ht="14.4" customHeight="1">
      <c r="B71" s="73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5"/>
    </row>
    <row r="75" s="1" customFormat="1" ht="6.96" customHeight="1">
      <c r="B75" s="76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8"/>
    </row>
    <row r="76" s="1" customFormat="1" ht="36.96" customHeight="1">
      <c r="B76" s="44"/>
      <c r="C76" s="25" t="s">
        <v>108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46"/>
    </row>
    <row r="77" s="1" customFormat="1" ht="6.96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6"/>
    </row>
    <row r="78" s="1" customFormat="1" ht="30" customHeight="1">
      <c r="B78" s="44"/>
      <c r="C78" s="36" t="s">
        <v>17</v>
      </c>
      <c r="D78" s="45"/>
      <c r="E78" s="45"/>
      <c r="F78" s="143" t="str">
        <f>F6</f>
        <v xml:space="preserve">Ochrana jabloní - protimraz. opatrenie  Bioplant Ostratice - SO 02 Intervenčná protim. nádrž I.et</v>
      </c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45"/>
      <c r="R78" s="46"/>
    </row>
    <row r="79" s="1" customFormat="1" ht="36.96" customHeight="1">
      <c r="B79" s="44"/>
      <c r="C79" s="83" t="s">
        <v>103</v>
      </c>
      <c r="D79" s="45"/>
      <c r="E79" s="45"/>
      <c r="F79" s="85" t="str">
        <f>F7</f>
        <v>SO 02 - Intervenčná protimrazová nádrž I.etapa</v>
      </c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6"/>
    </row>
    <row r="80" s="1" customFormat="1" ht="6.96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6"/>
    </row>
    <row r="81" s="1" customFormat="1" ht="18" customHeight="1">
      <c r="B81" s="44"/>
      <c r="C81" s="36" t="s">
        <v>21</v>
      </c>
      <c r="D81" s="45"/>
      <c r="E81" s="45"/>
      <c r="F81" s="31" t="str">
        <f>F9</f>
        <v>Ostratice</v>
      </c>
      <c r="G81" s="45"/>
      <c r="H81" s="45"/>
      <c r="I81" s="45"/>
      <c r="J81" s="45"/>
      <c r="K81" s="36" t="s">
        <v>23</v>
      </c>
      <c r="L81" s="45"/>
      <c r="M81" s="88" t="str">
        <f>IF(O9="","",O9)</f>
        <v>1. 4. 2025</v>
      </c>
      <c r="N81" s="88"/>
      <c r="O81" s="88"/>
      <c r="P81" s="88"/>
      <c r="Q81" s="45"/>
      <c r="R81" s="46"/>
    </row>
    <row r="82" s="1" customFormat="1" ht="6.96" customHeight="1"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6"/>
    </row>
    <row r="83" s="1" customFormat="1">
      <c r="B83" s="44"/>
      <c r="C83" s="36" t="s">
        <v>25</v>
      </c>
      <c r="D83" s="45"/>
      <c r="E83" s="45"/>
      <c r="F83" s="31" t="str">
        <f>E12</f>
        <v>CMO Bioplant sro Ostratice</v>
      </c>
      <c r="G83" s="45"/>
      <c r="H83" s="45"/>
      <c r="I83" s="45"/>
      <c r="J83" s="45"/>
      <c r="K83" s="36" t="s">
        <v>32</v>
      </c>
      <c r="L83" s="45"/>
      <c r="M83" s="31" t="str">
        <f>E18</f>
        <v>Ing. Jozef Bartek</v>
      </c>
      <c r="N83" s="31"/>
      <c r="O83" s="31"/>
      <c r="P83" s="31"/>
      <c r="Q83" s="31"/>
      <c r="R83" s="46"/>
    </row>
    <row r="84" s="1" customFormat="1" ht="14.4" customHeight="1">
      <c r="B84" s="44"/>
      <c r="C84" s="36" t="s">
        <v>30</v>
      </c>
      <c r="D84" s="45"/>
      <c r="E84" s="45"/>
      <c r="F84" s="31" t="str">
        <f>IF(E15="","",E15)</f>
        <v>Vyplň údaj</v>
      </c>
      <c r="G84" s="45"/>
      <c r="H84" s="45"/>
      <c r="I84" s="45"/>
      <c r="J84" s="45"/>
      <c r="K84" s="36" t="s">
        <v>37</v>
      </c>
      <c r="L84" s="45"/>
      <c r="M84" s="31" t="str">
        <f>E21</f>
        <v>Ing. Jozef Bartek</v>
      </c>
      <c r="N84" s="31"/>
      <c r="O84" s="31"/>
      <c r="P84" s="31"/>
      <c r="Q84" s="31"/>
      <c r="R84" s="46"/>
    </row>
    <row r="85" s="1" customFormat="1" ht="10.32" customHeight="1">
      <c r="B85" s="44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6"/>
    </row>
    <row r="86" s="1" customFormat="1" ht="29.28" customHeight="1">
      <c r="B86" s="44"/>
      <c r="C86" s="156" t="s">
        <v>109</v>
      </c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56" t="s">
        <v>110</v>
      </c>
      <c r="O86" s="139"/>
      <c r="P86" s="139"/>
      <c r="Q86" s="139"/>
      <c r="R86" s="46"/>
    </row>
    <row r="87" s="1" customFormat="1" ht="10.32" customHeight="1">
      <c r="B87" s="44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6"/>
    </row>
    <row r="88" s="1" customFormat="1" ht="29.28" customHeight="1">
      <c r="B88" s="44"/>
      <c r="C88" s="157" t="s">
        <v>111</v>
      </c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105">
        <f>N125</f>
        <v>0</v>
      </c>
      <c r="O88" s="158"/>
      <c r="P88" s="158"/>
      <c r="Q88" s="158"/>
      <c r="R88" s="46"/>
      <c r="AU88" s="20" t="s">
        <v>112</v>
      </c>
    </row>
    <row r="89" s="6" customFormat="1" ht="24.96" customHeight="1">
      <c r="B89" s="159"/>
      <c r="C89" s="160"/>
      <c r="D89" s="161" t="s">
        <v>113</v>
      </c>
      <c r="E89" s="160"/>
      <c r="F89" s="160"/>
      <c r="G89" s="160"/>
      <c r="H89" s="160"/>
      <c r="I89" s="160"/>
      <c r="J89" s="160"/>
      <c r="K89" s="160"/>
      <c r="L89" s="160"/>
      <c r="M89" s="160"/>
      <c r="N89" s="162">
        <f>N126</f>
        <v>0</v>
      </c>
      <c r="O89" s="160"/>
      <c r="P89" s="160"/>
      <c r="Q89" s="160"/>
      <c r="R89" s="163"/>
    </row>
    <row r="90" s="7" customFormat="1" ht="19.92" customHeight="1">
      <c r="B90" s="164"/>
      <c r="C90" s="165"/>
      <c r="D90" s="124" t="s">
        <v>114</v>
      </c>
      <c r="E90" s="165"/>
      <c r="F90" s="165"/>
      <c r="G90" s="165"/>
      <c r="H90" s="165"/>
      <c r="I90" s="165"/>
      <c r="J90" s="165"/>
      <c r="K90" s="165"/>
      <c r="L90" s="165"/>
      <c r="M90" s="165"/>
      <c r="N90" s="126">
        <f>N127</f>
        <v>0</v>
      </c>
      <c r="O90" s="165"/>
      <c r="P90" s="165"/>
      <c r="Q90" s="165"/>
      <c r="R90" s="166"/>
    </row>
    <row r="91" s="7" customFormat="1" ht="19.92" customHeight="1">
      <c r="B91" s="164"/>
      <c r="C91" s="165"/>
      <c r="D91" s="124" t="s">
        <v>115</v>
      </c>
      <c r="E91" s="165"/>
      <c r="F91" s="165"/>
      <c r="G91" s="165"/>
      <c r="H91" s="165"/>
      <c r="I91" s="165"/>
      <c r="J91" s="165"/>
      <c r="K91" s="165"/>
      <c r="L91" s="165"/>
      <c r="M91" s="165"/>
      <c r="N91" s="126">
        <f>N141</f>
        <v>0</v>
      </c>
      <c r="O91" s="165"/>
      <c r="P91" s="165"/>
      <c r="Q91" s="165"/>
      <c r="R91" s="166"/>
    </row>
    <row r="92" s="7" customFormat="1" ht="14.88" customHeight="1">
      <c r="B92" s="164"/>
      <c r="C92" s="165"/>
      <c r="D92" s="124" t="s">
        <v>116</v>
      </c>
      <c r="E92" s="165"/>
      <c r="F92" s="165"/>
      <c r="G92" s="165"/>
      <c r="H92" s="165"/>
      <c r="I92" s="165"/>
      <c r="J92" s="165"/>
      <c r="K92" s="165"/>
      <c r="L92" s="165"/>
      <c r="M92" s="165"/>
      <c r="N92" s="126">
        <f>N142</f>
        <v>0</v>
      </c>
      <c r="O92" s="165"/>
      <c r="P92" s="165"/>
      <c r="Q92" s="165"/>
      <c r="R92" s="166"/>
    </row>
    <row r="93" s="7" customFormat="1" ht="19.92" customHeight="1">
      <c r="B93" s="164"/>
      <c r="C93" s="165"/>
      <c r="D93" s="124" t="s">
        <v>117</v>
      </c>
      <c r="E93" s="165"/>
      <c r="F93" s="165"/>
      <c r="G93" s="165"/>
      <c r="H93" s="165"/>
      <c r="I93" s="165"/>
      <c r="J93" s="165"/>
      <c r="K93" s="165"/>
      <c r="L93" s="165"/>
      <c r="M93" s="165"/>
      <c r="N93" s="126">
        <f>N149</f>
        <v>0</v>
      </c>
      <c r="O93" s="165"/>
      <c r="P93" s="165"/>
      <c r="Q93" s="165"/>
      <c r="R93" s="166"/>
    </row>
    <row r="94" s="6" customFormat="1" ht="24.96" customHeight="1">
      <c r="B94" s="159"/>
      <c r="C94" s="160"/>
      <c r="D94" s="161" t="s">
        <v>118</v>
      </c>
      <c r="E94" s="160"/>
      <c r="F94" s="160"/>
      <c r="G94" s="160"/>
      <c r="H94" s="160"/>
      <c r="I94" s="160"/>
      <c r="J94" s="160"/>
      <c r="K94" s="160"/>
      <c r="L94" s="160"/>
      <c r="M94" s="160"/>
      <c r="N94" s="162">
        <f>N151</f>
        <v>0</v>
      </c>
      <c r="O94" s="160"/>
      <c r="P94" s="160"/>
      <c r="Q94" s="160"/>
      <c r="R94" s="163"/>
    </row>
    <row r="95" s="7" customFormat="1" ht="19.92" customHeight="1">
      <c r="B95" s="164"/>
      <c r="C95" s="165"/>
      <c r="D95" s="124" t="s">
        <v>119</v>
      </c>
      <c r="E95" s="165"/>
      <c r="F95" s="165"/>
      <c r="G95" s="165"/>
      <c r="H95" s="165"/>
      <c r="I95" s="165"/>
      <c r="J95" s="165"/>
      <c r="K95" s="165"/>
      <c r="L95" s="165"/>
      <c r="M95" s="165"/>
      <c r="N95" s="126">
        <f>N152</f>
        <v>0</v>
      </c>
      <c r="O95" s="165"/>
      <c r="P95" s="165"/>
      <c r="Q95" s="165"/>
      <c r="R95" s="166"/>
    </row>
    <row r="96" s="7" customFormat="1" ht="19.92" customHeight="1">
      <c r="B96" s="164"/>
      <c r="C96" s="165"/>
      <c r="D96" s="124" t="s">
        <v>120</v>
      </c>
      <c r="E96" s="165"/>
      <c r="F96" s="165"/>
      <c r="G96" s="165"/>
      <c r="H96" s="165"/>
      <c r="I96" s="165"/>
      <c r="J96" s="165"/>
      <c r="K96" s="165"/>
      <c r="L96" s="165"/>
      <c r="M96" s="165"/>
      <c r="N96" s="126">
        <f>N158</f>
        <v>0</v>
      </c>
      <c r="O96" s="165"/>
      <c r="P96" s="165"/>
      <c r="Q96" s="165"/>
      <c r="R96" s="166"/>
    </row>
    <row r="97" s="6" customFormat="1" ht="24.96" customHeight="1">
      <c r="B97" s="159"/>
      <c r="C97" s="160"/>
      <c r="D97" s="161" t="s">
        <v>121</v>
      </c>
      <c r="E97" s="160"/>
      <c r="F97" s="160"/>
      <c r="G97" s="160"/>
      <c r="H97" s="160"/>
      <c r="I97" s="160"/>
      <c r="J97" s="160"/>
      <c r="K97" s="160"/>
      <c r="L97" s="160"/>
      <c r="M97" s="160"/>
      <c r="N97" s="162">
        <f>N166</f>
        <v>0</v>
      </c>
      <c r="O97" s="160"/>
      <c r="P97" s="160"/>
      <c r="Q97" s="160"/>
      <c r="R97" s="163"/>
    </row>
    <row r="98" s="7" customFormat="1" ht="19.92" customHeight="1">
      <c r="B98" s="164"/>
      <c r="C98" s="165"/>
      <c r="D98" s="124" t="s">
        <v>122</v>
      </c>
      <c r="E98" s="165"/>
      <c r="F98" s="165"/>
      <c r="G98" s="165"/>
      <c r="H98" s="165"/>
      <c r="I98" s="165"/>
      <c r="J98" s="165"/>
      <c r="K98" s="165"/>
      <c r="L98" s="165"/>
      <c r="M98" s="165"/>
      <c r="N98" s="126">
        <f>N171</f>
        <v>0</v>
      </c>
      <c r="O98" s="165"/>
      <c r="P98" s="165"/>
      <c r="Q98" s="165"/>
      <c r="R98" s="166"/>
    </row>
    <row r="99" s="1" customFormat="1" ht="21.84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</row>
    <row r="100" s="1" customFormat="1" ht="29.28" customHeight="1">
      <c r="B100" s="44"/>
      <c r="C100" s="157" t="s">
        <v>123</v>
      </c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158">
        <f>ROUND(N101+N102+N103+N104+N105+N106,2)</f>
        <v>0</v>
      </c>
      <c r="O100" s="167"/>
      <c r="P100" s="167"/>
      <c r="Q100" s="167"/>
      <c r="R100" s="46"/>
      <c r="T100" s="168"/>
      <c r="U100" s="169" t="s">
        <v>42</v>
      </c>
    </row>
    <row r="101" s="1" customFormat="1" ht="18" customHeight="1">
      <c r="B101" s="170"/>
      <c r="C101" s="171"/>
      <c r="D101" s="131" t="s">
        <v>124</v>
      </c>
      <c r="E101" s="172"/>
      <c r="F101" s="172"/>
      <c r="G101" s="172"/>
      <c r="H101" s="172"/>
      <c r="I101" s="171"/>
      <c r="J101" s="171"/>
      <c r="K101" s="171"/>
      <c r="L101" s="171"/>
      <c r="M101" s="171"/>
      <c r="N101" s="125">
        <f>ROUND(N88*T101,2)</f>
        <v>0</v>
      </c>
      <c r="O101" s="173"/>
      <c r="P101" s="173"/>
      <c r="Q101" s="173"/>
      <c r="R101" s="174"/>
      <c r="S101" s="175"/>
      <c r="T101" s="176"/>
      <c r="U101" s="177" t="s">
        <v>45</v>
      </c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8" t="s">
        <v>125</v>
      </c>
      <c r="AZ101" s="175"/>
      <c r="BA101" s="175"/>
      <c r="BB101" s="175"/>
      <c r="BC101" s="175"/>
      <c r="BD101" s="175"/>
      <c r="BE101" s="179">
        <f>IF(U101="základná",N101,0)</f>
        <v>0</v>
      </c>
      <c r="BF101" s="179">
        <f>IF(U101="znížená",N101,0)</f>
        <v>0</v>
      </c>
      <c r="BG101" s="179">
        <f>IF(U101="zákl. prenesená",N101,0)</f>
        <v>0</v>
      </c>
      <c r="BH101" s="179">
        <f>IF(U101="zníž. prenesená",N101,0)</f>
        <v>0</v>
      </c>
      <c r="BI101" s="179">
        <f>IF(U101="nulová",N101,0)</f>
        <v>0</v>
      </c>
      <c r="BJ101" s="178" t="s">
        <v>126</v>
      </c>
      <c r="BK101" s="175"/>
      <c r="BL101" s="175"/>
      <c r="BM101" s="175"/>
    </row>
    <row r="102" s="1" customFormat="1" ht="18" customHeight="1">
      <c r="B102" s="170"/>
      <c r="C102" s="171"/>
      <c r="D102" s="131" t="s">
        <v>127</v>
      </c>
      <c r="E102" s="172"/>
      <c r="F102" s="172"/>
      <c r="G102" s="172"/>
      <c r="H102" s="172"/>
      <c r="I102" s="171"/>
      <c r="J102" s="171"/>
      <c r="K102" s="171"/>
      <c r="L102" s="171"/>
      <c r="M102" s="171"/>
      <c r="N102" s="125">
        <f>ROUND(N88*T102,2)</f>
        <v>0</v>
      </c>
      <c r="O102" s="173"/>
      <c r="P102" s="173"/>
      <c r="Q102" s="173"/>
      <c r="R102" s="174"/>
      <c r="S102" s="175"/>
      <c r="T102" s="176"/>
      <c r="U102" s="177" t="s">
        <v>45</v>
      </c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8" t="s">
        <v>125</v>
      </c>
      <c r="AZ102" s="175"/>
      <c r="BA102" s="175"/>
      <c r="BB102" s="175"/>
      <c r="BC102" s="175"/>
      <c r="BD102" s="175"/>
      <c r="BE102" s="179">
        <f>IF(U102="základná",N102,0)</f>
        <v>0</v>
      </c>
      <c r="BF102" s="179">
        <f>IF(U102="znížená",N102,0)</f>
        <v>0</v>
      </c>
      <c r="BG102" s="179">
        <f>IF(U102="zákl. prenesená",N102,0)</f>
        <v>0</v>
      </c>
      <c r="BH102" s="179">
        <f>IF(U102="zníž. prenesená",N102,0)</f>
        <v>0</v>
      </c>
      <c r="BI102" s="179">
        <f>IF(U102="nulová",N102,0)</f>
        <v>0</v>
      </c>
      <c r="BJ102" s="178" t="s">
        <v>126</v>
      </c>
      <c r="BK102" s="175"/>
      <c r="BL102" s="175"/>
      <c r="BM102" s="175"/>
    </row>
    <row r="103" s="1" customFormat="1" ht="18" customHeight="1">
      <c r="B103" s="170"/>
      <c r="C103" s="171"/>
      <c r="D103" s="131" t="s">
        <v>128</v>
      </c>
      <c r="E103" s="172"/>
      <c r="F103" s="172"/>
      <c r="G103" s="172"/>
      <c r="H103" s="172"/>
      <c r="I103" s="171"/>
      <c r="J103" s="171"/>
      <c r="K103" s="171"/>
      <c r="L103" s="171"/>
      <c r="M103" s="171"/>
      <c r="N103" s="125">
        <f>ROUND(N88*T103,2)</f>
        <v>0</v>
      </c>
      <c r="O103" s="173"/>
      <c r="P103" s="173"/>
      <c r="Q103" s="173"/>
      <c r="R103" s="174"/>
      <c r="S103" s="175"/>
      <c r="T103" s="176"/>
      <c r="U103" s="177" t="s">
        <v>45</v>
      </c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8" t="s">
        <v>125</v>
      </c>
      <c r="AZ103" s="175"/>
      <c r="BA103" s="175"/>
      <c r="BB103" s="175"/>
      <c r="BC103" s="175"/>
      <c r="BD103" s="175"/>
      <c r="BE103" s="179">
        <f>IF(U103="základná",N103,0)</f>
        <v>0</v>
      </c>
      <c r="BF103" s="179">
        <f>IF(U103="znížená",N103,0)</f>
        <v>0</v>
      </c>
      <c r="BG103" s="179">
        <f>IF(U103="zákl. prenesená",N103,0)</f>
        <v>0</v>
      </c>
      <c r="BH103" s="179">
        <f>IF(U103="zníž. prenesená",N103,0)</f>
        <v>0</v>
      </c>
      <c r="BI103" s="179">
        <f>IF(U103="nulová",N103,0)</f>
        <v>0</v>
      </c>
      <c r="BJ103" s="178" t="s">
        <v>126</v>
      </c>
      <c r="BK103" s="175"/>
      <c r="BL103" s="175"/>
      <c r="BM103" s="175"/>
    </row>
    <row r="104" s="1" customFormat="1" ht="18" customHeight="1">
      <c r="B104" s="170"/>
      <c r="C104" s="171"/>
      <c r="D104" s="131" t="s">
        <v>129</v>
      </c>
      <c r="E104" s="172"/>
      <c r="F104" s="172"/>
      <c r="G104" s="172"/>
      <c r="H104" s="172"/>
      <c r="I104" s="171"/>
      <c r="J104" s="171"/>
      <c r="K104" s="171"/>
      <c r="L104" s="171"/>
      <c r="M104" s="171"/>
      <c r="N104" s="125">
        <f>ROUND(N88*T104,2)</f>
        <v>0</v>
      </c>
      <c r="O104" s="173"/>
      <c r="P104" s="173"/>
      <c r="Q104" s="173"/>
      <c r="R104" s="174"/>
      <c r="S104" s="175"/>
      <c r="T104" s="176"/>
      <c r="U104" s="177" t="s">
        <v>45</v>
      </c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8" t="s">
        <v>125</v>
      </c>
      <c r="AZ104" s="175"/>
      <c r="BA104" s="175"/>
      <c r="BB104" s="175"/>
      <c r="BC104" s="175"/>
      <c r="BD104" s="175"/>
      <c r="BE104" s="179">
        <f>IF(U104="základná",N104,0)</f>
        <v>0</v>
      </c>
      <c r="BF104" s="179">
        <f>IF(U104="znížená",N104,0)</f>
        <v>0</v>
      </c>
      <c r="BG104" s="179">
        <f>IF(U104="zákl. prenesená",N104,0)</f>
        <v>0</v>
      </c>
      <c r="BH104" s="179">
        <f>IF(U104="zníž. prenesená",N104,0)</f>
        <v>0</v>
      </c>
      <c r="BI104" s="179">
        <f>IF(U104="nulová",N104,0)</f>
        <v>0</v>
      </c>
      <c r="BJ104" s="178" t="s">
        <v>126</v>
      </c>
      <c r="BK104" s="175"/>
      <c r="BL104" s="175"/>
      <c r="BM104" s="175"/>
    </row>
    <row r="105" s="1" customFormat="1" ht="18" customHeight="1">
      <c r="B105" s="170"/>
      <c r="C105" s="171"/>
      <c r="D105" s="131" t="s">
        <v>130</v>
      </c>
      <c r="E105" s="172"/>
      <c r="F105" s="172"/>
      <c r="G105" s="172"/>
      <c r="H105" s="172"/>
      <c r="I105" s="171"/>
      <c r="J105" s="171"/>
      <c r="K105" s="171"/>
      <c r="L105" s="171"/>
      <c r="M105" s="171"/>
      <c r="N105" s="125">
        <f>ROUND(N88*T105,2)</f>
        <v>0</v>
      </c>
      <c r="O105" s="173"/>
      <c r="P105" s="173"/>
      <c r="Q105" s="173"/>
      <c r="R105" s="174"/>
      <c r="S105" s="175"/>
      <c r="T105" s="176"/>
      <c r="U105" s="177" t="s">
        <v>45</v>
      </c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8" t="s">
        <v>125</v>
      </c>
      <c r="AZ105" s="175"/>
      <c r="BA105" s="175"/>
      <c r="BB105" s="175"/>
      <c r="BC105" s="175"/>
      <c r="BD105" s="175"/>
      <c r="BE105" s="179">
        <f>IF(U105="základná",N105,0)</f>
        <v>0</v>
      </c>
      <c r="BF105" s="179">
        <f>IF(U105="znížená",N105,0)</f>
        <v>0</v>
      </c>
      <c r="BG105" s="179">
        <f>IF(U105="zákl. prenesená",N105,0)</f>
        <v>0</v>
      </c>
      <c r="BH105" s="179">
        <f>IF(U105="zníž. prenesená",N105,0)</f>
        <v>0</v>
      </c>
      <c r="BI105" s="179">
        <f>IF(U105="nulová",N105,0)</f>
        <v>0</v>
      </c>
      <c r="BJ105" s="178" t="s">
        <v>126</v>
      </c>
      <c r="BK105" s="175"/>
      <c r="BL105" s="175"/>
      <c r="BM105" s="175"/>
    </row>
    <row r="106" s="1" customFormat="1" ht="18" customHeight="1">
      <c r="B106" s="170"/>
      <c r="C106" s="171"/>
      <c r="D106" s="172" t="s">
        <v>131</v>
      </c>
      <c r="E106" s="171"/>
      <c r="F106" s="171"/>
      <c r="G106" s="171"/>
      <c r="H106" s="171"/>
      <c r="I106" s="171"/>
      <c r="J106" s="171"/>
      <c r="K106" s="171"/>
      <c r="L106" s="171"/>
      <c r="M106" s="171"/>
      <c r="N106" s="125">
        <f>ROUND(N88*T106,2)</f>
        <v>0</v>
      </c>
      <c r="O106" s="173"/>
      <c r="P106" s="173"/>
      <c r="Q106" s="173"/>
      <c r="R106" s="174"/>
      <c r="S106" s="175"/>
      <c r="T106" s="180"/>
      <c r="U106" s="181" t="s">
        <v>45</v>
      </c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8" t="s">
        <v>132</v>
      </c>
      <c r="AZ106" s="175"/>
      <c r="BA106" s="175"/>
      <c r="BB106" s="175"/>
      <c r="BC106" s="175"/>
      <c r="BD106" s="175"/>
      <c r="BE106" s="179">
        <f>IF(U106="základná",N106,0)</f>
        <v>0</v>
      </c>
      <c r="BF106" s="179">
        <f>IF(U106="znížená",N106,0)</f>
        <v>0</v>
      </c>
      <c r="BG106" s="179">
        <f>IF(U106="zákl. prenesená",N106,0)</f>
        <v>0</v>
      </c>
      <c r="BH106" s="179">
        <f>IF(U106="zníž. prenesená",N106,0)</f>
        <v>0</v>
      </c>
      <c r="BI106" s="179">
        <f>IF(U106="nulová",N106,0)</f>
        <v>0</v>
      </c>
      <c r="BJ106" s="178" t="s">
        <v>126</v>
      </c>
      <c r="BK106" s="175"/>
      <c r="BL106" s="175"/>
      <c r="BM106" s="175"/>
    </row>
    <row r="107" s="1" customForma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6"/>
    </row>
    <row r="108" s="1" customFormat="1" ht="29.28" customHeight="1">
      <c r="B108" s="44"/>
      <c r="C108" s="138" t="s">
        <v>96</v>
      </c>
      <c r="D108" s="139"/>
      <c r="E108" s="139"/>
      <c r="F108" s="139"/>
      <c r="G108" s="139"/>
      <c r="H108" s="139"/>
      <c r="I108" s="139"/>
      <c r="J108" s="139"/>
      <c r="K108" s="139"/>
      <c r="L108" s="140">
        <f>ROUND(SUM(N88+N100),2)</f>
        <v>0</v>
      </c>
      <c r="M108" s="140"/>
      <c r="N108" s="140"/>
      <c r="O108" s="140"/>
      <c r="P108" s="140"/>
      <c r="Q108" s="140"/>
      <c r="R108" s="46"/>
    </row>
    <row r="109" s="1" customFormat="1" ht="6.96" customHeight="1"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5"/>
    </row>
    <row r="113" s="1" customFormat="1" ht="6.96" customHeight="1">
      <c r="B113" s="76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8"/>
    </row>
    <row r="114" s="1" customFormat="1" ht="36.96" customHeight="1">
      <c r="B114" s="44"/>
      <c r="C114" s="25" t="s">
        <v>133</v>
      </c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6"/>
    </row>
    <row r="115" s="1" customFormat="1" ht="6.96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6"/>
    </row>
    <row r="116" s="1" customFormat="1" ht="30" customHeight="1">
      <c r="B116" s="44"/>
      <c r="C116" s="36" t="s">
        <v>17</v>
      </c>
      <c r="D116" s="45"/>
      <c r="E116" s="45"/>
      <c r="F116" s="143" t="str">
        <f>F6</f>
        <v xml:space="preserve">Ochrana jabloní - protimraz. opatrenie  Bioplant Ostratice - SO 02 Intervenčná protim. nádrž I.et</v>
      </c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45"/>
      <c r="R116" s="46"/>
    </row>
    <row r="117" s="1" customFormat="1" ht="36.96" customHeight="1">
      <c r="B117" s="44"/>
      <c r="C117" s="83" t="s">
        <v>103</v>
      </c>
      <c r="D117" s="45"/>
      <c r="E117" s="45"/>
      <c r="F117" s="85" t="str">
        <f>F7</f>
        <v>SO 02 - Intervenčná protimrazová nádrž I.etapa</v>
      </c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6"/>
    </row>
    <row r="118" s="1" customFormat="1" ht="6.96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6"/>
    </row>
    <row r="119" s="1" customFormat="1" ht="18" customHeight="1">
      <c r="B119" s="44"/>
      <c r="C119" s="36" t="s">
        <v>21</v>
      </c>
      <c r="D119" s="45"/>
      <c r="E119" s="45"/>
      <c r="F119" s="31" t="str">
        <f>F9</f>
        <v>Ostratice</v>
      </c>
      <c r="G119" s="45"/>
      <c r="H119" s="45"/>
      <c r="I119" s="45"/>
      <c r="J119" s="45"/>
      <c r="K119" s="36" t="s">
        <v>23</v>
      </c>
      <c r="L119" s="45"/>
      <c r="M119" s="88" t="str">
        <f>IF(O9="","",O9)</f>
        <v>1. 4. 2025</v>
      </c>
      <c r="N119" s="88"/>
      <c r="O119" s="88"/>
      <c r="P119" s="88"/>
      <c r="Q119" s="45"/>
      <c r="R119" s="46"/>
    </row>
    <row r="120" s="1" customFormat="1" ht="6.96" customHeight="1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6"/>
    </row>
    <row r="121" s="1" customFormat="1">
      <c r="B121" s="44"/>
      <c r="C121" s="36" t="s">
        <v>25</v>
      </c>
      <c r="D121" s="45"/>
      <c r="E121" s="45"/>
      <c r="F121" s="31" t="str">
        <f>E12</f>
        <v>CMO Bioplant sro Ostratice</v>
      </c>
      <c r="G121" s="45"/>
      <c r="H121" s="45"/>
      <c r="I121" s="45"/>
      <c r="J121" s="45"/>
      <c r="K121" s="36" t="s">
        <v>32</v>
      </c>
      <c r="L121" s="45"/>
      <c r="M121" s="31" t="str">
        <f>E18</f>
        <v>Ing. Jozef Bartek</v>
      </c>
      <c r="N121" s="31"/>
      <c r="O121" s="31"/>
      <c r="P121" s="31"/>
      <c r="Q121" s="31"/>
      <c r="R121" s="46"/>
    </row>
    <row r="122" s="1" customFormat="1" ht="14.4" customHeight="1">
      <c r="B122" s="44"/>
      <c r="C122" s="36" t="s">
        <v>30</v>
      </c>
      <c r="D122" s="45"/>
      <c r="E122" s="45"/>
      <c r="F122" s="31" t="str">
        <f>IF(E15="","",E15)</f>
        <v>Vyplň údaj</v>
      </c>
      <c r="G122" s="45"/>
      <c r="H122" s="45"/>
      <c r="I122" s="45"/>
      <c r="J122" s="45"/>
      <c r="K122" s="36" t="s">
        <v>37</v>
      </c>
      <c r="L122" s="45"/>
      <c r="M122" s="31" t="str">
        <f>E21</f>
        <v>Ing. Jozef Bartek</v>
      </c>
      <c r="N122" s="31"/>
      <c r="O122" s="31"/>
      <c r="P122" s="31"/>
      <c r="Q122" s="31"/>
      <c r="R122" s="46"/>
    </row>
    <row r="123" s="1" customFormat="1" ht="10.32" customHeight="1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6"/>
    </row>
    <row r="124" s="8" customFormat="1" ht="29.28" customHeight="1">
      <c r="B124" s="182"/>
      <c r="C124" s="183" t="s">
        <v>134</v>
      </c>
      <c r="D124" s="184" t="s">
        <v>135</v>
      </c>
      <c r="E124" s="184" t="s">
        <v>60</v>
      </c>
      <c r="F124" s="184" t="s">
        <v>136</v>
      </c>
      <c r="G124" s="184"/>
      <c r="H124" s="184"/>
      <c r="I124" s="184"/>
      <c r="J124" s="184" t="s">
        <v>137</v>
      </c>
      <c r="K124" s="184" t="s">
        <v>138</v>
      </c>
      <c r="L124" s="184" t="s">
        <v>139</v>
      </c>
      <c r="M124" s="184"/>
      <c r="N124" s="184" t="s">
        <v>110</v>
      </c>
      <c r="O124" s="184"/>
      <c r="P124" s="184"/>
      <c r="Q124" s="185"/>
      <c r="R124" s="186"/>
      <c r="T124" s="98" t="s">
        <v>140</v>
      </c>
      <c r="U124" s="99" t="s">
        <v>42</v>
      </c>
      <c r="V124" s="99" t="s">
        <v>141</v>
      </c>
      <c r="W124" s="99" t="s">
        <v>142</v>
      </c>
      <c r="X124" s="99" t="s">
        <v>143</v>
      </c>
      <c r="Y124" s="99" t="s">
        <v>144</v>
      </c>
      <c r="Z124" s="99" t="s">
        <v>145</v>
      </c>
      <c r="AA124" s="100" t="s">
        <v>146</v>
      </c>
    </row>
    <row r="125" s="1" customFormat="1" ht="29.28" customHeight="1">
      <c r="B125" s="44"/>
      <c r="C125" s="102" t="s">
        <v>107</v>
      </c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187">
        <f>BK125</f>
        <v>0</v>
      </c>
      <c r="O125" s="188"/>
      <c r="P125" s="188"/>
      <c r="Q125" s="188"/>
      <c r="R125" s="46"/>
      <c r="T125" s="101"/>
      <c r="U125" s="65"/>
      <c r="V125" s="65"/>
      <c r="W125" s="189">
        <f>W126+W151+W166+W175</f>
        <v>0</v>
      </c>
      <c r="X125" s="65"/>
      <c r="Y125" s="189">
        <f>Y126+Y151+Y166+Y175</f>
        <v>37.522322799999998</v>
      </c>
      <c r="Z125" s="65"/>
      <c r="AA125" s="190">
        <f>AA126+AA151+AA166+AA175</f>
        <v>0</v>
      </c>
      <c r="AT125" s="20" t="s">
        <v>77</v>
      </c>
      <c r="AU125" s="20" t="s">
        <v>112</v>
      </c>
      <c r="BK125" s="191">
        <f>BK126+BK151+BK166+BK175</f>
        <v>0</v>
      </c>
    </row>
    <row r="126" s="9" customFormat="1" ht="37.44" customHeight="1">
      <c r="B126" s="192"/>
      <c r="C126" s="193"/>
      <c r="D126" s="194" t="s">
        <v>113</v>
      </c>
      <c r="E126" s="194"/>
      <c r="F126" s="194"/>
      <c r="G126" s="194"/>
      <c r="H126" s="194"/>
      <c r="I126" s="194"/>
      <c r="J126" s="194"/>
      <c r="K126" s="194"/>
      <c r="L126" s="194"/>
      <c r="M126" s="194"/>
      <c r="N126" s="195">
        <f>BK126</f>
        <v>0</v>
      </c>
      <c r="O126" s="196"/>
      <c r="P126" s="196"/>
      <c r="Q126" s="196"/>
      <c r="R126" s="197"/>
      <c r="T126" s="198"/>
      <c r="U126" s="193"/>
      <c r="V126" s="193"/>
      <c r="W126" s="199">
        <f>W127+W141+W149</f>
        <v>0</v>
      </c>
      <c r="X126" s="193"/>
      <c r="Y126" s="199">
        <f>Y127+Y141+Y149</f>
        <v>0.039219999999999998</v>
      </c>
      <c r="Z126" s="193"/>
      <c r="AA126" s="200">
        <f>AA127+AA141+AA149</f>
        <v>0</v>
      </c>
      <c r="AR126" s="201" t="s">
        <v>86</v>
      </c>
      <c r="AT126" s="202" t="s">
        <v>77</v>
      </c>
      <c r="AU126" s="202" t="s">
        <v>78</v>
      </c>
      <c r="AY126" s="201" t="s">
        <v>147</v>
      </c>
      <c r="BK126" s="203">
        <f>BK127+BK141+BK149</f>
        <v>0</v>
      </c>
    </row>
    <row r="127" s="9" customFormat="1" ht="19.92" customHeight="1">
      <c r="B127" s="192"/>
      <c r="C127" s="193"/>
      <c r="D127" s="204" t="s">
        <v>114</v>
      </c>
      <c r="E127" s="204"/>
      <c r="F127" s="204"/>
      <c r="G127" s="204"/>
      <c r="H127" s="204"/>
      <c r="I127" s="204"/>
      <c r="J127" s="204"/>
      <c r="K127" s="204"/>
      <c r="L127" s="204"/>
      <c r="M127" s="204"/>
      <c r="N127" s="205">
        <f>BK127</f>
        <v>0</v>
      </c>
      <c r="O127" s="206"/>
      <c r="P127" s="206"/>
      <c r="Q127" s="206"/>
      <c r="R127" s="197"/>
      <c r="T127" s="198"/>
      <c r="U127" s="193"/>
      <c r="V127" s="193"/>
      <c r="W127" s="199">
        <f>SUM(W128:W140)</f>
        <v>0</v>
      </c>
      <c r="X127" s="193"/>
      <c r="Y127" s="199">
        <f>SUM(Y128:Y140)</f>
        <v>0</v>
      </c>
      <c r="Z127" s="193"/>
      <c r="AA127" s="200">
        <f>SUM(AA128:AA140)</f>
        <v>0</v>
      </c>
      <c r="AR127" s="201" t="s">
        <v>86</v>
      </c>
      <c r="AT127" s="202" t="s">
        <v>77</v>
      </c>
      <c r="AU127" s="202" t="s">
        <v>86</v>
      </c>
      <c r="AY127" s="201" t="s">
        <v>147</v>
      </c>
      <c r="BK127" s="203">
        <f>SUM(BK128:BK140)</f>
        <v>0</v>
      </c>
    </row>
    <row r="128" s="1" customFormat="1" ht="38.25" customHeight="1">
      <c r="B128" s="170"/>
      <c r="C128" s="207" t="s">
        <v>86</v>
      </c>
      <c r="D128" s="207" t="s">
        <v>148</v>
      </c>
      <c r="E128" s="208" t="s">
        <v>149</v>
      </c>
      <c r="F128" s="209" t="s">
        <v>150</v>
      </c>
      <c r="G128" s="209"/>
      <c r="H128" s="209"/>
      <c r="I128" s="209"/>
      <c r="J128" s="210" t="s">
        <v>151</v>
      </c>
      <c r="K128" s="211">
        <v>3115.1999999999998</v>
      </c>
      <c r="L128" s="212">
        <v>0</v>
      </c>
      <c r="M128" s="212"/>
      <c r="N128" s="211">
        <f>ROUND(L128*K128,3)</f>
        <v>0</v>
      </c>
      <c r="O128" s="211"/>
      <c r="P128" s="211"/>
      <c r="Q128" s="211"/>
      <c r="R128" s="174"/>
      <c r="T128" s="213" t="s">
        <v>5</v>
      </c>
      <c r="U128" s="54" t="s">
        <v>45</v>
      </c>
      <c r="V128" s="45"/>
      <c r="W128" s="214">
        <f>V128*K128</f>
        <v>0</v>
      </c>
      <c r="X128" s="214">
        <v>0</v>
      </c>
      <c r="Y128" s="214">
        <f>X128*K128</f>
        <v>0</v>
      </c>
      <c r="Z128" s="214">
        <v>0</v>
      </c>
      <c r="AA128" s="215">
        <f>Z128*K128</f>
        <v>0</v>
      </c>
      <c r="AR128" s="20" t="s">
        <v>152</v>
      </c>
      <c r="AT128" s="20" t="s">
        <v>148</v>
      </c>
      <c r="AU128" s="20" t="s">
        <v>126</v>
      </c>
      <c r="AY128" s="20" t="s">
        <v>147</v>
      </c>
      <c r="BE128" s="130">
        <f>IF(U128="základná",N128,0)</f>
        <v>0</v>
      </c>
      <c r="BF128" s="130">
        <f>IF(U128="znížená",N128,0)</f>
        <v>0</v>
      </c>
      <c r="BG128" s="130">
        <f>IF(U128="zákl. prenesená",N128,0)</f>
        <v>0</v>
      </c>
      <c r="BH128" s="130">
        <f>IF(U128="zníž. prenesená",N128,0)</f>
        <v>0</v>
      </c>
      <c r="BI128" s="130">
        <f>IF(U128="nulová",N128,0)</f>
        <v>0</v>
      </c>
      <c r="BJ128" s="20" t="s">
        <v>126</v>
      </c>
      <c r="BK128" s="216">
        <f>ROUND(L128*K128,3)</f>
        <v>0</v>
      </c>
      <c r="BL128" s="20" t="s">
        <v>152</v>
      </c>
      <c r="BM128" s="20" t="s">
        <v>153</v>
      </c>
    </row>
    <row r="129" s="1" customFormat="1" ht="25.5" customHeight="1">
      <c r="B129" s="170"/>
      <c r="C129" s="207" t="s">
        <v>152</v>
      </c>
      <c r="D129" s="207" t="s">
        <v>148</v>
      </c>
      <c r="E129" s="208" t="s">
        <v>154</v>
      </c>
      <c r="F129" s="209" t="s">
        <v>155</v>
      </c>
      <c r="G129" s="209"/>
      <c r="H129" s="209"/>
      <c r="I129" s="209"/>
      <c r="J129" s="210" t="s">
        <v>151</v>
      </c>
      <c r="K129" s="211">
        <v>11103.799999999999</v>
      </c>
      <c r="L129" s="212">
        <v>0</v>
      </c>
      <c r="M129" s="212"/>
      <c r="N129" s="211">
        <f>ROUND(L129*K129,3)</f>
        <v>0</v>
      </c>
      <c r="O129" s="211"/>
      <c r="P129" s="211"/>
      <c r="Q129" s="211"/>
      <c r="R129" s="174"/>
      <c r="T129" s="213" t="s">
        <v>5</v>
      </c>
      <c r="U129" s="54" t="s">
        <v>45</v>
      </c>
      <c r="V129" s="45"/>
      <c r="W129" s="214">
        <f>V129*K129</f>
        <v>0</v>
      </c>
      <c r="X129" s="214">
        <v>0</v>
      </c>
      <c r="Y129" s="214">
        <f>X129*K129</f>
        <v>0</v>
      </c>
      <c r="Z129" s="214">
        <v>0</v>
      </c>
      <c r="AA129" s="215">
        <f>Z129*K129</f>
        <v>0</v>
      </c>
      <c r="AR129" s="20" t="s">
        <v>152</v>
      </c>
      <c r="AT129" s="20" t="s">
        <v>148</v>
      </c>
      <c r="AU129" s="20" t="s">
        <v>126</v>
      </c>
      <c r="AY129" s="20" t="s">
        <v>147</v>
      </c>
      <c r="BE129" s="130">
        <f>IF(U129="základná",N129,0)</f>
        <v>0</v>
      </c>
      <c r="BF129" s="130">
        <f>IF(U129="znížená",N129,0)</f>
        <v>0</v>
      </c>
      <c r="BG129" s="130">
        <f>IF(U129="zákl. prenesená",N129,0)</f>
        <v>0</v>
      </c>
      <c r="BH129" s="130">
        <f>IF(U129="zníž. prenesená",N129,0)</f>
        <v>0</v>
      </c>
      <c r="BI129" s="130">
        <f>IF(U129="nulová",N129,0)</f>
        <v>0</v>
      </c>
      <c r="BJ129" s="20" t="s">
        <v>126</v>
      </c>
      <c r="BK129" s="216">
        <f>ROUND(L129*K129,3)</f>
        <v>0</v>
      </c>
      <c r="BL129" s="20" t="s">
        <v>152</v>
      </c>
      <c r="BM129" s="20" t="s">
        <v>156</v>
      </c>
    </row>
    <row r="130" s="1" customFormat="1" ht="25.5" customHeight="1">
      <c r="B130" s="170"/>
      <c r="C130" s="207" t="s">
        <v>157</v>
      </c>
      <c r="D130" s="207" t="s">
        <v>148</v>
      </c>
      <c r="E130" s="208" t="s">
        <v>158</v>
      </c>
      <c r="F130" s="209" t="s">
        <v>159</v>
      </c>
      <c r="G130" s="209"/>
      <c r="H130" s="209"/>
      <c r="I130" s="209"/>
      <c r="J130" s="210" t="s">
        <v>151</v>
      </c>
      <c r="K130" s="211">
        <v>14219.209999999999</v>
      </c>
      <c r="L130" s="212">
        <v>0</v>
      </c>
      <c r="M130" s="212"/>
      <c r="N130" s="211">
        <f>ROUND(L130*K130,3)</f>
        <v>0</v>
      </c>
      <c r="O130" s="211"/>
      <c r="P130" s="211"/>
      <c r="Q130" s="211"/>
      <c r="R130" s="174"/>
      <c r="T130" s="213" t="s">
        <v>5</v>
      </c>
      <c r="U130" s="54" t="s">
        <v>45</v>
      </c>
      <c r="V130" s="45"/>
      <c r="W130" s="214">
        <f>V130*K130</f>
        <v>0</v>
      </c>
      <c r="X130" s="214">
        <v>0</v>
      </c>
      <c r="Y130" s="214">
        <f>X130*K130</f>
        <v>0</v>
      </c>
      <c r="Z130" s="214">
        <v>0</v>
      </c>
      <c r="AA130" s="215">
        <f>Z130*K130</f>
        <v>0</v>
      </c>
      <c r="AR130" s="20" t="s">
        <v>152</v>
      </c>
      <c r="AT130" s="20" t="s">
        <v>148</v>
      </c>
      <c r="AU130" s="20" t="s">
        <v>126</v>
      </c>
      <c r="AY130" s="20" t="s">
        <v>147</v>
      </c>
      <c r="BE130" s="130">
        <f>IF(U130="základná",N130,0)</f>
        <v>0</v>
      </c>
      <c r="BF130" s="130">
        <f>IF(U130="znížená",N130,0)</f>
        <v>0</v>
      </c>
      <c r="BG130" s="130">
        <f>IF(U130="zákl. prenesená",N130,0)</f>
        <v>0</v>
      </c>
      <c r="BH130" s="130">
        <f>IF(U130="zníž. prenesená",N130,0)</f>
        <v>0</v>
      </c>
      <c r="BI130" s="130">
        <f>IF(U130="nulová",N130,0)</f>
        <v>0</v>
      </c>
      <c r="BJ130" s="20" t="s">
        <v>126</v>
      </c>
      <c r="BK130" s="216">
        <f>ROUND(L130*K130,3)</f>
        <v>0</v>
      </c>
      <c r="BL130" s="20" t="s">
        <v>152</v>
      </c>
      <c r="BM130" s="20" t="s">
        <v>160</v>
      </c>
    </row>
    <row r="131" s="1" customFormat="1" ht="25.5" customHeight="1">
      <c r="B131" s="170"/>
      <c r="C131" s="207" t="s">
        <v>161</v>
      </c>
      <c r="D131" s="207" t="s">
        <v>148</v>
      </c>
      <c r="E131" s="208" t="s">
        <v>162</v>
      </c>
      <c r="F131" s="209" t="s">
        <v>163</v>
      </c>
      <c r="G131" s="209"/>
      <c r="H131" s="209"/>
      <c r="I131" s="209"/>
      <c r="J131" s="210" t="s">
        <v>151</v>
      </c>
      <c r="K131" s="211">
        <v>87.5</v>
      </c>
      <c r="L131" s="212">
        <v>0</v>
      </c>
      <c r="M131" s="212"/>
      <c r="N131" s="211">
        <f>ROUND(L131*K131,3)</f>
        <v>0</v>
      </c>
      <c r="O131" s="211"/>
      <c r="P131" s="211"/>
      <c r="Q131" s="211"/>
      <c r="R131" s="174"/>
      <c r="T131" s="213" t="s">
        <v>5</v>
      </c>
      <c r="U131" s="54" t="s">
        <v>45</v>
      </c>
      <c r="V131" s="45"/>
      <c r="W131" s="214">
        <f>V131*K131</f>
        <v>0</v>
      </c>
      <c r="X131" s="214">
        <v>0</v>
      </c>
      <c r="Y131" s="214">
        <f>X131*K131</f>
        <v>0</v>
      </c>
      <c r="Z131" s="214">
        <v>0</v>
      </c>
      <c r="AA131" s="215">
        <f>Z131*K131</f>
        <v>0</v>
      </c>
      <c r="AR131" s="20" t="s">
        <v>152</v>
      </c>
      <c r="AT131" s="20" t="s">
        <v>148</v>
      </c>
      <c r="AU131" s="20" t="s">
        <v>126</v>
      </c>
      <c r="AY131" s="20" t="s">
        <v>147</v>
      </c>
      <c r="BE131" s="130">
        <f>IF(U131="základná",N131,0)</f>
        <v>0</v>
      </c>
      <c r="BF131" s="130">
        <f>IF(U131="znížená",N131,0)</f>
        <v>0</v>
      </c>
      <c r="BG131" s="130">
        <f>IF(U131="zákl. prenesená",N131,0)</f>
        <v>0</v>
      </c>
      <c r="BH131" s="130">
        <f>IF(U131="zníž. prenesená",N131,0)</f>
        <v>0</v>
      </c>
      <c r="BI131" s="130">
        <f>IF(U131="nulová",N131,0)</f>
        <v>0</v>
      </c>
      <c r="BJ131" s="20" t="s">
        <v>126</v>
      </c>
      <c r="BK131" s="216">
        <f>ROUND(L131*K131,3)</f>
        <v>0</v>
      </c>
      <c r="BL131" s="20" t="s">
        <v>152</v>
      </c>
      <c r="BM131" s="20" t="s">
        <v>164</v>
      </c>
    </row>
    <row r="132" s="1" customFormat="1" ht="25.5" customHeight="1">
      <c r="B132" s="170"/>
      <c r="C132" s="207" t="s">
        <v>165</v>
      </c>
      <c r="D132" s="207" t="s">
        <v>148</v>
      </c>
      <c r="E132" s="208" t="s">
        <v>166</v>
      </c>
      <c r="F132" s="209" t="s">
        <v>167</v>
      </c>
      <c r="G132" s="209"/>
      <c r="H132" s="209"/>
      <c r="I132" s="209"/>
      <c r="J132" s="210" t="s">
        <v>151</v>
      </c>
      <c r="K132" s="211">
        <v>87.5</v>
      </c>
      <c r="L132" s="212">
        <v>0</v>
      </c>
      <c r="M132" s="212"/>
      <c r="N132" s="211">
        <f>ROUND(L132*K132,3)</f>
        <v>0</v>
      </c>
      <c r="O132" s="211"/>
      <c r="P132" s="211"/>
      <c r="Q132" s="211"/>
      <c r="R132" s="174"/>
      <c r="T132" s="213" t="s">
        <v>5</v>
      </c>
      <c r="U132" s="54" t="s">
        <v>45</v>
      </c>
      <c r="V132" s="45"/>
      <c r="W132" s="214">
        <f>V132*K132</f>
        <v>0</v>
      </c>
      <c r="X132" s="214">
        <v>0</v>
      </c>
      <c r="Y132" s="214">
        <f>X132*K132</f>
        <v>0</v>
      </c>
      <c r="Z132" s="214">
        <v>0</v>
      </c>
      <c r="AA132" s="215">
        <f>Z132*K132</f>
        <v>0</v>
      </c>
      <c r="AR132" s="20" t="s">
        <v>152</v>
      </c>
      <c r="AT132" s="20" t="s">
        <v>148</v>
      </c>
      <c r="AU132" s="20" t="s">
        <v>126</v>
      </c>
      <c r="AY132" s="20" t="s">
        <v>147</v>
      </c>
      <c r="BE132" s="130">
        <f>IF(U132="základná",N132,0)</f>
        <v>0</v>
      </c>
      <c r="BF132" s="130">
        <f>IF(U132="znížená",N132,0)</f>
        <v>0</v>
      </c>
      <c r="BG132" s="130">
        <f>IF(U132="zákl. prenesená",N132,0)</f>
        <v>0</v>
      </c>
      <c r="BH132" s="130">
        <f>IF(U132="zníž. prenesená",N132,0)</f>
        <v>0</v>
      </c>
      <c r="BI132" s="130">
        <f>IF(U132="nulová",N132,0)</f>
        <v>0</v>
      </c>
      <c r="BJ132" s="20" t="s">
        <v>126</v>
      </c>
      <c r="BK132" s="216">
        <f>ROUND(L132*K132,3)</f>
        <v>0</v>
      </c>
      <c r="BL132" s="20" t="s">
        <v>152</v>
      </c>
      <c r="BM132" s="20" t="s">
        <v>168</v>
      </c>
    </row>
    <row r="133" s="1" customFormat="1" ht="38.25" customHeight="1">
      <c r="B133" s="170"/>
      <c r="C133" s="207" t="s">
        <v>169</v>
      </c>
      <c r="D133" s="207" t="s">
        <v>148</v>
      </c>
      <c r="E133" s="208" t="s">
        <v>170</v>
      </c>
      <c r="F133" s="209" t="s">
        <v>171</v>
      </c>
      <c r="G133" s="209"/>
      <c r="H133" s="209"/>
      <c r="I133" s="209"/>
      <c r="J133" s="210" t="s">
        <v>151</v>
      </c>
      <c r="K133" s="211">
        <v>3115.1999999999998</v>
      </c>
      <c r="L133" s="212">
        <v>0</v>
      </c>
      <c r="M133" s="212"/>
      <c r="N133" s="211">
        <f>ROUND(L133*K133,3)</f>
        <v>0</v>
      </c>
      <c r="O133" s="211"/>
      <c r="P133" s="211"/>
      <c r="Q133" s="211"/>
      <c r="R133" s="174"/>
      <c r="T133" s="213" t="s">
        <v>5</v>
      </c>
      <c r="U133" s="54" t="s">
        <v>45</v>
      </c>
      <c r="V133" s="45"/>
      <c r="W133" s="214">
        <f>V133*K133</f>
        <v>0</v>
      </c>
      <c r="X133" s="214">
        <v>0</v>
      </c>
      <c r="Y133" s="214">
        <f>X133*K133</f>
        <v>0</v>
      </c>
      <c r="Z133" s="214">
        <v>0</v>
      </c>
      <c r="AA133" s="215">
        <f>Z133*K133</f>
        <v>0</v>
      </c>
      <c r="AR133" s="20" t="s">
        <v>152</v>
      </c>
      <c r="AT133" s="20" t="s">
        <v>148</v>
      </c>
      <c r="AU133" s="20" t="s">
        <v>126</v>
      </c>
      <c r="AY133" s="20" t="s">
        <v>147</v>
      </c>
      <c r="BE133" s="130">
        <f>IF(U133="základná",N133,0)</f>
        <v>0</v>
      </c>
      <c r="BF133" s="130">
        <f>IF(U133="znížená",N133,0)</f>
        <v>0</v>
      </c>
      <c r="BG133" s="130">
        <f>IF(U133="zákl. prenesená",N133,0)</f>
        <v>0</v>
      </c>
      <c r="BH133" s="130">
        <f>IF(U133="zníž. prenesená",N133,0)</f>
        <v>0</v>
      </c>
      <c r="BI133" s="130">
        <f>IF(U133="nulová",N133,0)</f>
        <v>0</v>
      </c>
      <c r="BJ133" s="20" t="s">
        <v>126</v>
      </c>
      <c r="BK133" s="216">
        <f>ROUND(L133*K133,3)</f>
        <v>0</v>
      </c>
      <c r="BL133" s="20" t="s">
        <v>152</v>
      </c>
      <c r="BM133" s="20" t="s">
        <v>172</v>
      </c>
    </row>
    <row r="134" s="1" customFormat="1" ht="38.25" customHeight="1">
      <c r="B134" s="170"/>
      <c r="C134" s="207" t="s">
        <v>126</v>
      </c>
      <c r="D134" s="207" t="s">
        <v>148</v>
      </c>
      <c r="E134" s="208" t="s">
        <v>173</v>
      </c>
      <c r="F134" s="209" t="s">
        <v>171</v>
      </c>
      <c r="G134" s="209"/>
      <c r="H134" s="209"/>
      <c r="I134" s="209"/>
      <c r="J134" s="210" t="s">
        <v>151</v>
      </c>
      <c r="K134" s="211">
        <v>10148</v>
      </c>
      <c r="L134" s="212">
        <v>0</v>
      </c>
      <c r="M134" s="212"/>
      <c r="N134" s="211">
        <f>ROUND(L134*K134,3)</f>
        <v>0</v>
      </c>
      <c r="O134" s="211"/>
      <c r="P134" s="211"/>
      <c r="Q134" s="211"/>
      <c r="R134" s="174"/>
      <c r="T134" s="213" t="s">
        <v>5</v>
      </c>
      <c r="U134" s="54" t="s">
        <v>45</v>
      </c>
      <c r="V134" s="45"/>
      <c r="W134" s="214">
        <f>V134*K134</f>
        <v>0</v>
      </c>
      <c r="X134" s="214">
        <v>0</v>
      </c>
      <c r="Y134" s="214">
        <f>X134*K134</f>
        <v>0</v>
      </c>
      <c r="Z134" s="214">
        <v>0</v>
      </c>
      <c r="AA134" s="215">
        <f>Z134*K134</f>
        <v>0</v>
      </c>
      <c r="AR134" s="20" t="s">
        <v>152</v>
      </c>
      <c r="AT134" s="20" t="s">
        <v>148</v>
      </c>
      <c r="AU134" s="20" t="s">
        <v>126</v>
      </c>
      <c r="AY134" s="20" t="s">
        <v>147</v>
      </c>
      <c r="BE134" s="130">
        <f>IF(U134="základná",N134,0)</f>
        <v>0</v>
      </c>
      <c r="BF134" s="130">
        <f>IF(U134="znížená",N134,0)</f>
        <v>0</v>
      </c>
      <c r="BG134" s="130">
        <f>IF(U134="zákl. prenesená",N134,0)</f>
        <v>0</v>
      </c>
      <c r="BH134" s="130">
        <f>IF(U134="zníž. prenesená",N134,0)</f>
        <v>0</v>
      </c>
      <c r="BI134" s="130">
        <f>IF(U134="nulová",N134,0)</f>
        <v>0</v>
      </c>
      <c r="BJ134" s="20" t="s">
        <v>126</v>
      </c>
      <c r="BK134" s="216">
        <f>ROUND(L134*K134,3)</f>
        <v>0</v>
      </c>
      <c r="BL134" s="20" t="s">
        <v>152</v>
      </c>
      <c r="BM134" s="20" t="s">
        <v>174</v>
      </c>
    </row>
    <row r="135" s="1" customFormat="1" ht="38.25" customHeight="1">
      <c r="B135" s="170"/>
      <c r="C135" s="207" t="s">
        <v>175</v>
      </c>
      <c r="D135" s="207" t="s">
        <v>148</v>
      </c>
      <c r="E135" s="208" t="s">
        <v>176</v>
      </c>
      <c r="F135" s="209" t="s">
        <v>177</v>
      </c>
      <c r="G135" s="209"/>
      <c r="H135" s="209"/>
      <c r="I135" s="209"/>
      <c r="J135" s="210" t="s">
        <v>151</v>
      </c>
      <c r="K135" s="211">
        <v>955.76599999999996</v>
      </c>
      <c r="L135" s="212">
        <v>0</v>
      </c>
      <c r="M135" s="212"/>
      <c r="N135" s="211">
        <f>ROUND(L135*K135,3)</f>
        <v>0</v>
      </c>
      <c r="O135" s="211"/>
      <c r="P135" s="211"/>
      <c r="Q135" s="211"/>
      <c r="R135" s="174"/>
      <c r="T135" s="213" t="s">
        <v>5</v>
      </c>
      <c r="U135" s="54" t="s">
        <v>45</v>
      </c>
      <c r="V135" s="45"/>
      <c r="W135" s="214">
        <f>V135*K135</f>
        <v>0</v>
      </c>
      <c r="X135" s="214">
        <v>0</v>
      </c>
      <c r="Y135" s="214">
        <f>X135*K135</f>
        <v>0</v>
      </c>
      <c r="Z135" s="214">
        <v>0</v>
      </c>
      <c r="AA135" s="215">
        <f>Z135*K135</f>
        <v>0</v>
      </c>
      <c r="AR135" s="20" t="s">
        <v>152</v>
      </c>
      <c r="AT135" s="20" t="s">
        <v>148</v>
      </c>
      <c r="AU135" s="20" t="s">
        <v>126</v>
      </c>
      <c r="AY135" s="20" t="s">
        <v>147</v>
      </c>
      <c r="BE135" s="130">
        <f>IF(U135="základná",N135,0)</f>
        <v>0</v>
      </c>
      <c r="BF135" s="130">
        <f>IF(U135="znížená",N135,0)</f>
        <v>0</v>
      </c>
      <c r="BG135" s="130">
        <f>IF(U135="zákl. prenesená",N135,0)</f>
        <v>0</v>
      </c>
      <c r="BH135" s="130">
        <f>IF(U135="zníž. prenesená",N135,0)</f>
        <v>0</v>
      </c>
      <c r="BI135" s="130">
        <f>IF(U135="nulová",N135,0)</f>
        <v>0</v>
      </c>
      <c r="BJ135" s="20" t="s">
        <v>126</v>
      </c>
      <c r="BK135" s="216">
        <f>ROUND(L135*K135,3)</f>
        <v>0</v>
      </c>
      <c r="BL135" s="20" t="s">
        <v>152</v>
      </c>
      <c r="BM135" s="20" t="s">
        <v>178</v>
      </c>
    </row>
    <row r="136" s="1" customFormat="1" ht="25.5" customHeight="1">
      <c r="B136" s="170"/>
      <c r="C136" s="207" t="s">
        <v>179</v>
      </c>
      <c r="D136" s="207" t="s">
        <v>148</v>
      </c>
      <c r="E136" s="208" t="s">
        <v>180</v>
      </c>
      <c r="F136" s="209" t="s">
        <v>181</v>
      </c>
      <c r="G136" s="209"/>
      <c r="H136" s="209"/>
      <c r="I136" s="209"/>
      <c r="J136" s="210" t="s">
        <v>182</v>
      </c>
      <c r="K136" s="211">
        <v>2803</v>
      </c>
      <c r="L136" s="212">
        <v>0</v>
      </c>
      <c r="M136" s="212"/>
      <c r="N136" s="211">
        <f>ROUND(L136*K136,3)</f>
        <v>0</v>
      </c>
      <c r="O136" s="211"/>
      <c r="P136" s="211"/>
      <c r="Q136" s="211"/>
      <c r="R136" s="174"/>
      <c r="T136" s="213" t="s">
        <v>5</v>
      </c>
      <c r="U136" s="54" t="s">
        <v>45</v>
      </c>
      <c r="V136" s="45"/>
      <c r="W136" s="214">
        <f>V136*K136</f>
        <v>0</v>
      </c>
      <c r="X136" s="214">
        <v>0</v>
      </c>
      <c r="Y136" s="214">
        <f>X136*K136</f>
        <v>0</v>
      </c>
      <c r="Z136" s="214">
        <v>0</v>
      </c>
      <c r="AA136" s="215">
        <f>Z136*K136</f>
        <v>0</v>
      </c>
      <c r="AR136" s="20" t="s">
        <v>152</v>
      </c>
      <c r="AT136" s="20" t="s">
        <v>148</v>
      </c>
      <c r="AU136" s="20" t="s">
        <v>126</v>
      </c>
      <c r="AY136" s="20" t="s">
        <v>147</v>
      </c>
      <c r="BE136" s="130">
        <f>IF(U136="základná",N136,0)</f>
        <v>0</v>
      </c>
      <c r="BF136" s="130">
        <f>IF(U136="znížená",N136,0)</f>
        <v>0</v>
      </c>
      <c r="BG136" s="130">
        <f>IF(U136="zákl. prenesená",N136,0)</f>
        <v>0</v>
      </c>
      <c r="BH136" s="130">
        <f>IF(U136="zníž. prenesená",N136,0)</f>
        <v>0</v>
      </c>
      <c r="BI136" s="130">
        <f>IF(U136="nulová",N136,0)</f>
        <v>0</v>
      </c>
      <c r="BJ136" s="20" t="s">
        <v>126</v>
      </c>
      <c r="BK136" s="216">
        <f>ROUND(L136*K136,3)</f>
        <v>0</v>
      </c>
      <c r="BL136" s="20" t="s">
        <v>152</v>
      </c>
      <c r="BM136" s="20" t="s">
        <v>183</v>
      </c>
    </row>
    <row r="137" s="1" customFormat="1" ht="38.25" customHeight="1">
      <c r="B137" s="170"/>
      <c r="C137" s="207" t="s">
        <v>184</v>
      </c>
      <c r="D137" s="207" t="s">
        <v>148</v>
      </c>
      <c r="E137" s="208" t="s">
        <v>185</v>
      </c>
      <c r="F137" s="209" t="s">
        <v>186</v>
      </c>
      <c r="G137" s="209"/>
      <c r="H137" s="209"/>
      <c r="I137" s="209"/>
      <c r="J137" s="210" t="s">
        <v>151</v>
      </c>
      <c r="K137" s="211">
        <v>955.76599999999996</v>
      </c>
      <c r="L137" s="212">
        <v>0</v>
      </c>
      <c r="M137" s="212"/>
      <c r="N137" s="211">
        <f>ROUND(L137*K137,3)</f>
        <v>0</v>
      </c>
      <c r="O137" s="211"/>
      <c r="P137" s="211"/>
      <c r="Q137" s="211"/>
      <c r="R137" s="174"/>
      <c r="T137" s="213" t="s">
        <v>5</v>
      </c>
      <c r="U137" s="54" t="s">
        <v>45</v>
      </c>
      <c r="V137" s="45"/>
      <c r="W137" s="214">
        <f>V137*K137</f>
        <v>0</v>
      </c>
      <c r="X137" s="214">
        <v>0</v>
      </c>
      <c r="Y137" s="214">
        <f>X137*K137</f>
        <v>0</v>
      </c>
      <c r="Z137" s="214">
        <v>0</v>
      </c>
      <c r="AA137" s="215">
        <f>Z137*K137</f>
        <v>0</v>
      </c>
      <c r="AR137" s="20" t="s">
        <v>152</v>
      </c>
      <c r="AT137" s="20" t="s">
        <v>148</v>
      </c>
      <c r="AU137" s="20" t="s">
        <v>126</v>
      </c>
      <c r="AY137" s="20" t="s">
        <v>147</v>
      </c>
      <c r="BE137" s="130">
        <f>IF(U137="základná",N137,0)</f>
        <v>0</v>
      </c>
      <c r="BF137" s="130">
        <f>IF(U137="znížená",N137,0)</f>
        <v>0</v>
      </c>
      <c r="BG137" s="130">
        <f>IF(U137="zákl. prenesená",N137,0)</f>
        <v>0</v>
      </c>
      <c r="BH137" s="130">
        <f>IF(U137="zníž. prenesená",N137,0)</f>
        <v>0</v>
      </c>
      <c r="BI137" s="130">
        <f>IF(U137="nulová",N137,0)</f>
        <v>0</v>
      </c>
      <c r="BJ137" s="20" t="s">
        <v>126</v>
      </c>
      <c r="BK137" s="216">
        <f>ROUND(L137*K137,3)</f>
        <v>0</v>
      </c>
      <c r="BL137" s="20" t="s">
        <v>152</v>
      </c>
      <c r="BM137" s="20" t="s">
        <v>187</v>
      </c>
    </row>
    <row r="138" s="1" customFormat="1" ht="38.25" customHeight="1">
      <c r="B138" s="170"/>
      <c r="C138" s="207" t="s">
        <v>188</v>
      </c>
      <c r="D138" s="207" t="s">
        <v>148</v>
      </c>
      <c r="E138" s="208" t="s">
        <v>189</v>
      </c>
      <c r="F138" s="209" t="s">
        <v>190</v>
      </c>
      <c r="G138" s="209"/>
      <c r="H138" s="209"/>
      <c r="I138" s="209"/>
      <c r="J138" s="210" t="s">
        <v>151</v>
      </c>
      <c r="K138" s="211">
        <v>955.76599999999996</v>
      </c>
      <c r="L138" s="212">
        <v>0</v>
      </c>
      <c r="M138" s="212"/>
      <c r="N138" s="211">
        <f>ROUND(L138*K138,3)</f>
        <v>0</v>
      </c>
      <c r="O138" s="211"/>
      <c r="P138" s="211"/>
      <c r="Q138" s="211"/>
      <c r="R138" s="174"/>
      <c r="T138" s="213" t="s">
        <v>5</v>
      </c>
      <c r="U138" s="54" t="s">
        <v>45</v>
      </c>
      <c r="V138" s="45"/>
      <c r="W138" s="214">
        <f>V138*K138</f>
        <v>0</v>
      </c>
      <c r="X138" s="214">
        <v>0</v>
      </c>
      <c r="Y138" s="214">
        <f>X138*K138</f>
        <v>0</v>
      </c>
      <c r="Z138" s="214">
        <v>0</v>
      </c>
      <c r="AA138" s="215">
        <f>Z138*K138</f>
        <v>0</v>
      </c>
      <c r="AR138" s="20" t="s">
        <v>152</v>
      </c>
      <c r="AT138" s="20" t="s">
        <v>148</v>
      </c>
      <c r="AU138" s="20" t="s">
        <v>126</v>
      </c>
      <c r="AY138" s="20" t="s">
        <v>147</v>
      </c>
      <c r="BE138" s="130">
        <f>IF(U138="základná",N138,0)</f>
        <v>0</v>
      </c>
      <c r="BF138" s="130">
        <f>IF(U138="znížená",N138,0)</f>
        <v>0</v>
      </c>
      <c r="BG138" s="130">
        <f>IF(U138="zákl. prenesená",N138,0)</f>
        <v>0</v>
      </c>
      <c r="BH138" s="130">
        <f>IF(U138="zníž. prenesená",N138,0)</f>
        <v>0</v>
      </c>
      <c r="BI138" s="130">
        <f>IF(U138="nulová",N138,0)</f>
        <v>0</v>
      </c>
      <c r="BJ138" s="20" t="s">
        <v>126</v>
      </c>
      <c r="BK138" s="216">
        <f>ROUND(L138*K138,3)</f>
        <v>0</v>
      </c>
      <c r="BL138" s="20" t="s">
        <v>152</v>
      </c>
      <c r="BM138" s="20" t="s">
        <v>191</v>
      </c>
    </row>
    <row r="139" s="1" customFormat="1" ht="16.5" customHeight="1">
      <c r="B139" s="170"/>
      <c r="C139" s="207" t="s">
        <v>192</v>
      </c>
      <c r="D139" s="207" t="s">
        <v>148</v>
      </c>
      <c r="E139" s="208" t="s">
        <v>193</v>
      </c>
      <c r="F139" s="209" t="s">
        <v>194</v>
      </c>
      <c r="G139" s="209"/>
      <c r="H139" s="209"/>
      <c r="I139" s="209"/>
      <c r="J139" s="210" t="s">
        <v>182</v>
      </c>
      <c r="K139" s="211">
        <v>2296</v>
      </c>
      <c r="L139" s="212">
        <v>0</v>
      </c>
      <c r="M139" s="212"/>
      <c r="N139" s="211">
        <f>ROUND(L139*K139,3)</f>
        <v>0</v>
      </c>
      <c r="O139" s="211"/>
      <c r="P139" s="211"/>
      <c r="Q139" s="211"/>
      <c r="R139" s="174"/>
      <c r="T139" s="213" t="s">
        <v>5</v>
      </c>
      <c r="U139" s="54" t="s">
        <v>45</v>
      </c>
      <c r="V139" s="45"/>
      <c r="W139" s="214">
        <f>V139*K139</f>
        <v>0</v>
      </c>
      <c r="X139" s="214">
        <v>0</v>
      </c>
      <c r="Y139" s="214">
        <f>X139*K139</f>
        <v>0</v>
      </c>
      <c r="Z139" s="214">
        <v>0</v>
      </c>
      <c r="AA139" s="215">
        <f>Z139*K139</f>
        <v>0</v>
      </c>
      <c r="AR139" s="20" t="s">
        <v>152</v>
      </c>
      <c r="AT139" s="20" t="s">
        <v>148</v>
      </c>
      <c r="AU139" s="20" t="s">
        <v>126</v>
      </c>
      <c r="AY139" s="20" t="s">
        <v>147</v>
      </c>
      <c r="BE139" s="130">
        <f>IF(U139="základná",N139,0)</f>
        <v>0</v>
      </c>
      <c r="BF139" s="130">
        <f>IF(U139="znížená",N139,0)</f>
        <v>0</v>
      </c>
      <c r="BG139" s="130">
        <f>IF(U139="zákl. prenesená",N139,0)</f>
        <v>0</v>
      </c>
      <c r="BH139" s="130">
        <f>IF(U139="zníž. prenesená",N139,0)</f>
        <v>0</v>
      </c>
      <c r="BI139" s="130">
        <f>IF(U139="nulová",N139,0)</f>
        <v>0</v>
      </c>
      <c r="BJ139" s="20" t="s">
        <v>126</v>
      </c>
      <c r="BK139" s="216">
        <f>ROUND(L139*K139,3)</f>
        <v>0</v>
      </c>
      <c r="BL139" s="20" t="s">
        <v>152</v>
      </c>
      <c r="BM139" s="20" t="s">
        <v>195</v>
      </c>
    </row>
    <row r="140" s="1" customFormat="1" ht="38.25" customHeight="1">
      <c r="B140" s="170"/>
      <c r="C140" s="207" t="s">
        <v>196</v>
      </c>
      <c r="D140" s="207" t="s">
        <v>148</v>
      </c>
      <c r="E140" s="208" t="s">
        <v>197</v>
      </c>
      <c r="F140" s="209" t="s">
        <v>198</v>
      </c>
      <c r="G140" s="209"/>
      <c r="H140" s="209"/>
      <c r="I140" s="209"/>
      <c r="J140" s="210" t="s">
        <v>182</v>
      </c>
      <c r="K140" s="211">
        <v>5616</v>
      </c>
      <c r="L140" s="212">
        <v>0</v>
      </c>
      <c r="M140" s="212"/>
      <c r="N140" s="211">
        <f>ROUND(L140*K140,3)</f>
        <v>0</v>
      </c>
      <c r="O140" s="211"/>
      <c r="P140" s="211"/>
      <c r="Q140" s="211"/>
      <c r="R140" s="174"/>
      <c r="T140" s="213" t="s">
        <v>5</v>
      </c>
      <c r="U140" s="54" t="s">
        <v>45</v>
      </c>
      <c r="V140" s="45"/>
      <c r="W140" s="214">
        <f>V140*K140</f>
        <v>0</v>
      </c>
      <c r="X140" s="214">
        <v>0</v>
      </c>
      <c r="Y140" s="214">
        <f>X140*K140</f>
        <v>0</v>
      </c>
      <c r="Z140" s="214">
        <v>0</v>
      </c>
      <c r="AA140" s="215">
        <f>Z140*K140</f>
        <v>0</v>
      </c>
      <c r="AR140" s="20" t="s">
        <v>152</v>
      </c>
      <c r="AT140" s="20" t="s">
        <v>148</v>
      </c>
      <c r="AU140" s="20" t="s">
        <v>126</v>
      </c>
      <c r="AY140" s="20" t="s">
        <v>147</v>
      </c>
      <c r="BE140" s="130">
        <f>IF(U140="základná",N140,0)</f>
        <v>0</v>
      </c>
      <c r="BF140" s="130">
        <f>IF(U140="znížená",N140,0)</f>
        <v>0</v>
      </c>
      <c r="BG140" s="130">
        <f>IF(U140="zákl. prenesená",N140,0)</f>
        <v>0</v>
      </c>
      <c r="BH140" s="130">
        <f>IF(U140="zníž. prenesená",N140,0)</f>
        <v>0</v>
      </c>
      <c r="BI140" s="130">
        <f>IF(U140="nulová",N140,0)</f>
        <v>0</v>
      </c>
      <c r="BJ140" s="20" t="s">
        <v>126</v>
      </c>
      <c r="BK140" s="216">
        <f>ROUND(L140*K140,3)</f>
        <v>0</v>
      </c>
      <c r="BL140" s="20" t="s">
        <v>152</v>
      </c>
      <c r="BM140" s="20" t="s">
        <v>199</v>
      </c>
    </row>
    <row r="141" s="9" customFormat="1" ht="29.88" customHeight="1">
      <c r="B141" s="192"/>
      <c r="C141" s="193"/>
      <c r="D141" s="204" t="s">
        <v>115</v>
      </c>
      <c r="E141" s="204"/>
      <c r="F141" s="204"/>
      <c r="G141" s="204"/>
      <c r="H141" s="204"/>
      <c r="I141" s="204"/>
      <c r="J141" s="204"/>
      <c r="K141" s="204"/>
      <c r="L141" s="204"/>
      <c r="M141" s="204"/>
      <c r="N141" s="217">
        <f>BK141</f>
        <v>0</v>
      </c>
      <c r="O141" s="218"/>
      <c r="P141" s="218"/>
      <c r="Q141" s="218"/>
      <c r="R141" s="197"/>
      <c r="T141" s="198"/>
      <c r="U141" s="193"/>
      <c r="V141" s="193"/>
      <c r="W141" s="199">
        <f>W142</f>
        <v>0</v>
      </c>
      <c r="X141" s="193"/>
      <c r="Y141" s="199">
        <f>Y142</f>
        <v>0.039219999999999998</v>
      </c>
      <c r="Z141" s="193"/>
      <c r="AA141" s="200">
        <f>AA142</f>
        <v>0</v>
      </c>
      <c r="AR141" s="201" t="s">
        <v>86</v>
      </c>
      <c r="AT141" s="202" t="s">
        <v>77</v>
      </c>
      <c r="AU141" s="202" t="s">
        <v>86</v>
      </c>
      <c r="AY141" s="201" t="s">
        <v>147</v>
      </c>
      <c r="BK141" s="203">
        <f>BK142</f>
        <v>0</v>
      </c>
    </row>
    <row r="142" s="9" customFormat="1" ht="14.88" customHeight="1">
      <c r="B142" s="192"/>
      <c r="C142" s="193"/>
      <c r="D142" s="204" t="s">
        <v>116</v>
      </c>
      <c r="E142" s="204"/>
      <c r="F142" s="204"/>
      <c r="G142" s="204"/>
      <c r="H142" s="204"/>
      <c r="I142" s="204"/>
      <c r="J142" s="204"/>
      <c r="K142" s="204"/>
      <c r="L142" s="204"/>
      <c r="M142" s="204"/>
      <c r="N142" s="205">
        <f>BK142</f>
        <v>0</v>
      </c>
      <c r="O142" s="206"/>
      <c r="P142" s="206"/>
      <c r="Q142" s="206"/>
      <c r="R142" s="197"/>
      <c r="T142" s="198"/>
      <c r="U142" s="193"/>
      <c r="V142" s="193"/>
      <c r="W142" s="199">
        <f>SUM(W143:W148)</f>
        <v>0</v>
      </c>
      <c r="X142" s="193"/>
      <c r="Y142" s="199">
        <f>SUM(Y143:Y148)</f>
        <v>0.039219999999999998</v>
      </c>
      <c r="Z142" s="193"/>
      <c r="AA142" s="200">
        <f>SUM(AA143:AA148)</f>
        <v>0</v>
      </c>
      <c r="AR142" s="201" t="s">
        <v>86</v>
      </c>
      <c r="AT142" s="202" t="s">
        <v>77</v>
      </c>
      <c r="AU142" s="202" t="s">
        <v>126</v>
      </c>
      <c r="AY142" s="201" t="s">
        <v>147</v>
      </c>
      <c r="BK142" s="203">
        <f>SUM(BK143:BK148)</f>
        <v>0</v>
      </c>
    </row>
    <row r="143" s="1" customFormat="1" ht="38.25" customHeight="1">
      <c r="B143" s="170"/>
      <c r="C143" s="219" t="s">
        <v>200</v>
      </c>
      <c r="D143" s="219" t="s">
        <v>201</v>
      </c>
      <c r="E143" s="220" t="s">
        <v>202</v>
      </c>
      <c r="F143" s="221" t="s">
        <v>203</v>
      </c>
      <c r="G143" s="221"/>
      <c r="H143" s="221"/>
      <c r="I143" s="221"/>
      <c r="J143" s="222" t="s">
        <v>204</v>
      </c>
      <c r="K143" s="223">
        <v>2</v>
      </c>
      <c r="L143" s="224">
        <v>0</v>
      </c>
      <c r="M143" s="224"/>
      <c r="N143" s="223">
        <f>ROUND(L143*K143,3)</f>
        <v>0</v>
      </c>
      <c r="O143" s="211"/>
      <c r="P143" s="211"/>
      <c r="Q143" s="211"/>
      <c r="R143" s="174"/>
      <c r="T143" s="213" t="s">
        <v>5</v>
      </c>
      <c r="U143" s="54" t="s">
        <v>45</v>
      </c>
      <c r="V143" s="45"/>
      <c r="W143" s="214">
        <f>V143*K143</f>
        <v>0</v>
      </c>
      <c r="X143" s="214">
        <v>0.017219999999999999</v>
      </c>
      <c r="Y143" s="214">
        <f>X143*K143</f>
        <v>0.034439999999999998</v>
      </c>
      <c r="Z143" s="214">
        <v>0</v>
      </c>
      <c r="AA143" s="215">
        <f>Z143*K143</f>
        <v>0</v>
      </c>
      <c r="AR143" s="20" t="s">
        <v>161</v>
      </c>
      <c r="AT143" s="20" t="s">
        <v>201</v>
      </c>
      <c r="AU143" s="20" t="s">
        <v>188</v>
      </c>
      <c r="AY143" s="20" t="s">
        <v>147</v>
      </c>
      <c r="BE143" s="130">
        <f>IF(U143="základná",N143,0)</f>
        <v>0</v>
      </c>
      <c r="BF143" s="130">
        <f>IF(U143="znížená",N143,0)</f>
        <v>0</v>
      </c>
      <c r="BG143" s="130">
        <f>IF(U143="zákl. prenesená",N143,0)</f>
        <v>0</v>
      </c>
      <c r="BH143" s="130">
        <f>IF(U143="zníž. prenesená",N143,0)</f>
        <v>0</v>
      </c>
      <c r="BI143" s="130">
        <f>IF(U143="nulová",N143,0)</f>
        <v>0</v>
      </c>
      <c r="BJ143" s="20" t="s">
        <v>126</v>
      </c>
      <c r="BK143" s="216">
        <f>ROUND(L143*K143,3)</f>
        <v>0</v>
      </c>
      <c r="BL143" s="20" t="s">
        <v>152</v>
      </c>
      <c r="BM143" s="20" t="s">
        <v>205</v>
      </c>
    </row>
    <row r="144" s="1" customFormat="1" ht="25.5" customHeight="1">
      <c r="B144" s="170"/>
      <c r="C144" s="207" t="s">
        <v>206</v>
      </c>
      <c r="D144" s="207" t="s">
        <v>148</v>
      </c>
      <c r="E144" s="208" t="s">
        <v>207</v>
      </c>
      <c r="F144" s="209" t="s">
        <v>208</v>
      </c>
      <c r="G144" s="209"/>
      <c r="H144" s="209"/>
      <c r="I144" s="209"/>
      <c r="J144" s="210" t="s">
        <v>209</v>
      </c>
      <c r="K144" s="211">
        <v>6</v>
      </c>
      <c r="L144" s="212">
        <v>0</v>
      </c>
      <c r="M144" s="212"/>
      <c r="N144" s="211">
        <f>ROUND(L144*K144,3)</f>
        <v>0</v>
      </c>
      <c r="O144" s="211"/>
      <c r="P144" s="211"/>
      <c r="Q144" s="211"/>
      <c r="R144" s="174"/>
      <c r="T144" s="213" t="s">
        <v>5</v>
      </c>
      <c r="U144" s="54" t="s">
        <v>45</v>
      </c>
      <c r="V144" s="45"/>
      <c r="W144" s="214">
        <f>V144*K144</f>
        <v>0</v>
      </c>
      <c r="X144" s="214">
        <v>1.0000000000000001E-05</v>
      </c>
      <c r="Y144" s="214">
        <f>X144*K144</f>
        <v>6.0000000000000008E-05</v>
      </c>
      <c r="Z144" s="214">
        <v>0</v>
      </c>
      <c r="AA144" s="215">
        <f>Z144*K144</f>
        <v>0</v>
      </c>
      <c r="AR144" s="20" t="s">
        <v>152</v>
      </c>
      <c r="AT144" s="20" t="s">
        <v>148</v>
      </c>
      <c r="AU144" s="20" t="s">
        <v>188</v>
      </c>
      <c r="AY144" s="20" t="s">
        <v>147</v>
      </c>
      <c r="BE144" s="130">
        <f>IF(U144="základná",N144,0)</f>
        <v>0</v>
      </c>
      <c r="BF144" s="130">
        <f>IF(U144="znížená",N144,0)</f>
        <v>0</v>
      </c>
      <c r="BG144" s="130">
        <f>IF(U144="zákl. prenesená",N144,0)</f>
        <v>0</v>
      </c>
      <c r="BH144" s="130">
        <f>IF(U144="zníž. prenesená",N144,0)</f>
        <v>0</v>
      </c>
      <c r="BI144" s="130">
        <f>IF(U144="nulová",N144,0)</f>
        <v>0</v>
      </c>
      <c r="BJ144" s="20" t="s">
        <v>126</v>
      </c>
      <c r="BK144" s="216">
        <f>ROUND(L144*K144,3)</f>
        <v>0</v>
      </c>
      <c r="BL144" s="20" t="s">
        <v>152</v>
      </c>
      <c r="BM144" s="20" t="s">
        <v>210</v>
      </c>
    </row>
    <row r="145" s="1" customFormat="1" ht="25.5" customHeight="1">
      <c r="B145" s="170"/>
      <c r="C145" s="207" t="s">
        <v>211</v>
      </c>
      <c r="D145" s="207" t="s">
        <v>148</v>
      </c>
      <c r="E145" s="208" t="s">
        <v>212</v>
      </c>
      <c r="F145" s="209" t="s">
        <v>213</v>
      </c>
      <c r="G145" s="209"/>
      <c r="H145" s="209"/>
      <c r="I145" s="209"/>
      <c r="J145" s="210" t="s">
        <v>204</v>
      </c>
      <c r="K145" s="211">
        <v>2</v>
      </c>
      <c r="L145" s="212">
        <v>0</v>
      </c>
      <c r="M145" s="212"/>
      <c r="N145" s="211">
        <f>ROUND(L145*K145,3)</f>
        <v>0</v>
      </c>
      <c r="O145" s="211"/>
      <c r="P145" s="211"/>
      <c r="Q145" s="211"/>
      <c r="R145" s="174"/>
      <c r="T145" s="213" t="s">
        <v>5</v>
      </c>
      <c r="U145" s="54" t="s">
        <v>45</v>
      </c>
      <c r="V145" s="45"/>
      <c r="W145" s="214">
        <f>V145*K145</f>
        <v>0</v>
      </c>
      <c r="X145" s="214">
        <v>5.0000000000000002E-05</v>
      </c>
      <c r="Y145" s="214">
        <f>X145*K145</f>
        <v>0.00010000000000000001</v>
      </c>
      <c r="Z145" s="214">
        <v>0</v>
      </c>
      <c r="AA145" s="215">
        <f>Z145*K145</f>
        <v>0</v>
      </c>
      <c r="AR145" s="20" t="s">
        <v>152</v>
      </c>
      <c r="AT145" s="20" t="s">
        <v>148</v>
      </c>
      <c r="AU145" s="20" t="s">
        <v>188</v>
      </c>
      <c r="AY145" s="20" t="s">
        <v>147</v>
      </c>
      <c r="BE145" s="130">
        <f>IF(U145="základná",N145,0)</f>
        <v>0</v>
      </c>
      <c r="BF145" s="130">
        <f>IF(U145="znížená",N145,0)</f>
        <v>0</v>
      </c>
      <c r="BG145" s="130">
        <f>IF(U145="zákl. prenesená",N145,0)</f>
        <v>0</v>
      </c>
      <c r="BH145" s="130">
        <f>IF(U145="zníž. prenesená",N145,0)</f>
        <v>0</v>
      </c>
      <c r="BI145" s="130">
        <f>IF(U145="nulová",N145,0)</f>
        <v>0</v>
      </c>
      <c r="BJ145" s="20" t="s">
        <v>126</v>
      </c>
      <c r="BK145" s="216">
        <f>ROUND(L145*K145,3)</f>
        <v>0</v>
      </c>
      <c r="BL145" s="20" t="s">
        <v>152</v>
      </c>
      <c r="BM145" s="20" t="s">
        <v>214</v>
      </c>
    </row>
    <row r="146" s="1" customFormat="1" ht="25.5" customHeight="1">
      <c r="B146" s="170"/>
      <c r="C146" s="207" t="s">
        <v>215</v>
      </c>
      <c r="D146" s="207" t="s">
        <v>148</v>
      </c>
      <c r="E146" s="208" t="s">
        <v>216</v>
      </c>
      <c r="F146" s="209" t="s">
        <v>217</v>
      </c>
      <c r="G146" s="209"/>
      <c r="H146" s="209"/>
      <c r="I146" s="209"/>
      <c r="J146" s="210" t="s">
        <v>204</v>
      </c>
      <c r="K146" s="211">
        <v>1</v>
      </c>
      <c r="L146" s="212">
        <v>0</v>
      </c>
      <c r="M146" s="212"/>
      <c r="N146" s="211">
        <f>ROUND(L146*K146,3)</f>
        <v>0</v>
      </c>
      <c r="O146" s="211"/>
      <c r="P146" s="211"/>
      <c r="Q146" s="211"/>
      <c r="R146" s="174"/>
      <c r="T146" s="213" t="s">
        <v>5</v>
      </c>
      <c r="U146" s="54" t="s">
        <v>45</v>
      </c>
      <c r="V146" s="45"/>
      <c r="W146" s="214">
        <f>V146*K146</f>
        <v>0</v>
      </c>
      <c r="X146" s="214">
        <v>6.9999999999999994E-05</v>
      </c>
      <c r="Y146" s="214">
        <f>X146*K146</f>
        <v>6.9999999999999994E-05</v>
      </c>
      <c r="Z146" s="214">
        <v>0</v>
      </c>
      <c r="AA146" s="215">
        <f>Z146*K146</f>
        <v>0</v>
      </c>
      <c r="AR146" s="20" t="s">
        <v>152</v>
      </c>
      <c r="AT146" s="20" t="s">
        <v>148</v>
      </c>
      <c r="AU146" s="20" t="s">
        <v>188</v>
      </c>
      <c r="AY146" s="20" t="s">
        <v>147</v>
      </c>
      <c r="BE146" s="130">
        <f>IF(U146="základná",N146,0)</f>
        <v>0</v>
      </c>
      <c r="BF146" s="130">
        <f>IF(U146="znížená",N146,0)</f>
        <v>0</v>
      </c>
      <c r="BG146" s="130">
        <f>IF(U146="zákl. prenesená",N146,0)</f>
        <v>0</v>
      </c>
      <c r="BH146" s="130">
        <f>IF(U146="zníž. prenesená",N146,0)</f>
        <v>0</v>
      </c>
      <c r="BI146" s="130">
        <f>IF(U146="nulová",N146,0)</f>
        <v>0</v>
      </c>
      <c r="BJ146" s="20" t="s">
        <v>126</v>
      </c>
      <c r="BK146" s="216">
        <f>ROUND(L146*K146,3)</f>
        <v>0</v>
      </c>
      <c r="BL146" s="20" t="s">
        <v>152</v>
      </c>
      <c r="BM146" s="20" t="s">
        <v>218</v>
      </c>
    </row>
    <row r="147" s="1" customFormat="1" ht="25.5" customHeight="1">
      <c r="B147" s="170"/>
      <c r="C147" s="219" t="s">
        <v>219</v>
      </c>
      <c r="D147" s="219" t="s">
        <v>201</v>
      </c>
      <c r="E147" s="220" t="s">
        <v>220</v>
      </c>
      <c r="F147" s="221" t="s">
        <v>221</v>
      </c>
      <c r="G147" s="221"/>
      <c r="H147" s="221"/>
      <c r="I147" s="221"/>
      <c r="J147" s="222" t="s">
        <v>204</v>
      </c>
      <c r="K147" s="223">
        <v>2</v>
      </c>
      <c r="L147" s="224">
        <v>0</v>
      </c>
      <c r="M147" s="224"/>
      <c r="N147" s="223">
        <f>ROUND(L147*K147,3)</f>
        <v>0</v>
      </c>
      <c r="O147" s="211"/>
      <c r="P147" s="211"/>
      <c r="Q147" s="211"/>
      <c r="R147" s="174"/>
      <c r="T147" s="213" t="s">
        <v>5</v>
      </c>
      <c r="U147" s="54" t="s">
        <v>45</v>
      </c>
      <c r="V147" s="45"/>
      <c r="W147" s="214">
        <f>V147*K147</f>
        <v>0</v>
      </c>
      <c r="X147" s="214">
        <v>0.0013799999999999999</v>
      </c>
      <c r="Y147" s="214">
        <f>X147*K147</f>
        <v>0.0027599999999999999</v>
      </c>
      <c r="Z147" s="214">
        <v>0</v>
      </c>
      <c r="AA147" s="215">
        <f>Z147*K147</f>
        <v>0</v>
      </c>
      <c r="AR147" s="20" t="s">
        <v>161</v>
      </c>
      <c r="AT147" s="20" t="s">
        <v>201</v>
      </c>
      <c r="AU147" s="20" t="s">
        <v>188</v>
      </c>
      <c r="AY147" s="20" t="s">
        <v>147</v>
      </c>
      <c r="BE147" s="130">
        <f>IF(U147="základná",N147,0)</f>
        <v>0</v>
      </c>
      <c r="BF147" s="130">
        <f>IF(U147="znížená",N147,0)</f>
        <v>0</v>
      </c>
      <c r="BG147" s="130">
        <f>IF(U147="zákl. prenesená",N147,0)</f>
        <v>0</v>
      </c>
      <c r="BH147" s="130">
        <f>IF(U147="zníž. prenesená",N147,0)</f>
        <v>0</v>
      </c>
      <c r="BI147" s="130">
        <f>IF(U147="nulová",N147,0)</f>
        <v>0</v>
      </c>
      <c r="BJ147" s="20" t="s">
        <v>126</v>
      </c>
      <c r="BK147" s="216">
        <f>ROUND(L147*K147,3)</f>
        <v>0</v>
      </c>
      <c r="BL147" s="20" t="s">
        <v>152</v>
      </c>
      <c r="BM147" s="20" t="s">
        <v>222</v>
      </c>
    </row>
    <row r="148" s="1" customFormat="1" ht="25.5" customHeight="1">
      <c r="B148" s="170"/>
      <c r="C148" s="219" t="s">
        <v>223</v>
      </c>
      <c r="D148" s="219" t="s">
        <v>201</v>
      </c>
      <c r="E148" s="220" t="s">
        <v>224</v>
      </c>
      <c r="F148" s="221" t="s">
        <v>225</v>
      </c>
      <c r="G148" s="221"/>
      <c r="H148" s="221"/>
      <c r="I148" s="221"/>
      <c r="J148" s="222" t="s">
        <v>204</v>
      </c>
      <c r="K148" s="223">
        <v>1</v>
      </c>
      <c r="L148" s="224">
        <v>0</v>
      </c>
      <c r="M148" s="224"/>
      <c r="N148" s="223">
        <f>ROUND(L148*K148,3)</f>
        <v>0</v>
      </c>
      <c r="O148" s="211"/>
      <c r="P148" s="211"/>
      <c r="Q148" s="211"/>
      <c r="R148" s="174"/>
      <c r="T148" s="213" t="s">
        <v>5</v>
      </c>
      <c r="U148" s="54" t="s">
        <v>45</v>
      </c>
      <c r="V148" s="45"/>
      <c r="W148" s="214">
        <f>V148*K148</f>
        <v>0</v>
      </c>
      <c r="X148" s="214">
        <v>0.0017899999999999999</v>
      </c>
      <c r="Y148" s="214">
        <f>X148*K148</f>
        <v>0.0017899999999999999</v>
      </c>
      <c r="Z148" s="214">
        <v>0</v>
      </c>
      <c r="AA148" s="215">
        <f>Z148*K148</f>
        <v>0</v>
      </c>
      <c r="AR148" s="20" t="s">
        <v>161</v>
      </c>
      <c r="AT148" s="20" t="s">
        <v>201</v>
      </c>
      <c r="AU148" s="20" t="s">
        <v>188</v>
      </c>
      <c r="AY148" s="20" t="s">
        <v>147</v>
      </c>
      <c r="BE148" s="130">
        <f>IF(U148="základná",N148,0)</f>
        <v>0</v>
      </c>
      <c r="BF148" s="130">
        <f>IF(U148="znížená",N148,0)</f>
        <v>0</v>
      </c>
      <c r="BG148" s="130">
        <f>IF(U148="zákl. prenesená",N148,0)</f>
        <v>0</v>
      </c>
      <c r="BH148" s="130">
        <f>IF(U148="zníž. prenesená",N148,0)</f>
        <v>0</v>
      </c>
      <c r="BI148" s="130">
        <f>IF(U148="nulová",N148,0)</f>
        <v>0</v>
      </c>
      <c r="BJ148" s="20" t="s">
        <v>126</v>
      </c>
      <c r="BK148" s="216">
        <f>ROUND(L148*K148,3)</f>
        <v>0</v>
      </c>
      <c r="BL148" s="20" t="s">
        <v>152</v>
      </c>
      <c r="BM148" s="20" t="s">
        <v>226</v>
      </c>
    </row>
    <row r="149" s="9" customFormat="1" ht="29.88" customHeight="1">
      <c r="B149" s="192"/>
      <c r="C149" s="193"/>
      <c r="D149" s="204" t="s">
        <v>117</v>
      </c>
      <c r="E149" s="204"/>
      <c r="F149" s="204"/>
      <c r="G149" s="204"/>
      <c r="H149" s="204"/>
      <c r="I149" s="204"/>
      <c r="J149" s="204"/>
      <c r="K149" s="204"/>
      <c r="L149" s="204"/>
      <c r="M149" s="204"/>
      <c r="N149" s="225">
        <f>BK149</f>
        <v>0</v>
      </c>
      <c r="O149" s="226"/>
      <c r="P149" s="226"/>
      <c r="Q149" s="226"/>
      <c r="R149" s="197"/>
      <c r="T149" s="198"/>
      <c r="U149" s="193"/>
      <c r="V149" s="193"/>
      <c r="W149" s="199">
        <f>W150</f>
        <v>0</v>
      </c>
      <c r="X149" s="193"/>
      <c r="Y149" s="199">
        <f>Y150</f>
        <v>0</v>
      </c>
      <c r="Z149" s="193"/>
      <c r="AA149" s="200">
        <f>AA150</f>
        <v>0</v>
      </c>
      <c r="AR149" s="201" t="s">
        <v>86</v>
      </c>
      <c r="AT149" s="202" t="s">
        <v>77</v>
      </c>
      <c r="AU149" s="202" t="s">
        <v>86</v>
      </c>
      <c r="AY149" s="201" t="s">
        <v>147</v>
      </c>
      <c r="BK149" s="203">
        <f>BK150</f>
        <v>0</v>
      </c>
    </row>
    <row r="150" s="1" customFormat="1" ht="25.5" customHeight="1">
      <c r="B150" s="170"/>
      <c r="C150" s="207" t="s">
        <v>227</v>
      </c>
      <c r="D150" s="207" t="s">
        <v>148</v>
      </c>
      <c r="E150" s="208" t="s">
        <v>228</v>
      </c>
      <c r="F150" s="209" t="s">
        <v>229</v>
      </c>
      <c r="G150" s="209"/>
      <c r="H150" s="209"/>
      <c r="I150" s="209"/>
      <c r="J150" s="210" t="s">
        <v>230</v>
      </c>
      <c r="K150" s="211">
        <v>10.666</v>
      </c>
      <c r="L150" s="212">
        <v>0</v>
      </c>
      <c r="M150" s="212"/>
      <c r="N150" s="211">
        <f>ROUND(L150*K150,3)</f>
        <v>0</v>
      </c>
      <c r="O150" s="211"/>
      <c r="P150" s="211"/>
      <c r="Q150" s="211"/>
      <c r="R150" s="174"/>
      <c r="T150" s="213" t="s">
        <v>5</v>
      </c>
      <c r="U150" s="54" t="s">
        <v>45</v>
      </c>
      <c r="V150" s="45"/>
      <c r="W150" s="214">
        <f>V150*K150</f>
        <v>0</v>
      </c>
      <c r="X150" s="214">
        <v>0</v>
      </c>
      <c r="Y150" s="214">
        <f>X150*K150</f>
        <v>0</v>
      </c>
      <c r="Z150" s="214">
        <v>0</v>
      </c>
      <c r="AA150" s="215">
        <f>Z150*K150</f>
        <v>0</v>
      </c>
      <c r="AR150" s="20" t="s">
        <v>152</v>
      </c>
      <c r="AT150" s="20" t="s">
        <v>148</v>
      </c>
      <c r="AU150" s="20" t="s">
        <v>126</v>
      </c>
      <c r="AY150" s="20" t="s">
        <v>147</v>
      </c>
      <c r="BE150" s="130">
        <f>IF(U150="základná",N150,0)</f>
        <v>0</v>
      </c>
      <c r="BF150" s="130">
        <f>IF(U150="znížená",N150,0)</f>
        <v>0</v>
      </c>
      <c r="BG150" s="130">
        <f>IF(U150="zákl. prenesená",N150,0)</f>
        <v>0</v>
      </c>
      <c r="BH150" s="130">
        <f>IF(U150="zníž. prenesená",N150,0)</f>
        <v>0</v>
      </c>
      <c r="BI150" s="130">
        <f>IF(U150="nulová",N150,0)</f>
        <v>0</v>
      </c>
      <c r="BJ150" s="20" t="s">
        <v>126</v>
      </c>
      <c r="BK150" s="216">
        <f>ROUND(L150*K150,3)</f>
        <v>0</v>
      </c>
      <c r="BL150" s="20" t="s">
        <v>152</v>
      </c>
      <c r="BM150" s="20" t="s">
        <v>231</v>
      </c>
    </row>
    <row r="151" s="9" customFormat="1" ht="37.44" customHeight="1">
      <c r="B151" s="192"/>
      <c r="C151" s="193"/>
      <c r="D151" s="194" t="s">
        <v>118</v>
      </c>
      <c r="E151" s="194"/>
      <c r="F151" s="194"/>
      <c r="G151" s="194"/>
      <c r="H151" s="194"/>
      <c r="I151" s="194"/>
      <c r="J151" s="194"/>
      <c r="K151" s="194"/>
      <c r="L151" s="194"/>
      <c r="M151" s="194"/>
      <c r="N151" s="227">
        <f>BK151</f>
        <v>0</v>
      </c>
      <c r="O151" s="228"/>
      <c r="P151" s="228"/>
      <c r="Q151" s="228"/>
      <c r="R151" s="197"/>
      <c r="T151" s="198"/>
      <c r="U151" s="193"/>
      <c r="V151" s="193"/>
      <c r="W151" s="199">
        <f>W152+W158</f>
        <v>0</v>
      </c>
      <c r="X151" s="193"/>
      <c r="Y151" s="199">
        <f>Y152+Y158</f>
        <v>28.531242799999998</v>
      </c>
      <c r="Z151" s="193"/>
      <c r="AA151" s="200">
        <f>AA152+AA158</f>
        <v>0</v>
      </c>
      <c r="AR151" s="201" t="s">
        <v>126</v>
      </c>
      <c r="AT151" s="202" t="s">
        <v>77</v>
      </c>
      <c r="AU151" s="202" t="s">
        <v>78</v>
      </c>
      <c r="AY151" s="201" t="s">
        <v>147</v>
      </c>
      <c r="BK151" s="203">
        <f>BK152+BK158</f>
        <v>0</v>
      </c>
    </row>
    <row r="152" s="9" customFormat="1" ht="19.92" customHeight="1">
      <c r="B152" s="192"/>
      <c r="C152" s="193"/>
      <c r="D152" s="204" t="s">
        <v>119</v>
      </c>
      <c r="E152" s="204"/>
      <c r="F152" s="204"/>
      <c r="G152" s="204"/>
      <c r="H152" s="204"/>
      <c r="I152" s="204"/>
      <c r="J152" s="204"/>
      <c r="K152" s="204"/>
      <c r="L152" s="204"/>
      <c r="M152" s="204"/>
      <c r="N152" s="205">
        <f>BK152</f>
        <v>0</v>
      </c>
      <c r="O152" s="206"/>
      <c r="P152" s="206"/>
      <c r="Q152" s="206"/>
      <c r="R152" s="197"/>
      <c r="T152" s="198"/>
      <c r="U152" s="193"/>
      <c r="V152" s="193"/>
      <c r="W152" s="199">
        <f>SUM(W153:W157)</f>
        <v>0</v>
      </c>
      <c r="X152" s="193"/>
      <c r="Y152" s="199">
        <f>SUM(Y153:Y157)</f>
        <v>26.816992799999998</v>
      </c>
      <c r="Z152" s="193"/>
      <c r="AA152" s="200">
        <f>SUM(AA153:AA157)</f>
        <v>0</v>
      </c>
      <c r="AR152" s="201" t="s">
        <v>126</v>
      </c>
      <c r="AT152" s="202" t="s">
        <v>77</v>
      </c>
      <c r="AU152" s="202" t="s">
        <v>86</v>
      </c>
      <c r="AY152" s="201" t="s">
        <v>147</v>
      </c>
      <c r="BK152" s="203">
        <f>SUM(BK153:BK157)</f>
        <v>0</v>
      </c>
    </row>
    <row r="153" s="1" customFormat="1" ht="51" customHeight="1">
      <c r="B153" s="170"/>
      <c r="C153" s="207" t="s">
        <v>232</v>
      </c>
      <c r="D153" s="207" t="s">
        <v>148</v>
      </c>
      <c r="E153" s="208" t="s">
        <v>233</v>
      </c>
      <c r="F153" s="209" t="s">
        <v>234</v>
      </c>
      <c r="G153" s="209"/>
      <c r="H153" s="209"/>
      <c r="I153" s="209"/>
      <c r="J153" s="210" t="s">
        <v>182</v>
      </c>
      <c r="K153" s="211">
        <v>9542.8799999999992</v>
      </c>
      <c r="L153" s="212">
        <v>0</v>
      </c>
      <c r="M153" s="212"/>
      <c r="N153" s="211">
        <f>ROUND(L153*K153,3)</f>
        <v>0</v>
      </c>
      <c r="O153" s="211"/>
      <c r="P153" s="211"/>
      <c r="Q153" s="211"/>
      <c r="R153" s="174"/>
      <c r="T153" s="213" t="s">
        <v>5</v>
      </c>
      <c r="U153" s="54" t="s">
        <v>45</v>
      </c>
      <c r="V153" s="45"/>
      <c r="W153" s="214">
        <f>V153*K153</f>
        <v>0</v>
      </c>
      <c r="X153" s="214">
        <v>0</v>
      </c>
      <c r="Y153" s="214">
        <f>X153*K153</f>
        <v>0</v>
      </c>
      <c r="Z153" s="214">
        <v>0</v>
      </c>
      <c r="AA153" s="215">
        <f>Z153*K153</f>
        <v>0</v>
      </c>
      <c r="AR153" s="20" t="s">
        <v>211</v>
      </c>
      <c r="AT153" s="20" t="s">
        <v>148</v>
      </c>
      <c r="AU153" s="20" t="s">
        <v>126</v>
      </c>
      <c r="AY153" s="20" t="s">
        <v>147</v>
      </c>
      <c r="BE153" s="130">
        <f>IF(U153="základná",N153,0)</f>
        <v>0</v>
      </c>
      <c r="BF153" s="130">
        <f>IF(U153="znížená",N153,0)</f>
        <v>0</v>
      </c>
      <c r="BG153" s="130">
        <f>IF(U153="zákl. prenesená",N153,0)</f>
        <v>0</v>
      </c>
      <c r="BH153" s="130">
        <f>IF(U153="zníž. prenesená",N153,0)</f>
        <v>0</v>
      </c>
      <c r="BI153" s="130">
        <f>IF(U153="nulová",N153,0)</f>
        <v>0</v>
      </c>
      <c r="BJ153" s="20" t="s">
        <v>126</v>
      </c>
      <c r="BK153" s="216">
        <f>ROUND(L153*K153,3)</f>
        <v>0</v>
      </c>
      <c r="BL153" s="20" t="s">
        <v>211</v>
      </c>
      <c r="BM153" s="20" t="s">
        <v>235</v>
      </c>
    </row>
    <row r="154" s="1" customFormat="1" ht="38.25" customHeight="1">
      <c r="B154" s="170"/>
      <c r="C154" s="219" t="s">
        <v>10</v>
      </c>
      <c r="D154" s="219" t="s">
        <v>201</v>
      </c>
      <c r="E154" s="220" t="s">
        <v>236</v>
      </c>
      <c r="F154" s="221" t="s">
        <v>237</v>
      </c>
      <c r="G154" s="221"/>
      <c r="H154" s="221"/>
      <c r="I154" s="221"/>
      <c r="J154" s="222" t="s">
        <v>182</v>
      </c>
      <c r="K154" s="223">
        <v>9542.8799999999992</v>
      </c>
      <c r="L154" s="224">
        <v>0</v>
      </c>
      <c r="M154" s="224"/>
      <c r="N154" s="223">
        <f>ROUND(L154*K154,3)</f>
        <v>0</v>
      </c>
      <c r="O154" s="211"/>
      <c r="P154" s="211"/>
      <c r="Q154" s="211"/>
      <c r="R154" s="174"/>
      <c r="T154" s="213" t="s">
        <v>5</v>
      </c>
      <c r="U154" s="54" t="s">
        <v>45</v>
      </c>
      <c r="V154" s="45"/>
      <c r="W154" s="214">
        <f>V154*K154</f>
        <v>0</v>
      </c>
      <c r="X154" s="214">
        <v>0.00029999999999999997</v>
      </c>
      <c r="Y154" s="214">
        <f>X154*K154</f>
        <v>2.8628639999999996</v>
      </c>
      <c r="Z154" s="214">
        <v>0</v>
      </c>
      <c r="AA154" s="215">
        <f>Z154*K154</f>
        <v>0</v>
      </c>
      <c r="AR154" s="20" t="s">
        <v>161</v>
      </c>
      <c r="AT154" s="20" t="s">
        <v>201</v>
      </c>
      <c r="AU154" s="20" t="s">
        <v>126</v>
      </c>
      <c r="AY154" s="20" t="s">
        <v>147</v>
      </c>
      <c r="BE154" s="130">
        <f>IF(U154="základná",N154,0)</f>
        <v>0</v>
      </c>
      <c r="BF154" s="130">
        <f>IF(U154="znížená",N154,0)</f>
        <v>0</v>
      </c>
      <c r="BG154" s="130">
        <f>IF(U154="zákl. prenesená",N154,0)</f>
        <v>0</v>
      </c>
      <c r="BH154" s="130">
        <f>IF(U154="zníž. prenesená",N154,0)</f>
        <v>0</v>
      </c>
      <c r="BI154" s="130">
        <f>IF(U154="nulová",N154,0)</f>
        <v>0</v>
      </c>
      <c r="BJ154" s="20" t="s">
        <v>126</v>
      </c>
      <c r="BK154" s="216">
        <f>ROUND(L154*K154,3)</f>
        <v>0</v>
      </c>
      <c r="BL154" s="20" t="s">
        <v>152</v>
      </c>
      <c r="BM154" s="20" t="s">
        <v>238</v>
      </c>
    </row>
    <row r="155" s="1" customFormat="1" ht="25.5" customHeight="1">
      <c r="B155" s="170"/>
      <c r="C155" s="207" t="s">
        <v>239</v>
      </c>
      <c r="D155" s="207" t="s">
        <v>148</v>
      </c>
      <c r="E155" s="208" t="s">
        <v>240</v>
      </c>
      <c r="F155" s="209" t="s">
        <v>241</v>
      </c>
      <c r="G155" s="209"/>
      <c r="H155" s="209"/>
      <c r="I155" s="209"/>
      <c r="J155" s="210" t="s">
        <v>182</v>
      </c>
      <c r="K155" s="211">
        <v>9542.8799999999992</v>
      </c>
      <c r="L155" s="212">
        <v>0</v>
      </c>
      <c r="M155" s="212"/>
      <c r="N155" s="211">
        <f>ROUND(L155*K155,3)</f>
        <v>0</v>
      </c>
      <c r="O155" s="211"/>
      <c r="P155" s="211"/>
      <c r="Q155" s="211"/>
      <c r="R155" s="174"/>
      <c r="T155" s="213" t="s">
        <v>5</v>
      </c>
      <c r="U155" s="54" t="s">
        <v>45</v>
      </c>
      <c r="V155" s="45"/>
      <c r="W155" s="214">
        <f>V155*K155</f>
        <v>0</v>
      </c>
      <c r="X155" s="214">
        <v>0.00054000000000000001</v>
      </c>
      <c r="Y155" s="214">
        <f>X155*K155</f>
        <v>5.1531551999999996</v>
      </c>
      <c r="Z155" s="214">
        <v>0</v>
      </c>
      <c r="AA155" s="215">
        <f>Z155*K155</f>
        <v>0</v>
      </c>
      <c r="AR155" s="20" t="s">
        <v>211</v>
      </c>
      <c r="AT155" s="20" t="s">
        <v>148</v>
      </c>
      <c r="AU155" s="20" t="s">
        <v>126</v>
      </c>
      <c r="AY155" s="20" t="s">
        <v>147</v>
      </c>
      <c r="BE155" s="130">
        <f>IF(U155="základná",N155,0)</f>
        <v>0</v>
      </c>
      <c r="BF155" s="130">
        <f>IF(U155="znížená",N155,0)</f>
        <v>0</v>
      </c>
      <c r="BG155" s="130">
        <f>IF(U155="zákl. prenesená",N155,0)</f>
        <v>0</v>
      </c>
      <c r="BH155" s="130">
        <f>IF(U155="zníž. prenesená",N155,0)</f>
        <v>0</v>
      </c>
      <c r="BI155" s="130">
        <f>IF(U155="nulová",N155,0)</f>
        <v>0</v>
      </c>
      <c r="BJ155" s="20" t="s">
        <v>126</v>
      </c>
      <c r="BK155" s="216">
        <f>ROUND(L155*K155,3)</f>
        <v>0</v>
      </c>
      <c r="BL155" s="20" t="s">
        <v>211</v>
      </c>
      <c r="BM155" s="20" t="s">
        <v>242</v>
      </c>
    </row>
    <row r="156" s="1" customFormat="1" ht="38.25" customHeight="1">
      <c r="B156" s="170"/>
      <c r="C156" s="219" t="s">
        <v>243</v>
      </c>
      <c r="D156" s="219" t="s">
        <v>201</v>
      </c>
      <c r="E156" s="220" t="s">
        <v>244</v>
      </c>
      <c r="F156" s="221" t="s">
        <v>245</v>
      </c>
      <c r="G156" s="221"/>
      <c r="H156" s="221"/>
      <c r="I156" s="221"/>
      <c r="J156" s="222" t="s">
        <v>182</v>
      </c>
      <c r="K156" s="223">
        <v>9542.8799999999992</v>
      </c>
      <c r="L156" s="224">
        <v>0</v>
      </c>
      <c r="M156" s="224"/>
      <c r="N156" s="223">
        <f>ROUND(L156*K156,3)</f>
        <v>0</v>
      </c>
      <c r="O156" s="211"/>
      <c r="P156" s="211"/>
      <c r="Q156" s="211"/>
      <c r="R156" s="174"/>
      <c r="T156" s="213" t="s">
        <v>5</v>
      </c>
      <c r="U156" s="54" t="s">
        <v>45</v>
      </c>
      <c r="V156" s="45"/>
      <c r="W156" s="214">
        <f>V156*K156</f>
        <v>0</v>
      </c>
      <c r="X156" s="214">
        <v>0.00197</v>
      </c>
      <c r="Y156" s="214">
        <f>X156*K156</f>
        <v>18.799473599999999</v>
      </c>
      <c r="Z156" s="214">
        <v>0</v>
      </c>
      <c r="AA156" s="215">
        <f>Z156*K156</f>
        <v>0</v>
      </c>
      <c r="AR156" s="20" t="s">
        <v>246</v>
      </c>
      <c r="AT156" s="20" t="s">
        <v>201</v>
      </c>
      <c r="AU156" s="20" t="s">
        <v>126</v>
      </c>
      <c r="AY156" s="20" t="s">
        <v>147</v>
      </c>
      <c r="BE156" s="130">
        <f>IF(U156="základná",N156,0)</f>
        <v>0</v>
      </c>
      <c r="BF156" s="130">
        <f>IF(U156="znížená",N156,0)</f>
        <v>0</v>
      </c>
      <c r="BG156" s="130">
        <f>IF(U156="zákl. prenesená",N156,0)</f>
        <v>0</v>
      </c>
      <c r="BH156" s="130">
        <f>IF(U156="zníž. prenesená",N156,0)</f>
        <v>0</v>
      </c>
      <c r="BI156" s="130">
        <f>IF(U156="nulová",N156,0)</f>
        <v>0</v>
      </c>
      <c r="BJ156" s="20" t="s">
        <v>126</v>
      </c>
      <c r="BK156" s="216">
        <f>ROUND(L156*K156,3)</f>
        <v>0</v>
      </c>
      <c r="BL156" s="20" t="s">
        <v>211</v>
      </c>
      <c r="BM156" s="20" t="s">
        <v>247</v>
      </c>
    </row>
    <row r="157" s="1" customFormat="1" ht="51" customHeight="1">
      <c r="B157" s="170"/>
      <c r="C157" s="219" t="s">
        <v>248</v>
      </c>
      <c r="D157" s="219" t="s">
        <v>201</v>
      </c>
      <c r="E157" s="220" t="s">
        <v>249</v>
      </c>
      <c r="F157" s="221" t="s">
        <v>250</v>
      </c>
      <c r="G157" s="221"/>
      <c r="H157" s="221"/>
      <c r="I157" s="221"/>
      <c r="J157" s="222" t="s">
        <v>204</v>
      </c>
      <c r="K157" s="223">
        <v>150</v>
      </c>
      <c r="L157" s="224">
        <v>0</v>
      </c>
      <c r="M157" s="224"/>
      <c r="N157" s="223">
        <f>ROUND(L157*K157,3)</f>
        <v>0</v>
      </c>
      <c r="O157" s="211"/>
      <c r="P157" s="211"/>
      <c r="Q157" s="211"/>
      <c r="R157" s="174"/>
      <c r="T157" s="213" t="s">
        <v>5</v>
      </c>
      <c r="U157" s="54" t="s">
        <v>45</v>
      </c>
      <c r="V157" s="45"/>
      <c r="W157" s="214">
        <f>V157*K157</f>
        <v>0</v>
      </c>
      <c r="X157" s="214">
        <v>1.0000000000000001E-05</v>
      </c>
      <c r="Y157" s="214">
        <f>X157*K157</f>
        <v>0.0015</v>
      </c>
      <c r="Z157" s="214">
        <v>0</v>
      </c>
      <c r="AA157" s="215">
        <f>Z157*K157</f>
        <v>0</v>
      </c>
      <c r="AR157" s="20" t="s">
        <v>161</v>
      </c>
      <c r="AT157" s="20" t="s">
        <v>201</v>
      </c>
      <c r="AU157" s="20" t="s">
        <v>126</v>
      </c>
      <c r="AY157" s="20" t="s">
        <v>147</v>
      </c>
      <c r="BE157" s="130">
        <f>IF(U157="základná",N157,0)</f>
        <v>0</v>
      </c>
      <c r="BF157" s="130">
        <f>IF(U157="znížená",N157,0)</f>
        <v>0</v>
      </c>
      <c r="BG157" s="130">
        <f>IF(U157="zákl. prenesená",N157,0)</f>
        <v>0</v>
      </c>
      <c r="BH157" s="130">
        <f>IF(U157="zníž. prenesená",N157,0)</f>
        <v>0</v>
      </c>
      <c r="BI157" s="130">
        <f>IF(U157="nulová",N157,0)</f>
        <v>0</v>
      </c>
      <c r="BJ157" s="20" t="s">
        <v>126</v>
      </c>
      <c r="BK157" s="216">
        <f>ROUND(L157*K157,3)</f>
        <v>0</v>
      </c>
      <c r="BL157" s="20" t="s">
        <v>152</v>
      </c>
      <c r="BM157" s="20" t="s">
        <v>251</v>
      </c>
    </row>
    <row r="158" s="9" customFormat="1" ht="29.88" customHeight="1">
      <c r="B158" s="192"/>
      <c r="C158" s="193"/>
      <c r="D158" s="204" t="s">
        <v>120</v>
      </c>
      <c r="E158" s="204"/>
      <c r="F158" s="204"/>
      <c r="G158" s="204"/>
      <c r="H158" s="204"/>
      <c r="I158" s="204"/>
      <c r="J158" s="204"/>
      <c r="K158" s="204"/>
      <c r="L158" s="204"/>
      <c r="M158" s="204"/>
      <c r="N158" s="225">
        <f>BK158</f>
        <v>0</v>
      </c>
      <c r="O158" s="226"/>
      <c r="P158" s="226"/>
      <c r="Q158" s="226"/>
      <c r="R158" s="197"/>
      <c r="T158" s="198"/>
      <c r="U158" s="193"/>
      <c r="V158" s="193"/>
      <c r="W158" s="199">
        <f>SUM(W159:W165)</f>
        <v>0</v>
      </c>
      <c r="X158" s="193"/>
      <c r="Y158" s="199">
        <f>SUM(Y159:Y165)</f>
        <v>1.7142500000000001</v>
      </c>
      <c r="Z158" s="193"/>
      <c r="AA158" s="200">
        <f>SUM(AA159:AA165)</f>
        <v>0</v>
      </c>
      <c r="AR158" s="201" t="s">
        <v>126</v>
      </c>
      <c r="AT158" s="202" t="s">
        <v>77</v>
      </c>
      <c r="AU158" s="202" t="s">
        <v>86</v>
      </c>
      <c r="AY158" s="201" t="s">
        <v>147</v>
      </c>
      <c r="BK158" s="203">
        <f>SUM(BK159:BK165)</f>
        <v>0</v>
      </c>
    </row>
    <row r="159" s="1" customFormat="1" ht="38.25" customHeight="1">
      <c r="B159" s="170"/>
      <c r="C159" s="207" t="s">
        <v>252</v>
      </c>
      <c r="D159" s="207" t="s">
        <v>148</v>
      </c>
      <c r="E159" s="208" t="s">
        <v>253</v>
      </c>
      <c r="F159" s="209" t="s">
        <v>254</v>
      </c>
      <c r="G159" s="209"/>
      <c r="H159" s="209"/>
      <c r="I159" s="209"/>
      <c r="J159" s="210" t="s">
        <v>209</v>
      </c>
      <c r="K159" s="211">
        <v>15</v>
      </c>
      <c r="L159" s="212">
        <v>0</v>
      </c>
      <c r="M159" s="212"/>
      <c r="N159" s="211">
        <f>ROUND(L159*K159,3)</f>
        <v>0</v>
      </c>
      <c r="O159" s="211"/>
      <c r="P159" s="211"/>
      <c r="Q159" s="211"/>
      <c r="R159" s="174"/>
      <c r="T159" s="213" t="s">
        <v>5</v>
      </c>
      <c r="U159" s="54" t="s">
        <v>45</v>
      </c>
      <c r="V159" s="45"/>
      <c r="W159" s="214">
        <f>V159*K159</f>
        <v>0</v>
      </c>
      <c r="X159" s="214">
        <v>5.0000000000000002E-05</v>
      </c>
      <c r="Y159" s="214">
        <f>X159*K159</f>
        <v>0.00075000000000000002</v>
      </c>
      <c r="Z159" s="214">
        <v>0</v>
      </c>
      <c r="AA159" s="215">
        <f>Z159*K159</f>
        <v>0</v>
      </c>
      <c r="AR159" s="20" t="s">
        <v>211</v>
      </c>
      <c r="AT159" s="20" t="s">
        <v>148</v>
      </c>
      <c r="AU159" s="20" t="s">
        <v>126</v>
      </c>
      <c r="AY159" s="20" t="s">
        <v>147</v>
      </c>
      <c r="BE159" s="130">
        <f>IF(U159="základná",N159,0)</f>
        <v>0</v>
      </c>
      <c r="BF159" s="130">
        <f>IF(U159="znížená",N159,0)</f>
        <v>0</v>
      </c>
      <c r="BG159" s="130">
        <f>IF(U159="zákl. prenesená",N159,0)</f>
        <v>0</v>
      </c>
      <c r="BH159" s="130">
        <f>IF(U159="zníž. prenesená",N159,0)</f>
        <v>0</v>
      </c>
      <c r="BI159" s="130">
        <f>IF(U159="nulová",N159,0)</f>
        <v>0</v>
      </c>
      <c r="BJ159" s="20" t="s">
        <v>126</v>
      </c>
      <c r="BK159" s="216">
        <f>ROUND(L159*K159,3)</f>
        <v>0</v>
      </c>
      <c r="BL159" s="20" t="s">
        <v>211</v>
      </c>
      <c r="BM159" s="20" t="s">
        <v>255</v>
      </c>
    </row>
    <row r="160" s="1" customFormat="1" ht="38.25" customHeight="1">
      <c r="B160" s="170"/>
      <c r="C160" s="207" t="s">
        <v>256</v>
      </c>
      <c r="D160" s="207" t="s">
        <v>148</v>
      </c>
      <c r="E160" s="208" t="s">
        <v>257</v>
      </c>
      <c r="F160" s="209" t="s">
        <v>258</v>
      </c>
      <c r="G160" s="209"/>
      <c r="H160" s="209"/>
      <c r="I160" s="209"/>
      <c r="J160" s="210" t="s">
        <v>259</v>
      </c>
      <c r="K160" s="211">
        <v>1000</v>
      </c>
      <c r="L160" s="212">
        <v>0</v>
      </c>
      <c r="M160" s="212"/>
      <c r="N160" s="211">
        <f>ROUND(L160*K160,3)</f>
        <v>0</v>
      </c>
      <c r="O160" s="211"/>
      <c r="P160" s="211"/>
      <c r="Q160" s="211"/>
      <c r="R160" s="174"/>
      <c r="T160" s="213" t="s">
        <v>5</v>
      </c>
      <c r="U160" s="54" t="s">
        <v>45</v>
      </c>
      <c r="V160" s="45"/>
      <c r="W160" s="214">
        <f>V160*K160</f>
        <v>0</v>
      </c>
      <c r="X160" s="214">
        <v>5.0000000000000002E-05</v>
      </c>
      <c r="Y160" s="214">
        <f>X160*K160</f>
        <v>0.050000000000000003</v>
      </c>
      <c r="Z160" s="214">
        <v>0</v>
      </c>
      <c r="AA160" s="215">
        <f>Z160*K160</f>
        <v>0</v>
      </c>
      <c r="AR160" s="20" t="s">
        <v>211</v>
      </c>
      <c r="AT160" s="20" t="s">
        <v>148</v>
      </c>
      <c r="AU160" s="20" t="s">
        <v>126</v>
      </c>
      <c r="AY160" s="20" t="s">
        <v>147</v>
      </c>
      <c r="BE160" s="130">
        <f>IF(U160="základná",N160,0)</f>
        <v>0</v>
      </c>
      <c r="BF160" s="130">
        <f>IF(U160="znížená",N160,0)</f>
        <v>0</v>
      </c>
      <c r="BG160" s="130">
        <f>IF(U160="zákl. prenesená",N160,0)</f>
        <v>0</v>
      </c>
      <c r="BH160" s="130">
        <f>IF(U160="zníž. prenesená",N160,0)</f>
        <v>0</v>
      </c>
      <c r="BI160" s="130">
        <f>IF(U160="nulová",N160,0)</f>
        <v>0</v>
      </c>
      <c r="BJ160" s="20" t="s">
        <v>126</v>
      </c>
      <c r="BK160" s="216">
        <f>ROUND(L160*K160,3)</f>
        <v>0</v>
      </c>
      <c r="BL160" s="20" t="s">
        <v>211</v>
      </c>
      <c r="BM160" s="20" t="s">
        <v>260</v>
      </c>
    </row>
    <row r="161" s="1" customFormat="1" ht="25.5" customHeight="1">
      <c r="B161" s="170"/>
      <c r="C161" s="219" t="s">
        <v>261</v>
      </c>
      <c r="D161" s="219" t="s">
        <v>201</v>
      </c>
      <c r="E161" s="220" t="s">
        <v>262</v>
      </c>
      <c r="F161" s="221" t="s">
        <v>263</v>
      </c>
      <c r="G161" s="221"/>
      <c r="H161" s="221"/>
      <c r="I161" s="221"/>
      <c r="J161" s="222" t="s">
        <v>230</v>
      </c>
      <c r="K161" s="223">
        <v>0.20000000000000001</v>
      </c>
      <c r="L161" s="224">
        <v>0</v>
      </c>
      <c r="M161" s="224"/>
      <c r="N161" s="223">
        <f>ROUND(L161*K161,3)</f>
        <v>0</v>
      </c>
      <c r="O161" s="211"/>
      <c r="P161" s="211"/>
      <c r="Q161" s="211"/>
      <c r="R161" s="174"/>
      <c r="T161" s="213" t="s">
        <v>5</v>
      </c>
      <c r="U161" s="54" t="s">
        <v>45</v>
      </c>
      <c r="V161" s="45"/>
      <c r="W161" s="214">
        <f>V161*K161</f>
        <v>0</v>
      </c>
      <c r="X161" s="214">
        <v>1</v>
      </c>
      <c r="Y161" s="214">
        <f>X161*K161</f>
        <v>0.20000000000000001</v>
      </c>
      <c r="Z161" s="214">
        <v>0</v>
      </c>
      <c r="AA161" s="215">
        <f>Z161*K161</f>
        <v>0</v>
      </c>
      <c r="AR161" s="20" t="s">
        <v>246</v>
      </c>
      <c r="AT161" s="20" t="s">
        <v>201</v>
      </c>
      <c r="AU161" s="20" t="s">
        <v>126</v>
      </c>
      <c r="AY161" s="20" t="s">
        <v>147</v>
      </c>
      <c r="BE161" s="130">
        <f>IF(U161="základná",N161,0)</f>
        <v>0</v>
      </c>
      <c r="BF161" s="130">
        <f>IF(U161="znížená",N161,0)</f>
        <v>0</v>
      </c>
      <c r="BG161" s="130">
        <f>IF(U161="zákl. prenesená",N161,0)</f>
        <v>0</v>
      </c>
      <c r="BH161" s="130">
        <f>IF(U161="zníž. prenesená",N161,0)</f>
        <v>0</v>
      </c>
      <c r="BI161" s="130">
        <f>IF(U161="nulová",N161,0)</f>
        <v>0</v>
      </c>
      <c r="BJ161" s="20" t="s">
        <v>126</v>
      </c>
      <c r="BK161" s="216">
        <f>ROUND(L161*K161,3)</f>
        <v>0</v>
      </c>
      <c r="BL161" s="20" t="s">
        <v>211</v>
      </c>
      <c r="BM161" s="20" t="s">
        <v>264</v>
      </c>
    </row>
    <row r="162" s="1" customFormat="1" ht="38.25" customHeight="1">
      <c r="B162" s="170"/>
      <c r="C162" s="219" t="s">
        <v>265</v>
      </c>
      <c r="D162" s="219" t="s">
        <v>201</v>
      </c>
      <c r="E162" s="220" t="s">
        <v>266</v>
      </c>
      <c r="F162" s="221" t="s">
        <v>267</v>
      </c>
      <c r="G162" s="221"/>
      <c r="H162" s="221"/>
      <c r="I162" s="221"/>
      <c r="J162" s="222" t="s">
        <v>230</v>
      </c>
      <c r="K162" s="223">
        <v>0.10000000000000001</v>
      </c>
      <c r="L162" s="224">
        <v>0</v>
      </c>
      <c r="M162" s="224"/>
      <c r="N162" s="223">
        <f>ROUND(L162*K162,3)</f>
        <v>0</v>
      </c>
      <c r="O162" s="211"/>
      <c r="P162" s="211"/>
      <c r="Q162" s="211"/>
      <c r="R162" s="174"/>
      <c r="T162" s="213" t="s">
        <v>5</v>
      </c>
      <c r="U162" s="54" t="s">
        <v>45</v>
      </c>
      <c r="V162" s="45"/>
      <c r="W162" s="214">
        <f>V162*K162</f>
        <v>0</v>
      </c>
      <c r="X162" s="214">
        <v>1</v>
      </c>
      <c r="Y162" s="214">
        <f>X162*K162</f>
        <v>0.10000000000000001</v>
      </c>
      <c r="Z162" s="214">
        <v>0</v>
      </c>
      <c r="AA162" s="215">
        <f>Z162*K162</f>
        <v>0</v>
      </c>
      <c r="AR162" s="20" t="s">
        <v>246</v>
      </c>
      <c r="AT162" s="20" t="s">
        <v>201</v>
      </c>
      <c r="AU162" s="20" t="s">
        <v>126</v>
      </c>
      <c r="AY162" s="20" t="s">
        <v>147</v>
      </c>
      <c r="BE162" s="130">
        <f>IF(U162="základná",N162,0)</f>
        <v>0</v>
      </c>
      <c r="BF162" s="130">
        <f>IF(U162="znížená",N162,0)</f>
        <v>0</v>
      </c>
      <c r="BG162" s="130">
        <f>IF(U162="zákl. prenesená",N162,0)</f>
        <v>0</v>
      </c>
      <c r="BH162" s="130">
        <f>IF(U162="zníž. prenesená",N162,0)</f>
        <v>0</v>
      </c>
      <c r="BI162" s="130">
        <f>IF(U162="nulová",N162,0)</f>
        <v>0</v>
      </c>
      <c r="BJ162" s="20" t="s">
        <v>126</v>
      </c>
      <c r="BK162" s="216">
        <f>ROUND(L162*K162,3)</f>
        <v>0</v>
      </c>
      <c r="BL162" s="20" t="s">
        <v>211</v>
      </c>
      <c r="BM162" s="20" t="s">
        <v>268</v>
      </c>
    </row>
    <row r="163" s="1" customFormat="1" ht="38.25" customHeight="1">
      <c r="B163" s="170"/>
      <c r="C163" s="219" t="s">
        <v>269</v>
      </c>
      <c r="D163" s="219" t="s">
        <v>201</v>
      </c>
      <c r="E163" s="220" t="s">
        <v>270</v>
      </c>
      <c r="F163" s="221" t="s">
        <v>271</v>
      </c>
      <c r="G163" s="221"/>
      <c r="H163" s="221"/>
      <c r="I163" s="221"/>
      <c r="J163" s="222" t="s">
        <v>209</v>
      </c>
      <c r="K163" s="223">
        <v>50</v>
      </c>
      <c r="L163" s="224">
        <v>0</v>
      </c>
      <c r="M163" s="224"/>
      <c r="N163" s="223">
        <f>ROUND(L163*K163,3)</f>
        <v>0</v>
      </c>
      <c r="O163" s="211"/>
      <c r="P163" s="211"/>
      <c r="Q163" s="211"/>
      <c r="R163" s="174"/>
      <c r="T163" s="213" t="s">
        <v>5</v>
      </c>
      <c r="U163" s="54" t="s">
        <v>45</v>
      </c>
      <c r="V163" s="45"/>
      <c r="W163" s="214">
        <f>V163*K163</f>
        <v>0</v>
      </c>
      <c r="X163" s="214">
        <v>0.0072700000000000004</v>
      </c>
      <c r="Y163" s="214">
        <f>X163*K163</f>
        <v>0.36350000000000005</v>
      </c>
      <c r="Z163" s="214">
        <v>0</v>
      </c>
      <c r="AA163" s="215">
        <f>Z163*K163</f>
        <v>0</v>
      </c>
      <c r="AR163" s="20" t="s">
        <v>246</v>
      </c>
      <c r="AT163" s="20" t="s">
        <v>201</v>
      </c>
      <c r="AU163" s="20" t="s">
        <v>126</v>
      </c>
      <c r="AY163" s="20" t="s">
        <v>147</v>
      </c>
      <c r="BE163" s="130">
        <f>IF(U163="základná",N163,0)</f>
        <v>0</v>
      </c>
      <c r="BF163" s="130">
        <f>IF(U163="znížená",N163,0)</f>
        <v>0</v>
      </c>
      <c r="BG163" s="130">
        <f>IF(U163="zákl. prenesená",N163,0)</f>
        <v>0</v>
      </c>
      <c r="BH163" s="130">
        <f>IF(U163="zníž. prenesená",N163,0)</f>
        <v>0</v>
      </c>
      <c r="BI163" s="130">
        <f>IF(U163="nulová",N163,0)</f>
        <v>0</v>
      </c>
      <c r="BJ163" s="20" t="s">
        <v>126</v>
      </c>
      <c r="BK163" s="216">
        <f>ROUND(L163*K163,3)</f>
        <v>0</v>
      </c>
      <c r="BL163" s="20" t="s">
        <v>211</v>
      </c>
      <c r="BM163" s="20" t="s">
        <v>272</v>
      </c>
    </row>
    <row r="164" s="1" customFormat="1" ht="25.5" customHeight="1">
      <c r="B164" s="170"/>
      <c r="C164" s="219" t="s">
        <v>246</v>
      </c>
      <c r="D164" s="219" t="s">
        <v>201</v>
      </c>
      <c r="E164" s="220" t="s">
        <v>273</v>
      </c>
      <c r="F164" s="221" t="s">
        <v>274</v>
      </c>
      <c r="G164" s="221"/>
      <c r="H164" s="221"/>
      <c r="I164" s="221"/>
      <c r="J164" s="222" t="s">
        <v>230</v>
      </c>
      <c r="K164" s="223">
        <v>1</v>
      </c>
      <c r="L164" s="224">
        <v>0</v>
      </c>
      <c r="M164" s="224"/>
      <c r="N164" s="223">
        <f>ROUND(L164*K164,3)</f>
        <v>0</v>
      </c>
      <c r="O164" s="211"/>
      <c r="P164" s="211"/>
      <c r="Q164" s="211"/>
      <c r="R164" s="174"/>
      <c r="T164" s="213" t="s">
        <v>5</v>
      </c>
      <c r="U164" s="54" t="s">
        <v>45</v>
      </c>
      <c r="V164" s="45"/>
      <c r="W164" s="214">
        <f>V164*K164</f>
        <v>0</v>
      </c>
      <c r="X164" s="214">
        <v>1</v>
      </c>
      <c r="Y164" s="214">
        <f>X164*K164</f>
        <v>1</v>
      </c>
      <c r="Z164" s="214">
        <v>0</v>
      </c>
      <c r="AA164" s="215">
        <f>Z164*K164</f>
        <v>0</v>
      </c>
      <c r="AR164" s="20" t="s">
        <v>246</v>
      </c>
      <c r="AT164" s="20" t="s">
        <v>201</v>
      </c>
      <c r="AU164" s="20" t="s">
        <v>126</v>
      </c>
      <c r="AY164" s="20" t="s">
        <v>147</v>
      </c>
      <c r="BE164" s="130">
        <f>IF(U164="základná",N164,0)</f>
        <v>0</v>
      </c>
      <c r="BF164" s="130">
        <f>IF(U164="znížená",N164,0)</f>
        <v>0</v>
      </c>
      <c r="BG164" s="130">
        <f>IF(U164="zákl. prenesená",N164,0)</f>
        <v>0</v>
      </c>
      <c r="BH164" s="130">
        <f>IF(U164="zníž. prenesená",N164,0)</f>
        <v>0</v>
      </c>
      <c r="BI164" s="130">
        <f>IF(U164="nulová",N164,0)</f>
        <v>0</v>
      </c>
      <c r="BJ164" s="20" t="s">
        <v>126</v>
      </c>
      <c r="BK164" s="216">
        <f>ROUND(L164*K164,3)</f>
        <v>0</v>
      </c>
      <c r="BL164" s="20" t="s">
        <v>211</v>
      </c>
      <c r="BM164" s="20" t="s">
        <v>275</v>
      </c>
    </row>
    <row r="165" s="1" customFormat="1" ht="38.25" customHeight="1">
      <c r="B165" s="170"/>
      <c r="C165" s="207" t="s">
        <v>276</v>
      </c>
      <c r="D165" s="207" t="s">
        <v>148</v>
      </c>
      <c r="E165" s="208" t="s">
        <v>277</v>
      </c>
      <c r="F165" s="209" t="s">
        <v>278</v>
      </c>
      <c r="G165" s="209"/>
      <c r="H165" s="209"/>
      <c r="I165" s="209"/>
      <c r="J165" s="210" t="s">
        <v>230</v>
      </c>
      <c r="K165" s="211">
        <v>1.714</v>
      </c>
      <c r="L165" s="212">
        <v>0</v>
      </c>
      <c r="M165" s="212"/>
      <c r="N165" s="211">
        <f>ROUND(L165*K165,3)</f>
        <v>0</v>
      </c>
      <c r="O165" s="211"/>
      <c r="P165" s="211"/>
      <c r="Q165" s="211"/>
      <c r="R165" s="174"/>
      <c r="T165" s="213" t="s">
        <v>5</v>
      </c>
      <c r="U165" s="54" t="s">
        <v>45</v>
      </c>
      <c r="V165" s="45"/>
      <c r="W165" s="214">
        <f>V165*K165</f>
        <v>0</v>
      </c>
      <c r="X165" s="214">
        <v>0</v>
      </c>
      <c r="Y165" s="214">
        <f>X165*K165</f>
        <v>0</v>
      </c>
      <c r="Z165" s="214">
        <v>0</v>
      </c>
      <c r="AA165" s="215">
        <f>Z165*K165</f>
        <v>0</v>
      </c>
      <c r="AR165" s="20" t="s">
        <v>211</v>
      </c>
      <c r="AT165" s="20" t="s">
        <v>148</v>
      </c>
      <c r="AU165" s="20" t="s">
        <v>126</v>
      </c>
      <c r="AY165" s="20" t="s">
        <v>147</v>
      </c>
      <c r="BE165" s="130">
        <f>IF(U165="základná",N165,0)</f>
        <v>0</v>
      </c>
      <c r="BF165" s="130">
        <f>IF(U165="znížená",N165,0)</f>
        <v>0</v>
      </c>
      <c r="BG165" s="130">
        <f>IF(U165="zákl. prenesená",N165,0)</f>
        <v>0</v>
      </c>
      <c r="BH165" s="130">
        <f>IF(U165="zníž. prenesená",N165,0)</f>
        <v>0</v>
      </c>
      <c r="BI165" s="130">
        <f>IF(U165="nulová",N165,0)</f>
        <v>0</v>
      </c>
      <c r="BJ165" s="20" t="s">
        <v>126</v>
      </c>
      <c r="BK165" s="216">
        <f>ROUND(L165*K165,3)</f>
        <v>0</v>
      </c>
      <c r="BL165" s="20" t="s">
        <v>211</v>
      </c>
      <c r="BM165" s="20" t="s">
        <v>279</v>
      </c>
    </row>
    <row r="166" s="9" customFormat="1" ht="37.44" customHeight="1">
      <c r="B166" s="192"/>
      <c r="C166" s="193"/>
      <c r="D166" s="194" t="s">
        <v>121</v>
      </c>
      <c r="E166" s="194"/>
      <c r="F166" s="194"/>
      <c r="G166" s="194"/>
      <c r="H166" s="194"/>
      <c r="I166" s="194"/>
      <c r="J166" s="194"/>
      <c r="K166" s="194"/>
      <c r="L166" s="194"/>
      <c r="M166" s="194"/>
      <c r="N166" s="229">
        <f>BK166</f>
        <v>0</v>
      </c>
      <c r="O166" s="230"/>
      <c r="P166" s="230"/>
      <c r="Q166" s="230"/>
      <c r="R166" s="197"/>
      <c r="T166" s="198"/>
      <c r="U166" s="193"/>
      <c r="V166" s="193"/>
      <c r="W166" s="199">
        <f>W167+SUM(W168:W171)</f>
        <v>0</v>
      </c>
      <c r="X166" s="193"/>
      <c r="Y166" s="199">
        <f>Y167+SUM(Y168:Y171)</f>
        <v>8.9518599999999999</v>
      </c>
      <c r="Z166" s="193"/>
      <c r="AA166" s="200">
        <f>AA167+SUM(AA168:AA171)</f>
        <v>0</v>
      </c>
      <c r="AR166" s="201" t="s">
        <v>188</v>
      </c>
      <c r="AT166" s="202" t="s">
        <v>77</v>
      </c>
      <c r="AU166" s="202" t="s">
        <v>78</v>
      </c>
      <c r="AY166" s="201" t="s">
        <v>147</v>
      </c>
      <c r="BK166" s="203">
        <f>BK167+SUM(BK168:BK171)</f>
        <v>0</v>
      </c>
    </row>
    <row r="167" s="1" customFormat="1" ht="38.25" customHeight="1">
      <c r="B167" s="170"/>
      <c r="C167" s="219" t="s">
        <v>280</v>
      </c>
      <c r="D167" s="219" t="s">
        <v>201</v>
      </c>
      <c r="E167" s="220" t="s">
        <v>281</v>
      </c>
      <c r="F167" s="221" t="s">
        <v>282</v>
      </c>
      <c r="G167" s="221"/>
      <c r="H167" s="221"/>
      <c r="I167" s="221"/>
      <c r="J167" s="222" t="s">
        <v>204</v>
      </c>
      <c r="K167" s="223">
        <v>1</v>
      </c>
      <c r="L167" s="224">
        <v>0</v>
      </c>
      <c r="M167" s="224"/>
      <c r="N167" s="223">
        <f>ROUND(L167*K167,3)</f>
        <v>0</v>
      </c>
      <c r="O167" s="211"/>
      <c r="P167" s="211"/>
      <c r="Q167" s="211"/>
      <c r="R167" s="174"/>
      <c r="T167" s="213" t="s">
        <v>5</v>
      </c>
      <c r="U167" s="54" t="s">
        <v>45</v>
      </c>
      <c r="V167" s="45"/>
      <c r="W167" s="214">
        <f>V167*K167</f>
        <v>0</v>
      </c>
      <c r="X167" s="214">
        <v>5.7443499999999998</v>
      </c>
      <c r="Y167" s="214">
        <f>X167*K167</f>
        <v>5.7443499999999998</v>
      </c>
      <c r="Z167" s="214">
        <v>0</v>
      </c>
      <c r="AA167" s="215">
        <f>Z167*K167</f>
        <v>0</v>
      </c>
      <c r="AR167" s="20" t="s">
        <v>283</v>
      </c>
      <c r="AT167" s="20" t="s">
        <v>201</v>
      </c>
      <c r="AU167" s="20" t="s">
        <v>86</v>
      </c>
      <c r="AY167" s="20" t="s">
        <v>147</v>
      </c>
      <c r="BE167" s="130">
        <f>IF(U167="základná",N167,0)</f>
        <v>0</v>
      </c>
      <c r="BF167" s="130">
        <f>IF(U167="znížená",N167,0)</f>
        <v>0</v>
      </c>
      <c r="BG167" s="130">
        <f>IF(U167="zákl. prenesená",N167,0)</f>
        <v>0</v>
      </c>
      <c r="BH167" s="130">
        <f>IF(U167="zníž. prenesená",N167,0)</f>
        <v>0</v>
      </c>
      <c r="BI167" s="130">
        <f>IF(U167="nulová",N167,0)</f>
        <v>0</v>
      </c>
      <c r="BJ167" s="20" t="s">
        <v>126</v>
      </c>
      <c r="BK167" s="216">
        <f>ROUND(L167*K167,3)</f>
        <v>0</v>
      </c>
      <c r="BL167" s="20" t="s">
        <v>284</v>
      </c>
      <c r="BM167" s="20" t="s">
        <v>285</v>
      </c>
    </row>
    <row r="168" s="1" customFormat="1" ht="38.25" customHeight="1">
      <c r="B168" s="170"/>
      <c r="C168" s="219" t="s">
        <v>286</v>
      </c>
      <c r="D168" s="219" t="s">
        <v>201</v>
      </c>
      <c r="E168" s="220" t="s">
        <v>287</v>
      </c>
      <c r="F168" s="221" t="s">
        <v>288</v>
      </c>
      <c r="G168" s="221"/>
      <c r="H168" s="221"/>
      <c r="I168" s="221"/>
      <c r="J168" s="222" t="s">
        <v>204</v>
      </c>
      <c r="K168" s="223">
        <v>1</v>
      </c>
      <c r="L168" s="224">
        <v>0</v>
      </c>
      <c r="M168" s="224"/>
      <c r="N168" s="223">
        <f>ROUND(L168*K168,3)</f>
        <v>0</v>
      </c>
      <c r="O168" s="211"/>
      <c r="P168" s="211"/>
      <c r="Q168" s="211"/>
      <c r="R168" s="174"/>
      <c r="T168" s="213" t="s">
        <v>5</v>
      </c>
      <c r="U168" s="54" t="s">
        <v>45</v>
      </c>
      <c r="V168" s="45"/>
      <c r="W168" s="214">
        <f>V168*K168</f>
        <v>0</v>
      </c>
      <c r="X168" s="214">
        <v>3.2075100000000001</v>
      </c>
      <c r="Y168" s="214">
        <f>X168*K168</f>
        <v>3.2075100000000001</v>
      </c>
      <c r="Z168" s="214">
        <v>0</v>
      </c>
      <c r="AA168" s="215">
        <f>Z168*K168</f>
        <v>0</v>
      </c>
      <c r="AR168" s="20" t="s">
        <v>283</v>
      </c>
      <c r="AT168" s="20" t="s">
        <v>201</v>
      </c>
      <c r="AU168" s="20" t="s">
        <v>86</v>
      </c>
      <c r="AY168" s="20" t="s">
        <v>147</v>
      </c>
      <c r="BE168" s="130">
        <f>IF(U168="základná",N168,0)</f>
        <v>0</v>
      </c>
      <c r="BF168" s="130">
        <f>IF(U168="znížená",N168,0)</f>
        <v>0</v>
      </c>
      <c r="BG168" s="130">
        <f>IF(U168="zákl. prenesená",N168,0)</f>
        <v>0</v>
      </c>
      <c r="BH168" s="130">
        <f>IF(U168="zníž. prenesená",N168,0)</f>
        <v>0</v>
      </c>
      <c r="BI168" s="130">
        <f>IF(U168="nulová",N168,0)</f>
        <v>0</v>
      </c>
      <c r="BJ168" s="20" t="s">
        <v>126</v>
      </c>
      <c r="BK168" s="216">
        <f>ROUND(L168*K168,3)</f>
        <v>0</v>
      </c>
      <c r="BL168" s="20" t="s">
        <v>284</v>
      </c>
      <c r="BM168" s="20" t="s">
        <v>289</v>
      </c>
    </row>
    <row r="169" s="1" customFormat="1" ht="25.5" customHeight="1">
      <c r="B169" s="170"/>
      <c r="C169" s="207" t="s">
        <v>290</v>
      </c>
      <c r="D169" s="207" t="s">
        <v>148</v>
      </c>
      <c r="E169" s="208" t="s">
        <v>291</v>
      </c>
      <c r="F169" s="209" t="s">
        <v>292</v>
      </c>
      <c r="G169" s="209"/>
      <c r="H169" s="209"/>
      <c r="I169" s="209"/>
      <c r="J169" s="210" t="s">
        <v>204</v>
      </c>
      <c r="K169" s="211">
        <v>1</v>
      </c>
      <c r="L169" s="212">
        <v>0</v>
      </c>
      <c r="M169" s="212"/>
      <c r="N169" s="211">
        <f>ROUND(L169*K169,3)</f>
        <v>0</v>
      </c>
      <c r="O169" s="211"/>
      <c r="P169" s="211"/>
      <c r="Q169" s="211"/>
      <c r="R169" s="174"/>
      <c r="T169" s="213" t="s">
        <v>5</v>
      </c>
      <c r="U169" s="54" t="s">
        <v>45</v>
      </c>
      <c r="V169" s="45"/>
      <c r="W169" s="214">
        <f>V169*K169</f>
        <v>0</v>
      </c>
      <c r="X169" s="214">
        <v>0</v>
      </c>
      <c r="Y169" s="214">
        <f>X169*K169</f>
        <v>0</v>
      </c>
      <c r="Z169" s="214">
        <v>0</v>
      </c>
      <c r="AA169" s="215">
        <f>Z169*K169</f>
        <v>0</v>
      </c>
      <c r="AR169" s="20" t="s">
        <v>152</v>
      </c>
      <c r="AT169" s="20" t="s">
        <v>148</v>
      </c>
      <c r="AU169" s="20" t="s">
        <v>86</v>
      </c>
      <c r="AY169" s="20" t="s">
        <v>147</v>
      </c>
      <c r="BE169" s="130">
        <f>IF(U169="základná",N169,0)</f>
        <v>0</v>
      </c>
      <c r="BF169" s="130">
        <f>IF(U169="znížená",N169,0)</f>
        <v>0</v>
      </c>
      <c r="BG169" s="130">
        <f>IF(U169="zákl. prenesená",N169,0)</f>
        <v>0</v>
      </c>
      <c r="BH169" s="130">
        <f>IF(U169="zníž. prenesená",N169,0)</f>
        <v>0</v>
      </c>
      <c r="BI169" s="130">
        <f>IF(U169="nulová",N169,0)</f>
        <v>0</v>
      </c>
      <c r="BJ169" s="20" t="s">
        <v>126</v>
      </c>
      <c r="BK169" s="216">
        <f>ROUND(L169*K169,3)</f>
        <v>0</v>
      </c>
      <c r="BL169" s="20" t="s">
        <v>152</v>
      </c>
      <c r="BM169" s="20" t="s">
        <v>293</v>
      </c>
    </row>
    <row r="170" s="1" customFormat="1" ht="25.5" customHeight="1">
      <c r="B170" s="170"/>
      <c r="C170" s="207" t="s">
        <v>294</v>
      </c>
      <c r="D170" s="207" t="s">
        <v>148</v>
      </c>
      <c r="E170" s="208" t="s">
        <v>295</v>
      </c>
      <c r="F170" s="209" t="s">
        <v>296</v>
      </c>
      <c r="G170" s="209"/>
      <c r="H170" s="209"/>
      <c r="I170" s="209"/>
      <c r="J170" s="210" t="s">
        <v>204</v>
      </c>
      <c r="K170" s="211">
        <v>1</v>
      </c>
      <c r="L170" s="212">
        <v>0</v>
      </c>
      <c r="M170" s="212"/>
      <c r="N170" s="211">
        <f>ROUND(L170*K170,3)</f>
        <v>0</v>
      </c>
      <c r="O170" s="211"/>
      <c r="P170" s="211"/>
      <c r="Q170" s="211"/>
      <c r="R170" s="174"/>
      <c r="T170" s="213" t="s">
        <v>5</v>
      </c>
      <c r="U170" s="54" t="s">
        <v>45</v>
      </c>
      <c r="V170" s="45"/>
      <c r="W170" s="214">
        <f>V170*K170</f>
        <v>0</v>
      </c>
      <c r="X170" s="214">
        <v>0</v>
      </c>
      <c r="Y170" s="214">
        <f>X170*K170</f>
        <v>0</v>
      </c>
      <c r="Z170" s="214">
        <v>0</v>
      </c>
      <c r="AA170" s="215">
        <f>Z170*K170</f>
        <v>0</v>
      </c>
      <c r="AR170" s="20" t="s">
        <v>152</v>
      </c>
      <c r="AT170" s="20" t="s">
        <v>148</v>
      </c>
      <c r="AU170" s="20" t="s">
        <v>86</v>
      </c>
      <c r="AY170" s="20" t="s">
        <v>147</v>
      </c>
      <c r="BE170" s="130">
        <f>IF(U170="základná",N170,0)</f>
        <v>0</v>
      </c>
      <c r="BF170" s="130">
        <f>IF(U170="znížená",N170,0)</f>
        <v>0</v>
      </c>
      <c r="BG170" s="130">
        <f>IF(U170="zákl. prenesená",N170,0)</f>
        <v>0</v>
      </c>
      <c r="BH170" s="130">
        <f>IF(U170="zníž. prenesená",N170,0)</f>
        <v>0</v>
      </c>
      <c r="BI170" s="130">
        <f>IF(U170="nulová",N170,0)</f>
        <v>0</v>
      </c>
      <c r="BJ170" s="20" t="s">
        <v>126</v>
      </c>
      <c r="BK170" s="216">
        <f>ROUND(L170*K170,3)</f>
        <v>0</v>
      </c>
      <c r="BL170" s="20" t="s">
        <v>152</v>
      </c>
      <c r="BM170" s="20" t="s">
        <v>297</v>
      </c>
    </row>
    <row r="171" s="9" customFormat="1" ht="29.88" customHeight="1">
      <c r="B171" s="192"/>
      <c r="C171" s="193"/>
      <c r="D171" s="204" t="s">
        <v>122</v>
      </c>
      <c r="E171" s="204"/>
      <c r="F171" s="204"/>
      <c r="G171" s="204"/>
      <c r="H171" s="204"/>
      <c r="I171" s="204"/>
      <c r="J171" s="204"/>
      <c r="K171" s="204"/>
      <c r="L171" s="204"/>
      <c r="M171" s="204"/>
      <c r="N171" s="225">
        <f>BK171</f>
        <v>0</v>
      </c>
      <c r="O171" s="226"/>
      <c r="P171" s="226"/>
      <c r="Q171" s="226"/>
      <c r="R171" s="197"/>
      <c r="T171" s="198"/>
      <c r="U171" s="193"/>
      <c r="V171" s="193"/>
      <c r="W171" s="199">
        <f>SUM(W172:W174)</f>
        <v>0</v>
      </c>
      <c r="X171" s="193"/>
      <c r="Y171" s="199">
        <f>SUM(Y172:Y174)</f>
        <v>0</v>
      </c>
      <c r="Z171" s="193"/>
      <c r="AA171" s="200">
        <f>SUM(AA172:AA174)</f>
        <v>0</v>
      </c>
      <c r="AR171" s="201" t="s">
        <v>86</v>
      </c>
      <c r="AT171" s="202" t="s">
        <v>77</v>
      </c>
      <c r="AU171" s="202" t="s">
        <v>86</v>
      </c>
      <c r="AY171" s="201" t="s">
        <v>147</v>
      </c>
      <c r="BK171" s="203">
        <f>SUM(BK172:BK174)</f>
        <v>0</v>
      </c>
    </row>
    <row r="172" s="1" customFormat="1" ht="38.25" customHeight="1">
      <c r="B172" s="170"/>
      <c r="C172" s="207" t="s">
        <v>298</v>
      </c>
      <c r="D172" s="207" t="s">
        <v>148</v>
      </c>
      <c r="E172" s="208" t="s">
        <v>299</v>
      </c>
      <c r="F172" s="209" t="s">
        <v>300</v>
      </c>
      <c r="G172" s="209"/>
      <c r="H172" s="209"/>
      <c r="I172" s="209"/>
      <c r="J172" s="210" t="s">
        <v>301</v>
      </c>
      <c r="K172" s="211">
        <v>25</v>
      </c>
      <c r="L172" s="212">
        <v>0</v>
      </c>
      <c r="M172" s="212"/>
      <c r="N172" s="211">
        <f>ROUND(L172*K172,3)</f>
        <v>0</v>
      </c>
      <c r="O172" s="211"/>
      <c r="P172" s="211"/>
      <c r="Q172" s="211"/>
      <c r="R172" s="174"/>
      <c r="T172" s="213" t="s">
        <v>5</v>
      </c>
      <c r="U172" s="54" t="s">
        <v>45</v>
      </c>
      <c r="V172" s="45"/>
      <c r="W172" s="214">
        <f>V172*K172</f>
        <v>0</v>
      </c>
      <c r="X172" s="214">
        <v>0</v>
      </c>
      <c r="Y172" s="214">
        <f>X172*K172</f>
        <v>0</v>
      </c>
      <c r="Z172" s="214">
        <v>0</v>
      </c>
      <c r="AA172" s="215">
        <f>Z172*K172</f>
        <v>0</v>
      </c>
      <c r="AR172" s="20" t="s">
        <v>302</v>
      </c>
      <c r="AT172" s="20" t="s">
        <v>148</v>
      </c>
      <c r="AU172" s="20" t="s">
        <v>126</v>
      </c>
      <c r="AY172" s="20" t="s">
        <v>147</v>
      </c>
      <c r="BE172" s="130">
        <f>IF(U172="základná",N172,0)</f>
        <v>0</v>
      </c>
      <c r="BF172" s="130">
        <f>IF(U172="znížená",N172,0)</f>
        <v>0</v>
      </c>
      <c r="BG172" s="130">
        <f>IF(U172="zákl. prenesená",N172,0)</f>
        <v>0</v>
      </c>
      <c r="BH172" s="130">
        <f>IF(U172="zníž. prenesená",N172,0)</f>
        <v>0</v>
      </c>
      <c r="BI172" s="130">
        <f>IF(U172="nulová",N172,0)</f>
        <v>0</v>
      </c>
      <c r="BJ172" s="20" t="s">
        <v>126</v>
      </c>
      <c r="BK172" s="216">
        <f>ROUND(L172*K172,3)</f>
        <v>0</v>
      </c>
      <c r="BL172" s="20" t="s">
        <v>302</v>
      </c>
      <c r="BM172" s="20" t="s">
        <v>303</v>
      </c>
    </row>
    <row r="173" s="1" customFormat="1" ht="38.25" customHeight="1">
      <c r="B173" s="170"/>
      <c r="C173" s="207" t="s">
        <v>304</v>
      </c>
      <c r="D173" s="207" t="s">
        <v>148</v>
      </c>
      <c r="E173" s="208" t="s">
        <v>305</v>
      </c>
      <c r="F173" s="209" t="s">
        <v>306</v>
      </c>
      <c r="G173" s="209"/>
      <c r="H173" s="209"/>
      <c r="I173" s="209"/>
      <c r="J173" s="210" t="s">
        <v>301</v>
      </c>
      <c r="K173" s="211">
        <v>2</v>
      </c>
      <c r="L173" s="212">
        <v>0</v>
      </c>
      <c r="M173" s="212"/>
      <c r="N173" s="211">
        <f>ROUND(L173*K173,3)</f>
        <v>0</v>
      </c>
      <c r="O173" s="211"/>
      <c r="P173" s="211"/>
      <c r="Q173" s="211"/>
      <c r="R173" s="174"/>
      <c r="T173" s="213" t="s">
        <v>5</v>
      </c>
      <c r="U173" s="54" t="s">
        <v>45</v>
      </c>
      <c r="V173" s="45"/>
      <c r="W173" s="214">
        <f>V173*K173</f>
        <v>0</v>
      </c>
      <c r="X173" s="214">
        <v>0</v>
      </c>
      <c r="Y173" s="214">
        <f>X173*K173</f>
        <v>0</v>
      </c>
      <c r="Z173" s="214">
        <v>0</v>
      </c>
      <c r="AA173" s="215">
        <f>Z173*K173</f>
        <v>0</v>
      </c>
      <c r="AR173" s="20" t="s">
        <v>302</v>
      </c>
      <c r="AT173" s="20" t="s">
        <v>148</v>
      </c>
      <c r="AU173" s="20" t="s">
        <v>126</v>
      </c>
      <c r="AY173" s="20" t="s">
        <v>147</v>
      </c>
      <c r="BE173" s="130">
        <f>IF(U173="základná",N173,0)</f>
        <v>0</v>
      </c>
      <c r="BF173" s="130">
        <f>IF(U173="znížená",N173,0)</f>
        <v>0</v>
      </c>
      <c r="BG173" s="130">
        <f>IF(U173="zákl. prenesená",N173,0)</f>
        <v>0</v>
      </c>
      <c r="BH173" s="130">
        <f>IF(U173="zníž. prenesená",N173,0)</f>
        <v>0</v>
      </c>
      <c r="BI173" s="130">
        <f>IF(U173="nulová",N173,0)</f>
        <v>0</v>
      </c>
      <c r="BJ173" s="20" t="s">
        <v>126</v>
      </c>
      <c r="BK173" s="216">
        <f>ROUND(L173*K173,3)</f>
        <v>0</v>
      </c>
      <c r="BL173" s="20" t="s">
        <v>302</v>
      </c>
      <c r="BM173" s="20" t="s">
        <v>307</v>
      </c>
    </row>
    <row r="174" s="1" customFormat="1" ht="38.25" customHeight="1">
      <c r="B174" s="170"/>
      <c r="C174" s="207" t="s">
        <v>308</v>
      </c>
      <c r="D174" s="207" t="s">
        <v>148</v>
      </c>
      <c r="E174" s="208" t="s">
        <v>309</v>
      </c>
      <c r="F174" s="209" t="s">
        <v>310</v>
      </c>
      <c r="G174" s="209"/>
      <c r="H174" s="209"/>
      <c r="I174" s="209"/>
      <c r="J174" s="210" t="s">
        <v>301</v>
      </c>
      <c r="K174" s="211">
        <v>5</v>
      </c>
      <c r="L174" s="212">
        <v>0</v>
      </c>
      <c r="M174" s="212"/>
      <c r="N174" s="211">
        <f>ROUND(L174*K174,3)</f>
        <v>0</v>
      </c>
      <c r="O174" s="211"/>
      <c r="P174" s="211"/>
      <c r="Q174" s="211"/>
      <c r="R174" s="174"/>
      <c r="T174" s="213" t="s">
        <v>5</v>
      </c>
      <c r="U174" s="54" t="s">
        <v>45</v>
      </c>
      <c r="V174" s="45"/>
      <c r="W174" s="214">
        <f>V174*K174</f>
        <v>0</v>
      </c>
      <c r="X174" s="214">
        <v>0</v>
      </c>
      <c r="Y174" s="214">
        <f>X174*K174</f>
        <v>0</v>
      </c>
      <c r="Z174" s="214">
        <v>0</v>
      </c>
      <c r="AA174" s="215">
        <f>Z174*K174</f>
        <v>0</v>
      </c>
      <c r="AR174" s="20" t="s">
        <v>302</v>
      </c>
      <c r="AT174" s="20" t="s">
        <v>148</v>
      </c>
      <c r="AU174" s="20" t="s">
        <v>126</v>
      </c>
      <c r="AY174" s="20" t="s">
        <v>147</v>
      </c>
      <c r="BE174" s="130">
        <f>IF(U174="základná",N174,0)</f>
        <v>0</v>
      </c>
      <c r="BF174" s="130">
        <f>IF(U174="znížená",N174,0)</f>
        <v>0</v>
      </c>
      <c r="BG174" s="130">
        <f>IF(U174="zákl. prenesená",N174,0)</f>
        <v>0</v>
      </c>
      <c r="BH174" s="130">
        <f>IF(U174="zníž. prenesená",N174,0)</f>
        <v>0</v>
      </c>
      <c r="BI174" s="130">
        <f>IF(U174="nulová",N174,0)</f>
        <v>0</v>
      </c>
      <c r="BJ174" s="20" t="s">
        <v>126</v>
      </c>
      <c r="BK174" s="216">
        <f>ROUND(L174*K174,3)</f>
        <v>0</v>
      </c>
      <c r="BL174" s="20" t="s">
        <v>302</v>
      </c>
      <c r="BM174" s="20" t="s">
        <v>311</v>
      </c>
    </row>
    <row r="175" s="1" customFormat="1" ht="49.92" customHeight="1">
      <c r="B175" s="44"/>
      <c r="C175" s="45"/>
      <c r="D175" s="194" t="s">
        <v>312</v>
      </c>
      <c r="E175" s="45"/>
      <c r="F175" s="45"/>
      <c r="G175" s="45"/>
      <c r="H175" s="45"/>
      <c r="I175" s="45"/>
      <c r="J175" s="45"/>
      <c r="K175" s="45"/>
      <c r="L175" s="45"/>
      <c r="M175" s="45"/>
      <c r="N175" s="227">
        <f>BK175</f>
        <v>0</v>
      </c>
      <c r="O175" s="228"/>
      <c r="P175" s="228"/>
      <c r="Q175" s="228"/>
      <c r="R175" s="46"/>
      <c r="T175" s="231"/>
      <c r="U175" s="70"/>
      <c r="V175" s="70"/>
      <c r="W175" s="70"/>
      <c r="X175" s="70"/>
      <c r="Y175" s="70"/>
      <c r="Z175" s="70"/>
      <c r="AA175" s="72"/>
      <c r="AT175" s="20" t="s">
        <v>77</v>
      </c>
      <c r="AU175" s="20" t="s">
        <v>78</v>
      </c>
      <c r="AY175" s="20" t="s">
        <v>313</v>
      </c>
      <c r="BK175" s="216">
        <v>0</v>
      </c>
    </row>
    <row r="176" s="1" customFormat="1" ht="6.96" customHeight="1">
      <c r="B176" s="73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5"/>
    </row>
  </sheetData>
  <mergeCells count="201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M122:Q122"/>
    <mergeCell ref="F124:I124"/>
    <mergeCell ref="L124:M124"/>
    <mergeCell ref="N124:Q124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50:I150"/>
    <mergeCell ref="L150:M150"/>
    <mergeCell ref="N150:Q150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N125:Q125"/>
    <mergeCell ref="N126:Q126"/>
    <mergeCell ref="N127:Q127"/>
    <mergeCell ref="N141:Q141"/>
    <mergeCell ref="N142:Q142"/>
    <mergeCell ref="N149:Q149"/>
    <mergeCell ref="N151:Q151"/>
    <mergeCell ref="N152:Q152"/>
    <mergeCell ref="N158:Q158"/>
    <mergeCell ref="N166:Q166"/>
    <mergeCell ref="N171:Q171"/>
    <mergeCell ref="N175:Q175"/>
    <mergeCell ref="H1:K1"/>
    <mergeCell ref="S2:AC2"/>
  </mergeCells>
  <hyperlinks>
    <hyperlink ref="F1:G1" location="C2" display="1) Krycí list rozpočtu"/>
    <hyperlink ref="H1:K1" location="C86" display="2) Rekapitulácia rozpočtu"/>
    <hyperlink ref="L1" location="C124" display="3) Rozpočet"/>
    <hyperlink ref="S1:T1" location="'Rekapitulácia stavby'!C2" display="Rekapitulácia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BARTEK-HP\HP</dc:creator>
  <cp:lastModifiedBy>BARTEK-HP\HP</cp:lastModifiedBy>
  <dcterms:created xsi:type="dcterms:W3CDTF">2025-04-03T04:44:05Z</dcterms:created>
  <dcterms:modified xsi:type="dcterms:W3CDTF">2025-04-03T04:44:06Z</dcterms:modified>
</cp:coreProperties>
</file>