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VO\DNS\Asfalty\Vyzva c. 8\Prilohy\Priloha c. 2 SP - Vykazy vymer\"/>
    </mc:Choice>
  </mc:AlternateContent>
  <bookViews>
    <workbookView xWindow="0" yWindow="0" windowWidth="23040" windowHeight="8505" activeTab="3"/>
  </bookViews>
  <sheets>
    <sheet name="2498" sheetId="13" r:id="rId1"/>
    <sheet name="2501a" sheetId="14" r:id="rId2"/>
    <sheet name="2491" sheetId="12" r:id="rId3"/>
    <sheet name="ZH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2" l="1"/>
  <c r="H25" i="12"/>
  <c r="H26" i="12"/>
  <c r="H27" i="12"/>
  <c r="H28" i="12"/>
  <c r="H29" i="12"/>
  <c r="H24" i="14"/>
  <c r="H28" i="14"/>
  <c r="H24" i="13"/>
  <c r="H25" i="13"/>
  <c r="H26" i="13"/>
  <c r="H27" i="13"/>
  <c r="H28" i="13"/>
  <c r="H29" i="13"/>
  <c r="H30" i="13"/>
  <c r="H31" i="13"/>
  <c r="H32" i="13"/>
  <c r="H8" i="7" l="1"/>
  <c r="G28" i="13" l="1"/>
  <c r="G23" i="13"/>
  <c r="G31" i="14" l="1"/>
  <c r="H31" i="14" s="1"/>
  <c r="G23" i="14" l="1"/>
  <c r="H23" i="14" s="1"/>
  <c r="B18" i="14"/>
  <c r="G27" i="14" l="1"/>
  <c r="H27" i="14" s="1"/>
  <c r="G26" i="14"/>
  <c r="H26" i="14" s="1"/>
  <c r="G25" i="14"/>
  <c r="G29" i="14"/>
  <c r="H29" i="14" s="1"/>
  <c r="G30" i="14" l="1"/>
  <c r="H30" i="14" s="1"/>
  <c r="H25" i="14"/>
  <c r="H32" i="14"/>
  <c r="I6" i="7" s="1"/>
  <c r="J6" i="7" s="1"/>
  <c r="K34" i="14" l="1"/>
  <c r="J34" i="14"/>
  <c r="G32" i="13"/>
  <c r="H23" i="13"/>
  <c r="B18" i="13"/>
  <c r="G27" i="13" l="1"/>
  <c r="G25" i="13"/>
  <c r="G29" i="13"/>
  <c r="G26" i="13" l="1"/>
  <c r="G30" i="13"/>
  <c r="H33" i="13" s="1"/>
  <c r="I5" i="7" s="1"/>
  <c r="J5" i="7" l="1"/>
  <c r="J35" i="13"/>
  <c r="K35" i="13"/>
  <c r="G29" i="12" l="1"/>
  <c r="G23" i="12"/>
  <c r="H23" i="12" s="1"/>
  <c r="B18" i="12"/>
  <c r="G27" i="12" s="1"/>
  <c r="G24" i="12" l="1"/>
  <c r="G25" i="12"/>
  <c r="H30" i="12" l="1"/>
  <c r="I7" i="7" s="1"/>
  <c r="J7" i="7" l="1"/>
  <c r="J8" i="7" s="1"/>
  <c r="I8" i="7"/>
  <c r="J32" i="12"/>
  <c r="K32" i="12"/>
</calcChain>
</file>

<file path=xl/sharedStrings.xml><?xml version="1.0" encoding="utf-8"?>
<sst xmlns="http://schemas.openxmlformats.org/spreadsheetml/2006/main" count="208" uniqueCount="87">
  <si>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</si>
  <si>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</si>
  <si>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</si>
  <si>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</si>
  <si>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</si>
  <si>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</si>
  <si>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</si>
  <si>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</si>
  <si>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</si>
  <si>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</si>
  <si>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</si>
  <si>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</si>
  <si>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</si>
  <si>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</si>
  <si>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</si>
  <si>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</si>
  <si>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</si>
  <si>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</si>
  <si>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</si>
  <si>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</si>
  <si>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</si>
  <si>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</si>
  <si>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</si>
  <si>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</si>
  <si>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</si>
  <si>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</si>
  <si>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t>frézovanie s naložením a odvozom do 10 km ( začiatky a konce )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</si>
  <si>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</si>
  <si>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</si>
  <si>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</si>
  <si>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</si>
  <si>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</si>
  <si>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</si>
  <si>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</si>
  <si>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</si>
  <si>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</si>
  <si>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</si>
  <si>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</si>
  <si>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</si>
  <si>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vybraté úseky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</si>
  <si>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</si>
  <si>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</si>
  <si>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</si>
  <si>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</si>
  <si>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</si>
  <si>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</si>
  <si>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</si>
  <si>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</si>
  <si>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</si>
  <si>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</si>
  <si>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ZH</t>
  </si>
  <si>
    <t>celkom</t>
  </si>
  <si>
    <t>Miestopis</t>
  </si>
  <si>
    <t>III/2498</t>
  </si>
  <si>
    <t>III/2491</t>
  </si>
  <si>
    <t>Hronská Dúbrava -H. Dúbrava</t>
  </si>
  <si>
    <t>Hliník - Skl.Teplice-Podhorie</t>
  </si>
  <si>
    <t>III/2498 Hliník nad Hronom - Sklené Teplice - Podhorie</t>
  </si>
  <si>
    <t>III/2498 Hliník nad Hr. - Sklené Teplice - Podhorie</t>
  </si>
  <si>
    <t>III/2491 Hronská Dúbrava - Horná Dúbrava</t>
  </si>
  <si>
    <t>III/2491 Hronská Dúbrava -Horná Dúbrava</t>
  </si>
  <si>
    <t>Postrek infiltračný</t>
  </si>
  <si>
    <t>1,0 kg/m2</t>
  </si>
  <si>
    <t xml:space="preserve">Recyklácia za studena s kombinovaným spojivom (cement a asfaltová emulzia alebo cement a asfaltová pena) </t>
  </si>
  <si>
    <t>do 400 mm</t>
  </si>
  <si>
    <t>frézovanie s naložením a odvozom do 10 km ( začiatky a konce, MO, intravilán )</t>
  </si>
  <si>
    <t>ACL 16-II  s dovozom rozprestrením a zhutnením</t>
  </si>
  <si>
    <t>ACL 11-II  vyrovnávka</t>
  </si>
  <si>
    <t>t</t>
  </si>
  <si>
    <t>0-50 mm</t>
  </si>
  <si>
    <t>staničenie v km: 0,000 - 0,761</t>
  </si>
  <si>
    <t>výškova úprava poklopov kanalizačných šácht, vpustí</t>
  </si>
  <si>
    <t>III/2501 Kremnica - Kopernica</t>
  </si>
  <si>
    <t>Kremnica - Kopernica</t>
  </si>
  <si>
    <t>staničenie v km: 1,296-4,020</t>
  </si>
  <si>
    <t>III/2501 Kremnica - Kopernica 1a</t>
  </si>
  <si>
    <t>Galandov Majer - Lúčky - kríž</t>
  </si>
  <si>
    <r>
      <t>staničenie v km: 4,975-6,551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8,196-11,065</t>
    </r>
  </si>
  <si>
    <t>frézovanie s naložením a odvozom do 10 km ( začiatky a konce, MO, MK, obrubníková úprava )</t>
  </si>
  <si>
    <t>ACL 16-II   s dovozom rozprestrením a zhutnením</t>
  </si>
  <si>
    <t>obrubníková úprava v intaviláne2*50mm</t>
  </si>
  <si>
    <t>Príloha č. 5</t>
  </si>
  <si>
    <t>Rekonštrukcie ciest  II. a III. tried v okrese Žiar nad Hronom - RI 2020</t>
  </si>
  <si>
    <t xml:space="preserve">Rekonštrukcie ciest  II. a III. tried v okrese Žiar nad Hronom </t>
  </si>
  <si>
    <t>Príloha č.2</t>
  </si>
  <si>
    <t>Rekonštrukcie ciest  II. a III. tried v okrese Žiar nad Hronom</t>
  </si>
  <si>
    <t>III/2501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</si>
</sst>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232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1" xfId="1" applyFont="1" applyFill="1" applyBorder="1" applyAlignment="1">
      <alignment horizontal="left"/>
    </xf>
    <xf numFmtId="0" fontId="1" fillId="0" borderId="22" xfId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0" fillId="0" borderId="22" xfId="1" applyFont="1" applyFill="1" applyBorder="1"/>
    <xf numFmtId="0" fontId="6" fillId="0" borderId="24" xfId="1" applyNumberFormat="1" applyFont="1" applyFill="1" applyBorder="1"/>
    <xf numFmtId="16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9" xfId="0" applyFont="1" applyFill="1" applyBorder="1"/>
    <xf numFmtId="0" fontId="0" fillId="0" borderId="30" xfId="0" applyFont="1" applyFill="1" applyBorder="1" applyAlignment="1">
      <alignment horizontal="center"/>
    </xf>
    <xf numFmtId="164" fontId="6" fillId="0" borderId="31" xfId="0" applyNumberFormat="1" applyFont="1" applyFill="1" applyBorder="1"/>
    <xf numFmtId="165" fontId="0" fillId="0" borderId="32" xfId="0" applyNumberFormat="1" applyFont="1" applyFill="1" applyBorder="1" applyAlignment="1">
      <alignment horizontal="right"/>
    </xf>
    <xf numFmtId="0" fontId="0" fillId="0" borderId="33" xfId="0" applyFont="1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ont="1" applyFill="1" applyBorder="1"/>
    <xf numFmtId="0" fontId="6" fillId="0" borderId="26" xfId="0" applyFont="1" applyFill="1" applyBorder="1"/>
    <xf numFmtId="164" fontId="6" fillId="0" borderId="26" xfId="0" applyNumberFormat="1" applyFont="1" applyFill="1" applyBorder="1"/>
    <xf numFmtId="4" fontId="6" fillId="0" borderId="6" xfId="0" applyNumberFormat="1" applyFont="1" applyFill="1" applyBorder="1"/>
    <xf numFmtId="0" fontId="0" fillId="0" borderId="40" xfId="0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2" xfId="0" applyFill="1" applyBorder="1"/>
    <xf numFmtId="0" fontId="0" fillId="0" borderId="43" xfId="0" applyFill="1" applyBorder="1"/>
    <xf numFmtId="0" fontId="8" fillId="0" borderId="44" xfId="0" applyFont="1" applyFill="1" applyBorder="1"/>
    <xf numFmtId="0" fontId="6" fillId="0" borderId="45" xfId="0" applyFont="1" applyFill="1" applyBorder="1"/>
    <xf numFmtId="164" fontId="6" fillId="0" borderId="44" xfId="0" applyNumberFormat="1" applyFont="1" applyFill="1" applyBorder="1"/>
    <xf numFmtId="0" fontId="6" fillId="0" borderId="22" xfId="0" applyFont="1" applyFill="1" applyBorder="1"/>
    <xf numFmtId="164" fontId="6" fillId="0" borderId="22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8" xfId="0" applyNumberFormat="1" applyFont="1" applyFill="1" applyBorder="1"/>
    <xf numFmtId="4" fontId="11" fillId="2" borderId="49" xfId="0" applyNumberFormat="1" applyFont="1" applyFill="1" applyBorder="1"/>
    <xf numFmtId="0" fontId="0" fillId="0" borderId="50" xfId="0" applyFill="1" applyBorder="1"/>
    <xf numFmtId="0" fontId="0" fillId="0" borderId="51" xfId="0" applyFill="1" applyBorder="1"/>
    <xf numFmtId="4" fontId="0" fillId="0" borderId="51" xfId="0" applyNumberFormat="1" applyFill="1" applyBorder="1"/>
    <xf numFmtId="4" fontId="12" fillId="0" borderId="51" xfId="0" applyNumberFormat="1" applyFont="1" applyFill="1" applyBorder="1"/>
    <xf numFmtId="0" fontId="12" fillId="0" borderId="51" xfId="0" applyFont="1" applyFill="1" applyBorder="1"/>
    <xf numFmtId="10" fontId="12" fillId="0" borderId="51" xfId="0" applyNumberFormat="1" applyFont="1" applyFill="1" applyBorder="1"/>
    <xf numFmtId="4" fontId="12" fillId="0" borderId="52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3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6" fillId="0" borderId="54" xfId="0" applyFont="1" applyFill="1" applyBorder="1"/>
    <xf numFmtId="164" fontId="6" fillId="0" borderId="54" xfId="0" applyNumberFormat="1" applyFont="1" applyFill="1" applyBorder="1"/>
    <xf numFmtId="0" fontId="0" fillId="0" borderId="22" xfId="0" applyFont="1" applyFill="1" applyBorder="1"/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19" fillId="0" borderId="59" xfId="0" applyFont="1" applyBorder="1" applyAlignment="1">
      <alignment horizontal="center" wrapText="1"/>
    </xf>
    <xf numFmtId="0" fontId="19" fillId="0" borderId="59" xfId="0" applyFont="1" applyBorder="1" applyAlignment="1">
      <alignment horizontal="center"/>
    </xf>
    <xf numFmtId="0" fontId="19" fillId="0" borderId="60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165" fontId="0" fillId="0" borderId="62" xfId="0" applyNumberFormat="1" applyFont="1" applyFill="1" applyBorder="1" applyAlignment="1">
      <alignment horizontal="right"/>
    </xf>
    <xf numFmtId="164" fontId="6" fillId="0" borderId="36" xfId="0" applyNumberFormat="1" applyFont="1" applyFill="1" applyBorder="1"/>
    <xf numFmtId="164" fontId="6" fillId="0" borderId="35" xfId="0" applyNumberFormat="1" applyFont="1" applyFill="1" applyBorder="1"/>
    <xf numFmtId="0" fontId="0" fillId="0" borderId="26" xfId="0" applyFill="1" applyBorder="1" applyAlignment="1">
      <alignment vertical="center"/>
    </xf>
    <xf numFmtId="0" fontId="6" fillId="0" borderId="36" xfId="0" applyFont="1" applyFill="1" applyBorder="1" applyAlignment="1">
      <alignment vertical="center"/>
    </xf>
    <xf numFmtId="0" fontId="0" fillId="0" borderId="22" xfId="0" applyFont="1" applyFill="1" applyBorder="1" applyAlignment="1">
      <alignment horizontal="center"/>
    </xf>
    <xf numFmtId="0" fontId="0" fillId="0" borderId="64" xfId="0" applyFont="1" applyFill="1" applyBorder="1"/>
    <xf numFmtId="0" fontId="0" fillId="0" borderId="65" xfId="0" applyFill="1" applyBorder="1"/>
    <xf numFmtId="0" fontId="0" fillId="0" borderId="29" xfId="0" applyFill="1" applyBorder="1"/>
    <xf numFmtId="4" fontId="11" fillId="0" borderId="66" xfId="0" applyNumberFormat="1" applyFont="1" applyFill="1" applyBorder="1"/>
    <xf numFmtId="4" fontId="11" fillId="0" borderId="67" xfId="0" applyNumberFormat="1" applyFont="1" applyFill="1" applyBorder="1"/>
    <xf numFmtId="4" fontId="6" fillId="0" borderId="68" xfId="0" applyNumberFormat="1" applyFont="1" applyFill="1" applyBorder="1"/>
    <xf numFmtId="0" fontId="0" fillId="0" borderId="72" xfId="0" applyFont="1" applyFill="1" applyBorder="1"/>
    <xf numFmtId="0" fontId="6" fillId="0" borderId="72" xfId="0" applyFont="1" applyFill="1" applyBorder="1"/>
    <xf numFmtId="164" fontId="6" fillId="0" borderId="72" xfId="0" applyNumberFormat="1" applyFont="1" applyFill="1" applyBorder="1"/>
    <xf numFmtId="0" fontId="0" fillId="0" borderId="44" xfId="0" applyFont="1" applyFill="1" applyBorder="1"/>
    <xf numFmtId="0" fontId="22" fillId="0" borderId="27" xfId="0" applyFont="1" applyBorder="1" applyAlignment="1">
      <alignment horizontal="center"/>
    </xf>
    <xf numFmtId="4" fontId="0" fillId="0" borderId="15" xfId="0" applyNumberFormat="1" applyFill="1" applyBorder="1" applyAlignment="1">
      <alignment horizontal="center"/>
    </xf>
    <xf numFmtId="4" fontId="0" fillId="0" borderId="15" xfId="0" applyNumberFormat="1" applyFill="1" applyBorder="1" applyAlignment="1"/>
    <xf numFmtId="0" fontId="0" fillId="0" borderId="5" xfId="0" applyFill="1" applyBorder="1" applyAlignment="1"/>
    <xf numFmtId="4" fontId="0" fillId="0" borderId="0" xfId="0" applyNumberFormat="1" applyFill="1" applyBorder="1" applyAlignment="1"/>
    <xf numFmtId="0" fontId="2" fillId="3" borderId="0" xfId="1" applyFont="1" applyFill="1"/>
    <xf numFmtId="0" fontId="18" fillId="3" borderId="0" xfId="0" applyFont="1" applyFill="1" applyBorder="1" applyAlignment="1"/>
    <xf numFmtId="0" fontId="22" fillId="3" borderId="28" xfId="0" applyFont="1" applyFill="1" applyBorder="1" applyAlignment="1">
      <alignment horizontal="center"/>
    </xf>
    <xf numFmtId="0" fontId="22" fillId="3" borderId="28" xfId="0" applyFont="1" applyFill="1" applyBorder="1" applyAlignment="1"/>
    <xf numFmtId="0" fontId="22" fillId="3" borderId="22" xfId="0" applyFont="1" applyFill="1" applyBorder="1" applyAlignment="1">
      <alignment horizontal="center"/>
    </xf>
    <xf numFmtId="43" fontId="22" fillId="3" borderId="23" xfId="2" applyFont="1" applyFill="1" applyBorder="1" applyAlignment="1">
      <alignment horizontal="center"/>
    </xf>
    <xf numFmtId="43" fontId="22" fillId="3" borderId="61" xfId="0" applyNumberFormat="1" applyFont="1" applyFill="1" applyBorder="1"/>
    <xf numFmtId="0" fontId="0" fillId="3" borderId="0" xfId="0" applyFill="1"/>
    <xf numFmtId="166" fontId="22" fillId="3" borderId="28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55" xfId="0" applyFont="1" applyFill="1" applyBorder="1" applyAlignment="1"/>
    <xf numFmtId="0" fontId="0" fillId="0" borderId="56" xfId="0" applyFont="1" applyFill="1" applyBorder="1" applyAlignment="1"/>
    <xf numFmtId="0" fontId="23" fillId="0" borderId="63" xfId="0" applyFont="1" applyFill="1" applyBorder="1" applyAlignment="1"/>
    <xf numFmtId="43" fontId="0" fillId="0" borderId="0" xfId="0" applyNumberFormat="1"/>
    <xf numFmtId="0" fontId="18" fillId="3" borderId="50" xfId="0" applyFont="1" applyFill="1" applyBorder="1" applyAlignment="1">
      <alignment horizontal="right"/>
    </xf>
    <xf numFmtId="166" fontId="18" fillId="3" borderId="53" xfId="0" applyNumberFormat="1" applyFont="1" applyFill="1" applyBorder="1" applyAlignment="1">
      <alignment horizontal="center"/>
    </xf>
    <xf numFmtId="43" fontId="18" fillId="3" borderId="50" xfId="0" applyNumberFormat="1" applyFont="1" applyFill="1" applyBorder="1" applyAlignment="1">
      <alignment horizontal="center"/>
    </xf>
    <xf numFmtId="43" fontId="18" fillId="3" borderId="53" xfId="0" applyNumberFormat="1" applyFont="1" applyFill="1" applyBorder="1"/>
    <xf numFmtId="0" fontId="22" fillId="3" borderId="73" xfId="0" applyFont="1" applyFill="1" applyBorder="1" applyAlignment="1">
      <alignment horizontal="center"/>
    </xf>
    <xf numFmtId="0" fontId="22" fillId="3" borderId="74" xfId="0" applyFont="1" applyFill="1" applyBorder="1" applyAlignment="1">
      <alignment horizontal="center"/>
    </xf>
    <xf numFmtId="0" fontId="22" fillId="3" borderId="74" xfId="0" applyFont="1" applyFill="1" applyBorder="1" applyAlignment="1"/>
    <xf numFmtId="166" fontId="22" fillId="3" borderId="74" xfId="0" applyNumberFormat="1" applyFont="1" applyFill="1" applyBorder="1" applyAlignment="1">
      <alignment horizontal="center"/>
    </xf>
    <xf numFmtId="43" fontId="22" fillId="3" borderId="74" xfId="2" applyFont="1" applyFill="1" applyBorder="1" applyAlignment="1">
      <alignment horizontal="center"/>
    </xf>
    <xf numFmtId="43" fontId="22" fillId="3" borderId="75" xfId="0" applyNumberFormat="1" applyFont="1" applyFill="1" applyBorder="1"/>
    <xf numFmtId="0" fontId="22" fillId="0" borderId="13" xfId="0" applyFont="1" applyBorder="1" applyAlignment="1">
      <alignment horizontal="center"/>
    </xf>
    <xf numFmtId="0" fontId="22" fillId="3" borderId="72" xfId="0" applyFont="1" applyFill="1" applyBorder="1" applyAlignment="1">
      <alignment horizontal="center"/>
    </xf>
    <xf numFmtId="0" fontId="22" fillId="3" borderId="72" xfId="0" applyFont="1" applyFill="1" applyBorder="1" applyAlignment="1"/>
    <xf numFmtId="166" fontId="22" fillId="3" borderId="72" xfId="0" applyNumberFormat="1" applyFont="1" applyFill="1" applyBorder="1" applyAlignment="1">
      <alignment horizontal="center"/>
    </xf>
    <xf numFmtId="43" fontId="22" fillId="3" borderId="76" xfId="2" applyFont="1" applyFill="1" applyBorder="1" applyAlignment="1">
      <alignment horizontal="center"/>
    </xf>
    <xf numFmtId="43" fontId="22" fillId="3" borderId="53" xfId="0" applyNumberFormat="1" applyFont="1" applyFill="1" applyBorder="1"/>
    <xf numFmtId="0" fontId="0" fillId="0" borderId="73" xfId="1" applyFont="1" applyFill="1" applyBorder="1" applyAlignment="1">
      <alignment horizontal="left"/>
    </xf>
    <xf numFmtId="0" fontId="1" fillId="0" borderId="74" xfId="1" applyFill="1" applyBorder="1" applyAlignment="1">
      <alignment horizontal="left"/>
    </xf>
    <xf numFmtId="0" fontId="1" fillId="0" borderId="77" xfId="1" applyFill="1" applyBorder="1" applyAlignment="1">
      <alignment horizontal="left"/>
    </xf>
    <xf numFmtId="0" fontId="0" fillId="0" borderId="74" xfId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23" fillId="0" borderId="27" xfId="0" applyFont="1" applyFill="1" applyBorder="1" applyAlignment="1"/>
    <xf numFmtId="0" fontId="0" fillId="0" borderId="28" xfId="0" applyFont="1" applyFill="1" applyBorder="1" applyAlignment="1"/>
    <xf numFmtId="0" fontId="0" fillId="0" borderId="37" xfId="1" applyFont="1" applyFill="1" applyBorder="1" applyAlignment="1">
      <alignment vertical="center" wrapText="1"/>
    </xf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0" fillId="0" borderId="46" xfId="1" applyFont="1" applyFill="1" applyBorder="1" applyAlignment="1">
      <alignment horizontal="left"/>
    </xf>
    <xf numFmtId="0" fontId="0" fillId="0" borderId="47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55" xfId="1" applyFont="1" applyFill="1" applyBorder="1" applyAlignment="1">
      <alignment horizontal="left"/>
    </xf>
    <xf numFmtId="0" fontId="23" fillId="0" borderId="63" xfId="0" applyFont="1" applyFill="1" applyBorder="1" applyAlignment="1">
      <alignment horizontal="left" wrapText="1"/>
    </xf>
    <xf numFmtId="0" fontId="23" fillId="0" borderId="55" xfId="0" applyFont="1" applyFill="1" applyBorder="1" applyAlignment="1">
      <alignment horizontal="left" wrapText="1"/>
    </xf>
    <xf numFmtId="0" fontId="23" fillId="0" borderId="56" xfId="0" applyFont="1" applyFill="1" applyBorder="1" applyAlignment="1">
      <alignment horizontal="left" wrapText="1"/>
    </xf>
    <xf numFmtId="0" fontId="0" fillId="0" borderId="69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0" fillId="0" borderId="71" xfId="1" applyFont="1" applyFill="1" applyBorder="1" applyAlignment="1">
      <alignment horizontal="left"/>
    </xf>
    <xf numFmtId="0" fontId="0" fillId="0" borderId="57" xfId="0" applyBorder="1" applyAlignment="1">
      <alignment horizontal="center"/>
    </xf>
    <xf numFmtId="0" fontId="0" fillId="0" borderId="0" xfId="0" applyBorder="1" applyAlignment="1">
      <alignment horizontal="center"/>
    </xf>
    <xf numFmtId="4" fontId="6" fillId="0" borderId="78" xfId="0" applyNumberFormat="1" applyFont="1" applyFill="1" applyBorder="1"/>
    <xf numFmtId="165" fontId="0" fillId="0" borderId="23" xfId="0" applyNumberFormat="1" applyFont="1" applyFill="1" applyBorder="1" applyAlignment="1">
      <alignment horizontal="right"/>
    </xf>
    <xf numFmtId="4" fontId="6" fillId="0" borderId="79" xfId="0" applyNumberFormat="1" applyFont="1" applyFill="1" applyBorder="1"/>
    <xf numFmtId="4" fontId="6" fillId="0" borderId="80" xfId="0" applyNumberFormat="1" applyFont="1" applyFill="1" applyBorder="1" applyAlignment="1">
      <alignment vertical="center"/>
    </xf>
    <xf numFmtId="4" fontId="6" fillId="0" borderId="81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4" fontId="6" fillId="0" borderId="82" xfId="0" applyNumberFormat="1" applyFont="1" applyFill="1" applyBorder="1"/>
    <xf numFmtId="4" fontId="6" fillId="0" borderId="53" xfId="0" applyNumberFormat="1" applyFont="1" applyFill="1" applyBorder="1"/>
    <xf numFmtId="4" fontId="6" fillId="0" borderId="83" xfId="0" applyNumberFormat="1" applyFont="1" applyFill="1" applyBorder="1"/>
    <xf numFmtId="165" fontId="0" fillId="0" borderId="84" xfId="0" applyNumberFormat="1" applyFont="1" applyFill="1" applyBorder="1" applyAlignment="1">
      <alignment horizontal="right"/>
    </xf>
    <xf numFmtId="165" fontId="0" fillId="0" borderId="85" xfId="0" applyNumberFormat="1" applyFont="1" applyFill="1" applyBorder="1" applyAlignment="1">
      <alignment horizontal="right"/>
    </xf>
    <xf numFmtId="165" fontId="0" fillId="0" borderId="86" xfId="0" applyNumberFormat="1" applyFont="1" applyFill="1" applyBorder="1" applyAlignment="1">
      <alignment horizontal="right"/>
    </xf>
    <xf numFmtId="4" fontId="6" fillId="0" borderId="87" xfId="0" applyNumberFormat="1" applyFont="1" applyFill="1" applyBorder="1" applyAlignment="1">
      <alignment vertical="center"/>
    </xf>
    <xf numFmtId="4" fontId="6" fillId="0" borderId="88" xfId="0" applyNumberFormat="1" applyFont="1" applyFill="1" applyBorder="1"/>
    <xf numFmtId="0" fontId="0" fillId="0" borderId="63" xfId="1" applyFont="1" applyFill="1" applyBorder="1" applyAlignment="1">
      <alignment horizontal="left"/>
    </xf>
    <xf numFmtId="4" fontId="6" fillId="0" borderId="89" xfId="0" applyNumberFormat="1" applyFont="1" applyFill="1" applyBorder="1"/>
    <xf numFmtId="4" fontId="6" fillId="0" borderId="14" xfId="0" applyNumberFormat="1" applyFont="1" applyFill="1" applyBorder="1"/>
    <xf numFmtId="4" fontId="6" fillId="0" borderId="76" xfId="0" applyNumberFormat="1" applyFont="1" applyFill="1" applyBorder="1"/>
    <xf numFmtId="4" fontId="6" fillId="0" borderId="75" xfId="0" applyNumberFormat="1" applyFont="1" applyFill="1" applyBorder="1"/>
    <xf numFmtId="4" fontId="6" fillId="0" borderId="90" xfId="0" applyNumberFormat="1" applyFont="1" applyFill="1" applyBorder="1"/>
    <xf numFmtId="4" fontId="6" fillId="0" borderId="91" xfId="0" applyNumberFormat="1" applyFont="1" applyFill="1" applyBorder="1"/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opLeftCell="A7" workbookViewId="0">
      <selection activeCell="F30" sqref="F30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8" t="s">
        <v>83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57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77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58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4445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6.64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29514.799999999999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310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154" t="s">
        <v>13</v>
      </c>
      <c r="G21" s="9"/>
      <c r="H21" s="155" t="s">
        <v>14</v>
      </c>
      <c r="I21" s="156"/>
      <c r="J21" s="157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6" t="s">
        <v>18</v>
      </c>
      <c r="I22" s="50"/>
      <c r="J22" s="51"/>
      <c r="K22" s="25"/>
    </row>
    <row r="23" spans="1:11" x14ac:dyDescent="0.25">
      <c r="A23" s="188" t="s">
        <v>20</v>
      </c>
      <c r="B23" s="189"/>
      <c r="C23" s="190"/>
      <c r="D23" s="191" t="s">
        <v>8</v>
      </c>
      <c r="E23" s="56" t="s">
        <v>21</v>
      </c>
      <c r="F23" s="57"/>
      <c r="G23" s="219">
        <f>B17*2*2</f>
        <v>26.56</v>
      </c>
      <c r="H23" s="217">
        <f>F23*G23</f>
        <v>0</v>
      </c>
      <c r="I23" s="50"/>
      <c r="J23" s="58"/>
      <c r="K23" s="59"/>
    </row>
    <row r="24" spans="1:11" x14ac:dyDescent="0.25">
      <c r="A24" s="194" t="s">
        <v>22</v>
      </c>
      <c r="B24" s="195"/>
      <c r="C24" s="195"/>
      <c r="D24" s="60" t="s">
        <v>23</v>
      </c>
      <c r="E24" s="61"/>
      <c r="F24" s="62"/>
      <c r="G24" s="220">
        <v>310</v>
      </c>
      <c r="H24" s="217">
        <f t="shared" ref="H24:H32" si="0">F24*G24</f>
        <v>0</v>
      </c>
      <c r="I24" s="50"/>
      <c r="J24" s="58"/>
      <c r="K24" s="59"/>
    </row>
    <row r="25" spans="1:11" x14ac:dyDescent="0.25">
      <c r="A25" s="170" t="s">
        <v>61</v>
      </c>
      <c r="B25" s="168"/>
      <c r="C25" s="169"/>
      <c r="D25" s="125" t="s">
        <v>11</v>
      </c>
      <c r="E25" s="142" t="s">
        <v>62</v>
      </c>
      <c r="F25" s="138"/>
      <c r="G25" s="221">
        <f>B18+B19</f>
        <v>29824.799999999999</v>
      </c>
      <c r="H25" s="217">
        <f t="shared" si="0"/>
        <v>0</v>
      </c>
      <c r="I25" s="50"/>
      <c r="J25" s="58"/>
      <c r="K25" s="59"/>
    </row>
    <row r="26" spans="1:11" ht="28.15" customHeight="1" x14ac:dyDescent="0.25">
      <c r="A26" s="203" t="s">
        <v>63</v>
      </c>
      <c r="B26" s="204"/>
      <c r="C26" s="205"/>
      <c r="D26" s="125" t="s">
        <v>11</v>
      </c>
      <c r="E26" s="142" t="s">
        <v>64</v>
      </c>
      <c r="F26" s="81"/>
      <c r="G26" s="222">
        <f>G25</f>
        <v>29824.799999999999</v>
      </c>
      <c r="H26" s="217">
        <f t="shared" si="0"/>
        <v>0</v>
      </c>
      <c r="I26" s="50"/>
      <c r="J26" s="58"/>
      <c r="K26" s="59"/>
    </row>
    <row r="27" spans="1:11" x14ac:dyDescent="0.25">
      <c r="A27" s="64" t="s">
        <v>24</v>
      </c>
      <c r="B27" s="65"/>
      <c r="C27" s="66"/>
      <c r="D27" s="67" t="s">
        <v>23</v>
      </c>
      <c r="E27" s="68" t="s">
        <v>25</v>
      </c>
      <c r="F27" s="69"/>
      <c r="G27" s="148">
        <f>B18+B19</f>
        <v>29824.799999999999</v>
      </c>
      <c r="H27" s="217">
        <f t="shared" si="0"/>
        <v>0</v>
      </c>
      <c r="I27" s="50"/>
      <c r="J27" s="58"/>
      <c r="K27" s="70"/>
    </row>
    <row r="28" spans="1:11" ht="25.15" customHeight="1" x14ac:dyDescent="0.25">
      <c r="A28" s="196" t="s">
        <v>78</v>
      </c>
      <c r="B28" s="197"/>
      <c r="C28" s="198"/>
      <c r="D28" s="71" t="s">
        <v>23</v>
      </c>
      <c r="E28" s="72" t="s">
        <v>21</v>
      </c>
      <c r="F28" s="73"/>
      <c r="G28" s="223">
        <f>590*2*B17+820</f>
        <v>8655.2000000000007</v>
      </c>
      <c r="H28" s="217">
        <f t="shared" si="0"/>
        <v>0</v>
      </c>
      <c r="I28" s="50" t="s">
        <v>80</v>
      </c>
      <c r="J28" s="74"/>
      <c r="K28" s="70"/>
    </row>
    <row r="29" spans="1:11" x14ac:dyDescent="0.25">
      <c r="A29" s="75" t="s">
        <v>27</v>
      </c>
      <c r="B29" s="76"/>
      <c r="C29" s="76"/>
      <c r="D29" s="77" t="s">
        <v>28</v>
      </c>
      <c r="E29" s="78" t="s">
        <v>21</v>
      </c>
      <c r="F29" s="79"/>
      <c r="G29" s="224">
        <f>B18+B19</f>
        <v>29824.799999999999</v>
      </c>
      <c r="H29" s="217">
        <f t="shared" si="0"/>
        <v>0</v>
      </c>
      <c r="I29" s="50"/>
      <c r="J29" s="58"/>
      <c r="K29" s="70"/>
    </row>
    <row r="30" spans="1:11" x14ac:dyDescent="0.25">
      <c r="A30" s="199" t="s">
        <v>79</v>
      </c>
      <c r="B30" s="200"/>
      <c r="C30" s="201"/>
      <c r="D30" s="77" t="s">
        <v>28</v>
      </c>
      <c r="E30" s="78" t="s">
        <v>21</v>
      </c>
      <c r="F30" s="124"/>
      <c r="G30" s="224">
        <f>G27</f>
        <v>29824.799999999999</v>
      </c>
      <c r="H30" s="217">
        <f t="shared" si="0"/>
        <v>0</v>
      </c>
      <c r="I30" s="50"/>
      <c r="J30" s="58"/>
      <c r="K30" s="70"/>
    </row>
    <row r="31" spans="1:11" x14ac:dyDescent="0.25">
      <c r="A31" s="225" t="s">
        <v>71</v>
      </c>
      <c r="B31" s="202"/>
      <c r="C31" s="202"/>
      <c r="D31" s="125" t="s">
        <v>40</v>
      </c>
      <c r="E31" s="123"/>
      <c r="F31" s="124"/>
      <c r="G31" s="226">
        <v>1</v>
      </c>
      <c r="H31" s="217">
        <f t="shared" si="0"/>
        <v>0</v>
      </c>
      <c r="I31" s="50"/>
      <c r="J31" s="58"/>
      <c r="K31" s="70"/>
    </row>
    <row r="32" spans="1:11" ht="15.75" thickBot="1" x14ac:dyDescent="0.3">
      <c r="A32" s="206" t="s">
        <v>41</v>
      </c>
      <c r="B32" s="207"/>
      <c r="C32" s="208"/>
      <c r="D32" s="149" t="s">
        <v>8</v>
      </c>
      <c r="E32" s="150"/>
      <c r="F32" s="151"/>
      <c r="G32" s="227">
        <f>B16+12*B17</f>
        <v>4524.68</v>
      </c>
      <c r="H32" s="218">
        <f t="shared" si="0"/>
        <v>0</v>
      </c>
      <c r="I32" s="50"/>
      <c r="J32" s="58"/>
      <c r="K32" s="70"/>
    </row>
    <row r="33" spans="1:13" ht="15.75" thickBot="1" x14ac:dyDescent="0.3">
      <c r="A33" s="85"/>
      <c r="B33" s="86"/>
      <c r="C33" s="86"/>
      <c r="D33" s="86"/>
      <c r="E33" s="82"/>
      <c r="F33" s="82"/>
      <c r="G33" s="146" t="s">
        <v>29</v>
      </c>
      <c r="H33" s="147">
        <f>SUM(H23:H32)</f>
        <v>0</v>
      </c>
      <c r="I33" s="82"/>
      <c r="J33" s="83"/>
      <c r="K33" s="84"/>
    </row>
    <row r="34" spans="1:13" ht="15.75" thickBot="1" x14ac:dyDescent="0.3">
      <c r="A34" s="85"/>
      <c r="B34" s="86"/>
      <c r="C34" s="86"/>
      <c r="D34" s="86"/>
      <c r="E34" s="87"/>
      <c r="F34" s="82"/>
      <c r="G34" s="82"/>
      <c r="H34" s="82"/>
      <c r="I34" s="82"/>
      <c r="J34" s="83" t="s">
        <v>30</v>
      </c>
      <c r="K34" s="88" t="s">
        <v>31</v>
      </c>
    </row>
    <row r="35" spans="1:13" ht="15.75" thickBot="1" x14ac:dyDescent="0.3">
      <c r="A35" s="85"/>
      <c r="B35" s="86"/>
      <c r="C35" s="86"/>
      <c r="D35" s="86"/>
      <c r="E35" s="82"/>
      <c r="F35" s="82"/>
      <c r="G35" s="82"/>
      <c r="H35" s="82" t="s">
        <v>32</v>
      </c>
      <c r="I35" s="89" t="s">
        <v>18</v>
      </c>
      <c r="J35" s="90">
        <f>H33*0.2</f>
        <v>0</v>
      </c>
      <c r="K35" s="91">
        <f>H33*1.2</f>
        <v>0</v>
      </c>
    </row>
    <row r="36" spans="1:13" ht="15.75" thickBot="1" x14ac:dyDescent="0.3">
      <c r="A36" s="92"/>
      <c r="B36" s="93"/>
      <c r="C36" s="93"/>
      <c r="D36" s="93"/>
      <c r="E36" s="93"/>
      <c r="F36" s="94"/>
      <c r="G36" s="95"/>
      <c r="H36" s="95"/>
      <c r="I36" s="96"/>
      <c r="J36" s="97"/>
      <c r="K36" s="98"/>
    </row>
    <row r="37" spans="1:13" ht="15.75" thickBot="1" x14ac:dyDescent="0.3">
      <c r="A37" s="99"/>
      <c r="B37" s="100"/>
      <c r="C37" s="100"/>
      <c r="D37" s="100"/>
      <c r="E37" s="100"/>
      <c r="F37" s="101"/>
      <c r="G37" s="102"/>
      <c r="H37" s="103"/>
      <c r="I37" s="104"/>
      <c r="J37" s="105"/>
      <c r="K37" s="106"/>
    </row>
    <row r="38" spans="1:13" x14ac:dyDescent="0.25">
      <c r="A38" s="107" t="s">
        <v>33</v>
      </c>
      <c r="B38" s="108"/>
      <c r="C38" s="108"/>
      <c r="D38" s="108"/>
      <c r="E38" s="108"/>
      <c r="F38" s="108"/>
      <c r="G38" s="109"/>
      <c r="H38" s="109"/>
      <c r="I38" s="110"/>
      <c r="J38" s="109"/>
      <c r="K38" s="109"/>
      <c r="L38" s="111"/>
      <c r="M38" s="111"/>
    </row>
    <row r="39" spans="1:13" x14ac:dyDescent="0.25">
      <c r="A39" s="112" t="s">
        <v>34</v>
      </c>
      <c r="B39" s="113"/>
      <c r="C39" s="113"/>
      <c r="D39" s="113"/>
      <c r="E39" s="113"/>
      <c r="F39" s="113"/>
      <c r="G39" s="114"/>
      <c r="H39" s="114"/>
      <c r="I39" s="115"/>
      <c r="J39" s="116"/>
      <c r="K39" s="117"/>
      <c r="L39" s="111"/>
      <c r="M39" s="111"/>
    </row>
    <row r="40" spans="1:13" x14ac:dyDescent="0.25">
      <c r="A40" s="192" t="s">
        <v>35</v>
      </c>
      <c r="B40" s="192"/>
      <c r="C40" s="192"/>
      <c r="D40" s="192"/>
      <c r="E40" s="192"/>
      <c r="F40" s="192"/>
      <c r="G40" s="192"/>
      <c r="H40" s="192"/>
      <c r="I40" s="192"/>
      <c r="J40" s="192"/>
      <c r="K40" s="192"/>
      <c r="L40" s="192"/>
      <c r="M40" s="192"/>
    </row>
    <row r="41" spans="1:13" x14ac:dyDescent="0.25">
      <c r="A41" s="135"/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</row>
    <row r="42" spans="1:13" x14ac:dyDescent="0.25">
      <c r="F42" s="3"/>
      <c r="H42" s="3"/>
      <c r="J42" s="3"/>
      <c r="K42" s="3"/>
    </row>
    <row r="43" spans="1:13" x14ac:dyDescent="0.25">
      <c r="A43" s="118"/>
      <c r="B43" s="118"/>
      <c r="C43" s="119"/>
      <c r="D43" s="120"/>
      <c r="E43" s="120"/>
      <c r="F43" s="120"/>
      <c r="G43" s="121" t="s">
        <v>36</v>
      </c>
      <c r="H43" s="121"/>
      <c r="I43" s="121"/>
      <c r="J43" s="3"/>
      <c r="K43" s="3"/>
    </row>
    <row r="44" spans="1:13" x14ac:dyDescent="0.25">
      <c r="A44" s="193" t="s">
        <v>37</v>
      </c>
      <c r="B44" s="193"/>
      <c r="C44" s="193"/>
      <c r="D44" s="122"/>
      <c r="E44" s="122"/>
      <c r="F44" s="119"/>
      <c r="G44" s="121" t="s">
        <v>38</v>
      </c>
      <c r="H44" s="121"/>
      <c r="I44" s="121"/>
      <c r="J44" s="3"/>
      <c r="K44" s="3"/>
    </row>
  </sheetData>
  <mergeCells count="8">
    <mergeCell ref="A40:M40"/>
    <mergeCell ref="A44:C44"/>
    <mergeCell ref="A24:C24"/>
    <mergeCell ref="A28:C28"/>
    <mergeCell ref="A30:C30"/>
    <mergeCell ref="A31:C31"/>
    <mergeCell ref="A32:C32"/>
    <mergeCell ref="A26:C26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opLeftCell="A16" workbookViewId="0">
      <selection activeCell="F31" sqref="F31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8" t="s">
        <v>85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75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74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72</v>
      </c>
      <c r="B14" s="9"/>
      <c r="C14" s="9"/>
      <c r="D14" s="9" t="s">
        <v>76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2724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6.25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17025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340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6" t="s">
        <v>18</v>
      </c>
      <c r="I22" s="50"/>
      <c r="J22" s="51"/>
      <c r="K22" s="25"/>
    </row>
    <row r="23" spans="1:11" x14ac:dyDescent="0.25">
      <c r="A23" s="52" t="s">
        <v>20</v>
      </c>
      <c r="B23" s="53"/>
      <c r="C23" s="54"/>
      <c r="D23" s="55" t="s">
        <v>8</v>
      </c>
      <c r="E23" s="56" t="s">
        <v>21</v>
      </c>
      <c r="F23" s="57"/>
      <c r="G23" s="211">
        <f>B17*2</f>
        <v>12.5</v>
      </c>
      <c r="H23" s="217">
        <f>F23*G23</f>
        <v>0</v>
      </c>
      <c r="I23" s="50"/>
      <c r="J23" s="58"/>
      <c r="K23" s="59"/>
    </row>
    <row r="24" spans="1:11" x14ac:dyDescent="0.25">
      <c r="A24" s="194" t="s">
        <v>22</v>
      </c>
      <c r="B24" s="195"/>
      <c r="C24" s="195"/>
      <c r="D24" s="60" t="s">
        <v>23</v>
      </c>
      <c r="E24" s="61"/>
      <c r="F24" s="62"/>
      <c r="G24" s="63">
        <v>340</v>
      </c>
      <c r="H24" s="217">
        <f t="shared" ref="H24:H31" si="0">F24*G24</f>
        <v>0</v>
      </c>
      <c r="I24" s="50"/>
      <c r="J24" s="58"/>
      <c r="K24" s="59"/>
    </row>
    <row r="25" spans="1:11" x14ac:dyDescent="0.25">
      <c r="A25" s="170" t="s">
        <v>61</v>
      </c>
      <c r="B25" s="168"/>
      <c r="C25" s="169"/>
      <c r="D25" s="125" t="s">
        <v>11</v>
      </c>
      <c r="E25" s="142" t="s">
        <v>62</v>
      </c>
      <c r="F25" s="138"/>
      <c r="G25" s="137">
        <f>B18</f>
        <v>17025</v>
      </c>
      <c r="H25" s="217">
        <f t="shared" si="0"/>
        <v>0</v>
      </c>
      <c r="I25" s="50"/>
      <c r="J25" s="58"/>
      <c r="K25" s="59"/>
    </row>
    <row r="26" spans="1:11" ht="28.15" customHeight="1" x14ac:dyDescent="0.25">
      <c r="A26" s="203" t="s">
        <v>63</v>
      </c>
      <c r="B26" s="204"/>
      <c r="C26" s="205"/>
      <c r="D26" s="125" t="s">
        <v>11</v>
      </c>
      <c r="E26" s="142" t="s">
        <v>64</v>
      </c>
      <c r="F26" s="81"/>
      <c r="G26" s="212">
        <f>B18</f>
        <v>17025</v>
      </c>
      <c r="H26" s="217">
        <f t="shared" si="0"/>
        <v>0</v>
      </c>
      <c r="I26" s="50"/>
      <c r="J26" s="58"/>
      <c r="K26" s="59"/>
    </row>
    <row r="27" spans="1:11" x14ac:dyDescent="0.25">
      <c r="A27" s="143" t="s">
        <v>24</v>
      </c>
      <c r="B27" s="144"/>
      <c r="C27" s="145"/>
      <c r="D27" s="125" t="s">
        <v>23</v>
      </c>
      <c r="E27" s="80" t="s">
        <v>25</v>
      </c>
      <c r="F27" s="139"/>
      <c r="G27" s="213">
        <f>B18+B19</f>
        <v>17365</v>
      </c>
      <c r="H27" s="217">
        <f t="shared" si="0"/>
        <v>0</v>
      </c>
      <c r="I27" s="50"/>
      <c r="J27" s="58"/>
      <c r="K27" s="70"/>
    </row>
    <row r="28" spans="1:11" ht="25.15" customHeight="1" x14ac:dyDescent="0.25">
      <c r="A28" s="196" t="s">
        <v>65</v>
      </c>
      <c r="B28" s="197"/>
      <c r="C28" s="198"/>
      <c r="D28" s="140" t="s">
        <v>23</v>
      </c>
      <c r="E28" s="141" t="s">
        <v>21</v>
      </c>
      <c r="F28" s="73"/>
      <c r="G28" s="214">
        <v>480</v>
      </c>
      <c r="H28" s="217">
        <f t="shared" si="0"/>
        <v>0</v>
      </c>
      <c r="I28" s="50"/>
      <c r="J28" s="74"/>
      <c r="K28" s="70"/>
    </row>
    <row r="29" spans="1:11" x14ac:dyDescent="0.25">
      <c r="A29" s="75" t="s">
        <v>27</v>
      </c>
      <c r="B29" s="76"/>
      <c r="C29" s="76"/>
      <c r="D29" s="77" t="s">
        <v>28</v>
      </c>
      <c r="E29" s="78" t="s">
        <v>21</v>
      </c>
      <c r="F29" s="79"/>
      <c r="G29" s="215">
        <f>B18+B19</f>
        <v>17365</v>
      </c>
      <c r="H29" s="217">
        <f t="shared" si="0"/>
        <v>0</v>
      </c>
      <c r="I29" s="50"/>
      <c r="J29" s="58"/>
      <c r="K29" s="70"/>
    </row>
    <row r="30" spans="1:11" x14ac:dyDescent="0.25">
      <c r="A30" s="199" t="s">
        <v>66</v>
      </c>
      <c r="B30" s="200"/>
      <c r="C30" s="201"/>
      <c r="D30" s="77" t="s">
        <v>28</v>
      </c>
      <c r="E30" s="78" t="s">
        <v>21</v>
      </c>
      <c r="F30" s="124"/>
      <c r="G30" s="215">
        <f>G25</f>
        <v>17025</v>
      </c>
      <c r="H30" s="217">
        <f t="shared" si="0"/>
        <v>0</v>
      </c>
      <c r="I30" s="50"/>
      <c r="J30" s="58"/>
      <c r="K30" s="70"/>
    </row>
    <row r="31" spans="1:11" ht="15.75" thickBot="1" x14ac:dyDescent="0.3">
      <c r="A31" s="206" t="s">
        <v>41</v>
      </c>
      <c r="B31" s="207"/>
      <c r="C31" s="208"/>
      <c r="D31" s="149" t="s">
        <v>8</v>
      </c>
      <c r="E31" s="150"/>
      <c r="F31" s="151"/>
      <c r="G31" s="228">
        <f>B16+6*B17+120</f>
        <v>2881.5</v>
      </c>
      <c r="H31" s="218">
        <f t="shared" si="0"/>
        <v>0</v>
      </c>
      <c r="I31" s="50"/>
      <c r="J31" s="58"/>
      <c r="K31" s="70"/>
    </row>
    <row r="32" spans="1:11" ht="15.75" thickBot="1" x14ac:dyDescent="0.3">
      <c r="A32" s="85"/>
      <c r="B32" s="86"/>
      <c r="C32" s="86"/>
      <c r="D32" s="86"/>
      <c r="E32" s="82"/>
      <c r="F32" s="82"/>
      <c r="G32" s="146" t="s">
        <v>29</v>
      </c>
      <c r="H32" s="147">
        <f>SUM(H23:H31)</f>
        <v>0</v>
      </c>
      <c r="I32" s="82"/>
      <c r="J32" s="83"/>
      <c r="K32" s="84"/>
    </row>
    <row r="33" spans="1:13" ht="15.75" thickBot="1" x14ac:dyDescent="0.3">
      <c r="A33" s="85"/>
      <c r="B33" s="86"/>
      <c r="C33" s="86"/>
      <c r="D33" s="86"/>
      <c r="E33" s="87"/>
      <c r="F33" s="82"/>
      <c r="G33" s="82"/>
      <c r="H33" s="82"/>
      <c r="I33" s="82"/>
      <c r="J33" s="83" t="s">
        <v>30</v>
      </c>
      <c r="K33" s="88" t="s">
        <v>31</v>
      </c>
    </row>
    <row r="34" spans="1:13" ht="15.75" thickBot="1" x14ac:dyDescent="0.3">
      <c r="A34" s="85"/>
      <c r="B34" s="86"/>
      <c r="C34" s="86"/>
      <c r="D34" s="86"/>
      <c r="E34" s="82"/>
      <c r="F34" s="82"/>
      <c r="G34" s="82"/>
      <c r="H34" s="82" t="s">
        <v>32</v>
      </c>
      <c r="I34" s="89" t="s">
        <v>18</v>
      </c>
      <c r="J34" s="90">
        <f>H32*0.2</f>
        <v>0</v>
      </c>
      <c r="K34" s="91">
        <f>H32*1.2</f>
        <v>0</v>
      </c>
    </row>
    <row r="35" spans="1:13" ht="15.75" thickBot="1" x14ac:dyDescent="0.3">
      <c r="A35" s="92"/>
      <c r="B35" s="93"/>
      <c r="C35" s="93"/>
      <c r="D35" s="93"/>
      <c r="E35" s="93"/>
      <c r="F35" s="94"/>
      <c r="G35" s="95"/>
      <c r="H35" s="95"/>
      <c r="I35" s="96"/>
      <c r="J35" s="97"/>
      <c r="K35" s="98"/>
    </row>
    <row r="36" spans="1:13" ht="15.75" thickBot="1" x14ac:dyDescent="0.3">
      <c r="A36" s="99"/>
      <c r="B36" s="100"/>
      <c r="C36" s="100"/>
      <c r="D36" s="100"/>
      <c r="E36" s="100"/>
      <c r="F36" s="101"/>
      <c r="G36" s="102"/>
      <c r="H36" s="103"/>
      <c r="I36" s="104"/>
      <c r="J36" s="105"/>
      <c r="K36" s="106"/>
    </row>
    <row r="37" spans="1:13" x14ac:dyDescent="0.25">
      <c r="A37" s="107" t="s">
        <v>33</v>
      </c>
      <c r="B37" s="108"/>
      <c r="C37" s="108"/>
      <c r="D37" s="108"/>
      <c r="E37" s="108"/>
      <c r="F37" s="108"/>
      <c r="G37" s="109"/>
      <c r="H37" s="109"/>
      <c r="I37" s="110"/>
      <c r="J37" s="109"/>
      <c r="K37" s="109"/>
      <c r="L37" s="111"/>
      <c r="M37" s="111"/>
    </row>
    <row r="38" spans="1:13" x14ac:dyDescent="0.25">
      <c r="A38" s="112" t="s">
        <v>34</v>
      </c>
      <c r="B38" s="113"/>
      <c r="C38" s="113"/>
      <c r="D38" s="113"/>
      <c r="E38" s="113"/>
      <c r="F38" s="113"/>
      <c r="G38" s="114"/>
      <c r="H38" s="114"/>
      <c r="I38" s="115"/>
      <c r="J38" s="116"/>
      <c r="K38" s="117"/>
      <c r="L38" s="111"/>
      <c r="M38" s="111"/>
    </row>
    <row r="39" spans="1:13" x14ac:dyDescent="0.25">
      <c r="A39" s="192" t="s">
        <v>35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</row>
    <row r="40" spans="1:13" x14ac:dyDescent="0.25">
      <c r="A40" s="136"/>
      <c r="B40" s="136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</row>
    <row r="41" spans="1:13" x14ac:dyDescent="0.25">
      <c r="F41" s="3"/>
      <c r="H41" s="3"/>
      <c r="J41" s="3"/>
      <c r="K41" s="3"/>
    </row>
    <row r="42" spans="1:13" x14ac:dyDescent="0.25">
      <c r="A42" s="118"/>
      <c r="B42" s="118"/>
      <c r="C42" s="119"/>
      <c r="D42" s="120"/>
      <c r="E42" s="120"/>
      <c r="F42" s="120"/>
      <c r="G42" s="121" t="s">
        <v>36</v>
      </c>
      <c r="H42" s="121"/>
      <c r="I42" s="121"/>
      <c r="J42" s="3"/>
      <c r="K42" s="3"/>
    </row>
    <row r="43" spans="1:13" x14ac:dyDescent="0.25">
      <c r="A43" s="193" t="s">
        <v>37</v>
      </c>
      <c r="B43" s="193"/>
      <c r="C43" s="193"/>
      <c r="D43" s="122"/>
      <c r="E43" s="122"/>
      <c r="F43" s="119"/>
      <c r="G43" s="121" t="s">
        <v>38</v>
      </c>
      <c r="H43" s="121"/>
      <c r="I43" s="121"/>
      <c r="J43" s="3"/>
      <c r="K43" s="3"/>
    </row>
  </sheetData>
  <mergeCells count="7">
    <mergeCell ref="A39:M39"/>
    <mergeCell ref="A43:C43"/>
    <mergeCell ref="A24:C24"/>
    <mergeCell ref="A26:C26"/>
    <mergeCell ref="A28:C28"/>
    <mergeCell ref="A30:C30"/>
    <mergeCell ref="A31:C31"/>
  </mergeCell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3" zoomScale="85" zoomScaleNormal="85" workbookViewId="0">
      <selection activeCell="H33" sqref="H3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81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58" t="s">
        <v>83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59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70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60</v>
      </c>
      <c r="B14" s="9"/>
      <c r="C14" s="9"/>
      <c r="D14" s="9" t="s">
        <v>39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761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4.95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3766.9500000000003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240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216" t="s">
        <v>18</v>
      </c>
      <c r="I22" s="50"/>
      <c r="J22" s="51"/>
      <c r="K22" s="25"/>
    </row>
    <row r="23" spans="1:11" x14ac:dyDescent="0.25">
      <c r="A23" s="188" t="s">
        <v>20</v>
      </c>
      <c r="B23" s="189"/>
      <c r="C23" s="190"/>
      <c r="D23" s="191" t="s">
        <v>8</v>
      </c>
      <c r="E23" s="56" t="s">
        <v>21</v>
      </c>
      <c r="F23" s="57"/>
      <c r="G23" s="211">
        <f>B17*2</f>
        <v>9.9</v>
      </c>
      <c r="H23" s="229">
        <f>F23*G23</f>
        <v>0</v>
      </c>
      <c r="I23" s="50"/>
      <c r="J23" s="58"/>
      <c r="K23" s="59"/>
    </row>
    <row r="24" spans="1:11" x14ac:dyDescent="0.25">
      <c r="A24" s="194" t="s">
        <v>22</v>
      </c>
      <c r="B24" s="195"/>
      <c r="C24" s="195"/>
      <c r="D24" s="60" t="s">
        <v>23</v>
      </c>
      <c r="E24" s="61"/>
      <c r="F24" s="62"/>
      <c r="G24" s="63">
        <f>B18+B19</f>
        <v>4006.9500000000003</v>
      </c>
      <c r="H24" s="230">
        <f t="shared" ref="H24:H29" si="0">F24*G24</f>
        <v>0</v>
      </c>
      <c r="I24" s="50"/>
      <c r="J24" s="58"/>
      <c r="K24" s="59"/>
    </row>
    <row r="25" spans="1:11" x14ac:dyDescent="0.25">
      <c r="A25" s="64" t="s">
        <v>24</v>
      </c>
      <c r="B25" s="65"/>
      <c r="C25" s="66"/>
      <c r="D25" s="67" t="s">
        <v>23</v>
      </c>
      <c r="E25" s="68" t="s">
        <v>25</v>
      </c>
      <c r="F25" s="69"/>
      <c r="G25" s="213">
        <f>B18+B19</f>
        <v>4006.9500000000003</v>
      </c>
      <c r="H25" s="230">
        <f t="shared" si="0"/>
        <v>0</v>
      </c>
      <c r="I25" s="50"/>
      <c r="J25" s="58"/>
      <c r="K25" s="70"/>
    </row>
    <row r="26" spans="1:11" ht="25.15" customHeight="1" x14ac:dyDescent="0.25">
      <c r="A26" s="196" t="s">
        <v>26</v>
      </c>
      <c r="B26" s="197"/>
      <c r="C26" s="198"/>
      <c r="D26" s="71" t="s">
        <v>23</v>
      </c>
      <c r="E26" s="72" t="s">
        <v>21</v>
      </c>
      <c r="F26" s="73"/>
      <c r="G26" s="214">
        <v>214</v>
      </c>
      <c r="H26" s="230">
        <f t="shared" si="0"/>
        <v>0</v>
      </c>
      <c r="I26" s="50"/>
      <c r="J26" s="74"/>
      <c r="K26" s="70"/>
    </row>
    <row r="27" spans="1:11" x14ac:dyDescent="0.25">
      <c r="A27" s="75" t="s">
        <v>27</v>
      </c>
      <c r="B27" s="76"/>
      <c r="C27" s="76"/>
      <c r="D27" s="77" t="s">
        <v>28</v>
      </c>
      <c r="E27" s="78" t="s">
        <v>21</v>
      </c>
      <c r="F27" s="79"/>
      <c r="G27" s="215">
        <f>B18+B19</f>
        <v>4006.9500000000003</v>
      </c>
      <c r="H27" s="230">
        <f t="shared" si="0"/>
        <v>0</v>
      </c>
      <c r="I27" s="50"/>
      <c r="J27" s="58"/>
      <c r="K27" s="70"/>
    </row>
    <row r="28" spans="1:11" x14ac:dyDescent="0.25">
      <c r="A28" s="199" t="s">
        <v>67</v>
      </c>
      <c r="B28" s="200"/>
      <c r="C28" s="201"/>
      <c r="D28" s="152" t="s">
        <v>68</v>
      </c>
      <c r="E28" s="78" t="s">
        <v>69</v>
      </c>
      <c r="F28" s="124"/>
      <c r="G28" s="215">
        <v>320</v>
      </c>
      <c r="H28" s="230">
        <f t="shared" si="0"/>
        <v>0</v>
      </c>
      <c r="I28" s="50"/>
      <c r="J28" s="58"/>
      <c r="K28" s="70"/>
    </row>
    <row r="29" spans="1:11" ht="15.75" thickBot="1" x14ac:dyDescent="0.3">
      <c r="A29" s="206" t="s">
        <v>41</v>
      </c>
      <c r="B29" s="207"/>
      <c r="C29" s="208"/>
      <c r="D29" s="149" t="s">
        <v>8</v>
      </c>
      <c r="E29" s="150"/>
      <c r="F29" s="151"/>
      <c r="G29" s="228">
        <f>B16+4*B17</f>
        <v>780.8</v>
      </c>
      <c r="H29" s="231">
        <f t="shared" si="0"/>
        <v>0</v>
      </c>
      <c r="I29" s="50"/>
      <c r="J29" s="58"/>
      <c r="K29" s="70"/>
    </row>
    <row r="30" spans="1:11" ht="15.75" thickBot="1" x14ac:dyDescent="0.3">
      <c r="A30" s="85"/>
      <c r="B30" s="86"/>
      <c r="C30" s="86"/>
      <c r="D30" s="86"/>
      <c r="E30" s="82"/>
      <c r="F30" s="82"/>
      <c r="G30" s="146" t="s">
        <v>29</v>
      </c>
      <c r="H30" s="147">
        <f>SUM(H23:H29)</f>
        <v>0</v>
      </c>
      <c r="I30" s="82"/>
      <c r="J30" s="83"/>
      <c r="K30" s="84"/>
    </row>
    <row r="31" spans="1:11" ht="15.75" thickBot="1" x14ac:dyDescent="0.3">
      <c r="A31" s="85"/>
      <c r="B31" s="86"/>
      <c r="C31" s="86"/>
      <c r="D31" s="86"/>
      <c r="E31" s="87"/>
      <c r="F31" s="82"/>
      <c r="G31" s="82"/>
      <c r="H31" s="82"/>
      <c r="I31" s="82"/>
      <c r="J31" s="83" t="s">
        <v>30</v>
      </c>
      <c r="K31" s="88" t="s">
        <v>31</v>
      </c>
    </row>
    <row r="32" spans="1:11" ht="15.75" thickBot="1" x14ac:dyDescent="0.3">
      <c r="A32" s="85"/>
      <c r="B32" s="86"/>
      <c r="C32" s="86"/>
      <c r="D32" s="86"/>
      <c r="E32" s="82"/>
      <c r="F32" s="82"/>
      <c r="G32" s="82"/>
      <c r="H32" s="82" t="s">
        <v>32</v>
      </c>
      <c r="I32" s="89" t="s">
        <v>18</v>
      </c>
      <c r="J32" s="90">
        <f>H30*0.2</f>
        <v>0</v>
      </c>
      <c r="K32" s="91">
        <f>H30*1.2</f>
        <v>0</v>
      </c>
    </row>
    <row r="33" spans="1:13" ht="15.75" thickBot="1" x14ac:dyDescent="0.3">
      <c r="A33" s="92"/>
      <c r="B33" s="93"/>
      <c r="C33" s="93"/>
      <c r="D33" s="93"/>
      <c r="E33" s="93"/>
      <c r="F33" s="94"/>
      <c r="G33" s="95"/>
      <c r="H33" s="95"/>
      <c r="I33" s="96"/>
      <c r="J33" s="97"/>
      <c r="K33" s="98"/>
    </row>
    <row r="34" spans="1:13" ht="15.75" thickBot="1" x14ac:dyDescent="0.3">
      <c r="A34" s="99"/>
      <c r="B34" s="100"/>
      <c r="C34" s="100"/>
      <c r="D34" s="100"/>
      <c r="E34" s="100"/>
      <c r="F34" s="101"/>
      <c r="G34" s="102"/>
      <c r="H34" s="103"/>
      <c r="I34" s="104"/>
      <c r="J34" s="105"/>
      <c r="K34" s="106"/>
    </row>
    <row r="35" spans="1:13" x14ac:dyDescent="0.25">
      <c r="A35" s="107" t="s">
        <v>33</v>
      </c>
      <c r="B35" s="108"/>
      <c r="C35" s="108"/>
      <c r="D35" s="108"/>
      <c r="E35" s="108"/>
      <c r="F35" s="108"/>
      <c r="G35" s="109"/>
      <c r="H35" s="109"/>
      <c r="I35" s="110"/>
      <c r="J35" s="109"/>
      <c r="K35" s="109"/>
      <c r="L35" s="111"/>
      <c r="M35" s="111"/>
    </row>
    <row r="36" spans="1:13" x14ac:dyDescent="0.25">
      <c r="A36" s="112" t="s">
        <v>34</v>
      </c>
      <c r="B36" s="113"/>
      <c r="C36" s="113"/>
      <c r="D36" s="113"/>
      <c r="E36" s="113"/>
      <c r="F36" s="113"/>
      <c r="G36" s="114"/>
      <c r="H36" s="114"/>
      <c r="I36" s="115"/>
      <c r="J36" s="116"/>
      <c r="K36" s="117"/>
      <c r="L36" s="111"/>
      <c r="M36" s="111"/>
    </row>
    <row r="37" spans="1:13" x14ac:dyDescent="0.25">
      <c r="A37" s="192" t="s">
        <v>35</v>
      </c>
      <c r="B37" s="192"/>
      <c r="C37" s="192"/>
      <c r="D37" s="192"/>
      <c r="E37" s="192"/>
      <c r="F37" s="192"/>
      <c r="G37" s="192"/>
      <c r="H37" s="192"/>
      <c r="I37" s="192"/>
      <c r="J37" s="192"/>
      <c r="K37" s="192"/>
      <c r="L37" s="192"/>
      <c r="M37" s="192"/>
    </row>
    <row r="38" spans="1:13" x14ac:dyDescent="0.25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</row>
    <row r="39" spans="1:13" x14ac:dyDescent="0.25">
      <c r="F39" s="3"/>
      <c r="H39" s="3"/>
      <c r="J39" s="3"/>
      <c r="K39" s="3"/>
    </row>
    <row r="40" spans="1:13" x14ac:dyDescent="0.25">
      <c r="A40" s="118"/>
      <c r="B40" s="118"/>
      <c r="C40" s="119"/>
      <c r="D40" s="120"/>
      <c r="E40" s="120"/>
      <c r="F40" s="120"/>
      <c r="G40" s="121" t="s">
        <v>36</v>
      </c>
      <c r="H40" s="121"/>
      <c r="I40" s="121"/>
      <c r="J40" s="3"/>
      <c r="K40" s="3"/>
    </row>
    <row r="41" spans="1:13" x14ac:dyDescent="0.25">
      <c r="A41" s="193" t="s">
        <v>37</v>
      </c>
      <c r="B41" s="193"/>
      <c r="C41" s="193"/>
      <c r="D41" s="122"/>
      <c r="E41" s="122"/>
      <c r="F41" s="119"/>
      <c r="G41" s="121" t="s">
        <v>38</v>
      </c>
      <c r="H41" s="121"/>
      <c r="I41" s="121"/>
      <c r="J41" s="3"/>
      <c r="K41" s="3"/>
    </row>
  </sheetData>
  <mergeCells count="6">
    <mergeCell ref="A37:M37"/>
    <mergeCell ref="A41:C41"/>
    <mergeCell ref="A24:C24"/>
    <mergeCell ref="A26:C26"/>
    <mergeCell ref="A28:C28"/>
    <mergeCell ref="A29:C29"/>
  </mergeCells>
  <pageMargins left="0.7" right="0.7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0"/>
  <sheetViews>
    <sheetView tabSelected="1" workbookViewId="0">
      <selection activeCell="F6" sqref="F6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  <col min="11" max="11" width="12.28515625" customWidth="1"/>
  </cols>
  <sheetData>
    <row r="2" spans="2:11" x14ac:dyDescent="0.25">
      <c r="B2" s="158" t="s">
        <v>82</v>
      </c>
      <c r="C2" s="159"/>
      <c r="D2" s="159"/>
      <c r="E2" s="159"/>
      <c r="F2" s="159"/>
      <c r="G2" s="133"/>
      <c r="H2" s="133"/>
      <c r="I2" s="133"/>
    </row>
    <row r="3" spans="2:11" ht="15.75" thickBot="1" x14ac:dyDescent="0.3">
      <c r="B3" s="209"/>
      <c r="C3" s="210"/>
      <c r="D3" s="210"/>
      <c r="E3" s="210"/>
      <c r="F3" s="210"/>
      <c r="G3" s="210"/>
      <c r="H3" s="210"/>
      <c r="I3" s="210"/>
    </row>
    <row r="4" spans="2:11" ht="32.450000000000003" customHeight="1" thickBot="1" x14ac:dyDescent="0.3">
      <c r="B4" s="126" t="s">
        <v>42</v>
      </c>
      <c r="C4" s="127" t="s">
        <v>43</v>
      </c>
      <c r="D4" s="127" t="s">
        <v>44</v>
      </c>
      <c r="E4" s="127" t="s">
        <v>52</v>
      </c>
      <c r="F4" s="129" t="s">
        <v>46</v>
      </c>
      <c r="G4" s="129" t="s">
        <v>45</v>
      </c>
      <c r="H4" s="128" t="s">
        <v>47</v>
      </c>
      <c r="I4" s="130" t="s">
        <v>48</v>
      </c>
      <c r="J4" s="131" t="s">
        <v>49</v>
      </c>
    </row>
    <row r="5" spans="2:11" x14ac:dyDescent="0.25">
      <c r="B5" s="176">
        <v>1</v>
      </c>
      <c r="C5" s="177" t="s">
        <v>53</v>
      </c>
      <c r="D5" s="177" t="s">
        <v>50</v>
      </c>
      <c r="E5" s="178" t="s">
        <v>56</v>
      </c>
      <c r="F5" s="177">
        <v>4.9749999999999996</v>
      </c>
      <c r="G5" s="177">
        <v>11.065</v>
      </c>
      <c r="H5" s="179">
        <v>4.4450000000000003</v>
      </c>
      <c r="I5" s="180">
        <f>'2498'!H33</f>
        <v>0</v>
      </c>
      <c r="J5" s="181">
        <f t="shared" ref="J5:J7" si="0">I5*1.2</f>
        <v>0</v>
      </c>
      <c r="K5" s="165"/>
    </row>
    <row r="6" spans="2:11" x14ac:dyDescent="0.25">
      <c r="B6" s="153">
        <v>2</v>
      </c>
      <c r="C6" s="160" t="s">
        <v>86</v>
      </c>
      <c r="D6" s="162" t="s">
        <v>50</v>
      </c>
      <c r="E6" s="161" t="s">
        <v>73</v>
      </c>
      <c r="F6" s="160">
        <v>1.296</v>
      </c>
      <c r="G6" s="166">
        <v>4.0199999999999996</v>
      </c>
      <c r="H6" s="166">
        <v>2.7240000000000002</v>
      </c>
      <c r="I6" s="163">
        <f>'2501a'!H32</f>
        <v>0</v>
      </c>
      <c r="J6" s="164">
        <f t="shared" si="0"/>
        <v>0</v>
      </c>
      <c r="K6" s="165"/>
    </row>
    <row r="7" spans="2:11" ht="15.75" thickBot="1" x14ac:dyDescent="0.3">
      <c r="B7" s="182">
        <v>5</v>
      </c>
      <c r="C7" s="183" t="s">
        <v>54</v>
      </c>
      <c r="D7" s="183" t="s">
        <v>50</v>
      </c>
      <c r="E7" s="184" t="s">
        <v>55</v>
      </c>
      <c r="F7" s="185">
        <v>0</v>
      </c>
      <c r="G7" s="183">
        <v>0.76100000000000001</v>
      </c>
      <c r="H7" s="185">
        <v>0.76100000000000001</v>
      </c>
      <c r="I7" s="186">
        <f>'2491'!H30</f>
        <v>0</v>
      </c>
      <c r="J7" s="187">
        <f t="shared" si="0"/>
        <v>0</v>
      </c>
      <c r="K7" s="165"/>
    </row>
    <row r="8" spans="2:11" ht="15.75" thickBot="1" x14ac:dyDescent="0.3">
      <c r="B8" s="132"/>
      <c r="C8" s="167"/>
      <c r="D8" s="167"/>
      <c r="E8" s="167"/>
      <c r="F8" s="167"/>
      <c r="G8" s="172" t="s">
        <v>51</v>
      </c>
      <c r="H8" s="173">
        <f>SUM(H5:H7)</f>
        <v>7.9300000000000006</v>
      </c>
      <c r="I8" s="174">
        <f>SUM(I5:I7)</f>
        <v>0</v>
      </c>
      <c r="J8" s="175">
        <f>SUM(J5:J7)</f>
        <v>0</v>
      </c>
      <c r="K8" s="165"/>
    </row>
    <row r="10" spans="2:11" x14ac:dyDescent="0.25">
      <c r="I10" s="171"/>
    </row>
  </sheetData>
  <mergeCells count="1">
    <mergeCell ref="B3:I3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2498</vt:lpstr>
      <vt:lpstr>2501a</vt:lpstr>
      <vt:lpstr>2491</vt:lpstr>
      <vt:lpstr>ZH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2019-11-14T11:54:54Z</cp:lastPrinted>
  <dcterms:created xsi:type="dcterms:W3CDTF">2018-05-11T08:20:24Z</dcterms:created>
  <dcterms:modified xsi:type="dcterms:W3CDTF">2020-02-19T08:18:45Z</dcterms:modified>
</cp:coreProperties>
</file>