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z25-02 - Maštaľ - výmena 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'z25-02 - Maštaľ - výmena ...'!$C$118:$K$185</definedName>
    <definedName name="_xlnm.Print_Area" localSheetId="1">'z25-02 - Maštaľ - výmena ...'!$C$4:$J$76,'z25-02 - Maštaľ - výmena ...'!$C$82:$J$102,'z25-02 - Maštaľ - výmena ...'!$C$108:$J$185</definedName>
    <definedName name="_xlnm.Print_Titles" localSheetId="1">'z25-02 - Maštaľ - výmena ...'!$118:$118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82"/>
  <c r="BH182"/>
  <c r="BG182"/>
  <c r="BE182"/>
  <c r="T182"/>
  <c r="R182"/>
  <c r="P182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3"/>
  <c r="BH173"/>
  <c r="BG173"/>
  <c r="BE173"/>
  <c r="T173"/>
  <c r="R173"/>
  <c r="P173"/>
  <c r="BI169"/>
  <c r="BH169"/>
  <c r="BG169"/>
  <c r="BE169"/>
  <c r="T169"/>
  <c r="R169"/>
  <c r="P169"/>
  <c r="BI165"/>
  <c r="BH165"/>
  <c r="BG165"/>
  <c r="BE165"/>
  <c r="T165"/>
  <c r="R165"/>
  <c r="P165"/>
  <c r="BI164"/>
  <c r="BH164"/>
  <c r="BG164"/>
  <c r="BE164"/>
  <c r="T164"/>
  <c r="R164"/>
  <c r="P164"/>
  <c r="BI161"/>
  <c r="BH161"/>
  <c r="BG161"/>
  <c r="BE161"/>
  <c r="T161"/>
  <c r="R161"/>
  <c r="P161"/>
  <c r="BI158"/>
  <c r="BH158"/>
  <c r="BG158"/>
  <c r="BE158"/>
  <c r="T158"/>
  <c r="R158"/>
  <c r="P158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49"/>
  <c r="BH149"/>
  <c r="BG149"/>
  <c r="BE149"/>
  <c r="T149"/>
  <c r="R149"/>
  <c r="P149"/>
  <c r="BI146"/>
  <c r="BH146"/>
  <c r="BG146"/>
  <c r="BE146"/>
  <c r="T146"/>
  <c r="R146"/>
  <c r="P146"/>
  <c r="BI143"/>
  <c r="BH143"/>
  <c r="BG143"/>
  <c r="BE143"/>
  <c r="T143"/>
  <c r="T142"/>
  <c r="R143"/>
  <c r="R142"/>
  <c r="P143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2"/>
  <c r="BH122"/>
  <c r="BG122"/>
  <c r="BE122"/>
  <c r="T122"/>
  <c r="R122"/>
  <c r="P122"/>
  <c r="J115"/>
  <c r="F115"/>
  <c r="F113"/>
  <c r="E111"/>
  <c r="J89"/>
  <c r="F89"/>
  <c r="F87"/>
  <c r="E85"/>
  <c r="J22"/>
  <c r="E22"/>
  <c r="J90"/>
  <c r="J21"/>
  <c r="J16"/>
  <c r="E16"/>
  <c r="F116"/>
  <c r="J15"/>
  <c r="J10"/>
  <c r="J87"/>
  <c i="1" r="L90"/>
  <c r="AM90"/>
  <c r="AM89"/>
  <c r="L89"/>
  <c r="AM87"/>
  <c r="L87"/>
  <c r="L85"/>
  <c r="L84"/>
  <c i="2" r="J169"/>
  <c r="J154"/>
  <c r="J143"/>
  <c r="J136"/>
  <c r="J131"/>
  <c i="1" r="AS94"/>
  <c i="2" r="BK178"/>
  <c r="J177"/>
  <c r="BK169"/>
  <c r="J158"/>
  <c r="BK141"/>
  <c r="J137"/>
  <c r="BK152"/>
  <c r="BK136"/>
  <c r="BK131"/>
  <c r="J164"/>
  <c r="BK158"/>
  <c r="BK149"/>
  <c r="J139"/>
  <c r="J130"/>
  <c r="J178"/>
  <c r="J175"/>
  <c r="J161"/>
  <c r="BK146"/>
  <c r="BK139"/>
  <c r="BK129"/>
  <c r="BK143"/>
  <c r="BK134"/>
  <c r="BK173"/>
  <c r="BK161"/>
  <c r="J152"/>
  <c r="J141"/>
  <c r="J133"/>
  <c r="J122"/>
  <c r="BK182"/>
  <c r="BK177"/>
  <c r="J173"/>
  <c r="BK164"/>
  <c r="BK154"/>
  <c r="J140"/>
  <c r="J134"/>
  <c r="BK140"/>
  <c r="BK133"/>
  <c r="BK165"/>
  <c r="J156"/>
  <c r="J146"/>
  <c r="BK137"/>
  <c r="J129"/>
  <c r="J182"/>
  <c r="BK175"/>
  <c r="J165"/>
  <c r="BK156"/>
  <c r="J149"/>
  <c r="J135"/>
  <c r="BK122"/>
  <c r="BK135"/>
  <c r="BK130"/>
  <c l="1" r="BK121"/>
  <c r="P145"/>
  <c r="R153"/>
  <c r="T121"/>
  <c r="T120"/>
  <c r="T145"/>
  <c r="P153"/>
  <c r="R176"/>
  <c r="P121"/>
  <c r="P120"/>
  <c r="BK145"/>
  <c r="BK153"/>
  <c r="J153"/>
  <c r="J100"/>
  <c r="BK176"/>
  <c r="J176"/>
  <c r="J101"/>
  <c r="P176"/>
  <c r="R121"/>
  <c r="R120"/>
  <c r="R119"/>
  <c r="R145"/>
  <c r="R144"/>
  <c r="T153"/>
  <c r="T176"/>
  <c r="BK142"/>
  <c r="J142"/>
  <c r="J97"/>
  <c r="F90"/>
  <c r="J113"/>
  <c r="J116"/>
  <c r="BF129"/>
  <c r="BF134"/>
  <c r="BF136"/>
  <c r="BF137"/>
  <c r="BF143"/>
  <c r="BF149"/>
  <c r="BF158"/>
  <c r="BF131"/>
  <c r="BF135"/>
  <c r="BF140"/>
  <c r="BF141"/>
  <c r="BF152"/>
  <c r="BF154"/>
  <c r="BF161"/>
  <c r="BF164"/>
  <c r="BF169"/>
  <c r="BF173"/>
  <c r="BF175"/>
  <c r="BF177"/>
  <c r="BF178"/>
  <c r="BF182"/>
  <c r="BF122"/>
  <c r="BF130"/>
  <c r="BF133"/>
  <c r="BF139"/>
  <c r="BF146"/>
  <c r="BF156"/>
  <c r="BF165"/>
  <c r="J31"/>
  <c i="1" r="AV95"/>
  <c i="2" r="F35"/>
  <c i="1" r="BD95"/>
  <c r="BD94"/>
  <c r="W33"/>
  <c i="2" r="F34"/>
  <c i="1" r="BC95"/>
  <c r="BC94"/>
  <c r="W32"/>
  <c i="2" r="F33"/>
  <c i="1" r="BB95"/>
  <c r="BB94"/>
  <c r="W31"/>
  <c i="2" r="F31"/>
  <c i="1" r="AZ95"/>
  <c r="AZ94"/>
  <c r="W29"/>
  <c i="2" l="1" r="BK144"/>
  <c r="J144"/>
  <c r="J98"/>
  <c r="T144"/>
  <c r="P144"/>
  <c r="P119"/>
  <c i="1" r="AU95"/>
  <c i="2" r="T119"/>
  <c r="BK120"/>
  <c r="J120"/>
  <c r="J95"/>
  <c r="J121"/>
  <c r="J96"/>
  <c r="J145"/>
  <c r="J99"/>
  <c i="1" r="AY94"/>
  <c r="AV94"/>
  <c r="AK29"/>
  <c i="2" r="F32"/>
  <c i="1" r="BA95"/>
  <c r="BA94"/>
  <c r="W30"/>
  <c r="AU94"/>
  <c r="AX94"/>
  <c i="2" r="J32"/>
  <c i="1" r="AW95"/>
  <c r="AT95"/>
  <c i="2" l="1" r="BK119"/>
  <c r="J119"/>
  <c r="J94"/>
  <c i="1" r="AW94"/>
  <c r="AK30"/>
  <c i="2" l="1" r="J28"/>
  <c i="1" r="AG95"/>
  <c r="AG94"/>
  <c r="AK26"/>
  <c r="AK35"/>
  <c r="AT94"/>
  <c i="2" l="1" r="J37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<sst xmlns="http://schemas.openxmlformats.org/spreadsheetml/2006/main">
  <si>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</si>
  <si>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</si>
  <si>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</si>
  <si>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</si>
  <si>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</si>
  <si>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{d4e56f0d-c0ae-4d43-9f3f-c67de14fc8bf}</t>
  </si>
  <si>
    <t>0,01</t>
  </si>
  <si>
    <t>23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</si>
  <si>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</si>
  <si>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</si>
  <si>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</si>
  <si>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</si>
  <si>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</si>
  <si>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z25-02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</si>
  <si>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</si>
  <si>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</si>
  <si>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Maštaľ - výmena strešnej krytiny</t>
  </si>
  <si>
    <t>JKSO:</t>
  </si>
  <si>
    <t>KS:</t>
  </si>
  <si>
    <t>Miesto:</t>
  </si>
  <si>
    <t>Mikuláš č. 631, 946 55 Dubník</t>
  </si>
  <si>
    <t>Dátum:</t>
  </si>
  <si>
    <t>22. 2. 2025</t>
  </si>
  <si>
    <t>Objednávateľ:</t>
  </si>
  <si>
    <t>IČO:</t>
  </si>
  <si>
    <t>AGROCONTRACT Mikuláš a.s.</t>
  </si>
  <si>
    <t>IČ DPH:</t>
  </si>
  <si>
    <t>Zhotoviteľ:</t>
  </si>
  <si>
    <t>Vyplň údaj</t>
  </si>
  <si>
    <t>Projektant:</t>
  </si>
  <si>
    <t>True</t>
  </si>
  <si>
    <t>Zoltán Gőgh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</si>
  <si>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</si>
  <si>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</si>
  <si>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</si>
  <si>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</si>
  <si>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</si>
  <si>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</si>
  <si>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</si>
  <si>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</si>
  <si>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</si>
  <si>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</si>
  <si>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</si>
  <si>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</si>
  <si>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</si>
  <si>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</si>
  <si>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</si>
  <si>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</si>
  <si>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</si>
  <si>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</si>
  <si>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</si>
  <si>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</si>
  <si>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</si>
  <si>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</si>
  <si>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</si>
  <si>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</si>
  <si>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</si>
  <si>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</si>
  <si>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</si>
  <si>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</si>
  <si>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</si>
  <si>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</si>
  <si>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</si>
  <si>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</si>
  <si>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</si>
  <si>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</si>
  <si>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</si>
  <si>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</si>
  <si>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</si>
  <si>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</si>
  <si>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</si>
  <si>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</si>
  <si>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</si>
  <si>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</si>
  <si>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</si>
  <si>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</si>
  <si>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</si>
  <si>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</si>
  <si>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</si>
  <si>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</si>
  <si>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</si>
  <si>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</si>
  <si>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</si>
  <si>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</si>
  <si>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</si>
  <si>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</si>
  <si>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</si>
  <si>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</si>
  <si>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</si>
  <si>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</si>
  <si>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</si>
  <si>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</si>
  <si>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</si>
  <si>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 xml:space="preserve">    767 - Konštrukcie doplnkové kovové</t>
  </si>
  <si>
    <t xml:space="preserve">    783 - Nátery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</si>
  <si>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</si>
  <si>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</si>
  <si>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</si>
  <si>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</si>
  <si>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</si>
  <si>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</si>
  <si>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</si>
  <si>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</si>
  <si>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</si>
  <si>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</si>
  <si>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</si>
  <si>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</si>
  <si>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</si>
  <si>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</si>
  <si>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</si>
  <si>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</si>
  <si>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</si>
  <si>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</si>
  <si>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943943221.S</t>
  </si>
  <si>
    <t>Montáž lešenia priestorového ľahkého bez podláh pri zaťaženie do 2 kPa, výšky do 10 m</t>
  </si>
  <si>
    <t>m3</t>
  </si>
  <si>
    <t>4</t>
  </si>
  <si>
    <t>2</t>
  </si>
  <si>
    <t>1363779747</t>
  </si>
  <si>
    <t>VV</t>
  </si>
  <si>
    <t>čl. 3551 Pravidiel pre pojazdné lešenie - objem je menší ako 1/20 m3 objemu priestorového lečenia</t>
  </si>
  <si>
    <t>po odpočítaní pracovnej výšky 1,8m</t>
  </si>
  <si>
    <t>4476,38*((11,35+4,6)/2-1,8)</t>
  </si>
  <si>
    <t>1471,5*((5,99+4,0)/2-1,8)</t>
  </si>
  <si>
    <t>Objem objektov</t>
  </si>
  <si>
    <t>"množstvo pojazdného lesšenia"32343,09/3</t>
  </si>
  <si>
    <t>943943292.S</t>
  </si>
  <si>
    <t>Príplatok za prvý a každý ďalší i začatý mesiac používania lešenia priestorového ľahkého bez podláh výšky do 10 m a nad 10 do 22 m</t>
  </si>
  <si>
    <t>288783248</t>
  </si>
  <si>
    <t>3</t>
  </si>
  <si>
    <t>943943821.S</t>
  </si>
  <si>
    <t>Demontáž lešenia priestorového ľahkého bez podláh pri zaťažení do 2 kPa, výšky do 10 m</t>
  </si>
  <si>
    <t>1223969542</t>
  </si>
  <si>
    <t>943955021.S</t>
  </si>
  <si>
    <t>Montáž lešeňovej podlahy s priečnikmi alebo pozdĺžnikmi výšky do do 10 m</t>
  </si>
  <si>
    <t>m2</t>
  </si>
  <si>
    <t>490528142</t>
  </si>
  <si>
    <t>(4476,38+1471,5)</t>
  </si>
  <si>
    <t>5</t>
  </si>
  <si>
    <t>943955191.S</t>
  </si>
  <si>
    <t>Príplatok za prvý a každý i začatý mesiac použitia lešeňovej podlahy pre všetky výšky do 40 m</t>
  </si>
  <si>
    <t>-989627445</t>
  </si>
  <si>
    <t>6</t>
  </si>
  <si>
    <t>943955821.S</t>
  </si>
  <si>
    <t>Demontáž lešeňovej podlahy s priečnikmi alebo pozdľžnikmi výšky do 10 m</t>
  </si>
  <si>
    <t>1988081842</t>
  </si>
  <si>
    <t>7</t>
  </si>
  <si>
    <t>979011111.S</t>
  </si>
  <si>
    <t>Zvislá doprava sutiny a vybúraných hmôt za prvé podlažie nad alebo pod základným podlažím</t>
  </si>
  <si>
    <t>t</t>
  </si>
  <si>
    <t>-1062778501</t>
  </si>
  <si>
    <t>8</t>
  </si>
  <si>
    <t>979081111.S</t>
  </si>
  <si>
    <t>Odvoz sutiny a vybúraných hmôt na skládku do 1 km</t>
  </si>
  <si>
    <t>-1640166496</t>
  </si>
  <si>
    <t>979081121.S</t>
  </si>
  <si>
    <t>Odvoz sutiny a vybúraných hmôt na skládku za každý ďalší 1 km</t>
  </si>
  <si>
    <t>944213172</t>
  </si>
  <si>
    <t>43,695*8 'Prepočítané koeficientom množstva</t>
  </si>
  <si>
    <t>10</t>
  </si>
  <si>
    <t>979082111.S</t>
  </si>
  <si>
    <t>Vnútrostavenisková doprava sutiny a vybúraných hmôt do 10 m</t>
  </si>
  <si>
    <t>-1627996145</t>
  </si>
  <si>
    <t>11</t>
  </si>
  <si>
    <t>979082121.S</t>
  </si>
  <si>
    <t>Vnútrostavenisková doprava sutiny a vybúraných hmôt za každých ďalších 5 m</t>
  </si>
  <si>
    <t>1723124025</t>
  </si>
  <si>
    <t>12</t>
  </si>
  <si>
    <t>979089312.S</t>
  </si>
  <si>
    <t>Poplatok za skládku - kovy (meď, bronz, mosadz, atď.) (17 04), ostatné</t>
  </si>
  <si>
    <t>1330922059</t>
  </si>
  <si>
    <t>99</t>
  </si>
  <si>
    <t>Presun hmôt HSV</t>
  </si>
  <si>
    <t>13</t>
  </si>
  <si>
    <t>999281111.S</t>
  </si>
  <si>
    <t>Presun hmôt pre opravy a údržbu objektov vrátane vonkajších plášťov výšky do 25 m</t>
  </si>
  <si>
    <t>1688840772</t>
  </si>
  <si>
    <t>PSV</t>
  </si>
  <si>
    <t>Práce a dodávky PSV</t>
  </si>
  <si>
    <t>762</t>
  </si>
  <si>
    <t>Konštrukcie tesárske</t>
  </si>
  <si>
    <t>14</t>
  </si>
  <si>
    <t>762341912.S</t>
  </si>
  <si>
    <t>Debnenie a latovanie striech vyrezanie otvorov v latovaní prierez. plochy lát do 25 cm2 s plochou otvoru do 4 m2 -0,00700 t</t>
  </si>
  <si>
    <t>16</t>
  </si>
  <si>
    <t>-284870834</t>
  </si>
  <si>
    <t>"malá strecha, predpokladaný rozsah 20% z plochy</t>
  </si>
  <si>
    <t>1471,5*0,2</t>
  </si>
  <si>
    <t>15</t>
  </si>
  <si>
    <t>762342922.S</t>
  </si>
  <si>
    <t>Zalatovanie otvorov latami na vzdialenosť do 0,50 m plochy otvoru nad 1 do 4 m2</t>
  </si>
  <si>
    <t>1447940617</t>
  </si>
  <si>
    <t>998762102.S</t>
  </si>
  <si>
    <t>Presun hmôt pre konštrukcie tesárske v objektoch výšky do 12 m</t>
  </si>
  <si>
    <t>-348010290</t>
  </si>
  <si>
    <t>767</t>
  </si>
  <si>
    <t>Konštrukcie doplnkové kovové</t>
  </si>
  <si>
    <t>17</t>
  </si>
  <si>
    <t>767392802.S</t>
  </si>
  <si>
    <t xml:space="preserve">Demontáž krytín striech z plechov skrutkovaných,  -0,00700t</t>
  </si>
  <si>
    <t>756287771</t>
  </si>
  <si>
    <t>4476,38+1471,5</t>
  </si>
  <si>
    <t>18</t>
  </si>
  <si>
    <t>767397101.S</t>
  </si>
  <si>
    <t>Montáž strešných sendvičových panelov na OK, hrúbky do 80 mm</t>
  </si>
  <si>
    <t>412727718</t>
  </si>
  <si>
    <t>19</t>
  </si>
  <si>
    <t>M</t>
  </si>
  <si>
    <t>553260001400.S</t>
  </si>
  <si>
    <t>Panel sendvičový s polyuretánovým jadrom strešný oceľový plášť š. 1000 mm hr. jadra 30 mm</t>
  </si>
  <si>
    <t>32</t>
  </si>
  <si>
    <t>-1159349200</t>
  </si>
  <si>
    <t>P</t>
  </si>
  <si>
    <t xml:space="preserve">Poznámka k položke:_x000d_
PUR panel sendvičový s polyuretánovým jasrom, strešný, oceľový plášť,  š. 1000 mm, hrúbka jadra 30 mm, hrúbka vonkajšieho plechu 0,5 mm, hrúbka vnútorného plechu 0,4 mm, 5 rebrový trapéz, povrchová úprava vonkajšia polyester 25 µm, farba vonkajšieho plechu biely hliník  R 9006 a farba vnútorného plechu sivá biela R 9002, poťah 25 µm polyester, materiál vonkajšieho plechu pozink Z 225 alebo porovnateľnej kvality a materiál vnútorného plechu Z 100, alebo porovnateľnej kvality</t>
  </si>
  <si>
    <t>1471,50</t>
  </si>
  <si>
    <t>20</t>
  </si>
  <si>
    <t>553260001500.S</t>
  </si>
  <si>
    <t>Panel sendvičový s polyuretánovým jadrom strešný oceľový plášť š. 1000 mm hr. jadra 50 mm</t>
  </si>
  <si>
    <t>-691840522</t>
  </si>
  <si>
    <t xml:space="preserve">Poznámka k položke:_x000d_
PUR panel sendvičový s polyuretánovým jasrom, strešný, oceľový plášť,  š. 1000 mm, hrúbka jadra 50 mm, hrúbka vonkajšieho plechu 0,5 mm, hrúbka vnútorného plechu 0,4 mm, 5 rebrový trapéz, povrchová úprava vonkajšia polyester 25 µm, farba vonkajšieho plechu biely hliník  R 9006 a farba vnútorného plechu sivá biela R 9002, poťah 25 µm polyester, materiál vonkajšieho plechu pozink Z 225 alebo porovnateľnej kvality a materiál vnútorného plechu Z 100, alebo porovnateľnej kvality</t>
  </si>
  <si>
    <t>4476,38</t>
  </si>
  <si>
    <t>21</t>
  </si>
  <si>
    <t>767421101.S</t>
  </si>
  <si>
    <t>Montáž a dodávka kopletizačných prvkov strešných panelov</t>
  </si>
  <si>
    <t>%</t>
  </si>
  <si>
    <t>-109572089</t>
  </si>
  <si>
    <t>22</t>
  </si>
  <si>
    <t>767995101.S</t>
  </si>
  <si>
    <t>Montáž ostatných atypických kovových stavebných doplnkových konštrukcií do 5 kg</t>
  </si>
  <si>
    <t>kg</t>
  </si>
  <si>
    <t>-163229297</t>
  </si>
  <si>
    <t xml:space="preserve">"zhotovenie  kotevných miest mimo väzníkov</t>
  </si>
  <si>
    <t>"predpokladám platne hr. 8mm o ploche 0,5% z celkovej úplochy</t>
  </si>
  <si>
    <t>(4476,38+1471,5)/100*0,5*8*7,85</t>
  </si>
  <si>
    <t>767995305.S</t>
  </si>
  <si>
    <t>Výroba doplnku stavebného atypického o hmotnosti od 4,01 do 5,5 kg stupňa zložitosti 1</t>
  </si>
  <si>
    <t>-248520473</t>
  </si>
  <si>
    <t>24</t>
  </si>
  <si>
    <t>136110023200.S</t>
  </si>
  <si>
    <t>Plech oceľový hrubý hr. 8 mm, ozn. 11 373.0, podľa EN S235JRG1</t>
  </si>
  <si>
    <t>-406053817</t>
  </si>
  <si>
    <t>1867,634/1000</t>
  </si>
  <si>
    <t>25</t>
  </si>
  <si>
    <t>998767102.S</t>
  </si>
  <si>
    <t>Presun hmôt pre kovové stavebné doplnkové konštrukcie v objektoch výšky nad 6 do 12 m</t>
  </si>
  <si>
    <t>-1888181319</t>
  </si>
  <si>
    <t>783</t>
  </si>
  <si>
    <t>Nátery</t>
  </si>
  <si>
    <t>26</t>
  </si>
  <si>
    <t>783225100.S</t>
  </si>
  <si>
    <t>Nátery kov.stav.doplnk.konštr. syntetické na vzduchu schnúce dvojnás. 1x s emailov. - 105µm</t>
  </si>
  <si>
    <t>1543800559</t>
  </si>
  <si>
    <t>27</t>
  </si>
  <si>
    <t>783226100.S</t>
  </si>
  <si>
    <t>Nátery kov.stav.doplnk.konštr. syntetické na vzduchu schnúce základný - 35µm</t>
  </si>
  <si>
    <t>188731967</t>
  </si>
  <si>
    <t>(4476,38+1471,5)/100*0,5*2</t>
  </si>
  <si>
    <t>28</t>
  </si>
  <si>
    <t>783782404.S</t>
  </si>
  <si>
    <t>Nátery tesárskych konštrukcií, povrchová impregnácia proti drevokaznému hmyzu, hubám a plesniam, jednonásobná</t>
  </si>
  <si>
    <t>1916015175</t>
  </si>
  <si>
    <t>"opravené latovanie"</t>
  </si>
  <si>
    <t>1471,5*0,2*3*0,05*4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</si>
</sst>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164" fontId="18" fillId="0" borderId="0" xfId="0" applyNumberFormat="1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18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4" fillId="4" borderId="6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right" vertical="center"/>
    </xf>
    <xf numFmtId="0" fontId="24" fillId="4" borderId="8" xfId="0" applyFont="1" applyFill="1" applyBorder="1" applyAlignment="1" applyProtection="1">
      <alignment horizontal="left" vertical="center"/>
    </xf>
    <xf numFmtId="0" fontId="24" fillId="4" borderId="0" xfId="0" applyFont="1" applyFill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4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24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0" borderId="22" xfId="0" applyFont="1" applyBorder="1" applyAlignment="1" applyProtection="1">
      <alignment horizontal="center" vertical="center"/>
    </xf>
    <xf numFmtId="49" fontId="24" fillId="0" borderId="22" xfId="0" applyNumberFormat="1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center" vertical="center" wrapText="1"/>
    </xf>
    <xf numFmtId="167" fontId="24" fillId="0" borderId="22" xfId="0" applyNumberFormat="1" applyFont="1" applyBorder="1" applyAlignment="1" applyProtection="1">
      <alignment vertical="center"/>
    </xf>
    <xf numFmtId="4" fontId="24" fillId="2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5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24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="1" customFormat="1" ht="24.96" customHeight="1">
      <c r="B4" s="21"/>
      <c r="C4" s="22"/>
      <c r="D4" s="23" t="s">
        <v>8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9</v>
      </c>
      <c r="BE4" s="25" t="s">
        <v>10</v>
      </c>
      <c r="BS4" s="17" t="s">
        <v>11</v>
      </c>
    </row>
    <row r="5" s="1" customFormat="1" ht="12" customHeight="1">
      <c r="B5" s="21"/>
      <c r="C5" s="22"/>
      <c r="D5" s="26" t="s">
        <v>12</v>
      </c>
      <c r="E5" s="22"/>
      <c r="F5" s="22"/>
      <c r="G5" s="22"/>
      <c r="H5" s="22"/>
      <c r="I5" s="22"/>
      <c r="J5" s="22"/>
      <c r="K5" s="27" t="s">
        <v>13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14</v>
      </c>
      <c r="BS5" s="17" t="s">
        <v>6</v>
      </c>
    </row>
    <row r="6" s="1" customFormat="1" ht="36.96" customHeight="1">
      <c r="B6" s="21"/>
      <c r="C6" s="22"/>
      <c r="D6" s="29" t="s">
        <v>15</v>
      </c>
      <c r="E6" s="22"/>
      <c r="F6" s="22"/>
      <c r="G6" s="22"/>
      <c r="H6" s="22"/>
      <c r="I6" s="22"/>
      <c r="J6" s="22"/>
      <c r="K6" s="30" t="s">
        <v>16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17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18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19</v>
      </c>
      <c r="E8" s="22"/>
      <c r="F8" s="22"/>
      <c r="G8" s="22"/>
      <c r="H8" s="22"/>
      <c r="I8" s="22"/>
      <c r="J8" s="22"/>
      <c r="K8" s="27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21</v>
      </c>
      <c r="AL8" s="22"/>
      <c r="AM8" s="22"/>
      <c r="AN8" s="33" t="s">
        <v>22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24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25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24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24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30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24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48" t="s">
        <v>40</v>
      </c>
      <c r="G29" s="47"/>
      <c r="H29" s="47"/>
      <c r="I29" s="47"/>
      <c r="J29" s="47"/>
      <c r="K29" s="47"/>
      <c r="L29" s="49">
        <v>0.23000000000000001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1">
        <f>ROUND(AZ94,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1">
        <f>ROUND(AV94, 2)</f>
        <v>0</v>
      </c>
      <c r="AL29" s="50"/>
      <c r="AM29" s="50"/>
      <c r="AN29" s="50"/>
      <c r="AO29" s="50"/>
      <c r="AP29" s="50"/>
      <c r="AQ29" s="50"/>
      <c r="AR29" s="52"/>
      <c r="AS29" s="53"/>
      <c r="AT29" s="53"/>
      <c r="AU29" s="53"/>
      <c r="AV29" s="53"/>
      <c r="AW29" s="53"/>
      <c r="AX29" s="53"/>
      <c r="AY29" s="53"/>
      <c r="AZ29" s="53"/>
      <c r="BE29" s="54"/>
    </row>
    <row r="30" s="3" customFormat="1" ht="14.4" customHeight="1">
      <c r="A30" s="3"/>
      <c r="B30" s="46"/>
      <c r="C30" s="47"/>
      <c r="D30" s="47"/>
      <c r="E30" s="47"/>
      <c r="F30" s="48" t="s">
        <v>41</v>
      </c>
      <c r="G30" s="47"/>
      <c r="H30" s="47"/>
      <c r="I30" s="47"/>
      <c r="J30" s="47"/>
      <c r="K30" s="47"/>
      <c r="L30" s="49">
        <v>0.23000000000000001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1">
        <f>ROUND(BA94,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1">
        <f>ROUND(AW94, 2)</f>
        <v>0</v>
      </c>
      <c r="AL30" s="50"/>
      <c r="AM30" s="50"/>
      <c r="AN30" s="50"/>
      <c r="AO30" s="50"/>
      <c r="AP30" s="50"/>
      <c r="AQ30" s="50"/>
      <c r="AR30" s="52"/>
      <c r="AS30" s="53"/>
      <c r="AT30" s="53"/>
      <c r="AU30" s="53"/>
      <c r="AV30" s="53"/>
      <c r="AW30" s="53"/>
      <c r="AX30" s="53"/>
      <c r="AY30" s="53"/>
      <c r="AZ30" s="53"/>
      <c r="BE30" s="54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55">
        <v>0.23000000000000001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56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56">
        <v>0</v>
      </c>
      <c r="AL31" s="47"/>
      <c r="AM31" s="47"/>
      <c r="AN31" s="47"/>
      <c r="AO31" s="47"/>
      <c r="AP31" s="47"/>
      <c r="AQ31" s="47"/>
      <c r="AR31" s="57"/>
      <c r="BE31" s="54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55">
        <v>0.23000000000000001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56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56">
        <v>0</v>
      </c>
      <c r="AL32" s="47"/>
      <c r="AM32" s="47"/>
      <c r="AN32" s="47"/>
      <c r="AO32" s="47"/>
      <c r="AP32" s="47"/>
      <c r="AQ32" s="47"/>
      <c r="AR32" s="57"/>
      <c r="BE32" s="54"/>
    </row>
    <row r="33" hidden="1" s="3" customFormat="1" ht="14.4" customHeight="1">
      <c r="A33" s="3"/>
      <c r="B33" s="46"/>
      <c r="C33" s="47"/>
      <c r="D33" s="47"/>
      <c r="E33" s="47"/>
      <c r="F33" s="48" t="s">
        <v>44</v>
      </c>
      <c r="G33" s="47"/>
      <c r="H33" s="47"/>
      <c r="I33" s="47"/>
      <c r="J33" s="47"/>
      <c r="K33" s="47"/>
      <c r="L33" s="49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1">
        <f>ROUND(BD94,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1">
        <v>0</v>
      </c>
      <c r="AL33" s="50"/>
      <c r="AM33" s="50"/>
      <c r="AN33" s="50"/>
      <c r="AO33" s="50"/>
      <c r="AP33" s="50"/>
      <c r="AQ33" s="50"/>
      <c r="AR33" s="52"/>
      <c r="AS33" s="53"/>
      <c r="AT33" s="53"/>
      <c r="AU33" s="53"/>
      <c r="AV33" s="53"/>
      <c r="AW33" s="53"/>
      <c r="AX33" s="53"/>
      <c r="AY33" s="53"/>
      <c r="AZ33" s="53"/>
      <c r="BE33" s="54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8"/>
      <c r="D35" s="59" t="s">
        <v>45</v>
      </c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1" t="s">
        <v>46</v>
      </c>
      <c r="U35" s="60"/>
      <c r="V35" s="60"/>
      <c r="W35" s="60"/>
      <c r="X35" s="62" t="s">
        <v>47</v>
      </c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3">
        <f>SUM(AK26:AK33)</f>
        <v>0</v>
      </c>
      <c r="AL35" s="60"/>
      <c r="AM35" s="60"/>
      <c r="AN35" s="60"/>
      <c r="AO35" s="64"/>
      <c r="AP35" s="58"/>
      <c r="AQ35" s="58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65"/>
      <c r="C49" s="66"/>
      <c r="D49" s="67" t="s">
        <v>48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7" t="s">
        <v>49</v>
      </c>
      <c r="AI49" s="68"/>
      <c r="AJ49" s="68"/>
      <c r="AK49" s="68"/>
      <c r="AL49" s="68"/>
      <c r="AM49" s="68"/>
      <c r="AN49" s="68"/>
      <c r="AO49" s="68"/>
      <c r="AP49" s="66"/>
      <c r="AQ49" s="66"/>
      <c r="AR49" s="69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70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70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70" t="s">
        <v>50</v>
      </c>
      <c r="AI60" s="42"/>
      <c r="AJ60" s="42"/>
      <c r="AK60" s="42"/>
      <c r="AL60" s="42"/>
      <c r="AM60" s="70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7" t="s">
        <v>52</v>
      </c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67" t="s">
        <v>53</v>
      </c>
      <c r="AI64" s="71"/>
      <c r="AJ64" s="71"/>
      <c r="AK64" s="71"/>
      <c r="AL64" s="71"/>
      <c r="AM64" s="71"/>
      <c r="AN64" s="71"/>
      <c r="AO64" s="71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70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70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70" t="s">
        <v>50</v>
      </c>
      <c r="AI75" s="42"/>
      <c r="AJ75" s="42"/>
      <c r="AK75" s="42"/>
      <c r="AL75" s="42"/>
      <c r="AM75" s="70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72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44"/>
      <c r="BE77" s="38"/>
    </row>
    <row r="81" s="2" customFormat="1" ht="6.96" customHeight="1">
      <c r="A81" s="38"/>
      <c r="B81" s="74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6"/>
      <c r="C84" s="32" t="s">
        <v>12</v>
      </c>
      <c r="D84" s="77"/>
      <c r="E84" s="77"/>
      <c r="F84" s="77"/>
      <c r="G84" s="77"/>
      <c r="H84" s="77"/>
      <c r="I84" s="77"/>
      <c r="J84" s="77"/>
      <c r="K84" s="77"/>
      <c r="L84" s="77" t="str">
        <f>K5</f>
        <v>z25-02</v>
      </c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8"/>
      <c r="BE84" s="4"/>
    </row>
    <row r="85" s="5" customFormat="1" ht="36.96" customHeight="1">
      <c r="A85" s="5"/>
      <c r="B85" s="79"/>
      <c r="C85" s="80" t="s">
        <v>15</v>
      </c>
      <c r="D85" s="81"/>
      <c r="E85" s="81"/>
      <c r="F85" s="81"/>
      <c r="G85" s="81"/>
      <c r="H85" s="81"/>
      <c r="I85" s="81"/>
      <c r="J85" s="81"/>
      <c r="K85" s="81"/>
      <c r="L85" s="82" t="str">
        <f>K6</f>
        <v>Maštaľ - výmena strešnej krytiny</v>
      </c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3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19</v>
      </c>
      <c r="D87" s="40"/>
      <c r="E87" s="40"/>
      <c r="F87" s="40"/>
      <c r="G87" s="40"/>
      <c r="H87" s="40"/>
      <c r="I87" s="40"/>
      <c r="J87" s="40"/>
      <c r="K87" s="40"/>
      <c r="L87" s="84" t="str">
        <f>IF(K8="","",K8)</f>
        <v>Mikuláš č. 631, 946 55 Dubník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21</v>
      </c>
      <c r="AJ87" s="40"/>
      <c r="AK87" s="40"/>
      <c r="AL87" s="40"/>
      <c r="AM87" s="85" t="str">
        <f>IF(AN8= "","",AN8)</f>
        <v>22. 2. 2025</v>
      </c>
      <c r="AN87" s="85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23</v>
      </c>
      <c r="D89" s="40"/>
      <c r="E89" s="40"/>
      <c r="F89" s="40"/>
      <c r="G89" s="40"/>
      <c r="H89" s="40"/>
      <c r="I89" s="40"/>
      <c r="J89" s="40"/>
      <c r="K89" s="40"/>
      <c r="L89" s="77" t="str">
        <f>IF(E11= "","",E11)</f>
        <v>AGROCONTRACT Mikuláš a.s.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6" t="str">
        <f>IF(E17="","",E17)</f>
        <v>Zoltán Gőgh</v>
      </c>
      <c r="AN89" s="77"/>
      <c r="AO89" s="77"/>
      <c r="AP89" s="77"/>
      <c r="AQ89" s="40"/>
      <c r="AR89" s="44"/>
      <c r="AS89" s="87" t="s">
        <v>55</v>
      </c>
      <c r="AT89" s="88"/>
      <c r="AU89" s="89"/>
      <c r="AV89" s="89"/>
      <c r="AW89" s="89"/>
      <c r="AX89" s="89"/>
      <c r="AY89" s="89"/>
      <c r="AZ89" s="89"/>
      <c r="BA89" s="89"/>
      <c r="BB89" s="89"/>
      <c r="BC89" s="89"/>
      <c r="BD89" s="90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7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6" t="str">
        <f>IF(E20="","",E20)</f>
        <v xml:space="preserve"> </v>
      </c>
      <c r="AN90" s="77"/>
      <c r="AO90" s="77"/>
      <c r="AP90" s="77"/>
      <c r="AQ90" s="40"/>
      <c r="AR90" s="44"/>
      <c r="AS90" s="91"/>
      <c r="AT90" s="92"/>
      <c r="AU90" s="93"/>
      <c r="AV90" s="93"/>
      <c r="AW90" s="93"/>
      <c r="AX90" s="93"/>
      <c r="AY90" s="93"/>
      <c r="AZ90" s="93"/>
      <c r="BA90" s="93"/>
      <c r="BB90" s="93"/>
      <c r="BC90" s="93"/>
      <c r="BD90" s="94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95"/>
      <c r="AT91" s="96"/>
      <c r="AU91" s="97"/>
      <c r="AV91" s="97"/>
      <c r="AW91" s="97"/>
      <c r="AX91" s="97"/>
      <c r="AY91" s="97"/>
      <c r="AZ91" s="97"/>
      <c r="BA91" s="97"/>
      <c r="BB91" s="97"/>
      <c r="BC91" s="97"/>
      <c r="BD91" s="98"/>
      <c r="BE91" s="38"/>
    </row>
    <row r="92" s="2" customFormat="1" ht="29.28" customHeight="1">
      <c r="A92" s="38"/>
      <c r="B92" s="39"/>
      <c r="C92" s="99" t="s">
        <v>56</v>
      </c>
      <c r="D92" s="100"/>
      <c r="E92" s="100"/>
      <c r="F92" s="100"/>
      <c r="G92" s="100"/>
      <c r="H92" s="101"/>
      <c r="I92" s="102" t="s">
        <v>57</v>
      </c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3" t="s">
        <v>58</v>
      </c>
      <c r="AH92" s="100"/>
      <c r="AI92" s="100"/>
      <c r="AJ92" s="100"/>
      <c r="AK92" s="100"/>
      <c r="AL92" s="100"/>
      <c r="AM92" s="100"/>
      <c r="AN92" s="102" t="s">
        <v>59</v>
      </c>
      <c r="AO92" s="100"/>
      <c r="AP92" s="104"/>
      <c r="AQ92" s="105" t="s">
        <v>60</v>
      </c>
      <c r="AR92" s="44"/>
      <c r="AS92" s="106" t="s">
        <v>61</v>
      </c>
      <c r="AT92" s="107" t="s">
        <v>62</v>
      </c>
      <c r="AU92" s="107" t="s">
        <v>63</v>
      </c>
      <c r="AV92" s="107" t="s">
        <v>64</v>
      </c>
      <c r="AW92" s="107" t="s">
        <v>65</v>
      </c>
      <c r="AX92" s="107" t="s">
        <v>66</v>
      </c>
      <c r="AY92" s="107" t="s">
        <v>67</v>
      </c>
      <c r="AZ92" s="107" t="s">
        <v>68</v>
      </c>
      <c r="BA92" s="107" t="s">
        <v>69</v>
      </c>
      <c r="BB92" s="107" t="s">
        <v>70</v>
      </c>
      <c r="BC92" s="107" t="s">
        <v>71</v>
      </c>
      <c r="BD92" s="108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9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1"/>
      <c r="BE93" s="38"/>
    </row>
    <row r="94" s="6" customFormat="1" ht="32.4" customHeight="1">
      <c r="A94" s="6"/>
      <c r="B94" s="112"/>
      <c r="C94" s="113" t="s">
        <v>73</v>
      </c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5">
        <f>ROUND(AG95,2)</f>
        <v>0</v>
      </c>
      <c r="AH94" s="115"/>
      <c r="AI94" s="115"/>
      <c r="AJ94" s="115"/>
      <c r="AK94" s="115"/>
      <c r="AL94" s="115"/>
      <c r="AM94" s="115"/>
      <c r="AN94" s="116">
        <f>SUM(AG94,AT94)</f>
        <v>0</v>
      </c>
      <c r="AO94" s="116"/>
      <c r="AP94" s="116"/>
      <c r="AQ94" s="117" t="s">
        <v>1</v>
      </c>
      <c r="AR94" s="118"/>
      <c r="AS94" s="119">
        <f>ROUND(AS95,2)</f>
        <v>0</v>
      </c>
      <c r="AT94" s="120">
        <f>ROUND(SUM(AV94:AW94),2)</f>
        <v>0</v>
      </c>
      <c r="AU94" s="121">
        <f>ROUND(AU95,5)</f>
        <v>0</v>
      </c>
      <c r="AV94" s="120">
        <f>ROUND(AZ94*L29,2)</f>
        <v>0</v>
      </c>
      <c r="AW94" s="120">
        <f>ROUND(BA94*L30,2)</f>
        <v>0</v>
      </c>
      <c r="AX94" s="120">
        <f>ROUND(BB94*L29,2)</f>
        <v>0</v>
      </c>
      <c r="AY94" s="120">
        <f>ROUND(BC94*L30,2)</f>
        <v>0</v>
      </c>
      <c r="AZ94" s="120">
        <f>ROUND(AZ95,2)</f>
        <v>0</v>
      </c>
      <c r="BA94" s="120">
        <f>ROUND(BA95,2)</f>
        <v>0</v>
      </c>
      <c r="BB94" s="120">
        <f>ROUND(BB95,2)</f>
        <v>0</v>
      </c>
      <c r="BC94" s="120">
        <f>ROUND(BC95,2)</f>
        <v>0</v>
      </c>
      <c r="BD94" s="122">
        <f>ROUND(BD95,2)</f>
        <v>0</v>
      </c>
      <c r="BE94" s="6"/>
      <c r="BS94" s="123" t="s">
        <v>74</v>
      </c>
      <c r="BT94" s="123" t="s">
        <v>75</v>
      </c>
      <c r="BV94" s="123" t="s">
        <v>76</v>
      </c>
      <c r="BW94" s="123" t="s">
        <v>5</v>
      </c>
      <c r="BX94" s="123" t="s">
        <v>77</v>
      </c>
      <c r="CL94" s="123" t="s">
        <v>1</v>
      </c>
    </row>
    <row r="95" s="7" customFormat="1" ht="16.5" customHeight="1">
      <c r="A95" s="124" t="s">
        <v>78</v>
      </c>
      <c r="B95" s="125"/>
      <c r="C95" s="126"/>
      <c r="D95" s="127" t="s">
        <v>13</v>
      </c>
      <c r="E95" s="127"/>
      <c r="F95" s="127"/>
      <c r="G95" s="127"/>
      <c r="H95" s="127"/>
      <c r="I95" s="128"/>
      <c r="J95" s="127" t="s">
        <v>16</v>
      </c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9">
        <f>'z25-02 - Maštaľ - výmena ...'!J28</f>
        <v>0</v>
      </c>
      <c r="AH95" s="128"/>
      <c r="AI95" s="128"/>
      <c r="AJ95" s="128"/>
      <c r="AK95" s="128"/>
      <c r="AL95" s="128"/>
      <c r="AM95" s="128"/>
      <c r="AN95" s="129">
        <f>SUM(AG95,AT95)</f>
        <v>0</v>
      </c>
      <c r="AO95" s="128"/>
      <c r="AP95" s="128"/>
      <c r="AQ95" s="130" t="s">
        <v>79</v>
      </c>
      <c r="AR95" s="131"/>
      <c r="AS95" s="132">
        <v>0</v>
      </c>
      <c r="AT95" s="133">
        <f>ROUND(SUM(AV95:AW95),2)</f>
        <v>0</v>
      </c>
      <c r="AU95" s="134">
        <f>'z25-02 - Maštaľ - výmena ...'!P119</f>
        <v>0</v>
      </c>
      <c r="AV95" s="133">
        <f>'z25-02 - Maštaľ - výmena ...'!J31</f>
        <v>0</v>
      </c>
      <c r="AW95" s="133">
        <f>'z25-02 - Maštaľ - výmena ...'!J32</f>
        <v>0</v>
      </c>
      <c r="AX95" s="133">
        <f>'z25-02 - Maštaľ - výmena ...'!J33</f>
        <v>0</v>
      </c>
      <c r="AY95" s="133">
        <f>'z25-02 - Maštaľ - výmena ...'!J34</f>
        <v>0</v>
      </c>
      <c r="AZ95" s="133">
        <f>'z25-02 - Maštaľ - výmena ...'!F31</f>
        <v>0</v>
      </c>
      <c r="BA95" s="133">
        <f>'z25-02 - Maštaľ - výmena ...'!F32</f>
        <v>0</v>
      </c>
      <c r="BB95" s="133">
        <f>'z25-02 - Maštaľ - výmena ...'!F33</f>
        <v>0</v>
      </c>
      <c r="BC95" s="133">
        <f>'z25-02 - Maštaľ - výmena ...'!F34</f>
        <v>0</v>
      </c>
      <c r="BD95" s="135">
        <f>'z25-02 - Maštaľ - výmena ...'!F35</f>
        <v>0</v>
      </c>
      <c r="BE95" s="7"/>
      <c r="BT95" s="136" t="s">
        <v>80</v>
      </c>
      <c r="BU95" s="136" t="s">
        <v>81</v>
      </c>
      <c r="BV95" s="136" t="s">
        <v>76</v>
      </c>
      <c r="BW95" s="136" t="s">
        <v>5</v>
      </c>
      <c r="BX95" s="136" t="s">
        <v>77</v>
      </c>
      <c r="CL95" s="136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72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oRpkFm/xU9wuBu0dCwyiyxfEyCWxi9lpW4vKzfB/Upv5ruGRhzUkgTUax9ZnGJoWBIQDASVUYtwHsfH0lSgS/Q==" hashValue="2kY6pSYTr5IZgH+8MFy6gniGZadBgso6qwD19S1E4byOaK4A5KkDsD0IweJxWxBtJ4gTvTQINQf++rNjneNsOA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z25-02 - Maštaľ - výmena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75</v>
      </c>
    </row>
    <row r="4" s="1" customFormat="1" ht="24.96" customHeight="1">
      <c r="B4" s="20"/>
      <c r="D4" s="139" t="s">
        <v>82</v>
      </c>
      <c r="L4" s="20"/>
      <c r="M4" s="140" t="s">
        <v>9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41" t="s">
        <v>15</v>
      </c>
      <c r="E6" s="38"/>
      <c r="F6" s="38"/>
      <c r="G6" s="38"/>
      <c r="H6" s="38"/>
      <c r="I6" s="38"/>
      <c r="J6" s="38"/>
      <c r="K6" s="38"/>
      <c r="L6" s="69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42" t="s">
        <v>16</v>
      </c>
      <c r="F7" s="38"/>
      <c r="G7" s="38"/>
      <c r="H7" s="38"/>
      <c r="I7" s="38"/>
      <c r="J7" s="38"/>
      <c r="K7" s="38"/>
      <c r="L7" s="69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41" t="s">
        <v>17</v>
      </c>
      <c r="E9" s="38"/>
      <c r="F9" s="143" t="s">
        <v>1</v>
      </c>
      <c r="G9" s="38"/>
      <c r="H9" s="38"/>
      <c r="I9" s="141" t="s">
        <v>18</v>
      </c>
      <c r="J9" s="143" t="s">
        <v>1</v>
      </c>
      <c r="K9" s="38"/>
      <c r="L9" s="6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41" t="s">
        <v>19</v>
      </c>
      <c r="E10" s="38"/>
      <c r="F10" s="143" t="s">
        <v>20</v>
      </c>
      <c r="G10" s="38"/>
      <c r="H10" s="38"/>
      <c r="I10" s="141" t="s">
        <v>21</v>
      </c>
      <c r="J10" s="144" t="str">
        <f>'Rekapitulácia stavby'!AN8</f>
        <v>22. 2. 2025</v>
      </c>
      <c r="K10" s="38"/>
      <c r="L10" s="6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23</v>
      </c>
      <c r="E12" s="38"/>
      <c r="F12" s="38"/>
      <c r="G12" s="38"/>
      <c r="H12" s="38"/>
      <c r="I12" s="141" t="s">
        <v>24</v>
      </c>
      <c r="J12" s="143" t="s">
        <v>1</v>
      </c>
      <c r="K12" s="38"/>
      <c r="L12" s="6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43" t="s">
        <v>25</v>
      </c>
      <c r="F13" s="38"/>
      <c r="G13" s="38"/>
      <c r="H13" s="38"/>
      <c r="I13" s="141" t="s">
        <v>26</v>
      </c>
      <c r="J13" s="143" t="s">
        <v>1</v>
      </c>
      <c r="K13" s="38"/>
      <c r="L13" s="6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41" t="s">
        <v>27</v>
      </c>
      <c r="E15" s="38"/>
      <c r="F15" s="38"/>
      <c r="G15" s="38"/>
      <c r="H15" s="38"/>
      <c r="I15" s="141" t="s">
        <v>24</v>
      </c>
      <c r="J15" s="33" t="str">
        <f>'Rekapitulácia stavby'!AN13</f>
        <v>Vyplň údaj</v>
      </c>
      <c r="K15" s="38"/>
      <c r="L15" s="6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'Rekapitulácia stavby'!E14</f>
        <v>Vyplň údaj</v>
      </c>
      <c r="F16" s="143"/>
      <c r="G16" s="143"/>
      <c r="H16" s="143"/>
      <c r="I16" s="141" t="s">
        <v>26</v>
      </c>
      <c r="J16" s="33" t="str">
        <f>'Rekapitulácia stavby'!AN14</f>
        <v>Vyplň údaj</v>
      </c>
      <c r="K16" s="38"/>
      <c r="L16" s="6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41" t="s">
        <v>29</v>
      </c>
      <c r="E18" s="38"/>
      <c r="F18" s="38"/>
      <c r="G18" s="38"/>
      <c r="H18" s="38"/>
      <c r="I18" s="141" t="s">
        <v>24</v>
      </c>
      <c r="J18" s="143" t="s">
        <v>1</v>
      </c>
      <c r="K18" s="38"/>
      <c r="L18" s="6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3" t="s">
        <v>31</v>
      </c>
      <c r="F19" s="38"/>
      <c r="G19" s="38"/>
      <c r="H19" s="38"/>
      <c r="I19" s="141" t="s">
        <v>26</v>
      </c>
      <c r="J19" s="143" t="s">
        <v>1</v>
      </c>
      <c r="K19" s="38"/>
      <c r="L19" s="6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41" t="s">
        <v>32</v>
      </c>
      <c r="E21" s="38"/>
      <c r="F21" s="38"/>
      <c r="G21" s="38"/>
      <c r="H21" s="38"/>
      <c r="I21" s="141" t="s">
        <v>24</v>
      </c>
      <c r="J21" s="143" t="str">
        <f>IF('Rekapitulácia stavby'!AN19="","",'Rekapitulácia stavby'!AN19)</f>
        <v/>
      </c>
      <c r="K21" s="38"/>
      <c r="L21" s="6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43" t="str">
        <f>IF('Rekapitulácia stavby'!E20="","",'Rekapitulácia stavby'!E20)</f>
        <v xml:space="preserve"> </v>
      </c>
      <c r="F22" s="38"/>
      <c r="G22" s="38"/>
      <c r="H22" s="38"/>
      <c r="I22" s="141" t="s">
        <v>26</v>
      </c>
      <c r="J22" s="143" t="str">
        <f>IF('Rekapitulácia stavby'!AN20="","",'Rekapitulácia stavby'!AN20)</f>
        <v/>
      </c>
      <c r="K22" s="38"/>
      <c r="L22" s="6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41" t="s">
        <v>34</v>
      </c>
      <c r="E24" s="38"/>
      <c r="F24" s="38"/>
      <c r="G24" s="38"/>
      <c r="H24" s="38"/>
      <c r="I24" s="38"/>
      <c r="J24" s="38"/>
      <c r="K24" s="38"/>
      <c r="L24" s="6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45"/>
      <c r="B25" s="146"/>
      <c r="C25" s="145"/>
      <c r="D25" s="145"/>
      <c r="E25" s="147" t="s">
        <v>1</v>
      </c>
      <c r="F25" s="147"/>
      <c r="G25" s="147"/>
      <c r="H25" s="147"/>
      <c r="I25" s="145"/>
      <c r="J25" s="145"/>
      <c r="K25" s="145"/>
      <c r="L25" s="148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9"/>
      <c r="E27" s="149"/>
      <c r="F27" s="149"/>
      <c r="G27" s="149"/>
      <c r="H27" s="149"/>
      <c r="I27" s="149"/>
      <c r="J27" s="149"/>
      <c r="K27" s="149"/>
      <c r="L27" s="69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151">
        <f>ROUND(J119, 2)</f>
        <v>0</v>
      </c>
      <c r="K28" s="38"/>
      <c r="L28" s="6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52" t="s">
        <v>37</v>
      </c>
      <c r="G30" s="38"/>
      <c r="H30" s="38"/>
      <c r="I30" s="152" t="s">
        <v>36</v>
      </c>
      <c r="J30" s="152" t="s">
        <v>38</v>
      </c>
      <c r="K30" s="38"/>
      <c r="L30" s="6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53" t="s">
        <v>39</v>
      </c>
      <c r="E31" s="154" t="s">
        <v>40</v>
      </c>
      <c r="F31" s="155">
        <f>ROUND((SUM(BE119:BE185)),  2)</f>
        <v>0</v>
      </c>
      <c r="G31" s="156"/>
      <c r="H31" s="156"/>
      <c r="I31" s="157">
        <v>0.23000000000000001</v>
      </c>
      <c r="J31" s="155">
        <f>ROUND(((SUM(BE119:BE185))*I31),  2)</f>
        <v>0</v>
      </c>
      <c r="K31" s="38"/>
      <c r="L31" s="6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54" t="s">
        <v>41</v>
      </c>
      <c r="F32" s="155">
        <f>ROUND((SUM(BF119:BF185)),  2)</f>
        <v>0</v>
      </c>
      <c r="G32" s="156"/>
      <c r="H32" s="156"/>
      <c r="I32" s="157">
        <v>0.23000000000000001</v>
      </c>
      <c r="J32" s="155">
        <f>ROUND(((SUM(BF119:BF185))*I32),  2)</f>
        <v>0</v>
      </c>
      <c r="K32" s="38"/>
      <c r="L32" s="6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41" t="s">
        <v>42</v>
      </c>
      <c r="F33" s="158">
        <f>ROUND((SUM(BG119:BG185)),  2)</f>
        <v>0</v>
      </c>
      <c r="G33" s="38"/>
      <c r="H33" s="38"/>
      <c r="I33" s="159">
        <v>0.23000000000000001</v>
      </c>
      <c r="J33" s="158">
        <f>0</f>
        <v>0</v>
      </c>
      <c r="K33" s="38"/>
      <c r="L33" s="6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41" t="s">
        <v>43</v>
      </c>
      <c r="F34" s="158">
        <f>ROUND((SUM(BH119:BH185)),  2)</f>
        <v>0</v>
      </c>
      <c r="G34" s="38"/>
      <c r="H34" s="38"/>
      <c r="I34" s="159">
        <v>0.23000000000000001</v>
      </c>
      <c r="J34" s="158">
        <f>0</f>
        <v>0</v>
      </c>
      <c r="K34" s="38"/>
      <c r="L34" s="6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4" t="s">
        <v>44</v>
      </c>
      <c r="F35" s="155">
        <f>ROUND((SUM(BI119:BI185)),  2)</f>
        <v>0</v>
      </c>
      <c r="G35" s="156"/>
      <c r="H35" s="156"/>
      <c r="I35" s="157">
        <v>0</v>
      </c>
      <c r="J35" s="155">
        <f>0</f>
        <v>0</v>
      </c>
      <c r="K35" s="38"/>
      <c r="L35" s="6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60"/>
      <c r="D37" s="161" t="s">
        <v>45</v>
      </c>
      <c r="E37" s="162"/>
      <c r="F37" s="162"/>
      <c r="G37" s="163" t="s">
        <v>46</v>
      </c>
      <c r="H37" s="164" t="s">
        <v>47</v>
      </c>
      <c r="I37" s="162"/>
      <c r="J37" s="165">
        <f>SUM(J28:J35)</f>
        <v>0</v>
      </c>
      <c r="K37" s="166"/>
      <c r="L37" s="6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9"/>
      <c r="D50" s="167" t="s">
        <v>48</v>
      </c>
      <c r="E50" s="168"/>
      <c r="F50" s="168"/>
      <c r="G50" s="167" t="s">
        <v>49</v>
      </c>
      <c r="H50" s="168"/>
      <c r="I50" s="168"/>
      <c r="J50" s="168"/>
      <c r="K50" s="168"/>
      <c r="L50" s="69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9" t="s">
        <v>50</v>
      </c>
      <c r="E61" s="170"/>
      <c r="F61" s="171" t="s">
        <v>51</v>
      </c>
      <c r="G61" s="169" t="s">
        <v>50</v>
      </c>
      <c r="H61" s="170"/>
      <c r="I61" s="170"/>
      <c r="J61" s="172" t="s">
        <v>51</v>
      </c>
      <c r="K61" s="170"/>
      <c r="L61" s="69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7" t="s">
        <v>52</v>
      </c>
      <c r="E65" s="173"/>
      <c r="F65" s="173"/>
      <c r="G65" s="167" t="s">
        <v>53</v>
      </c>
      <c r="H65" s="173"/>
      <c r="I65" s="173"/>
      <c r="J65" s="173"/>
      <c r="K65" s="173"/>
      <c r="L65" s="69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9" t="s">
        <v>50</v>
      </c>
      <c r="E76" s="170"/>
      <c r="F76" s="171" t="s">
        <v>51</v>
      </c>
      <c r="G76" s="169" t="s">
        <v>50</v>
      </c>
      <c r="H76" s="170"/>
      <c r="I76" s="170"/>
      <c r="J76" s="172" t="s">
        <v>51</v>
      </c>
      <c r="K76" s="170"/>
      <c r="L76" s="69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4"/>
      <c r="C77" s="175"/>
      <c r="D77" s="175"/>
      <c r="E77" s="175"/>
      <c r="F77" s="175"/>
      <c r="G77" s="175"/>
      <c r="H77" s="175"/>
      <c r="I77" s="175"/>
      <c r="J77" s="175"/>
      <c r="K77" s="175"/>
      <c r="L77" s="69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6"/>
      <c r="C81" s="177"/>
      <c r="D81" s="177"/>
      <c r="E81" s="177"/>
      <c r="F81" s="177"/>
      <c r="G81" s="177"/>
      <c r="H81" s="177"/>
      <c r="I81" s="177"/>
      <c r="J81" s="177"/>
      <c r="K81" s="177"/>
      <c r="L81" s="6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83</v>
      </c>
      <c r="D82" s="40"/>
      <c r="E82" s="40"/>
      <c r="F82" s="40"/>
      <c r="G82" s="40"/>
      <c r="H82" s="40"/>
      <c r="I82" s="40"/>
      <c r="J82" s="40"/>
      <c r="K82" s="40"/>
      <c r="L82" s="69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9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9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82" t="str">
        <f>E7</f>
        <v>Maštaľ - výmena strešnej krytiny</v>
      </c>
      <c r="F85" s="40"/>
      <c r="G85" s="40"/>
      <c r="H85" s="40"/>
      <c r="I85" s="40"/>
      <c r="J85" s="40"/>
      <c r="K85" s="40"/>
      <c r="L85" s="69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9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19</v>
      </c>
      <c r="D87" s="40"/>
      <c r="E87" s="40"/>
      <c r="F87" s="27" t="str">
        <f>F10</f>
        <v>Mikuláš č. 631, 946 55 Dubník</v>
      </c>
      <c r="G87" s="40"/>
      <c r="H87" s="40"/>
      <c r="I87" s="32" t="s">
        <v>21</v>
      </c>
      <c r="J87" s="85" t="str">
        <f>IF(J10="","",J10)</f>
        <v>22. 2. 2025</v>
      </c>
      <c r="K87" s="40"/>
      <c r="L87" s="69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9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23</v>
      </c>
      <c r="D89" s="40"/>
      <c r="E89" s="40"/>
      <c r="F89" s="27" t="str">
        <f>E13</f>
        <v>AGROCONTRACT Mikuláš a.s.</v>
      </c>
      <c r="G89" s="40"/>
      <c r="H89" s="40"/>
      <c r="I89" s="32" t="s">
        <v>29</v>
      </c>
      <c r="J89" s="36" t="str">
        <f>E19</f>
        <v>Zoltán Gőgh</v>
      </c>
      <c r="K89" s="40"/>
      <c r="L89" s="69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27</v>
      </c>
      <c r="D90" s="40"/>
      <c r="E90" s="40"/>
      <c r="F90" s="27" t="str">
        <f>IF(E16="","",E16)</f>
        <v>Vyplň údaj</v>
      </c>
      <c r="G90" s="40"/>
      <c r="H90" s="40"/>
      <c r="I90" s="32" t="s">
        <v>32</v>
      </c>
      <c r="J90" s="36" t="str">
        <f>E22</f>
        <v xml:space="preserve"> </v>
      </c>
      <c r="K90" s="40"/>
      <c r="L90" s="69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9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78" t="s">
        <v>84</v>
      </c>
      <c r="D92" s="179"/>
      <c r="E92" s="179"/>
      <c r="F92" s="179"/>
      <c r="G92" s="179"/>
      <c r="H92" s="179"/>
      <c r="I92" s="179"/>
      <c r="J92" s="180" t="s">
        <v>85</v>
      </c>
      <c r="K92" s="179"/>
      <c r="L92" s="69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9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81" t="s">
        <v>86</v>
      </c>
      <c r="D94" s="40"/>
      <c r="E94" s="40"/>
      <c r="F94" s="40"/>
      <c r="G94" s="40"/>
      <c r="H94" s="40"/>
      <c r="I94" s="40"/>
      <c r="J94" s="116">
        <f>J119</f>
        <v>0</v>
      </c>
      <c r="K94" s="40"/>
      <c r="L94" s="69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87</v>
      </c>
    </row>
    <row r="95" s="9" customFormat="1" ht="24.96" customHeight="1">
      <c r="A95" s="9"/>
      <c r="B95" s="182"/>
      <c r="C95" s="183"/>
      <c r="D95" s="184" t="s">
        <v>88</v>
      </c>
      <c r="E95" s="185"/>
      <c r="F95" s="185"/>
      <c r="G95" s="185"/>
      <c r="H95" s="185"/>
      <c r="I95" s="185"/>
      <c r="J95" s="186">
        <f>J120</f>
        <v>0</v>
      </c>
      <c r="K95" s="183"/>
      <c r="L95" s="18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88"/>
      <c r="C96" s="189"/>
      <c r="D96" s="190" t="s">
        <v>89</v>
      </c>
      <c r="E96" s="191"/>
      <c r="F96" s="191"/>
      <c r="G96" s="191"/>
      <c r="H96" s="191"/>
      <c r="I96" s="191"/>
      <c r="J96" s="192">
        <f>J121</f>
        <v>0</v>
      </c>
      <c r="K96" s="189"/>
      <c r="L96" s="19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88"/>
      <c r="C97" s="189"/>
      <c r="D97" s="190" t="s">
        <v>90</v>
      </c>
      <c r="E97" s="191"/>
      <c r="F97" s="191"/>
      <c r="G97" s="191"/>
      <c r="H97" s="191"/>
      <c r="I97" s="191"/>
      <c r="J97" s="192">
        <f>J142</f>
        <v>0</v>
      </c>
      <c r="K97" s="189"/>
      <c r="L97" s="19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9" customFormat="1" ht="24.96" customHeight="1">
      <c r="A98" s="9"/>
      <c r="B98" s="182"/>
      <c r="C98" s="183"/>
      <c r="D98" s="184" t="s">
        <v>91</v>
      </c>
      <c r="E98" s="185"/>
      <c r="F98" s="185"/>
      <c r="G98" s="185"/>
      <c r="H98" s="185"/>
      <c r="I98" s="185"/>
      <c r="J98" s="186">
        <f>J144</f>
        <v>0</v>
      </c>
      <c r="K98" s="183"/>
      <c r="L98" s="187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88"/>
      <c r="C99" s="189"/>
      <c r="D99" s="190" t="s">
        <v>92</v>
      </c>
      <c r="E99" s="191"/>
      <c r="F99" s="191"/>
      <c r="G99" s="191"/>
      <c r="H99" s="191"/>
      <c r="I99" s="191"/>
      <c r="J99" s="192">
        <f>J145</f>
        <v>0</v>
      </c>
      <c r="K99" s="189"/>
      <c r="L99" s="19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8"/>
      <c r="C100" s="189"/>
      <c r="D100" s="190" t="s">
        <v>93</v>
      </c>
      <c r="E100" s="191"/>
      <c r="F100" s="191"/>
      <c r="G100" s="191"/>
      <c r="H100" s="191"/>
      <c r="I100" s="191"/>
      <c r="J100" s="192">
        <f>J153</f>
        <v>0</v>
      </c>
      <c r="K100" s="189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8"/>
      <c r="C101" s="189"/>
      <c r="D101" s="190" t="s">
        <v>94</v>
      </c>
      <c r="E101" s="191"/>
      <c r="F101" s="191"/>
      <c r="G101" s="191"/>
      <c r="H101" s="191"/>
      <c r="I101" s="191"/>
      <c r="J101" s="192">
        <f>J176</f>
        <v>0</v>
      </c>
      <c r="K101" s="189"/>
      <c r="L101" s="19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9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72"/>
      <c r="C103" s="73"/>
      <c r="D103" s="73"/>
      <c r="E103" s="73"/>
      <c r="F103" s="73"/>
      <c r="G103" s="73"/>
      <c r="H103" s="73"/>
      <c r="I103" s="73"/>
      <c r="J103" s="73"/>
      <c r="K103" s="73"/>
      <c r="L103" s="69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74"/>
      <c r="C107" s="75"/>
      <c r="D107" s="75"/>
      <c r="E107" s="75"/>
      <c r="F107" s="75"/>
      <c r="G107" s="75"/>
      <c r="H107" s="75"/>
      <c r="I107" s="75"/>
      <c r="J107" s="75"/>
      <c r="K107" s="75"/>
      <c r="L107" s="69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95</v>
      </c>
      <c r="D108" s="40"/>
      <c r="E108" s="40"/>
      <c r="F108" s="40"/>
      <c r="G108" s="40"/>
      <c r="H108" s="40"/>
      <c r="I108" s="40"/>
      <c r="J108" s="40"/>
      <c r="K108" s="40"/>
      <c r="L108" s="69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9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15</v>
      </c>
      <c r="D110" s="40"/>
      <c r="E110" s="40"/>
      <c r="F110" s="40"/>
      <c r="G110" s="40"/>
      <c r="H110" s="40"/>
      <c r="I110" s="40"/>
      <c r="J110" s="40"/>
      <c r="K110" s="40"/>
      <c r="L110" s="69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82" t="str">
        <f>E7</f>
        <v>Maštaľ - výmena strešnej krytiny</v>
      </c>
      <c r="F111" s="40"/>
      <c r="G111" s="40"/>
      <c r="H111" s="40"/>
      <c r="I111" s="40"/>
      <c r="J111" s="40"/>
      <c r="K111" s="40"/>
      <c r="L111" s="69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9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19</v>
      </c>
      <c r="D113" s="40"/>
      <c r="E113" s="40"/>
      <c r="F113" s="27" t="str">
        <f>F10</f>
        <v>Mikuláš č. 631, 946 55 Dubník</v>
      </c>
      <c r="G113" s="40"/>
      <c r="H113" s="40"/>
      <c r="I113" s="32" t="s">
        <v>21</v>
      </c>
      <c r="J113" s="85" t="str">
        <f>IF(J10="","",J10)</f>
        <v>22. 2. 2025</v>
      </c>
      <c r="K113" s="40"/>
      <c r="L113" s="69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9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23</v>
      </c>
      <c r="D115" s="40"/>
      <c r="E115" s="40"/>
      <c r="F115" s="27" t="str">
        <f>E13</f>
        <v>AGROCONTRACT Mikuláš a.s.</v>
      </c>
      <c r="G115" s="40"/>
      <c r="H115" s="40"/>
      <c r="I115" s="32" t="s">
        <v>29</v>
      </c>
      <c r="J115" s="36" t="str">
        <f>E19</f>
        <v>Zoltán Gőgh</v>
      </c>
      <c r="K115" s="40"/>
      <c r="L115" s="69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27</v>
      </c>
      <c r="D116" s="40"/>
      <c r="E116" s="40"/>
      <c r="F116" s="27" t="str">
        <f>IF(E16="","",E16)</f>
        <v>Vyplň údaj</v>
      </c>
      <c r="G116" s="40"/>
      <c r="H116" s="40"/>
      <c r="I116" s="32" t="s">
        <v>32</v>
      </c>
      <c r="J116" s="36" t="str">
        <f>E22</f>
        <v xml:space="preserve"> </v>
      </c>
      <c r="K116" s="40"/>
      <c r="L116" s="69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9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4"/>
      <c r="B118" s="195"/>
      <c r="C118" s="196" t="s">
        <v>96</v>
      </c>
      <c r="D118" s="197" t="s">
        <v>60</v>
      </c>
      <c r="E118" s="197" t="s">
        <v>56</v>
      </c>
      <c r="F118" s="197" t="s">
        <v>57</v>
      </c>
      <c r="G118" s="197" t="s">
        <v>97</v>
      </c>
      <c r="H118" s="197" t="s">
        <v>98</v>
      </c>
      <c r="I118" s="197" t="s">
        <v>99</v>
      </c>
      <c r="J118" s="198" t="s">
        <v>85</v>
      </c>
      <c r="K118" s="199" t="s">
        <v>100</v>
      </c>
      <c r="L118" s="200"/>
      <c r="M118" s="106" t="s">
        <v>1</v>
      </c>
      <c r="N118" s="107" t="s">
        <v>39</v>
      </c>
      <c r="O118" s="107" t="s">
        <v>101</v>
      </c>
      <c r="P118" s="107" t="s">
        <v>102</v>
      </c>
      <c r="Q118" s="107" t="s">
        <v>103</v>
      </c>
      <c r="R118" s="107" t="s">
        <v>104</v>
      </c>
      <c r="S118" s="107" t="s">
        <v>105</v>
      </c>
      <c r="T118" s="108" t="s">
        <v>106</v>
      </c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</row>
    <row r="119" s="2" customFormat="1" ht="22.8" customHeight="1">
      <c r="A119" s="38"/>
      <c r="B119" s="39"/>
      <c r="C119" s="113" t="s">
        <v>86</v>
      </c>
      <c r="D119" s="40"/>
      <c r="E119" s="40"/>
      <c r="F119" s="40"/>
      <c r="G119" s="40"/>
      <c r="H119" s="40"/>
      <c r="I119" s="40"/>
      <c r="J119" s="201">
        <f>BK119</f>
        <v>0</v>
      </c>
      <c r="K119" s="40"/>
      <c r="L119" s="44"/>
      <c r="M119" s="109"/>
      <c r="N119" s="202"/>
      <c r="O119" s="110"/>
      <c r="P119" s="203">
        <f>P120+P144</f>
        <v>0</v>
      </c>
      <c r="Q119" s="110"/>
      <c r="R119" s="203">
        <f>R120+R144</f>
        <v>823.84643750704004</v>
      </c>
      <c r="S119" s="110"/>
      <c r="T119" s="204">
        <f>T120+T144</f>
        <v>43.695259999999998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74</v>
      </c>
      <c r="AU119" s="17" t="s">
        <v>87</v>
      </c>
      <c r="BK119" s="205">
        <f>BK120+BK144</f>
        <v>0</v>
      </c>
    </row>
    <row r="120" s="12" customFormat="1" ht="25.92" customHeight="1">
      <c r="A120" s="12"/>
      <c r="B120" s="206"/>
      <c r="C120" s="207"/>
      <c r="D120" s="208" t="s">
        <v>74</v>
      </c>
      <c r="E120" s="209" t="s">
        <v>107</v>
      </c>
      <c r="F120" s="209" t="s">
        <v>108</v>
      </c>
      <c r="G120" s="207"/>
      <c r="H120" s="207"/>
      <c r="I120" s="210"/>
      <c r="J120" s="211">
        <f>BK120</f>
        <v>0</v>
      </c>
      <c r="K120" s="207"/>
      <c r="L120" s="212"/>
      <c r="M120" s="213"/>
      <c r="N120" s="214"/>
      <c r="O120" s="214"/>
      <c r="P120" s="215">
        <f>P121+P142</f>
        <v>0</v>
      </c>
      <c r="Q120" s="214"/>
      <c r="R120" s="215">
        <f>R121+R142</f>
        <v>750.37452150920001</v>
      </c>
      <c r="S120" s="214"/>
      <c r="T120" s="216">
        <f>T121+T142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7" t="s">
        <v>80</v>
      </c>
      <c r="AT120" s="218" t="s">
        <v>74</v>
      </c>
      <c r="AU120" s="218" t="s">
        <v>75</v>
      </c>
      <c r="AY120" s="217" t="s">
        <v>109</v>
      </c>
      <c r="BK120" s="219">
        <f>BK121+BK142</f>
        <v>0</v>
      </c>
    </row>
    <row r="121" s="12" customFormat="1" ht="22.8" customHeight="1">
      <c r="A121" s="12"/>
      <c r="B121" s="206"/>
      <c r="C121" s="207"/>
      <c r="D121" s="208" t="s">
        <v>74</v>
      </c>
      <c r="E121" s="220" t="s">
        <v>110</v>
      </c>
      <c r="F121" s="220" t="s">
        <v>111</v>
      </c>
      <c r="G121" s="207"/>
      <c r="H121" s="207"/>
      <c r="I121" s="210"/>
      <c r="J121" s="221">
        <f>BK121</f>
        <v>0</v>
      </c>
      <c r="K121" s="207"/>
      <c r="L121" s="212"/>
      <c r="M121" s="213"/>
      <c r="N121" s="214"/>
      <c r="O121" s="214"/>
      <c r="P121" s="215">
        <f>SUM(P122:P141)</f>
        <v>0</v>
      </c>
      <c r="Q121" s="214"/>
      <c r="R121" s="215">
        <f>SUM(R122:R141)</f>
        <v>750.37452150920001</v>
      </c>
      <c r="S121" s="214"/>
      <c r="T121" s="216">
        <f>SUM(T122:T141)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7" t="s">
        <v>80</v>
      </c>
      <c r="AT121" s="218" t="s">
        <v>74</v>
      </c>
      <c r="AU121" s="218" t="s">
        <v>80</v>
      </c>
      <c r="AY121" s="217" t="s">
        <v>109</v>
      </c>
      <c r="BK121" s="219">
        <f>SUM(BK122:BK141)</f>
        <v>0</v>
      </c>
    </row>
    <row r="122" s="2" customFormat="1" ht="24.15" customHeight="1">
      <c r="A122" s="38"/>
      <c r="B122" s="39"/>
      <c r="C122" s="222" t="s">
        <v>80</v>
      </c>
      <c r="D122" s="222" t="s">
        <v>112</v>
      </c>
      <c r="E122" s="223" t="s">
        <v>113</v>
      </c>
      <c r="F122" s="224" t="s">
        <v>114</v>
      </c>
      <c r="G122" s="225" t="s">
        <v>115</v>
      </c>
      <c r="H122" s="226">
        <v>10781.030000000001</v>
      </c>
      <c r="I122" s="227"/>
      <c r="J122" s="228">
        <f>ROUND(I122*H122,2)</f>
        <v>0</v>
      </c>
      <c r="K122" s="229"/>
      <c r="L122" s="44"/>
      <c r="M122" s="230" t="s">
        <v>1</v>
      </c>
      <c r="N122" s="231" t="s">
        <v>41</v>
      </c>
      <c r="O122" s="97"/>
      <c r="P122" s="232">
        <f>O122*H122</f>
        <v>0</v>
      </c>
      <c r="Q122" s="232">
        <v>0.028680279999999999</v>
      </c>
      <c r="R122" s="232">
        <f>Q122*H122</f>
        <v>309.20295908840001</v>
      </c>
      <c r="S122" s="232">
        <v>0</v>
      </c>
      <c r="T122" s="233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4" t="s">
        <v>116</v>
      </c>
      <c r="AT122" s="234" t="s">
        <v>112</v>
      </c>
      <c r="AU122" s="234" t="s">
        <v>117</v>
      </c>
      <c r="AY122" s="17" t="s">
        <v>109</v>
      </c>
      <c r="BE122" s="235">
        <f>IF(N122="základná",J122,0)</f>
        <v>0</v>
      </c>
      <c r="BF122" s="235">
        <f>IF(N122="znížená",J122,0)</f>
        <v>0</v>
      </c>
      <c r="BG122" s="235">
        <f>IF(N122="zákl. prenesená",J122,0)</f>
        <v>0</v>
      </c>
      <c r="BH122" s="235">
        <f>IF(N122="zníž. prenesená",J122,0)</f>
        <v>0</v>
      </c>
      <c r="BI122" s="235">
        <f>IF(N122="nulová",J122,0)</f>
        <v>0</v>
      </c>
      <c r="BJ122" s="17" t="s">
        <v>117</v>
      </c>
      <c r="BK122" s="235">
        <f>ROUND(I122*H122,2)</f>
        <v>0</v>
      </c>
      <c r="BL122" s="17" t="s">
        <v>116</v>
      </c>
      <c r="BM122" s="234" t="s">
        <v>118</v>
      </c>
    </row>
    <row r="123" s="13" customFormat="1">
      <c r="A123" s="13"/>
      <c r="B123" s="236"/>
      <c r="C123" s="237"/>
      <c r="D123" s="238" t="s">
        <v>119</v>
      </c>
      <c r="E123" s="239" t="s">
        <v>1</v>
      </c>
      <c r="F123" s="240" t="s">
        <v>120</v>
      </c>
      <c r="G123" s="237"/>
      <c r="H123" s="239" t="s">
        <v>1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6" t="s">
        <v>119</v>
      </c>
      <c r="AU123" s="246" t="s">
        <v>117</v>
      </c>
      <c r="AV123" s="13" t="s">
        <v>80</v>
      </c>
      <c r="AW123" s="13" t="s">
        <v>30</v>
      </c>
      <c r="AX123" s="13" t="s">
        <v>75</v>
      </c>
      <c r="AY123" s="246" t="s">
        <v>109</v>
      </c>
    </row>
    <row r="124" s="13" customFormat="1">
      <c r="A124" s="13"/>
      <c r="B124" s="236"/>
      <c r="C124" s="237"/>
      <c r="D124" s="238" t="s">
        <v>119</v>
      </c>
      <c r="E124" s="239" t="s">
        <v>1</v>
      </c>
      <c r="F124" s="240" t="s">
        <v>121</v>
      </c>
      <c r="G124" s="237"/>
      <c r="H124" s="239" t="s">
        <v>1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6" t="s">
        <v>119</v>
      </c>
      <c r="AU124" s="246" t="s">
        <v>117</v>
      </c>
      <c r="AV124" s="13" t="s">
        <v>80</v>
      </c>
      <c r="AW124" s="13" t="s">
        <v>30</v>
      </c>
      <c r="AX124" s="13" t="s">
        <v>75</v>
      </c>
      <c r="AY124" s="246" t="s">
        <v>109</v>
      </c>
    </row>
    <row r="125" s="14" customFormat="1">
      <c r="A125" s="14"/>
      <c r="B125" s="247"/>
      <c r="C125" s="248"/>
      <c r="D125" s="238" t="s">
        <v>119</v>
      </c>
      <c r="E125" s="249" t="s">
        <v>1</v>
      </c>
      <c r="F125" s="250" t="s">
        <v>122</v>
      </c>
      <c r="G125" s="248"/>
      <c r="H125" s="251">
        <v>27641.647000000001</v>
      </c>
      <c r="I125" s="252"/>
      <c r="J125" s="248"/>
      <c r="K125" s="248"/>
      <c r="L125" s="253"/>
      <c r="M125" s="254"/>
      <c r="N125" s="255"/>
      <c r="O125" s="255"/>
      <c r="P125" s="255"/>
      <c r="Q125" s="255"/>
      <c r="R125" s="255"/>
      <c r="S125" s="255"/>
      <c r="T125" s="25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7" t="s">
        <v>119</v>
      </c>
      <c r="AU125" s="257" t="s">
        <v>117</v>
      </c>
      <c r="AV125" s="14" t="s">
        <v>117</v>
      </c>
      <c r="AW125" s="14" t="s">
        <v>30</v>
      </c>
      <c r="AX125" s="14" t="s">
        <v>75</v>
      </c>
      <c r="AY125" s="257" t="s">
        <v>109</v>
      </c>
    </row>
    <row r="126" s="14" customFormat="1">
      <c r="A126" s="14"/>
      <c r="B126" s="247"/>
      <c r="C126" s="248"/>
      <c r="D126" s="238" t="s">
        <v>119</v>
      </c>
      <c r="E126" s="249" t="s">
        <v>1</v>
      </c>
      <c r="F126" s="250" t="s">
        <v>123</v>
      </c>
      <c r="G126" s="248"/>
      <c r="H126" s="251">
        <v>4701.4430000000002</v>
      </c>
      <c r="I126" s="252"/>
      <c r="J126" s="248"/>
      <c r="K126" s="248"/>
      <c r="L126" s="253"/>
      <c r="M126" s="254"/>
      <c r="N126" s="255"/>
      <c r="O126" s="255"/>
      <c r="P126" s="255"/>
      <c r="Q126" s="255"/>
      <c r="R126" s="255"/>
      <c r="S126" s="255"/>
      <c r="T126" s="25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7" t="s">
        <v>119</v>
      </c>
      <c r="AU126" s="257" t="s">
        <v>117</v>
      </c>
      <c r="AV126" s="14" t="s">
        <v>117</v>
      </c>
      <c r="AW126" s="14" t="s">
        <v>30</v>
      </c>
      <c r="AX126" s="14" t="s">
        <v>75</v>
      </c>
      <c r="AY126" s="257" t="s">
        <v>109</v>
      </c>
    </row>
    <row r="127" s="15" customFormat="1">
      <c r="A127" s="15"/>
      <c r="B127" s="258"/>
      <c r="C127" s="259"/>
      <c r="D127" s="238" t="s">
        <v>119</v>
      </c>
      <c r="E127" s="260" t="s">
        <v>1</v>
      </c>
      <c r="F127" s="261" t="s">
        <v>124</v>
      </c>
      <c r="G127" s="259"/>
      <c r="H127" s="262">
        <v>32343.09</v>
      </c>
      <c r="I127" s="263"/>
      <c r="J127" s="259"/>
      <c r="K127" s="259"/>
      <c r="L127" s="264"/>
      <c r="M127" s="265"/>
      <c r="N127" s="266"/>
      <c r="O127" s="266"/>
      <c r="P127" s="266"/>
      <c r="Q127" s="266"/>
      <c r="R127" s="266"/>
      <c r="S127" s="266"/>
      <c r="T127" s="267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8" t="s">
        <v>119</v>
      </c>
      <c r="AU127" s="268" t="s">
        <v>117</v>
      </c>
      <c r="AV127" s="15" t="s">
        <v>116</v>
      </c>
      <c r="AW127" s="15" t="s">
        <v>30</v>
      </c>
      <c r="AX127" s="15" t="s">
        <v>75</v>
      </c>
      <c r="AY127" s="268" t="s">
        <v>109</v>
      </c>
    </row>
    <row r="128" s="14" customFormat="1">
      <c r="A128" s="14"/>
      <c r="B128" s="247"/>
      <c r="C128" s="248"/>
      <c r="D128" s="238" t="s">
        <v>119</v>
      </c>
      <c r="E128" s="249" t="s">
        <v>1</v>
      </c>
      <c r="F128" s="250" t="s">
        <v>125</v>
      </c>
      <c r="G128" s="248"/>
      <c r="H128" s="251">
        <v>10781.030000000001</v>
      </c>
      <c r="I128" s="252"/>
      <c r="J128" s="248"/>
      <c r="K128" s="248"/>
      <c r="L128" s="253"/>
      <c r="M128" s="254"/>
      <c r="N128" s="255"/>
      <c r="O128" s="255"/>
      <c r="P128" s="255"/>
      <c r="Q128" s="255"/>
      <c r="R128" s="255"/>
      <c r="S128" s="255"/>
      <c r="T128" s="25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7" t="s">
        <v>119</v>
      </c>
      <c r="AU128" s="257" t="s">
        <v>117</v>
      </c>
      <c r="AV128" s="14" t="s">
        <v>117</v>
      </c>
      <c r="AW128" s="14" t="s">
        <v>30</v>
      </c>
      <c r="AX128" s="14" t="s">
        <v>80</v>
      </c>
      <c r="AY128" s="257" t="s">
        <v>109</v>
      </c>
    </row>
    <row r="129" s="2" customFormat="1" ht="37.8" customHeight="1">
      <c r="A129" s="38"/>
      <c r="B129" s="39"/>
      <c r="C129" s="222" t="s">
        <v>117</v>
      </c>
      <c r="D129" s="222" t="s">
        <v>112</v>
      </c>
      <c r="E129" s="223" t="s">
        <v>126</v>
      </c>
      <c r="F129" s="224" t="s">
        <v>127</v>
      </c>
      <c r="G129" s="225" t="s">
        <v>115</v>
      </c>
      <c r="H129" s="226">
        <v>10781.030000000001</v>
      </c>
      <c r="I129" s="227"/>
      <c r="J129" s="228">
        <f>ROUND(I129*H129,2)</f>
        <v>0</v>
      </c>
      <c r="K129" s="229"/>
      <c r="L129" s="44"/>
      <c r="M129" s="230" t="s">
        <v>1</v>
      </c>
      <c r="N129" s="231" t="s">
        <v>41</v>
      </c>
      <c r="O129" s="97"/>
      <c r="P129" s="232">
        <f>O129*H129</f>
        <v>0</v>
      </c>
      <c r="Q129" s="232">
        <v>0</v>
      </c>
      <c r="R129" s="232">
        <f>Q129*H129</f>
        <v>0</v>
      </c>
      <c r="S129" s="232">
        <v>0</v>
      </c>
      <c r="T129" s="233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4" t="s">
        <v>116</v>
      </c>
      <c r="AT129" s="234" t="s">
        <v>112</v>
      </c>
      <c r="AU129" s="234" t="s">
        <v>117</v>
      </c>
      <c r="AY129" s="17" t="s">
        <v>109</v>
      </c>
      <c r="BE129" s="235">
        <f>IF(N129="základná",J129,0)</f>
        <v>0</v>
      </c>
      <c r="BF129" s="235">
        <f>IF(N129="znížená",J129,0)</f>
        <v>0</v>
      </c>
      <c r="BG129" s="235">
        <f>IF(N129="zákl. prenesená",J129,0)</f>
        <v>0</v>
      </c>
      <c r="BH129" s="235">
        <f>IF(N129="zníž. prenesená",J129,0)</f>
        <v>0</v>
      </c>
      <c r="BI129" s="235">
        <f>IF(N129="nulová",J129,0)</f>
        <v>0</v>
      </c>
      <c r="BJ129" s="17" t="s">
        <v>117</v>
      </c>
      <c r="BK129" s="235">
        <f>ROUND(I129*H129,2)</f>
        <v>0</v>
      </c>
      <c r="BL129" s="17" t="s">
        <v>116</v>
      </c>
      <c r="BM129" s="234" t="s">
        <v>128</v>
      </c>
    </row>
    <row r="130" s="2" customFormat="1" ht="24.15" customHeight="1">
      <c r="A130" s="38"/>
      <c r="B130" s="39"/>
      <c r="C130" s="222" t="s">
        <v>129</v>
      </c>
      <c r="D130" s="222" t="s">
        <v>112</v>
      </c>
      <c r="E130" s="223" t="s">
        <v>130</v>
      </c>
      <c r="F130" s="224" t="s">
        <v>131</v>
      </c>
      <c r="G130" s="225" t="s">
        <v>115</v>
      </c>
      <c r="H130" s="226">
        <v>10781.030000000001</v>
      </c>
      <c r="I130" s="227"/>
      <c r="J130" s="228">
        <f>ROUND(I130*H130,2)</f>
        <v>0</v>
      </c>
      <c r="K130" s="229"/>
      <c r="L130" s="44"/>
      <c r="M130" s="230" t="s">
        <v>1</v>
      </c>
      <c r="N130" s="231" t="s">
        <v>41</v>
      </c>
      <c r="O130" s="97"/>
      <c r="P130" s="232">
        <f>O130*H130</f>
        <v>0</v>
      </c>
      <c r="Q130" s="232">
        <v>0.023900000000000001</v>
      </c>
      <c r="R130" s="232">
        <f>Q130*H130</f>
        <v>257.66661700000003</v>
      </c>
      <c r="S130" s="232">
        <v>0</v>
      </c>
      <c r="T130" s="233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4" t="s">
        <v>116</v>
      </c>
      <c r="AT130" s="234" t="s">
        <v>112</v>
      </c>
      <c r="AU130" s="234" t="s">
        <v>117</v>
      </c>
      <c r="AY130" s="17" t="s">
        <v>109</v>
      </c>
      <c r="BE130" s="235">
        <f>IF(N130="základná",J130,0)</f>
        <v>0</v>
      </c>
      <c r="BF130" s="235">
        <f>IF(N130="znížená",J130,0)</f>
        <v>0</v>
      </c>
      <c r="BG130" s="235">
        <f>IF(N130="zákl. prenesená",J130,0)</f>
        <v>0</v>
      </c>
      <c r="BH130" s="235">
        <f>IF(N130="zníž. prenesená",J130,0)</f>
        <v>0</v>
      </c>
      <c r="BI130" s="235">
        <f>IF(N130="nulová",J130,0)</f>
        <v>0</v>
      </c>
      <c r="BJ130" s="17" t="s">
        <v>117</v>
      </c>
      <c r="BK130" s="235">
        <f>ROUND(I130*H130,2)</f>
        <v>0</v>
      </c>
      <c r="BL130" s="17" t="s">
        <v>116</v>
      </c>
      <c r="BM130" s="234" t="s">
        <v>132</v>
      </c>
    </row>
    <row r="131" s="2" customFormat="1" ht="24.15" customHeight="1">
      <c r="A131" s="38"/>
      <c r="B131" s="39"/>
      <c r="C131" s="222" t="s">
        <v>116</v>
      </c>
      <c r="D131" s="222" t="s">
        <v>112</v>
      </c>
      <c r="E131" s="223" t="s">
        <v>133</v>
      </c>
      <c r="F131" s="224" t="s">
        <v>134</v>
      </c>
      <c r="G131" s="225" t="s">
        <v>135</v>
      </c>
      <c r="H131" s="226">
        <v>5947.8800000000001</v>
      </c>
      <c r="I131" s="227"/>
      <c r="J131" s="228">
        <f>ROUND(I131*H131,2)</f>
        <v>0</v>
      </c>
      <c r="K131" s="229"/>
      <c r="L131" s="44"/>
      <c r="M131" s="230" t="s">
        <v>1</v>
      </c>
      <c r="N131" s="231" t="s">
        <v>41</v>
      </c>
      <c r="O131" s="97"/>
      <c r="P131" s="232">
        <f>O131*H131</f>
        <v>0</v>
      </c>
      <c r="Q131" s="232">
        <v>0.01542616</v>
      </c>
      <c r="R131" s="232">
        <f>Q131*H131</f>
        <v>91.752948540800006</v>
      </c>
      <c r="S131" s="232">
        <v>0</v>
      </c>
      <c r="T131" s="233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4" t="s">
        <v>116</v>
      </c>
      <c r="AT131" s="234" t="s">
        <v>112</v>
      </c>
      <c r="AU131" s="234" t="s">
        <v>117</v>
      </c>
      <c r="AY131" s="17" t="s">
        <v>109</v>
      </c>
      <c r="BE131" s="235">
        <f>IF(N131="základná",J131,0)</f>
        <v>0</v>
      </c>
      <c r="BF131" s="235">
        <f>IF(N131="znížená",J131,0)</f>
        <v>0</v>
      </c>
      <c r="BG131" s="235">
        <f>IF(N131="zákl. prenesená",J131,0)</f>
        <v>0</v>
      </c>
      <c r="BH131" s="235">
        <f>IF(N131="zníž. prenesená",J131,0)</f>
        <v>0</v>
      </c>
      <c r="BI131" s="235">
        <f>IF(N131="nulová",J131,0)</f>
        <v>0</v>
      </c>
      <c r="BJ131" s="17" t="s">
        <v>117</v>
      </c>
      <c r="BK131" s="235">
        <f>ROUND(I131*H131,2)</f>
        <v>0</v>
      </c>
      <c r="BL131" s="17" t="s">
        <v>116</v>
      </c>
      <c r="BM131" s="234" t="s">
        <v>136</v>
      </c>
    </row>
    <row r="132" s="14" customFormat="1">
      <c r="A132" s="14"/>
      <c r="B132" s="247"/>
      <c r="C132" s="248"/>
      <c r="D132" s="238" t="s">
        <v>119</v>
      </c>
      <c r="E132" s="249" t="s">
        <v>1</v>
      </c>
      <c r="F132" s="250" t="s">
        <v>137</v>
      </c>
      <c r="G132" s="248"/>
      <c r="H132" s="251">
        <v>5947.8800000000001</v>
      </c>
      <c r="I132" s="252"/>
      <c r="J132" s="248"/>
      <c r="K132" s="248"/>
      <c r="L132" s="253"/>
      <c r="M132" s="254"/>
      <c r="N132" s="255"/>
      <c r="O132" s="255"/>
      <c r="P132" s="255"/>
      <c r="Q132" s="255"/>
      <c r="R132" s="255"/>
      <c r="S132" s="255"/>
      <c r="T132" s="25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7" t="s">
        <v>119</v>
      </c>
      <c r="AU132" s="257" t="s">
        <v>117</v>
      </c>
      <c r="AV132" s="14" t="s">
        <v>117</v>
      </c>
      <c r="AW132" s="14" t="s">
        <v>30</v>
      </c>
      <c r="AX132" s="14" t="s">
        <v>80</v>
      </c>
      <c r="AY132" s="257" t="s">
        <v>109</v>
      </c>
    </row>
    <row r="133" s="2" customFormat="1" ht="33" customHeight="1">
      <c r="A133" s="38"/>
      <c r="B133" s="39"/>
      <c r="C133" s="222" t="s">
        <v>138</v>
      </c>
      <c r="D133" s="222" t="s">
        <v>112</v>
      </c>
      <c r="E133" s="223" t="s">
        <v>139</v>
      </c>
      <c r="F133" s="224" t="s">
        <v>140</v>
      </c>
      <c r="G133" s="225" t="s">
        <v>135</v>
      </c>
      <c r="H133" s="226">
        <v>5947.8800000000001</v>
      </c>
      <c r="I133" s="227"/>
      <c r="J133" s="228">
        <f>ROUND(I133*H133,2)</f>
        <v>0</v>
      </c>
      <c r="K133" s="229"/>
      <c r="L133" s="44"/>
      <c r="M133" s="230" t="s">
        <v>1</v>
      </c>
      <c r="N133" s="231" t="s">
        <v>41</v>
      </c>
      <c r="O133" s="97"/>
      <c r="P133" s="232">
        <f>O133*H133</f>
        <v>0</v>
      </c>
      <c r="Q133" s="232">
        <v>0</v>
      </c>
      <c r="R133" s="232">
        <f>Q133*H133</f>
        <v>0</v>
      </c>
      <c r="S133" s="232">
        <v>0</v>
      </c>
      <c r="T133" s="233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4" t="s">
        <v>116</v>
      </c>
      <c r="AT133" s="234" t="s">
        <v>112</v>
      </c>
      <c r="AU133" s="234" t="s">
        <v>117</v>
      </c>
      <c r="AY133" s="17" t="s">
        <v>109</v>
      </c>
      <c r="BE133" s="235">
        <f>IF(N133="základná",J133,0)</f>
        <v>0</v>
      </c>
      <c r="BF133" s="235">
        <f>IF(N133="znížená",J133,0)</f>
        <v>0</v>
      </c>
      <c r="BG133" s="235">
        <f>IF(N133="zákl. prenesená",J133,0)</f>
        <v>0</v>
      </c>
      <c r="BH133" s="235">
        <f>IF(N133="zníž. prenesená",J133,0)</f>
        <v>0</v>
      </c>
      <c r="BI133" s="235">
        <f>IF(N133="nulová",J133,0)</f>
        <v>0</v>
      </c>
      <c r="BJ133" s="17" t="s">
        <v>117</v>
      </c>
      <c r="BK133" s="235">
        <f>ROUND(I133*H133,2)</f>
        <v>0</v>
      </c>
      <c r="BL133" s="17" t="s">
        <v>116</v>
      </c>
      <c r="BM133" s="234" t="s">
        <v>141</v>
      </c>
    </row>
    <row r="134" s="2" customFormat="1" ht="24.15" customHeight="1">
      <c r="A134" s="38"/>
      <c r="B134" s="39"/>
      <c r="C134" s="222" t="s">
        <v>142</v>
      </c>
      <c r="D134" s="222" t="s">
        <v>112</v>
      </c>
      <c r="E134" s="223" t="s">
        <v>143</v>
      </c>
      <c r="F134" s="224" t="s">
        <v>144</v>
      </c>
      <c r="G134" s="225" t="s">
        <v>135</v>
      </c>
      <c r="H134" s="226">
        <v>5947.8800000000001</v>
      </c>
      <c r="I134" s="227"/>
      <c r="J134" s="228">
        <f>ROUND(I134*H134,2)</f>
        <v>0</v>
      </c>
      <c r="K134" s="229"/>
      <c r="L134" s="44"/>
      <c r="M134" s="230" t="s">
        <v>1</v>
      </c>
      <c r="N134" s="231" t="s">
        <v>41</v>
      </c>
      <c r="O134" s="97"/>
      <c r="P134" s="232">
        <f>O134*H134</f>
        <v>0</v>
      </c>
      <c r="Q134" s="232">
        <v>0.015426000000000001</v>
      </c>
      <c r="R134" s="232">
        <f>Q134*H134</f>
        <v>91.751996880000007</v>
      </c>
      <c r="S134" s="232">
        <v>0</v>
      </c>
      <c r="T134" s="233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4" t="s">
        <v>116</v>
      </c>
      <c r="AT134" s="234" t="s">
        <v>112</v>
      </c>
      <c r="AU134" s="234" t="s">
        <v>117</v>
      </c>
      <c r="AY134" s="17" t="s">
        <v>109</v>
      </c>
      <c r="BE134" s="235">
        <f>IF(N134="základná",J134,0)</f>
        <v>0</v>
      </c>
      <c r="BF134" s="235">
        <f>IF(N134="znížená",J134,0)</f>
        <v>0</v>
      </c>
      <c r="BG134" s="235">
        <f>IF(N134="zákl. prenesená",J134,0)</f>
        <v>0</v>
      </c>
      <c r="BH134" s="235">
        <f>IF(N134="zníž. prenesená",J134,0)</f>
        <v>0</v>
      </c>
      <c r="BI134" s="235">
        <f>IF(N134="nulová",J134,0)</f>
        <v>0</v>
      </c>
      <c r="BJ134" s="17" t="s">
        <v>117</v>
      </c>
      <c r="BK134" s="235">
        <f>ROUND(I134*H134,2)</f>
        <v>0</v>
      </c>
      <c r="BL134" s="17" t="s">
        <v>116</v>
      </c>
      <c r="BM134" s="234" t="s">
        <v>145</v>
      </c>
    </row>
    <row r="135" s="2" customFormat="1" ht="24.15" customHeight="1">
      <c r="A135" s="38"/>
      <c r="B135" s="39"/>
      <c r="C135" s="222" t="s">
        <v>146</v>
      </c>
      <c r="D135" s="222" t="s">
        <v>112</v>
      </c>
      <c r="E135" s="223" t="s">
        <v>147</v>
      </c>
      <c r="F135" s="224" t="s">
        <v>148</v>
      </c>
      <c r="G135" s="225" t="s">
        <v>149</v>
      </c>
      <c r="H135" s="226">
        <v>43.695</v>
      </c>
      <c r="I135" s="227"/>
      <c r="J135" s="228">
        <f>ROUND(I135*H135,2)</f>
        <v>0</v>
      </c>
      <c r="K135" s="229"/>
      <c r="L135" s="44"/>
      <c r="M135" s="230" t="s">
        <v>1</v>
      </c>
      <c r="N135" s="231" t="s">
        <v>41</v>
      </c>
      <c r="O135" s="97"/>
      <c r="P135" s="232">
        <f>O135*H135</f>
        <v>0</v>
      </c>
      <c r="Q135" s="232">
        <v>0</v>
      </c>
      <c r="R135" s="232">
        <f>Q135*H135</f>
        <v>0</v>
      </c>
      <c r="S135" s="232">
        <v>0</v>
      </c>
      <c r="T135" s="233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4" t="s">
        <v>116</v>
      </c>
      <c r="AT135" s="234" t="s">
        <v>112</v>
      </c>
      <c r="AU135" s="234" t="s">
        <v>117</v>
      </c>
      <c r="AY135" s="17" t="s">
        <v>109</v>
      </c>
      <c r="BE135" s="235">
        <f>IF(N135="základná",J135,0)</f>
        <v>0</v>
      </c>
      <c r="BF135" s="235">
        <f>IF(N135="znížená",J135,0)</f>
        <v>0</v>
      </c>
      <c r="BG135" s="235">
        <f>IF(N135="zákl. prenesená",J135,0)</f>
        <v>0</v>
      </c>
      <c r="BH135" s="235">
        <f>IF(N135="zníž. prenesená",J135,0)</f>
        <v>0</v>
      </c>
      <c r="BI135" s="235">
        <f>IF(N135="nulová",J135,0)</f>
        <v>0</v>
      </c>
      <c r="BJ135" s="17" t="s">
        <v>117</v>
      </c>
      <c r="BK135" s="235">
        <f>ROUND(I135*H135,2)</f>
        <v>0</v>
      </c>
      <c r="BL135" s="17" t="s">
        <v>116</v>
      </c>
      <c r="BM135" s="234" t="s">
        <v>150</v>
      </c>
    </row>
    <row r="136" s="2" customFormat="1" ht="21.75" customHeight="1">
      <c r="A136" s="38"/>
      <c r="B136" s="39"/>
      <c r="C136" s="222" t="s">
        <v>151</v>
      </c>
      <c r="D136" s="222" t="s">
        <v>112</v>
      </c>
      <c r="E136" s="223" t="s">
        <v>152</v>
      </c>
      <c r="F136" s="224" t="s">
        <v>153</v>
      </c>
      <c r="G136" s="225" t="s">
        <v>149</v>
      </c>
      <c r="H136" s="226">
        <v>43.695</v>
      </c>
      <c r="I136" s="227"/>
      <c r="J136" s="228">
        <f>ROUND(I136*H136,2)</f>
        <v>0</v>
      </c>
      <c r="K136" s="229"/>
      <c r="L136" s="44"/>
      <c r="M136" s="230" t="s">
        <v>1</v>
      </c>
      <c r="N136" s="231" t="s">
        <v>41</v>
      </c>
      <c r="O136" s="97"/>
      <c r="P136" s="232">
        <f>O136*H136</f>
        <v>0</v>
      </c>
      <c r="Q136" s="232">
        <v>0</v>
      </c>
      <c r="R136" s="232">
        <f>Q136*H136</f>
        <v>0</v>
      </c>
      <c r="S136" s="232">
        <v>0</v>
      </c>
      <c r="T136" s="233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4" t="s">
        <v>116</v>
      </c>
      <c r="AT136" s="234" t="s">
        <v>112</v>
      </c>
      <c r="AU136" s="234" t="s">
        <v>117</v>
      </c>
      <c r="AY136" s="17" t="s">
        <v>109</v>
      </c>
      <c r="BE136" s="235">
        <f>IF(N136="základná",J136,0)</f>
        <v>0</v>
      </c>
      <c r="BF136" s="235">
        <f>IF(N136="znížená",J136,0)</f>
        <v>0</v>
      </c>
      <c r="BG136" s="235">
        <f>IF(N136="zákl. prenesená",J136,0)</f>
        <v>0</v>
      </c>
      <c r="BH136" s="235">
        <f>IF(N136="zníž. prenesená",J136,0)</f>
        <v>0</v>
      </c>
      <c r="BI136" s="235">
        <f>IF(N136="nulová",J136,0)</f>
        <v>0</v>
      </c>
      <c r="BJ136" s="17" t="s">
        <v>117</v>
      </c>
      <c r="BK136" s="235">
        <f>ROUND(I136*H136,2)</f>
        <v>0</v>
      </c>
      <c r="BL136" s="17" t="s">
        <v>116</v>
      </c>
      <c r="BM136" s="234" t="s">
        <v>154</v>
      </c>
    </row>
    <row r="137" s="2" customFormat="1" ht="24.15" customHeight="1">
      <c r="A137" s="38"/>
      <c r="B137" s="39"/>
      <c r="C137" s="222" t="s">
        <v>110</v>
      </c>
      <c r="D137" s="222" t="s">
        <v>112</v>
      </c>
      <c r="E137" s="223" t="s">
        <v>155</v>
      </c>
      <c r="F137" s="224" t="s">
        <v>156</v>
      </c>
      <c r="G137" s="225" t="s">
        <v>149</v>
      </c>
      <c r="H137" s="226">
        <v>349.56</v>
      </c>
      <c r="I137" s="227"/>
      <c r="J137" s="228">
        <f>ROUND(I137*H137,2)</f>
        <v>0</v>
      </c>
      <c r="K137" s="229"/>
      <c r="L137" s="44"/>
      <c r="M137" s="230" t="s">
        <v>1</v>
      </c>
      <c r="N137" s="231" t="s">
        <v>41</v>
      </c>
      <c r="O137" s="97"/>
      <c r="P137" s="232">
        <f>O137*H137</f>
        <v>0</v>
      </c>
      <c r="Q137" s="232">
        <v>0</v>
      </c>
      <c r="R137" s="232">
        <f>Q137*H137</f>
        <v>0</v>
      </c>
      <c r="S137" s="232">
        <v>0</v>
      </c>
      <c r="T137" s="233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4" t="s">
        <v>116</v>
      </c>
      <c r="AT137" s="234" t="s">
        <v>112</v>
      </c>
      <c r="AU137" s="234" t="s">
        <v>117</v>
      </c>
      <c r="AY137" s="17" t="s">
        <v>109</v>
      </c>
      <c r="BE137" s="235">
        <f>IF(N137="základná",J137,0)</f>
        <v>0</v>
      </c>
      <c r="BF137" s="235">
        <f>IF(N137="znížená",J137,0)</f>
        <v>0</v>
      </c>
      <c r="BG137" s="235">
        <f>IF(N137="zákl. prenesená",J137,0)</f>
        <v>0</v>
      </c>
      <c r="BH137" s="235">
        <f>IF(N137="zníž. prenesená",J137,0)</f>
        <v>0</v>
      </c>
      <c r="BI137" s="235">
        <f>IF(N137="nulová",J137,0)</f>
        <v>0</v>
      </c>
      <c r="BJ137" s="17" t="s">
        <v>117</v>
      </c>
      <c r="BK137" s="235">
        <f>ROUND(I137*H137,2)</f>
        <v>0</v>
      </c>
      <c r="BL137" s="17" t="s">
        <v>116</v>
      </c>
      <c r="BM137" s="234" t="s">
        <v>157</v>
      </c>
    </row>
    <row r="138" s="14" customFormat="1">
      <c r="A138" s="14"/>
      <c r="B138" s="247"/>
      <c r="C138" s="248"/>
      <c r="D138" s="238" t="s">
        <v>119</v>
      </c>
      <c r="E138" s="248"/>
      <c r="F138" s="250" t="s">
        <v>158</v>
      </c>
      <c r="G138" s="248"/>
      <c r="H138" s="251">
        <v>349.56</v>
      </c>
      <c r="I138" s="252"/>
      <c r="J138" s="248"/>
      <c r="K138" s="248"/>
      <c r="L138" s="253"/>
      <c r="M138" s="254"/>
      <c r="N138" s="255"/>
      <c r="O138" s="255"/>
      <c r="P138" s="255"/>
      <c r="Q138" s="255"/>
      <c r="R138" s="255"/>
      <c r="S138" s="255"/>
      <c r="T138" s="25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7" t="s">
        <v>119</v>
      </c>
      <c r="AU138" s="257" t="s">
        <v>117</v>
      </c>
      <c r="AV138" s="14" t="s">
        <v>117</v>
      </c>
      <c r="AW138" s="14" t="s">
        <v>4</v>
      </c>
      <c r="AX138" s="14" t="s">
        <v>80</v>
      </c>
      <c r="AY138" s="257" t="s">
        <v>109</v>
      </c>
    </row>
    <row r="139" s="2" customFormat="1" ht="24.15" customHeight="1">
      <c r="A139" s="38"/>
      <c r="B139" s="39"/>
      <c r="C139" s="222" t="s">
        <v>159</v>
      </c>
      <c r="D139" s="222" t="s">
        <v>112</v>
      </c>
      <c r="E139" s="223" t="s">
        <v>160</v>
      </c>
      <c r="F139" s="224" t="s">
        <v>161</v>
      </c>
      <c r="G139" s="225" t="s">
        <v>149</v>
      </c>
      <c r="H139" s="226">
        <v>43.695</v>
      </c>
      <c r="I139" s="227"/>
      <c r="J139" s="228">
        <f>ROUND(I139*H139,2)</f>
        <v>0</v>
      </c>
      <c r="K139" s="229"/>
      <c r="L139" s="44"/>
      <c r="M139" s="230" t="s">
        <v>1</v>
      </c>
      <c r="N139" s="231" t="s">
        <v>41</v>
      </c>
      <c r="O139" s="97"/>
      <c r="P139" s="232">
        <f>O139*H139</f>
        <v>0</v>
      </c>
      <c r="Q139" s="232">
        <v>0</v>
      </c>
      <c r="R139" s="232">
        <f>Q139*H139</f>
        <v>0</v>
      </c>
      <c r="S139" s="232">
        <v>0</v>
      </c>
      <c r="T139" s="233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4" t="s">
        <v>116</v>
      </c>
      <c r="AT139" s="234" t="s">
        <v>112</v>
      </c>
      <c r="AU139" s="234" t="s">
        <v>117</v>
      </c>
      <c r="AY139" s="17" t="s">
        <v>109</v>
      </c>
      <c r="BE139" s="235">
        <f>IF(N139="základná",J139,0)</f>
        <v>0</v>
      </c>
      <c r="BF139" s="235">
        <f>IF(N139="znížená",J139,0)</f>
        <v>0</v>
      </c>
      <c r="BG139" s="235">
        <f>IF(N139="zákl. prenesená",J139,0)</f>
        <v>0</v>
      </c>
      <c r="BH139" s="235">
        <f>IF(N139="zníž. prenesená",J139,0)</f>
        <v>0</v>
      </c>
      <c r="BI139" s="235">
        <f>IF(N139="nulová",J139,0)</f>
        <v>0</v>
      </c>
      <c r="BJ139" s="17" t="s">
        <v>117</v>
      </c>
      <c r="BK139" s="235">
        <f>ROUND(I139*H139,2)</f>
        <v>0</v>
      </c>
      <c r="BL139" s="17" t="s">
        <v>116</v>
      </c>
      <c r="BM139" s="234" t="s">
        <v>162</v>
      </c>
    </row>
    <row r="140" s="2" customFormat="1" ht="24.15" customHeight="1">
      <c r="A140" s="38"/>
      <c r="B140" s="39"/>
      <c r="C140" s="222" t="s">
        <v>163</v>
      </c>
      <c r="D140" s="222" t="s">
        <v>112</v>
      </c>
      <c r="E140" s="223" t="s">
        <v>164</v>
      </c>
      <c r="F140" s="224" t="s">
        <v>165</v>
      </c>
      <c r="G140" s="225" t="s">
        <v>149</v>
      </c>
      <c r="H140" s="226">
        <v>43.695</v>
      </c>
      <c r="I140" s="227"/>
      <c r="J140" s="228">
        <f>ROUND(I140*H140,2)</f>
        <v>0</v>
      </c>
      <c r="K140" s="229"/>
      <c r="L140" s="44"/>
      <c r="M140" s="230" t="s">
        <v>1</v>
      </c>
      <c r="N140" s="231" t="s">
        <v>41</v>
      </c>
      <c r="O140" s="97"/>
      <c r="P140" s="232">
        <f>O140*H140</f>
        <v>0</v>
      </c>
      <c r="Q140" s="232">
        <v>0</v>
      </c>
      <c r="R140" s="232">
        <f>Q140*H140</f>
        <v>0</v>
      </c>
      <c r="S140" s="232">
        <v>0</v>
      </c>
      <c r="T140" s="233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4" t="s">
        <v>116</v>
      </c>
      <c r="AT140" s="234" t="s">
        <v>112</v>
      </c>
      <c r="AU140" s="234" t="s">
        <v>117</v>
      </c>
      <c r="AY140" s="17" t="s">
        <v>109</v>
      </c>
      <c r="BE140" s="235">
        <f>IF(N140="základná",J140,0)</f>
        <v>0</v>
      </c>
      <c r="BF140" s="235">
        <f>IF(N140="znížená",J140,0)</f>
        <v>0</v>
      </c>
      <c r="BG140" s="235">
        <f>IF(N140="zákl. prenesená",J140,0)</f>
        <v>0</v>
      </c>
      <c r="BH140" s="235">
        <f>IF(N140="zníž. prenesená",J140,0)</f>
        <v>0</v>
      </c>
      <c r="BI140" s="235">
        <f>IF(N140="nulová",J140,0)</f>
        <v>0</v>
      </c>
      <c r="BJ140" s="17" t="s">
        <v>117</v>
      </c>
      <c r="BK140" s="235">
        <f>ROUND(I140*H140,2)</f>
        <v>0</v>
      </c>
      <c r="BL140" s="17" t="s">
        <v>116</v>
      </c>
      <c r="BM140" s="234" t="s">
        <v>166</v>
      </c>
    </row>
    <row r="141" s="2" customFormat="1" ht="24.15" customHeight="1">
      <c r="A141" s="38"/>
      <c r="B141" s="39"/>
      <c r="C141" s="222" t="s">
        <v>167</v>
      </c>
      <c r="D141" s="222" t="s">
        <v>112</v>
      </c>
      <c r="E141" s="223" t="s">
        <v>168</v>
      </c>
      <c r="F141" s="224" t="s">
        <v>169</v>
      </c>
      <c r="G141" s="225" t="s">
        <v>149</v>
      </c>
      <c r="H141" s="226">
        <v>43.695</v>
      </c>
      <c r="I141" s="227"/>
      <c r="J141" s="228">
        <f>ROUND(I141*H141,2)</f>
        <v>0</v>
      </c>
      <c r="K141" s="229"/>
      <c r="L141" s="44"/>
      <c r="M141" s="230" t="s">
        <v>1</v>
      </c>
      <c r="N141" s="231" t="s">
        <v>41</v>
      </c>
      <c r="O141" s="97"/>
      <c r="P141" s="232">
        <f>O141*H141</f>
        <v>0</v>
      </c>
      <c r="Q141" s="232">
        <v>0</v>
      </c>
      <c r="R141" s="232">
        <f>Q141*H141</f>
        <v>0</v>
      </c>
      <c r="S141" s="232">
        <v>0</v>
      </c>
      <c r="T141" s="233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4" t="s">
        <v>116</v>
      </c>
      <c r="AT141" s="234" t="s">
        <v>112</v>
      </c>
      <c r="AU141" s="234" t="s">
        <v>117</v>
      </c>
      <c r="AY141" s="17" t="s">
        <v>109</v>
      </c>
      <c r="BE141" s="235">
        <f>IF(N141="základná",J141,0)</f>
        <v>0</v>
      </c>
      <c r="BF141" s="235">
        <f>IF(N141="znížená",J141,0)</f>
        <v>0</v>
      </c>
      <c r="BG141" s="235">
        <f>IF(N141="zákl. prenesená",J141,0)</f>
        <v>0</v>
      </c>
      <c r="BH141" s="235">
        <f>IF(N141="zníž. prenesená",J141,0)</f>
        <v>0</v>
      </c>
      <c r="BI141" s="235">
        <f>IF(N141="nulová",J141,0)</f>
        <v>0</v>
      </c>
      <c r="BJ141" s="17" t="s">
        <v>117</v>
      </c>
      <c r="BK141" s="235">
        <f>ROUND(I141*H141,2)</f>
        <v>0</v>
      </c>
      <c r="BL141" s="17" t="s">
        <v>116</v>
      </c>
      <c r="BM141" s="234" t="s">
        <v>170</v>
      </c>
    </row>
    <row r="142" s="12" customFormat="1" ht="22.8" customHeight="1">
      <c r="A142" s="12"/>
      <c r="B142" s="206"/>
      <c r="C142" s="207"/>
      <c r="D142" s="208" t="s">
        <v>74</v>
      </c>
      <c r="E142" s="220" t="s">
        <v>171</v>
      </c>
      <c r="F142" s="220" t="s">
        <v>172</v>
      </c>
      <c r="G142" s="207"/>
      <c r="H142" s="207"/>
      <c r="I142" s="210"/>
      <c r="J142" s="221">
        <f>BK142</f>
        <v>0</v>
      </c>
      <c r="K142" s="207"/>
      <c r="L142" s="212"/>
      <c r="M142" s="213"/>
      <c r="N142" s="214"/>
      <c r="O142" s="214"/>
      <c r="P142" s="215">
        <f>P143</f>
        <v>0</v>
      </c>
      <c r="Q142" s="214"/>
      <c r="R142" s="215">
        <f>R143</f>
        <v>0</v>
      </c>
      <c r="S142" s="214"/>
      <c r="T142" s="216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7" t="s">
        <v>80</v>
      </c>
      <c r="AT142" s="218" t="s">
        <v>74</v>
      </c>
      <c r="AU142" s="218" t="s">
        <v>80</v>
      </c>
      <c r="AY142" s="217" t="s">
        <v>109</v>
      </c>
      <c r="BK142" s="219">
        <f>BK143</f>
        <v>0</v>
      </c>
    </row>
    <row r="143" s="2" customFormat="1" ht="24.15" customHeight="1">
      <c r="A143" s="38"/>
      <c r="B143" s="39"/>
      <c r="C143" s="222" t="s">
        <v>173</v>
      </c>
      <c r="D143" s="222" t="s">
        <v>112</v>
      </c>
      <c r="E143" s="223" t="s">
        <v>174</v>
      </c>
      <c r="F143" s="224" t="s">
        <v>175</v>
      </c>
      <c r="G143" s="225" t="s">
        <v>149</v>
      </c>
      <c r="H143" s="226">
        <v>750.375</v>
      </c>
      <c r="I143" s="227"/>
      <c r="J143" s="228">
        <f>ROUND(I143*H143,2)</f>
        <v>0</v>
      </c>
      <c r="K143" s="229"/>
      <c r="L143" s="44"/>
      <c r="M143" s="230" t="s">
        <v>1</v>
      </c>
      <c r="N143" s="231" t="s">
        <v>41</v>
      </c>
      <c r="O143" s="97"/>
      <c r="P143" s="232">
        <f>O143*H143</f>
        <v>0</v>
      </c>
      <c r="Q143" s="232">
        <v>0</v>
      </c>
      <c r="R143" s="232">
        <f>Q143*H143</f>
        <v>0</v>
      </c>
      <c r="S143" s="232">
        <v>0</v>
      </c>
      <c r="T143" s="233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4" t="s">
        <v>116</v>
      </c>
      <c r="AT143" s="234" t="s">
        <v>112</v>
      </c>
      <c r="AU143" s="234" t="s">
        <v>117</v>
      </c>
      <c r="AY143" s="17" t="s">
        <v>109</v>
      </c>
      <c r="BE143" s="235">
        <f>IF(N143="základná",J143,0)</f>
        <v>0</v>
      </c>
      <c r="BF143" s="235">
        <f>IF(N143="znížená",J143,0)</f>
        <v>0</v>
      </c>
      <c r="BG143" s="235">
        <f>IF(N143="zákl. prenesená",J143,0)</f>
        <v>0</v>
      </c>
      <c r="BH143" s="235">
        <f>IF(N143="zníž. prenesená",J143,0)</f>
        <v>0</v>
      </c>
      <c r="BI143" s="235">
        <f>IF(N143="nulová",J143,0)</f>
        <v>0</v>
      </c>
      <c r="BJ143" s="17" t="s">
        <v>117</v>
      </c>
      <c r="BK143" s="235">
        <f>ROUND(I143*H143,2)</f>
        <v>0</v>
      </c>
      <c r="BL143" s="17" t="s">
        <v>116</v>
      </c>
      <c r="BM143" s="234" t="s">
        <v>176</v>
      </c>
    </row>
    <row r="144" s="12" customFormat="1" ht="25.92" customHeight="1">
      <c r="A144" s="12"/>
      <c r="B144" s="206"/>
      <c r="C144" s="207"/>
      <c r="D144" s="208" t="s">
        <v>74</v>
      </c>
      <c r="E144" s="209" t="s">
        <v>177</v>
      </c>
      <c r="F144" s="209" t="s">
        <v>178</v>
      </c>
      <c r="G144" s="207"/>
      <c r="H144" s="207"/>
      <c r="I144" s="210"/>
      <c r="J144" s="211">
        <f>BK144</f>
        <v>0</v>
      </c>
      <c r="K144" s="207"/>
      <c r="L144" s="212"/>
      <c r="M144" s="213"/>
      <c r="N144" s="214"/>
      <c r="O144" s="214"/>
      <c r="P144" s="215">
        <f>P145+P153+P176</f>
        <v>0</v>
      </c>
      <c r="Q144" s="214"/>
      <c r="R144" s="215">
        <f>R145+R153+R176</f>
        <v>73.47191599784</v>
      </c>
      <c r="S144" s="214"/>
      <c r="T144" s="216">
        <f>T145+T153+T176</f>
        <v>43.695259999999998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7" t="s">
        <v>117</v>
      </c>
      <c r="AT144" s="218" t="s">
        <v>74</v>
      </c>
      <c r="AU144" s="218" t="s">
        <v>75</v>
      </c>
      <c r="AY144" s="217" t="s">
        <v>109</v>
      </c>
      <c r="BK144" s="219">
        <f>BK145+BK153+BK176</f>
        <v>0</v>
      </c>
    </row>
    <row r="145" s="12" customFormat="1" ht="22.8" customHeight="1">
      <c r="A145" s="12"/>
      <c r="B145" s="206"/>
      <c r="C145" s="207"/>
      <c r="D145" s="208" t="s">
        <v>74</v>
      </c>
      <c r="E145" s="220" t="s">
        <v>179</v>
      </c>
      <c r="F145" s="220" t="s">
        <v>180</v>
      </c>
      <c r="G145" s="207"/>
      <c r="H145" s="207"/>
      <c r="I145" s="210"/>
      <c r="J145" s="221">
        <f>BK145</f>
        <v>0</v>
      </c>
      <c r="K145" s="207"/>
      <c r="L145" s="212"/>
      <c r="M145" s="213"/>
      <c r="N145" s="214"/>
      <c r="O145" s="214"/>
      <c r="P145" s="215">
        <f>SUM(P146:P152)</f>
        <v>0</v>
      </c>
      <c r="Q145" s="214"/>
      <c r="R145" s="215">
        <f>SUM(R146:R152)</f>
        <v>0.98031330000000005</v>
      </c>
      <c r="S145" s="214"/>
      <c r="T145" s="216">
        <f>SUM(T146:T152)</f>
        <v>2.0601000000000003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7" t="s">
        <v>117</v>
      </c>
      <c r="AT145" s="218" t="s">
        <v>74</v>
      </c>
      <c r="AU145" s="218" t="s">
        <v>80</v>
      </c>
      <c r="AY145" s="217" t="s">
        <v>109</v>
      </c>
      <c r="BK145" s="219">
        <f>SUM(BK146:BK152)</f>
        <v>0</v>
      </c>
    </row>
    <row r="146" s="2" customFormat="1" ht="37.8" customHeight="1">
      <c r="A146" s="38"/>
      <c r="B146" s="39"/>
      <c r="C146" s="222" t="s">
        <v>181</v>
      </c>
      <c r="D146" s="222" t="s">
        <v>112</v>
      </c>
      <c r="E146" s="223" t="s">
        <v>182</v>
      </c>
      <c r="F146" s="224" t="s">
        <v>183</v>
      </c>
      <c r="G146" s="225" t="s">
        <v>135</v>
      </c>
      <c r="H146" s="226">
        <v>294.30000000000001</v>
      </c>
      <c r="I146" s="227"/>
      <c r="J146" s="228">
        <f>ROUND(I146*H146,2)</f>
        <v>0</v>
      </c>
      <c r="K146" s="229"/>
      <c r="L146" s="44"/>
      <c r="M146" s="230" t="s">
        <v>1</v>
      </c>
      <c r="N146" s="231" t="s">
        <v>41</v>
      </c>
      <c r="O146" s="97"/>
      <c r="P146" s="232">
        <f>O146*H146</f>
        <v>0</v>
      </c>
      <c r="Q146" s="232">
        <v>0</v>
      </c>
      <c r="R146" s="232">
        <f>Q146*H146</f>
        <v>0</v>
      </c>
      <c r="S146" s="232">
        <v>0.0070000000000000001</v>
      </c>
      <c r="T146" s="233">
        <f>S146*H146</f>
        <v>2.0601000000000003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4" t="s">
        <v>184</v>
      </c>
      <c r="AT146" s="234" t="s">
        <v>112</v>
      </c>
      <c r="AU146" s="234" t="s">
        <v>117</v>
      </c>
      <c r="AY146" s="17" t="s">
        <v>109</v>
      </c>
      <c r="BE146" s="235">
        <f>IF(N146="základná",J146,0)</f>
        <v>0</v>
      </c>
      <c r="BF146" s="235">
        <f>IF(N146="znížená",J146,0)</f>
        <v>0</v>
      </c>
      <c r="BG146" s="235">
        <f>IF(N146="zákl. prenesená",J146,0)</f>
        <v>0</v>
      </c>
      <c r="BH146" s="235">
        <f>IF(N146="zníž. prenesená",J146,0)</f>
        <v>0</v>
      </c>
      <c r="BI146" s="235">
        <f>IF(N146="nulová",J146,0)</f>
        <v>0</v>
      </c>
      <c r="BJ146" s="17" t="s">
        <v>117</v>
      </c>
      <c r="BK146" s="235">
        <f>ROUND(I146*H146,2)</f>
        <v>0</v>
      </c>
      <c r="BL146" s="17" t="s">
        <v>184</v>
      </c>
      <c r="BM146" s="234" t="s">
        <v>185</v>
      </c>
    </row>
    <row r="147" s="13" customFormat="1">
      <c r="A147" s="13"/>
      <c r="B147" s="236"/>
      <c r="C147" s="237"/>
      <c r="D147" s="238" t="s">
        <v>119</v>
      </c>
      <c r="E147" s="239" t="s">
        <v>1</v>
      </c>
      <c r="F147" s="240" t="s">
        <v>186</v>
      </c>
      <c r="G147" s="237"/>
      <c r="H147" s="239" t="s">
        <v>1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119</v>
      </c>
      <c r="AU147" s="246" t="s">
        <v>117</v>
      </c>
      <c r="AV147" s="13" t="s">
        <v>80</v>
      </c>
      <c r="AW147" s="13" t="s">
        <v>30</v>
      </c>
      <c r="AX147" s="13" t="s">
        <v>75</v>
      </c>
      <c r="AY147" s="246" t="s">
        <v>109</v>
      </c>
    </row>
    <row r="148" s="14" customFormat="1">
      <c r="A148" s="14"/>
      <c r="B148" s="247"/>
      <c r="C148" s="248"/>
      <c r="D148" s="238" t="s">
        <v>119</v>
      </c>
      <c r="E148" s="249" t="s">
        <v>1</v>
      </c>
      <c r="F148" s="250" t="s">
        <v>187</v>
      </c>
      <c r="G148" s="248"/>
      <c r="H148" s="251">
        <v>294.30000000000001</v>
      </c>
      <c r="I148" s="252"/>
      <c r="J148" s="248"/>
      <c r="K148" s="248"/>
      <c r="L148" s="253"/>
      <c r="M148" s="254"/>
      <c r="N148" s="255"/>
      <c r="O148" s="255"/>
      <c r="P148" s="255"/>
      <c r="Q148" s="255"/>
      <c r="R148" s="255"/>
      <c r="S148" s="255"/>
      <c r="T148" s="25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7" t="s">
        <v>119</v>
      </c>
      <c r="AU148" s="257" t="s">
        <v>117</v>
      </c>
      <c r="AV148" s="14" t="s">
        <v>117</v>
      </c>
      <c r="AW148" s="14" t="s">
        <v>30</v>
      </c>
      <c r="AX148" s="14" t="s">
        <v>80</v>
      </c>
      <c r="AY148" s="257" t="s">
        <v>109</v>
      </c>
    </row>
    <row r="149" s="2" customFormat="1" ht="24.15" customHeight="1">
      <c r="A149" s="38"/>
      <c r="B149" s="39"/>
      <c r="C149" s="222" t="s">
        <v>188</v>
      </c>
      <c r="D149" s="222" t="s">
        <v>112</v>
      </c>
      <c r="E149" s="223" t="s">
        <v>189</v>
      </c>
      <c r="F149" s="224" t="s">
        <v>190</v>
      </c>
      <c r="G149" s="225" t="s">
        <v>135</v>
      </c>
      <c r="H149" s="226">
        <v>294.30000000000001</v>
      </c>
      <c r="I149" s="227"/>
      <c r="J149" s="228">
        <f>ROUND(I149*H149,2)</f>
        <v>0</v>
      </c>
      <c r="K149" s="229"/>
      <c r="L149" s="44"/>
      <c r="M149" s="230" t="s">
        <v>1</v>
      </c>
      <c r="N149" s="231" t="s">
        <v>41</v>
      </c>
      <c r="O149" s="97"/>
      <c r="P149" s="232">
        <f>O149*H149</f>
        <v>0</v>
      </c>
      <c r="Q149" s="232">
        <v>0.0033310000000000002</v>
      </c>
      <c r="R149" s="232">
        <f>Q149*H149</f>
        <v>0.98031330000000005</v>
      </c>
      <c r="S149" s="232">
        <v>0</v>
      </c>
      <c r="T149" s="233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4" t="s">
        <v>184</v>
      </c>
      <c r="AT149" s="234" t="s">
        <v>112</v>
      </c>
      <c r="AU149" s="234" t="s">
        <v>117</v>
      </c>
      <c r="AY149" s="17" t="s">
        <v>109</v>
      </c>
      <c r="BE149" s="235">
        <f>IF(N149="základná",J149,0)</f>
        <v>0</v>
      </c>
      <c r="BF149" s="235">
        <f>IF(N149="znížená",J149,0)</f>
        <v>0</v>
      </c>
      <c r="BG149" s="235">
        <f>IF(N149="zákl. prenesená",J149,0)</f>
        <v>0</v>
      </c>
      <c r="BH149" s="235">
        <f>IF(N149="zníž. prenesená",J149,0)</f>
        <v>0</v>
      </c>
      <c r="BI149" s="235">
        <f>IF(N149="nulová",J149,0)</f>
        <v>0</v>
      </c>
      <c r="BJ149" s="17" t="s">
        <v>117</v>
      </c>
      <c r="BK149" s="235">
        <f>ROUND(I149*H149,2)</f>
        <v>0</v>
      </c>
      <c r="BL149" s="17" t="s">
        <v>184</v>
      </c>
      <c r="BM149" s="234" t="s">
        <v>191</v>
      </c>
    </row>
    <row r="150" s="13" customFormat="1">
      <c r="A150" s="13"/>
      <c r="B150" s="236"/>
      <c r="C150" s="237"/>
      <c r="D150" s="238" t="s">
        <v>119</v>
      </c>
      <c r="E150" s="239" t="s">
        <v>1</v>
      </c>
      <c r="F150" s="240" t="s">
        <v>186</v>
      </c>
      <c r="G150" s="237"/>
      <c r="H150" s="239" t="s">
        <v>1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119</v>
      </c>
      <c r="AU150" s="246" t="s">
        <v>117</v>
      </c>
      <c r="AV150" s="13" t="s">
        <v>80</v>
      </c>
      <c r="AW150" s="13" t="s">
        <v>30</v>
      </c>
      <c r="AX150" s="13" t="s">
        <v>75</v>
      </c>
      <c r="AY150" s="246" t="s">
        <v>109</v>
      </c>
    </row>
    <row r="151" s="14" customFormat="1">
      <c r="A151" s="14"/>
      <c r="B151" s="247"/>
      <c r="C151" s="248"/>
      <c r="D151" s="238" t="s">
        <v>119</v>
      </c>
      <c r="E151" s="249" t="s">
        <v>1</v>
      </c>
      <c r="F151" s="250" t="s">
        <v>187</v>
      </c>
      <c r="G151" s="248"/>
      <c r="H151" s="251">
        <v>294.30000000000001</v>
      </c>
      <c r="I151" s="252"/>
      <c r="J151" s="248"/>
      <c r="K151" s="248"/>
      <c r="L151" s="253"/>
      <c r="M151" s="254"/>
      <c r="N151" s="255"/>
      <c r="O151" s="255"/>
      <c r="P151" s="255"/>
      <c r="Q151" s="255"/>
      <c r="R151" s="255"/>
      <c r="S151" s="255"/>
      <c r="T151" s="25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7" t="s">
        <v>119</v>
      </c>
      <c r="AU151" s="257" t="s">
        <v>117</v>
      </c>
      <c r="AV151" s="14" t="s">
        <v>117</v>
      </c>
      <c r="AW151" s="14" t="s">
        <v>30</v>
      </c>
      <c r="AX151" s="14" t="s">
        <v>80</v>
      </c>
      <c r="AY151" s="257" t="s">
        <v>109</v>
      </c>
    </row>
    <row r="152" s="2" customFormat="1" ht="24.15" customHeight="1">
      <c r="A152" s="38"/>
      <c r="B152" s="39"/>
      <c r="C152" s="222" t="s">
        <v>184</v>
      </c>
      <c r="D152" s="222" t="s">
        <v>112</v>
      </c>
      <c r="E152" s="223" t="s">
        <v>192</v>
      </c>
      <c r="F152" s="224" t="s">
        <v>193</v>
      </c>
      <c r="G152" s="225" t="s">
        <v>149</v>
      </c>
      <c r="H152" s="226">
        <v>0.97999999999999998</v>
      </c>
      <c r="I152" s="227"/>
      <c r="J152" s="228">
        <f>ROUND(I152*H152,2)</f>
        <v>0</v>
      </c>
      <c r="K152" s="229"/>
      <c r="L152" s="44"/>
      <c r="M152" s="230" t="s">
        <v>1</v>
      </c>
      <c r="N152" s="231" t="s">
        <v>41</v>
      </c>
      <c r="O152" s="97"/>
      <c r="P152" s="232">
        <f>O152*H152</f>
        <v>0</v>
      </c>
      <c r="Q152" s="232">
        <v>0</v>
      </c>
      <c r="R152" s="232">
        <f>Q152*H152</f>
        <v>0</v>
      </c>
      <c r="S152" s="232">
        <v>0</v>
      </c>
      <c r="T152" s="233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4" t="s">
        <v>184</v>
      </c>
      <c r="AT152" s="234" t="s">
        <v>112</v>
      </c>
      <c r="AU152" s="234" t="s">
        <v>117</v>
      </c>
      <c r="AY152" s="17" t="s">
        <v>109</v>
      </c>
      <c r="BE152" s="235">
        <f>IF(N152="základná",J152,0)</f>
        <v>0</v>
      </c>
      <c r="BF152" s="235">
        <f>IF(N152="znížená",J152,0)</f>
        <v>0</v>
      </c>
      <c r="BG152" s="235">
        <f>IF(N152="zákl. prenesená",J152,0)</f>
        <v>0</v>
      </c>
      <c r="BH152" s="235">
        <f>IF(N152="zníž. prenesená",J152,0)</f>
        <v>0</v>
      </c>
      <c r="BI152" s="235">
        <f>IF(N152="nulová",J152,0)</f>
        <v>0</v>
      </c>
      <c r="BJ152" s="17" t="s">
        <v>117</v>
      </c>
      <c r="BK152" s="235">
        <f>ROUND(I152*H152,2)</f>
        <v>0</v>
      </c>
      <c r="BL152" s="17" t="s">
        <v>184</v>
      </c>
      <c r="BM152" s="234" t="s">
        <v>194</v>
      </c>
    </row>
    <row r="153" s="12" customFormat="1" ht="22.8" customHeight="1">
      <c r="A153" s="12"/>
      <c r="B153" s="206"/>
      <c r="C153" s="207"/>
      <c r="D153" s="208" t="s">
        <v>74</v>
      </c>
      <c r="E153" s="220" t="s">
        <v>195</v>
      </c>
      <c r="F153" s="220" t="s">
        <v>196</v>
      </c>
      <c r="G153" s="207"/>
      <c r="H153" s="207"/>
      <c r="I153" s="210"/>
      <c r="J153" s="221">
        <f>BK153</f>
        <v>0</v>
      </c>
      <c r="K153" s="207"/>
      <c r="L153" s="212"/>
      <c r="M153" s="213"/>
      <c r="N153" s="214"/>
      <c r="O153" s="214"/>
      <c r="P153" s="215">
        <f>SUM(P154:P175)</f>
        <v>0</v>
      </c>
      <c r="Q153" s="214"/>
      <c r="R153" s="215">
        <f>SUM(R154:R175)</f>
        <v>72.468631648900001</v>
      </c>
      <c r="S153" s="214"/>
      <c r="T153" s="216">
        <f>SUM(T154:T175)</f>
        <v>41.635159999999999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7" t="s">
        <v>117</v>
      </c>
      <c r="AT153" s="218" t="s">
        <v>74</v>
      </c>
      <c r="AU153" s="218" t="s">
        <v>80</v>
      </c>
      <c r="AY153" s="217" t="s">
        <v>109</v>
      </c>
      <c r="BK153" s="219">
        <f>SUM(BK154:BK175)</f>
        <v>0</v>
      </c>
    </row>
    <row r="154" s="2" customFormat="1" ht="24.15" customHeight="1">
      <c r="A154" s="38"/>
      <c r="B154" s="39"/>
      <c r="C154" s="222" t="s">
        <v>197</v>
      </c>
      <c r="D154" s="222" t="s">
        <v>112</v>
      </c>
      <c r="E154" s="223" t="s">
        <v>198</v>
      </c>
      <c r="F154" s="224" t="s">
        <v>199</v>
      </c>
      <c r="G154" s="225" t="s">
        <v>135</v>
      </c>
      <c r="H154" s="226">
        <v>5947.8800000000001</v>
      </c>
      <c r="I154" s="227"/>
      <c r="J154" s="228">
        <f>ROUND(I154*H154,2)</f>
        <v>0</v>
      </c>
      <c r="K154" s="229"/>
      <c r="L154" s="44"/>
      <c r="M154" s="230" t="s">
        <v>1</v>
      </c>
      <c r="N154" s="231" t="s">
        <v>41</v>
      </c>
      <c r="O154" s="97"/>
      <c r="P154" s="232">
        <f>O154*H154</f>
        <v>0</v>
      </c>
      <c r="Q154" s="232">
        <v>0</v>
      </c>
      <c r="R154" s="232">
        <f>Q154*H154</f>
        <v>0</v>
      </c>
      <c r="S154" s="232">
        <v>0.0070000000000000001</v>
      </c>
      <c r="T154" s="233">
        <f>S154*H154</f>
        <v>41.635159999999999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4" t="s">
        <v>184</v>
      </c>
      <c r="AT154" s="234" t="s">
        <v>112</v>
      </c>
      <c r="AU154" s="234" t="s">
        <v>117</v>
      </c>
      <c r="AY154" s="17" t="s">
        <v>109</v>
      </c>
      <c r="BE154" s="235">
        <f>IF(N154="základná",J154,0)</f>
        <v>0</v>
      </c>
      <c r="BF154" s="235">
        <f>IF(N154="znížená",J154,0)</f>
        <v>0</v>
      </c>
      <c r="BG154" s="235">
        <f>IF(N154="zákl. prenesená",J154,0)</f>
        <v>0</v>
      </c>
      <c r="BH154" s="235">
        <f>IF(N154="zníž. prenesená",J154,0)</f>
        <v>0</v>
      </c>
      <c r="BI154" s="235">
        <f>IF(N154="nulová",J154,0)</f>
        <v>0</v>
      </c>
      <c r="BJ154" s="17" t="s">
        <v>117</v>
      </c>
      <c r="BK154" s="235">
        <f>ROUND(I154*H154,2)</f>
        <v>0</v>
      </c>
      <c r="BL154" s="17" t="s">
        <v>184</v>
      </c>
      <c r="BM154" s="234" t="s">
        <v>200</v>
      </c>
    </row>
    <row r="155" s="14" customFormat="1">
      <c r="A155" s="14"/>
      <c r="B155" s="247"/>
      <c r="C155" s="248"/>
      <c r="D155" s="238" t="s">
        <v>119</v>
      </c>
      <c r="E155" s="249" t="s">
        <v>1</v>
      </c>
      <c r="F155" s="250" t="s">
        <v>201</v>
      </c>
      <c r="G155" s="248"/>
      <c r="H155" s="251">
        <v>5947.8800000000001</v>
      </c>
      <c r="I155" s="252"/>
      <c r="J155" s="248"/>
      <c r="K155" s="248"/>
      <c r="L155" s="253"/>
      <c r="M155" s="254"/>
      <c r="N155" s="255"/>
      <c r="O155" s="255"/>
      <c r="P155" s="255"/>
      <c r="Q155" s="255"/>
      <c r="R155" s="255"/>
      <c r="S155" s="255"/>
      <c r="T155" s="25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7" t="s">
        <v>119</v>
      </c>
      <c r="AU155" s="257" t="s">
        <v>117</v>
      </c>
      <c r="AV155" s="14" t="s">
        <v>117</v>
      </c>
      <c r="AW155" s="14" t="s">
        <v>30</v>
      </c>
      <c r="AX155" s="14" t="s">
        <v>80</v>
      </c>
      <c r="AY155" s="257" t="s">
        <v>109</v>
      </c>
    </row>
    <row r="156" s="2" customFormat="1" ht="24.15" customHeight="1">
      <c r="A156" s="38"/>
      <c r="B156" s="39"/>
      <c r="C156" s="222" t="s">
        <v>202</v>
      </c>
      <c r="D156" s="222" t="s">
        <v>112</v>
      </c>
      <c r="E156" s="223" t="s">
        <v>203</v>
      </c>
      <c r="F156" s="224" t="s">
        <v>204</v>
      </c>
      <c r="G156" s="225" t="s">
        <v>135</v>
      </c>
      <c r="H156" s="226">
        <v>5947.8800000000001</v>
      </c>
      <c r="I156" s="227"/>
      <c r="J156" s="228">
        <f>ROUND(I156*H156,2)</f>
        <v>0</v>
      </c>
      <c r="K156" s="229"/>
      <c r="L156" s="44"/>
      <c r="M156" s="230" t="s">
        <v>1</v>
      </c>
      <c r="N156" s="231" t="s">
        <v>41</v>
      </c>
      <c r="O156" s="97"/>
      <c r="P156" s="232">
        <f>O156*H156</f>
        <v>0</v>
      </c>
      <c r="Q156" s="232">
        <v>0.00039740000000000001</v>
      </c>
      <c r="R156" s="232">
        <f>Q156*H156</f>
        <v>2.3636875120000003</v>
      </c>
      <c r="S156" s="232">
        <v>0</v>
      </c>
      <c r="T156" s="233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4" t="s">
        <v>184</v>
      </c>
      <c r="AT156" s="234" t="s">
        <v>112</v>
      </c>
      <c r="AU156" s="234" t="s">
        <v>117</v>
      </c>
      <c r="AY156" s="17" t="s">
        <v>109</v>
      </c>
      <c r="BE156" s="235">
        <f>IF(N156="základná",J156,0)</f>
        <v>0</v>
      </c>
      <c r="BF156" s="235">
        <f>IF(N156="znížená",J156,0)</f>
        <v>0</v>
      </c>
      <c r="BG156" s="235">
        <f>IF(N156="zákl. prenesená",J156,0)</f>
        <v>0</v>
      </c>
      <c r="BH156" s="235">
        <f>IF(N156="zníž. prenesená",J156,0)</f>
        <v>0</v>
      </c>
      <c r="BI156" s="235">
        <f>IF(N156="nulová",J156,0)</f>
        <v>0</v>
      </c>
      <c r="BJ156" s="17" t="s">
        <v>117</v>
      </c>
      <c r="BK156" s="235">
        <f>ROUND(I156*H156,2)</f>
        <v>0</v>
      </c>
      <c r="BL156" s="17" t="s">
        <v>184</v>
      </c>
      <c r="BM156" s="234" t="s">
        <v>205</v>
      </c>
    </row>
    <row r="157" s="14" customFormat="1">
      <c r="A157" s="14"/>
      <c r="B157" s="247"/>
      <c r="C157" s="248"/>
      <c r="D157" s="238" t="s">
        <v>119</v>
      </c>
      <c r="E157" s="249" t="s">
        <v>1</v>
      </c>
      <c r="F157" s="250" t="s">
        <v>201</v>
      </c>
      <c r="G157" s="248"/>
      <c r="H157" s="251">
        <v>5947.8800000000001</v>
      </c>
      <c r="I157" s="252"/>
      <c r="J157" s="248"/>
      <c r="K157" s="248"/>
      <c r="L157" s="253"/>
      <c r="M157" s="254"/>
      <c r="N157" s="255"/>
      <c r="O157" s="255"/>
      <c r="P157" s="255"/>
      <c r="Q157" s="255"/>
      <c r="R157" s="255"/>
      <c r="S157" s="255"/>
      <c r="T157" s="25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7" t="s">
        <v>119</v>
      </c>
      <c r="AU157" s="257" t="s">
        <v>117</v>
      </c>
      <c r="AV157" s="14" t="s">
        <v>117</v>
      </c>
      <c r="AW157" s="14" t="s">
        <v>30</v>
      </c>
      <c r="AX157" s="14" t="s">
        <v>80</v>
      </c>
      <c r="AY157" s="257" t="s">
        <v>109</v>
      </c>
    </row>
    <row r="158" s="2" customFormat="1" ht="33" customHeight="1">
      <c r="A158" s="38"/>
      <c r="B158" s="39"/>
      <c r="C158" s="269" t="s">
        <v>206</v>
      </c>
      <c r="D158" s="269" t="s">
        <v>207</v>
      </c>
      <c r="E158" s="270" t="s">
        <v>208</v>
      </c>
      <c r="F158" s="271" t="s">
        <v>209</v>
      </c>
      <c r="G158" s="272" t="s">
        <v>135</v>
      </c>
      <c r="H158" s="273">
        <v>1471.5</v>
      </c>
      <c r="I158" s="274"/>
      <c r="J158" s="275">
        <f>ROUND(I158*H158,2)</f>
        <v>0</v>
      </c>
      <c r="K158" s="276"/>
      <c r="L158" s="277"/>
      <c r="M158" s="278" t="s">
        <v>1</v>
      </c>
      <c r="N158" s="279" t="s">
        <v>41</v>
      </c>
      <c r="O158" s="97"/>
      <c r="P158" s="232">
        <f>O158*H158</f>
        <v>0</v>
      </c>
      <c r="Q158" s="232">
        <v>0.010840000000000001</v>
      </c>
      <c r="R158" s="232">
        <f>Q158*H158</f>
        <v>15.951060000000002</v>
      </c>
      <c r="S158" s="232">
        <v>0</v>
      </c>
      <c r="T158" s="233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4" t="s">
        <v>210</v>
      </c>
      <c r="AT158" s="234" t="s">
        <v>207</v>
      </c>
      <c r="AU158" s="234" t="s">
        <v>117</v>
      </c>
      <c r="AY158" s="17" t="s">
        <v>109</v>
      </c>
      <c r="BE158" s="235">
        <f>IF(N158="základná",J158,0)</f>
        <v>0</v>
      </c>
      <c r="BF158" s="235">
        <f>IF(N158="znížená",J158,0)</f>
        <v>0</v>
      </c>
      <c r="BG158" s="235">
        <f>IF(N158="zákl. prenesená",J158,0)</f>
        <v>0</v>
      </c>
      <c r="BH158" s="235">
        <f>IF(N158="zníž. prenesená",J158,0)</f>
        <v>0</v>
      </c>
      <c r="BI158" s="235">
        <f>IF(N158="nulová",J158,0)</f>
        <v>0</v>
      </c>
      <c r="BJ158" s="17" t="s">
        <v>117</v>
      </c>
      <c r="BK158" s="235">
        <f>ROUND(I158*H158,2)</f>
        <v>0</v>
      </c>
      <c r="BL158" s="17" t="s">
        <v>184</v>
      </c>
      <c r="BM158" s="234" t="s">
        <v>211</v>
      </c>
    </row>
    <row r="159" s="2" customFormat="1">
      <c r="A159" s="38"/>
      <c r="B159" s="39"/>
      <c r="C159" s="40"/>
      <c r="D159" s="238" t="s">
        <v>212</v>
      </c>
      <c r="E159" s="40"/>
      <c r="F159" s="280" t="s">
        <v>213</v>
      </c>
      <c r="G159" s="40"/>
      <c r="H159" s="40"/>
      <c r="I159" s="281"/>
      <c r="J159" s="40"/>
      <c r="K159" s="40"/>
      <c r="L159" s="44"/>
      <c r="M159" s="282"/>
      <c r="N159" s="283"/>
      <c r="O159" s="97"/>
      <c r="P159" s="97"/>
      <c r="Q159" s="97"/>
      <c r="R159" s="97"/>
      <c r="S159" s="97"/>
      <c r="T159" s="9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212</v>
      </c>
      <c r="AU159" s="17" t="s">
        <v>117</v>
      </c>
    </row>
    <row r="160" s="14" customFormat="1">
      <c r="A160" s="14"/>
      <c r="B160" s="247"/>
      <c r="C160" s="248"/>
      <c r="D160" s="238" t="s">
        <v>119</v>
      </c>
      <c r="E160" s="249" t="s">
        <v>1</v>
      </c>
      <c r="F160" s="250" t="s">
        <v>214</v>
      </c>
      <c r="G160" s="248"/>
      <c r="H160" s="251">
        <v>1471.5</v>
      </c>
      <c r="I160" s="252"/>
      <c r="J160" s="248"/>
      <c r="K160" s="248"/>
      <c r="L160" s="253"/>
      <c r="M160" s="254"/>
      <c r="N160" s="255"/>
      <c r="O160" s="255"/>
      <c r="P160" s="255"/>
      <c r="Q160" s="255"/>
      <c r="R160" s="255"/>
      <c r="S160" s="255"/>
      <c r="T160" s="25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7" t="s">
        <v>119</v>
      </c>
      <c r="AU160" s="257" t="s">
        <v>117</v>
      </c>
      <c r="AV160" s="14" t="s">
        <v>117</v>
      </c>
      <c r="AW160" s="14" t="s">
        <v>30</v>
      </c>
      <c r="AX160" s="14" t="s">
        <v>80</v>
      </c>
      <c r="AY160" s="257" t="s">
        <v>109</v>
      </c>
    </row>
    <row r="161" s="2" customFormat="1" ht="33" customHeight="1">
      <c r="A161" s="38"/>
      <c r="B161" s="39"/>
      <c r="C161" s="269" t="s">
        <v>215</v>
      </c>
      <c r="D161" s="269" t="s">
        <v>207</v>
      </c>
      <c r="E161" s="270" t="s">
        <v>216</v>
      </c>
      <c r="F161" s="271" t="s">
        <v>217</v>
      </c>
      <c r="G161" s="272" t="s">
        <v>135</v>
      </c>
      <c r="H161" s="273">
        <v>4476.3800000000001</v>
      </c>
      <c r="I161" s="274"/>
      <c r="J161" s="275">
        <f>ROUND(I161*H161,2)</f>
        <v>0</v>
      </c>
      <c r="K161" s="276"/>
      <c r="L161" s="277"/>
      <c r="M161" s="278" t="s">
        <v>1</v>
      </c>
      <c r="N161" s="279" t="s">
        <v>41</v>
      </c>
      <c r="O161" s="97"/>
      <c r="P161" s="232">
        <f>O161*H161</f>
        <v>0</v>
      </c>
      <c r="Q161" s="232">
        <v>0.011650000000000001</v>
      </c>
      <c r="R161" s="232">
        <f>Q161*H161</f>
        <v>52.149827000000002</v>
      </c>
      <c r="S161" s="232">
        <v>0</v>
      </c>
      <c r="T161" s="233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4" t="s">
        <v>210</v>
      </c>
      <c r="AT161" s="234" t="s">
        <v>207</v>
      </c>
      <c r="AU161" s="234" t="s">
        <v>117</v>
      </c>
      <c r="AY161" s="17" t="s">
        <v>109</v>
      </c>
      <c r="BE161" s="235">
        <f>IF(N161="základná",J161,0)</f>
        <v>0</v>
      </c>
      <c r="BF161" s="235">
        <f>IF(N161="znížená",J161,0)</f>
        <v>0</v>
      </c>
      <c r="BG161" s="235">
        <f>IF(N161="zákl. prenesená",J161,0)</f>
        <v>0</v>
      </c>
      <c r="BH161" s="235">
        <f>IF(N161="zníž. prenesená",J161,0)</f>
        <v>0</v>
      </c>
      <c r="BI161" s="235">
        <f>IF(N161="nulová",J161,0)</f>
        <v>0</v>
      </c>
      <c r="BJ161" s="17" t="s">
        <v>117</v>
      </c>
      <c r="BK161" s="235">
        <f>ROUND(I161*H161,2)</f>
        <v>0</v>
      </c>
      <c r="BL161" s="17" t="s">
        <v>184</v>
      </c>
      <c r="BM161" s="234" t="s">
        <v>218</v>
      </c>
    </row>
    <row r="162" s="2" customFormat="1">
      <c r="A162" s="38"/>
      <c r="B162" s="39"/>
      <c r="C162" s="40"/>
      <c r="D162" s="238" t="s">
        <v>212</v>
      </c>
      <c r="E162" s="40"/>
      <c r="F162" s="280" t="s">
        <v>219</v>
      </c>
      <c r="G162" s="40"/>
      <c r="H162" s="40"/>
      <c r="I162" s="281"/>
      <c r="J162" s="40"/>
      <c r="K162" s="40"/>
      <c r="L162" s="44"/>
      <c r="M162" s="282"/>
      <c r="N162" s="283"/>
      <c r="O162" s="97"/>
      <c r="P162" s="97"/>
      <c r="Q162" s="97"/>
      <c r="R162" s="97"/>
      <c r="S162" s="97"/>
      <c r="T162" s="9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212</v>
      </c>
      <c r="AU162" s="17" t="s">
        <v>117</v>
      </c>
    </row>
    <row r="163" s="14" customFormat="1">
      <c r="A163" s="14"/>
      <c r="B163" s="247"/>
      <c r="C163" s="248"/>
      <c r="D163" s="238" t="s">
        <v>119</v>
      </c>
      <c r="E163" s="249" t="s">
        <v>1</v>
      </c>
      <c r="F163" s="250" t="s">
        <v>220</v>
      </c>
      <c r="G163" s="248"/>
      <c r="H163" s="251">
        <v>4476.3800000000001</v>
      </c>
      <c r="I163" s="252"/>
      <c r="J163" s="248"/>
      <c r="K163" s="248"/>
      <c r="L163" s="253"/>
      <c r="M163" s="254"/>
      <c r="N163" s="255"/>
      <c r="O163" s="255"/>
      <c r="P163" s="255"/>
      <c r="Q163" s="255"/>
      <c r="R163" s="255"/>
      <c r="S163" s="255"/>
      <c r="T163" s="25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7" t="s">
        <v>119</v>
      </c>
      <c r="AU163" s="257" t="s">
        <v>117</v>
      </c>
      <c r="AV163" s="14" t="s">
        <v>117</v>
      </c>
      <c r="AW163" s="14" t="s">
        <v>30</v>
      </c>
      <c r="AX163" s="14" t="s">
        <v>80</v>
      </c>
      <c r="AY163" s="257" t="s">
        <v>109</v>
      </c>
    </row>
    <row r="164" s="2" customFormat="1" ht="24.15" customHeight="1">
      <c r="A164" s="38"/>
      <c r="B164" s="39"/>
      <c r="C164" s="222" t="s">
        <v>221</v>
      </c>
      <c r="D164" s="222" t="s">
        <v>112</v>
      </c>
      <c r="E164" s="223" t="s">
        <v>222</v>
      </c>
      <c r="F164" s="224" t="s">
        <v>223</v>
      </c>
      <c r="G164" s="225" t="s">
        <v>224</v>
      </c>
      <c r="H164" s="284"/>
      <c r="I164" s="227"/>
      <c r="J164" s="228">
        <f>ROUND(I164*H164,2)</f>
        <v>0</v>
      </c>
      <c r="K164" s="229"/>
      <c r="L164" s="44"/>
      <c r="M164" s="230" t="s">
        <v>1</v>
      </c>
      <c r="N164" s="231" t="s">
        <v>41</v>
      </c>
      <c r="O164" s="97"/>
      <c r="P164" s="232">
        <f>O164*H164</f>
        <v>0</v>
      </c>
      <c r="Q164" s="232">
        <v>0.00011</v>
      </c>
      <c r="R164" s="232">
        <f>Q164*H164</f>
        <v>0</v>
      </c>
      <c r="S164" s="232">
        <v>0</v>
      </c>
      <c r="T164" s="233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4" t="s">
        <v>184</v>
      </c>
      <c r="AT164" s="234" t="s">
        <v>112</v>
      </c>
      <c r="AU164" s="234" t="s">
        <v>117</v>
      </c>
      <c r="AY164" s="17" t="s">
        <v>109</v>
      </c>
      <c r="BE164" s="235">
        <f>IF(N164="základná",J164,0)</f>
        <v>0</v>
      </c>
      <c r="BF164" s="235">
        <f>IF(N164="znížená",J164,0)</f>
        <v>0</v>
      </c>
      <c r="BG164" s="235">
        <f>IF(N164="zákl. prenesená",J164,0)</f>
        <v>0</v>
      </c>
      <c r="BH164" s="235">
        <f>IF(N164="zníž. prenesená",J164,0)</f>
        <v>0</v>
      </c>
      <c r="BI164" s="235">
        <f>IF(N164="nulová",J164,0)</f>
        <v>0</v>
      </c>
      <c r="BJ164" s="17" t="s">
        <v>117</v>
      </c>
      <c r="BK164" s="235">
        <f>ROUND(I164*H164,2)</f>
        <v>0</v>
      </c>
      <c r="BL164" s="17" t="s">
        <v>184</v>
      </c>
      <c r="BM164" s="234" t="s">
        <v>225</v>
      </c>
    </row>
    <row r="165" s="2" customFormat="1" ht="24.15" customHeight="1">
      <c r="A165" s="38"/>
      <c r="B165" s="39"/>
      <c r="C165" s="222" t="s">
        <v>226</v>
      </c>
      <c r="D165" s="222" t="s">
        <v>112</v>
      </c>
      <c r="E165" s="223" t="s">
        <v>227</v>
      </c>
      <c r="F165" s="224" t="s">
        <v>228</v>
      </c>
      <c r="G165" s="225" t="s">
        <v>229</v>
      </c>
      <c r="H165" s="226">
        <v>1867.634</v>
      </c>
      <c r="I165" s="227"/>
      <c r="J165" s="228">
        <f>ROUND(I165*H165,2)</f>
        <v>0</v>
      </c>
      <c r="K165" s="229"/>
      <c r="L165" s="44"/>
      <c r="M165" s="230" t="s">
        <v>1</v>
      </c>
      <c r="N165" s="231" t="s">
        <v>41</v>
      </c>
      <c r="O165" s="97"/>
      <c r="P165" s="232">
        <f>O165*H165</f>
        <v>0</v>
      </c>
      <c r="Q165" s="232">
        <v>7.2849999999999995E-05</v>
      </c>
      <c r="R165" s="232">
        <f>Q165*H165</f>
        <v>0.13605713689999999</v>
      </c>
      <c r="S165" s="232">
        <v>0</v>
      </c>
      <c r="T165" s="233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4" t="s">
        <v>184</v>
      </c>
      <c r="AT165" s="234" t="s">
        <v>112</v>
      </c>
      <c r="AU165" s="234" t="s">
        <v>117</v>
      </c>
      <c r="AY165" s="17" t="s">
        <v>109</v>
      </c>
      <c r="BE165" s="235">
        <f>IF(N165="základná",J165,0)</f>
        <v>0</v>
      </c>
      <c r="BF165" s="235">
        <f>IF(N165="znížená",J165,0)</f>
        <v>0</v>
      </c>
      <c r="BG165" s="235">
        <f>IF(N165="zákl. prenesená",J165,0)</f>
        <v>0</v>
      </c>
      <c r="BH165" s="235">
        <f>IF(N165="zníž. prenesená",J165,0)</f>
        <v>0</v>
      </c>
      <c r="BI165" s="235">
        <f>IF(N165="nulová",J165,0)</f>
        <v>0</v>
      </c>
      <c r="BJ165" s="17" t="s">
        <v>117</v>
      </c>
      <c r="BK165" s="235">
        <f>ROUND(I165*H165,2)</f>
        <v>0</v>
      </c>
      <c r="BL165" s="17" t="s">
        <v>184</v>
      </c>
      <c r="BM165" s="234" t="s">
        <v>230</v>
      </c>
    </row>
    <row r="166" s="13" customFormat="1">
      <c r="A166" s="13"/>
      <c r="B166" s="236"/>
      <c r="C166" s="237"/>
      <c r="D166" s="238" t="s">
        <v>119</v>
      </c>
      <c r="E166" s="239" t="s">
        <v>1</v>
      </c>
      <c r="F166" s="240" t="s">
        <v>231</v>
      </c>
      <c r="G166" s="237"/>
      <c r="H166" s="239" t="s">
        <v>1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6" t="s">
        <v>119</v>
      </c>
      <c r="AU166" s="246" t="s">
        <v>117</v>
      </c>
      <c r="AV166" s="13" t="s">
        <v>80</v>
      </c>
      <c r="AW166" s="13" t="s">
        <v>30</v>
      </c>
      <c r="AX166" s="13" t="s">
        <v>75</v>
      </c>
      <c r="AY166" s="246" t="s">
        <v>109</v>
      </c>
    </row>
    <row r="167" s="13" customFormat="1">
      <c r="A167" s="13"/>
      <c r="B167" s="236"/>
      <c r="C167" s="237"/>
      <c r="D167" s="238" t="s">
        <v>119</v>
      </c>
      <c r="E167" s="239" t="s">
        <v>1</v>
      </c>
      <c r="F167" s="240" t="s">
        <v>232</v>
      </c>
      <c r="G167" s="237"/>
      <c r="H167" s="239" t="s">
        <v>1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6" t="s">
        <v>119</v>
      </c>
      <c r="AU167" s="246" t="s">
        <v>117</v>
      </c>
      <c r="AV167" s="13" t="s">
        <v>80</v>
      </c>
      <c r="AW167" s="13" t="s">
        <v>30</v>
      </c>
      <c r="AX167" s="13" t="s">
        <v>75</v>
      </c>
      <c r="AY167" s="246" t="s">
        <v>109</v>
      </c>
    </row>
    <row r="168" s="14" customFormat="1">
      <c r="A168" s="14"/>
      <c r="B168" s="247"/>
      <c r="C168" s="248"/>
      <c r="D168" s="238" t="s">
        <v>119</v>
      </c>
      <c r="E168" s="249" t="s">
        <v>1</v>
      </c>
      <c r="F168" s="250" t="s">
        <v>233</v>
      </c>
      <c r="G168" s="248"/>
      <c r="H168" s="251">
        <v>1867.634</v>
      </c>
      <c r="I168" s="252"/>
      <c r="J168" s="248"/>
      <c r="K168" s="248"/>
      <c r="L168" s="253"/>
      <c r="M168" s="254"/>
      <c r="N168" s="255"/>
      <c r="O168" s="255"/>
      <c r="P168" s="255"/>
      <c r="Q168" s="255"/>
      <c r="R168" s="255"/>
      <c r="S168" s="255"/>
      <c r="T168" s="25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7" t="s">
        <v>119</v>
      </c>
      <c r="AU168" s="257" t="s">
        <v>117</v>
      </c>
      <c r="AV168" s="14" t="s">
        <v>117</v>
      </c>
      <c r="AW168" s="14" t="s">
        <v>30</v>
      </c>
      <c r="AX168" s="14" t="s">
        <v>80</v>
      </c>
      <c r="AY168" s="257" t="s">
        <v>109</v>
      </c>
    </row>
    <row r="169" s="2" customFormat="1" ht="24.15" customHeight="1">
      <c r="A169" s="38"/>
      <c r="B169" s="39"/>
      <c r="C169" s="222" t="s">
        <v>7</v>
      </c>
      <c r="D169" s="222" t="s">
        <v>112</v>
      </c>
      <c r="E169" s="223" t="s">
        <v>234</v>
      </c>
      <c r="F169" s="224" t="s">
        <v>235</v>
      </c>
      <c r="G169" s="225" t="s">
        <v>229</v>
      </c>
      <c r="H169" s="226">
        <v>1867.634</v>
      </c>
      <c r="I169" s="227"/>
      <c r="J169" s="228">
        <f>ROUND(I169*H169,2)</f>
        <v>0</v>
      </c>
      <c r="K169" s="229"/>
      <c r="L169" s="44"/>
      <c r="M169" s="230" t="s">
        <v>1</v>
      </c>
      <c r="N169" s="231" t="s">
        <v>41</v>
      </c>
      <c r="O169" s="97"/>
      <c r="P169" s="232">
        <f>O169*H169</f>
        <v>0</v>
      </c>
      <c r="Q169" s="232">
        <v>0</v>
      </c>
      <c r="R169" s="232">
        <f>Q169*H169</f>
        <v>0</v>
      </c>
      <c r="S169" s="232">
        <v>0</v>
      </c>
      <c r="T169" s="233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4" t="s">
        <v>184</v>
      </c>
      <c r="AT169" s="234" t="s">
        <v>112</v>
      </c>
      <c r="AU169" s="234" t="s">
        <v>117</v>
      </c>
      <c r="AY169" s="17" t="s">
        <v>109</v>
      </c>
      <c r="BE169" s="235">
        <f>IF(N169="základná",J169,0)</f>
        <v>0</v>
      </c>
      <c r="BF169" s="235">
        <f>IF(N169="znížená",J169,0)</f>
        <v>0</v>
      </c>
      <c r="BG169" s="235">
        <f>IF(N169="zákl. prenesená",J169,0)</f>
        <v>0</v>
      </c>
      <c r="BH169" s="235">
        <f>IF(N169="zníž. prenesená",J169,0)</f>
        <v>0</v>
      </c>
      <c r="BI169" s="235">
        <f>IF(N169="nulová",J169,0)</f>
        <v>0</v>
      </c>
      <c r="BJ169" s="17" t="s">
        <v>117</v>
      </c>
      <c r="BK169" s="235">
        <f>ROUND(I169*H169,2)</f>
        <v>0</v>
      </c>
      <c r="BL169" s="17" t="s">
        <v>184</v>
      </c>
      <c r="BM169" s="234" t="s">
        <v>236</v>
      </c>
    </row>
    <row r="170" s="13" customFormat="1">
      <c r="A170" s="13"/>
      <c r="B170" s="236"/>
      <c r="C170" s="237"/>
      <c r="D170" s="238" t="s">
        <v>119</v>
      </c>
      <c r="E170" s="239" t="s">
        <v>1</v>
      </c>
      <c r="F170" s="240" t="s">
        <v>231</v>
      </c>
      <c r="G170" s="237"/>
      <c r="H170" s="239" t="s">
        <v>1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6" t="s">
        <v>119</v>
      </c>
      <c r="AU170" s="246" t="s">
        <v>117</v>
      </c>
      <c r="AV170" s="13" t="s">
        <v>80</v>
      </c>
      <c r="AW170" s="13" t="s">
        <v>30</v>
      </c>
      <c r="AX170" s="13" t="s">
        <v>75</v>
      </c>
      <c r="AY170" s="246" t="s">
        <v>109</v>
      </c>
    </row>
    <row r="171" s="13" customFormat="1">
      <c r="A171" s="13"/>
      <c r="B171" s="236"/>
      <c r="C171" s="237"/>
      <c r="D171" s="238" t="s">
        <v>119</v>
      </c>
      <c r="E171" s="239" t="s">
        <v>1</v>
      </c>
      <c r="F171" s="240" t="s">
        <v>232</v>
      </c>
      <c r="G171" s="237"/>
      <c r="H171" s="239" t="s">
        <v>1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6" t="s">
        <v>119</v>
      </c>
      <c r="AU171" s="246" t="s">
        <v>117</v>
      </c>
      <c r="AV171" s="13" t="s">
        <v>80</v>
      </c>
      <c r="AW171" s="13" t="s">
        <v>30</v>
      </c>
      <c r="AX171" s="13" t="s">
        <v>75</v>
      </c>
      <c r="AY171" s="246" t="s">
        <v>109</v>
      </c>
    </row>
    <row r="172" s="14" customFormat="1">
      <c r="A172" s="14"/>
      <c r="B172" s="247"/>
      <c r="C172" s="248"/>
      <c r="D172" s="238" t="s">
        <v>119</v>
      </c>
      <c r="E172" s="249" t="s">
        <v>1</v>
      </c>
      <c r="F172" s="250" t="s">
        <v>233</v>
      </c>
      <c r="G172" s="248"/>
      <c r="H172" s="251">
        <v>1867.634</v>
      </c>
      <c r="I172" s="252"/>
      <c r="J172" s="248"/>
      <c r="K172" s="248"/>
      <c r="L172" s="253"/>
      <c r="M172" s="254"/>
      <c r="N172" s="255"/>
      <c r="O172" s="255"/>
      <c r="P172" s="255"/>
      <c r="Q172" s="255"/>
      <c r="R172" s="255"/>
      <c r="S172" s="255"/>
      <c r="T172" s="25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7" t="s">
        <v>119</v>
      </c>
      <c r="AU172" s="257" t="s">
        <v>117</v>
      </c>
      <c r="AV172" s="14" t="s">
        <v>117</v>
      </c>
      <c r="AW172" s="14" t="s">
        <v>30</v>
      </c>
      <c r="AX172" s="14" t="s">
        <v>80</v>
      </c>
      <c r="AY172" s="257" t="s">
        <v>109</v>
      </c>
    </row>
    <row r="173" s="2" customFormat="1" ht="24.15" customHeight="1">
      <c r="A173" s="38"/>
      <c r="B173" s="39"/>
      <c r="C173" s="269" t="s">
        <v>237</v>
      </c>
      <c r="D173" s="269" t="s">
        <v>207</v>
      </c>
      <c r="E173" s="270" t="s">
        <v>238</v>
      </c>
      <c r="F173" s="271" t="s">
        <v>239</v>
      </c>
      <c r="G173" s="272" t="s">
        <v>149</v>
      </c>
      <c r="H173" s="273">
        <v>1.8680000000000001</v>
      </c>
      <c r="I173" s="274"/>
      <c r="J173" s="275">
        <f>ROUND(I173*H173,2)</f>
        <v>0</v>
      </c>
      <c r="K173" s="276"/>
      <c r="L173" s="277"/>
      <c r="M173" s="278" t="s">
        <v>1</v>
      </c>
      <c r="N173" s="279" t="s">
        <v>41</v>
      </c>
      <c r="O173" s="97"/>
      <c r="P173" s="232">
        <f>O173*H173</f>
        <v>0</v>
      </c>
      <c r="Q173" s="232">
        <v>1</v>
      </c>
      <c r="R173" s="232">
        <f>Q173*H173</f>
        <v>1.8680000000000001</v>
      </c>
      <c r="S173" s="232">
        <v>0</v>
      </c>
      <c r="T173" s="233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4" t="s">
        <v>210</v>
      </c>
      <c r="AT173" s="234" t="s">
        <v>207</v>
      </c>
      <c r="AU173" s="234" t="s">
        <v>117</v>
      </c>
      <c r="AY173" s="17" t="s">
        <v>109</v>
      </c>
      <c r="BE173" s="235">
        <f>IF(N173="základná",J173,0)</f>
        <v>0</v>
      </c>
      <c r="BF173" s="235">
        <f>IF(N173="znížená",J173,0)</f>
        <v>0</v>
      </c>
      <c r="BG173" s="235">
        <f>IF(N173="zákl. prenesená",J173,0)</f>
        <v>0</v>
      </c>
      <c r="BH173" s="235">
        <f>IF(N173="zníž. prenesená",J173,0)</f>
        <v>0</v>
      </c>
      <c r="BI173" s="235">
        <f>IF(N173="nulová",J173,0)</f>
        <v>0</v>
      </c>
      <c r="BJ173" s="17" t="s">
        <v>117</v>
      </c>
      <c r="BK173" s="235">
        <f>ROUND(I173*H173,2)</f>
        <v>0</v>
      </c>
      <c r="BL173" s="17" t="s">
        <v>184</v>
      </c>
      <c r="BM173" s="234" t="s">
        <v>240</v>
      </c>
    </row>
    <row r="174" s="14" customFormat="1">
      <c r="A174" s="14"/>
      <c r="B174" s="247"/>
      <c r="C174" s="248"/>
      <c r="D174" s="238" t="s">
        <v>119</v>
      </c>
      <c r="E174" s="249" t="s">
        <v>1</v>
      </c>
      <c r="F174" s="250" t="s">
        <v>241</v>
      </c>
      <c r="G174" s="248"/>
      <c r="H174" s="251">
        <v>1.8680000000000001</v>
      </c>
      <c r="I174" s="252"/>
      <c r="J174" s="248"/>
      <c r="K174" s="248"/>
      <c r="L174" s="253"/>
      <c r="M174" s="254"/>
      <c r="N174" s="255"/>
      <c r="O174" s="255"/>
      <c r="P174" s="255"/>
      <c r="Q174" s="255"/>
      <c r="R174" s="255"/>
      <c r="S174" s="255"/>
      <c r="T174" s="25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7" t="s">
        <v>119</v>
      </c>
      <c r="AU174" s="257" t="s">
        <v>117</v>
      </c>
      <c r="AV174" s="14" t="s">
        <v>117</v>
      </c>
      <c r="AW174" s="14" t="s">
        <v>30</v>
      </c>
      <c r="AX174" s="14" t="s">
        <v>80</v>
      </c>
      <c r="AY174" s="257" t="s">
        <v>109</v>
      </c>
    </row>
    <row r="175" s="2" customFormat="1" ht="24.15" customHeight="1">
      <c r="A175" s="38"/>
      <c r="B175" s="39"/>
      <c r="C175" s="222" t="s">
        <v>242</v>
      </c>
      <c r="D175" s="222" t="s">
        <v>112</v>
      </c>
      <c r="E175" s="223" t="s">
        <v>243</v>
      </c>
      <c r="F175" s="224" t="s">
        <v>244</v>
      </c>
      <c r="G175" s="225" t="s">
        <v>149</v>
      </c>
      <c r="H175" s="226">
        <v>72.468999999999994</v>
      </c>
      <c r="I175" s="227"/>
      <c r="J175" s="228">
        <f>ROUND(I175*H175,2)</f>
        <v>0</v>
      </c>
      <c r="K175" s="229"/>
      <c r="L175" s="44"/>
      <c r="M175" s="230" t="s">
        <v>1</v>
      </c>
      <c r="N175" s="231" t="s">
        <v>41</v>
      </c>
      <c r="O175" s="97"/>
      <c r="P175" s="232">
        <f>O175*H175</f>
        <v>0</v>
      </c>
      <c r="Q175" s="232">
        <v>0</v>
      </c>
      <c r="R175" s="232">
        <f>Q175*H175</f>
        <v>0</v>
      </c>
      <c r="S175" s="232">
        <v>0</v>
      </c>
      <c r="T175" s="233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4" t="s">
        <v>184</v>
      </c>
      <c r="AT175" s="234" t="s">
        <v>112</v>
      </c>
      <c r="AU175" s="234" t="s">
        <v>117</v>
      </c>
      <c r="AY175" s="17" t="s">
        <v>109</v>
      </c>
      <c r="BE175" s="235">
        <f>IF(N175="základná",J175,0)</f>
        <v>0</v>
      </c>
      <c r="BF175" s="235">
        <f>IF(N175="znížená",J175,0)</f>
        <v>0</v>
      </c>
      <c r="BG175" s="235">
        <f>IF(N175="zákl. prenesená",J175,0)</f>
        <v>0</v>
      </c>
      <c r="BH175" s="235">
        <f>IF(N175="zníž. prenesená",J175,0)</f>
        <v>0</v>
      </c>
      <c r="BI175" s="235">
        <f>IF(N175="nulová",J175,0)</f>
        <v>0</v>
      </c>
      <c r="BJ175" s="17" t="s">
        <v>117</v>
      </c>
      <c r="BK175" s="235">
        <f>ROUND(I175*H175,2)</f>
        <v>0</v>
      </c>
      <c r="BL175" s="17" t="s">
        <v>184</v>
      </c>
      <c r="BM175" s="234" t="s">
        <v>245</v>
      </c>
    </row>
    <row r="176" s="12" customFormat="1" ht="22.8" customHeight="1">
      <c r="A176" s="12"/>
      <c r="B176" s="206"/>
      <c r="C176" s="207"/>
      <c r="D176" s="208" t="s">
        <v>74</v>
      </c>
      <c r="E176" s="220" t="s">
        <v>246</v>
      </c>
      <c r="F176" s="220" t="s">
        <v>247</v>
      </c>
      <c r="G176" s="207"/>
      <c r="H176" s="207"/>
      <c r="I176" s="210"/>
      <c r="J176" s="221">
        <f>BK176</f>
        <v>0</v>
      </c>
      <c r="K176" s="207"/>
      <c r="L176" s="212"/>
      <c r="M176" s="213"/>
      <c r="N176" s="214"/>
      <c r="O176" s="214"/>
      <c r="P176" s="215">
        <f>SUM(P177:P185)</f>
        <v>0</v>
      </c>
      <c r="Q176" s="214"/>
      <c r="R176" s="215">
        <f>SUM(R177:R185)</f>
        <v>0.022971048940000002</v>
      </c>
      <c r="S176" s="214"/>
      <c r="T176" s="216">
        <f>SUM(T177:T185)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7" t="s">
        <v>117</v>
      </c>
      <c r="AT176" s="218" t="s">
        <v>74</v>
      </c>
      <c r="AU176" s="218" t="s">
        <v>80</v>
      </c>
      <c r="AY176" s="217" t="s">
        <v>109</v>
      </c>
      <c r="BK176" s="219">
        <f>SUM(BK177:BK185)</f>
        <v>0</v>
      </c>
    </row>
    <row r="177" s="2" customFormat="1" ht="33" customHeight="1">
      <c r="A177" s="38"/>
      <c r="B177" s="39"/>
      <c r="C177" s="222" t="s">
        <v>248</v>
      </c>
      <c r="D177" s="222" t="s">
        <v>112</v>
      </c>
      <c r="E177" s="223" t="s">
        <v>249</v>
      </c>
      <c r="F177" s="224" t="s">
        <v>250</v>
      </c>
      <c r="G177" s="225" t="s">
        <v>135</v>
      </c>
      <c r="H177" s="226">
        <v>59.478999999999999</v>
      </c>
      <c r="I177" s="227"/>
      <c r="J177" s="228">
        <f>ROUND(I177*H177,2)</f>
        <v>0</v>
      </c>
      <c r="K177" s="229"/>
      <c r="L177" s="44"/>
      <c r="M177" s="230" t="s">
        <v>1</v>
      </c>
      <c r="N177" s="231" t="s">
        <v>41</v>
      </c>
      <c r="O177" s="97"/>
      <c r="P177" s="232">
        <f>O177*H177</f>
        <v>0</v>
      </c>
      <c r="Q177" s="232">
        <v>0.00024252</v>
      </c>
      <c r="R177" s="232">
        <f>Q177*H177</f>
        <v>0.014424847080000001</v>
      </c>
      <c r="S177" s="232">
        <v>0</v>
      </c>
      <c r="T177" s="233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4" t="s">
        <v>184</v>
      </c>
      <c r="AT177" s="234" t="s">
        <v>112</v>
      </c>
      <c r="AU177" s="234" t="s">
        <v>117</v>
      </c>
      <c r="AY177" s="17" t="s">
        <v>109</v>
      </c>
      <c r="BE177" s="235">
        <f>IF(N177="základná",J177,0)</f>
        <v>0</v>
      </c>
      <c r="BF177" s="235">
        <f>IF(N177="znížená",J177,0)</f>
        <v>0</v>
      </c>
      <c r="BG177" s="235">
        <f>IF(N177="zákl. prenesená",J177,0)</f>
        <v>0</v>
      </c>
      <c r="BH177" s="235">
        <f>IF(N177="zníž. prenesená",J177,0)</f>
        <v>0</v>
      </c>
      <c r="BI177" s="235">
        <f>IF(N177="nulová",J177,0)</f>
        <v>0</v>
      </c>
      <c r="BJ177" s="17" t="s">
        <v>117</v>
      </c>
      <c r="BK177" s="235">
        <f>ROUND(I177*H177,2)</f>
        <v>0</v>
      </c>
      <c r="BL177" s="17" t="s">
        <v>184</v>
      </c>
      <c r="BM177" s="234" t="s">
        <v>251</v>
      </c>
    </row>
    <row r="178" s="2" customFormat="1" ht="24.15" customHeight="1">
      <c r="A178" s="38"/>
      <c r="B178" s="39"/>
      <c r="C178" s="222" t="s">
        <v>252</v>
      </c>
      <c r="D178" s="222" t="s">
        <v>112</v>
      </c>
      <c r="E178" s="223" t="s">
        <v>253</v>
      </c>
      <c r="F178" s="224" t="s">
        <v>254</v>
      </c>
      <c r="G178" s="225" t="s">
        <v>135</v>
      </c>
      <c r="H178" s="226">
        <v>59.478999999999999</v>
      </c>
      <c r="I178" s="227"/>
      <c r="J178" s="228">
        <f>ROUND(I178*H178,2)</f>
        <v>0</v>
      </c>
      <c r="K178" s="229"/>
      <c r="L178" s="44"/>
      <c r="M178" s="230" t="s">
        <v>1</v>
      </c>
      <c r="N178" s="231" t="s">
        <v>41</v>
      </c>
      <c r="O178" s="97"/>
      <c r="P178" s="232">
        <f>O178*H178</f>
        <v>0</v>
      </c>
      <c r="Q178" s="232">
        <v>8.1340000000000004E-05</v>
      </c>
      <c r="R178" s="232">
        <f>Q178*H178</f>
        <v>0.0048380218600000005</v>
      </c>
      <c r="S178" s="232">
        <v>0</v>
      </c>
      <c r="T178" s="233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4" t="s">
        <v>184</v>
      </c>
      <c r="AT178" s="234" t="s">
        <v>112</v>
      </c>
      <c r="AU178" s="234" t="s">
        <v>117</v>
      </c>
      <c r="AY178" s="17" t="s">
        <v>109</v>
      </c>
      <c r="BE178" s="235">
        <f>IF(N178="základná",J178,0)</f>
        <v>0</v>
      </c>
      <c r="BF178" s="235">
        <f>IF(N178="znížená",J178,0)</f>
        <v>0</v>
      </c>
      <c r="BG178" s="235">
        <f>IF(N178="zákl. prenesená",J178,0)</f>
        <v>0</v>
      </c>
      <c r="BH178" s="235">
        <f>IF(N178="zníž. prenesená",J178,0)</f>
        <v>0</v>
      </c>
      <c r="BI178" s="235">
        <f>IF(N178="nulová",J178,0)</f>
        <v>0</v>
      </c>
      <c r="BJ178" s="17" t="s">
        <v>117</v>
      </c>
      <c r="BK178" s="235">
        <f>ROUND(I178*H178,2)</f>
        <v>0</v>
      </c>
      <c r="BL178" s="17" t="s">
        <v>184</v>
      </c>
      <c r="BM178" s="234" t="s">
        <v>255</v>
      </c>
    </row>
    <row r="179" s="13" customFormat="1">
      <c r="A179" s="13"/>
      <c r="B179" s="236"/>
      <c r="C179" s="237"/>
      <c r="D179" s="238" t="s">
        <v>119</v>
      </c>
      <c r="E179" s="239" t="s">
        <v>1</v>
      </c>
      <c r="F179" s="240" t="s">
        <v>231</v>
      </c>
      <c r="G179" s="237"/>
      <c r="H179" s="239" t="s">
        <v>1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6" t="s">
        <v>119</v>
      </c>
      <c r="AU179" s="246" t="s">
        <v>117</v>
      </c>
      <c r="AV179" s="13" t="s">
        <v>80</v>
      </c>
      <c r="AW179" s="13" t="s">
        <v>30</v>
      </c>
      <c r="AX179" s="13" t="s">
        <v>75</v>
      </c>
      <c r="AY179" s="246" t="s">
        <v>109</v>
      </c>
    </row>
    <row r="180" s="13" customFormat="1">
      <c r="A180" s="13"/>
      <c r="B180" s="236"/>
      <c r="C180" s="237"/>
      <c r="D180" s="238" t="s">
        <v>119</v>
      </c>
      <c r="E180" s="239" t="s">
        <v>1</v>
      </c>
      <c r="F180" s="240" t="s">
        <v>232</v>
      </c>
      <c r="G180" s="237"/>
      <c r="H180" s="239" t="s">
        <v>1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6" t="s">
        <v>119</v>
      </c>
      <c r="AU180" s="246" t="s">
        <v>117</v>
      </c>
      <c r="AV180" s="13" t="s">
        <v>80</v>
      </c>
      <c r="AW180" s="13" t="s">
        <v>30</v>
      </c>
      <c r="AX180" s="13" t="s">
        <v>75</v>
      </c>
      <c r="AY180" s="246" t="s">
        <v>109</v>
      </c>
    </row>
    <row r="181" s="14" customFormat="1">
      <c r="A181" s="14"/>
      <c r="B181" s="247"/>
      <c r="C181" s="248"/>
      <c r="D181" s="238" t="s">
        <v>119</v>
      </c>
      <c r="E181" s="249" t="s">
        <v>1</v>
      </c>
      <c r="F181" s="250" t="s">
        <v>256</v>
      </c>
      <c r="G181" s="248"/>
      <c r="H181" s="251">
        <v>59.478999999999999</v>
      </c>
      <c r="I181" s="252"/>
      <c r="J181" s="248"/>
      <c r="K181" s="248"/>
      <c r="L181" s="253"/>
      <c r="M181" s="254"/>
      <c r="N181" s="255"/>
      <c r="O181" s="255"/>
      <c r="P181" s="255"/>
      <c r="Q181" s="255"/>
      <c r="R181" s="255"/>
      <c r="S181" s="255"/>
      <c r="T181" s="25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7" t="s">
        <v>119</v>
      </c>
      <c r="AU181" s="257" t="s">
        <v>117</v>
      </c>
      <c r="AV181" s="14" t="s">
        <v>117</v>
      </c>
      <c r="AW181" s="14" t="s">
        <v>30</v>
      </c>
      <c r="AX181" s="14" t="s">
        <v>80</v>
      </c>
      <c r="AY181" s="257" t="s">
        <v>109</v>
      </c>
    </row>
    <row r="182" s="2" customFormat="1" ht="37.8" customHeight="1">
      <c r="A182" s="38"/>
      <c r="B182" s="39"/>
      <c r="C182" s="222" t="s">
        <v>257</v>
      </c>
      <c r="D182" s="222" t="s">
        <v>112</v>
      </c>
      <c r="E182" s="223" t="s">
        <v>258</v>
      </c>
      <c r="F182" s="224" t="s">
        <v>259</v>
      </c>
      <c r="G182" s="225" t="s">
        <v>135</v>
      </c>
      <c r="H182" s="226">
        <v>176.58000000000001</v>
      </c>
      <c r="I182" s="227"/>
      <c r="J182" s="228">
        <f>ROUND(I182*H182,2)</f>
        <v>0</v>
      </c>
      <c r="K182" s="229"/>
      <c r="L182" s="44"/>
      <c r="M182" s="230" t="s">
        <v>1</v>
      </c>
      <c r="N182" s="231" t="s">
        <v>41</v>
      </c>
      <c r="O182" s="97"/>
      <c r="P182" s="232">
        <f>O182*H182</f>
        <v>0</v>
      </c>
      <c r="Q182" s="232">
        <v>2.0999999999999999E-05</v>
      </c>
      <c r="R182" s="232">
        <f>Q182*H182</f>
        <v>0.0037081800000000002</v>
      </c>
      <c r="S182" s="232">
        <v>0</v>
      </c>
      <c r="T182" s="233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4" t="s">
        <v>184</v>
      </c>
      <c r="AT182" s="234" t="s">
        <v>112</v>
      </c>
      <c r="AU182" s="234" t="s">
        <v>117</v>
      </c>
      <c r="AY182" s="17" t="s">
        <v>109</v>
      </c>
      <c r="BE182" s="235">
        <f>IF(N182="základná",J182,0)</f>
        <v>0</v>
      </c>
      <c r="BF182" s="235">
        <f>IF(N182="znížená",J182,0)</f>
        <v>0</v>
      </c>
      <c r="BG182" s="235">
        <f>IF(N182="zákl. prenesená",J182,0)</f>
        <v>0</v>
      </c>
      <c r="BH182" s="235">
        <f>IF(N182="zníž. prenesená",J182,0)</f>
        <v>0</v>
      </c>
      <c r="BI182" s="235">
        <f>IF(N182="nulová",J182,0)</f>
        <v>0</v>
      </c>
      <c r="BJ182" s="17" t="s">
        <v>117</v>
      </c>
      <c r="BK182" s="235">
        <f>ROUND(I182*H182,2)</f>
        <v>0</v>
      </c>
      <c r="BL182" s="17" t="s">
        <v>184</v>
      </c>
      <c r="BM182" s="234" t="s">
        <v>260</v>
      </c>
    </row>
    <row r="183" s="13" customFormat="1">
      <c r="A183" s="13"/>
      <c r="B183" s="236"/>
      <c r="C183" s="237"/>
      <c r="D183" s="238" t="s">
        <v>119</v>
      </c>
      <c r="E183" s="239" t="s">
        <v>1</v>
      </c>
      <c r="F183" s="240" t="s">
        <v>261</v>
      </c>
      <c r="G183" s="237"/>
      <c r="H183" s="239" t="s">
        <v>1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6" t="s">
        <v>119</v>
      </c>
      <c r="AU183" s="246" t="s">
        <v>117</v>
      </c>
      <c r="AV183" s="13" t="s">
        <v>80</v>
      </c>
      <c r="AW183" s="13" t="s">
        <v>30</v>
      </c>
      <c r="AX183" s="13" t="s">
        <v>75</v>
      </c>
      <c r="AY183" s="246" t="s">
        <v>109</v>
      </c>
    </row>
    <row r="184" s="13" customFormat="1">
      <c r="A184" s="13"/>
      <c r="B184" s="236"/>
      <c r="C184" s="237"/>
      <c r="D184" s="238" t="s">
        <v>119</v>
      </c>
      <c r="E184" s="239" t="s">
        <v>1</v>
      </c>
      <c r="F184" s="240" t="s">
        <v>186</v>
      </c>
      <c r="G184" s="237"/>
      <c r="H184" s="239" t="s">
        <v>1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6" t="s">
        <v>119</v>
      </c>
      <c r="AU184" s="246" t="s">
        <v>117</v>
      </c>
      <c r="AV184" s="13" t="s">
        <v>80</v>
      </c>
      <c r="AW184" s="13" t="s">
        <v>30</v>
      </c>
      <c r="AX184" s="13" t="s">
        <v>75</v>
      </c>
      <c r="AY184" s="246" t="s">
        <v>109</v>
      </c>
    </row>
    <row r="185" s="14" customFormat="1">
      <c r="A185" s="14"/>
      <c r="B185" s="247"/>
      <c r="C185" s="248"/>
      <c r="D185" s="238" t="s">
        <v>119</v>
      </c>
      <c r="E185" s="249" t="s">
        <v>1</v>
      </c>
      <c r="F185" s="250" t="s">
        <v>262</v>
      </c>
      <c r="G185" s="248"/>
      <c r="H185" s="251">
        <v>176.58000000000001</v>
      </c>
      <c r="I185" s="252"/>
      <c r="J185" s="248"/>
      <c r="K185" s="248"/>
      <c r="L185" s="253"/>
      <c r="M185" s="285"/>
      <c r="N185" s="286"/>
      <c r="O185" s="286"/>
      <c r="P185" s="286"/>
      <c r="Q185" s="286"/>
      <c r="R185" s="286"/>
      <c r="S185" s="286"/>
      <c r="T185" s="287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7" t="s">
        <v>119</v>
      </c>
      <c r="AU185" s="257" t="s">
        <v>117</v>
      </c>
      <c r="AV185" s="14" t="s">
        <v>117</v>
      </c>
      <c r="AW185" s="14" t="s">
        <v>30</v>
      </c>
      <c r="AX185" s="14" t="s">
        <v>80</v>
      </c>
      <c r="AY185" s="257" t="s">
        <v>109</v>
      </c>
    </row>
    <row r="186" s="2" customFormat="1" ht="6.96" customHeight="1">
      <c r="A186" s="38"/>
      <c r="B186" s="72"/>
      <c r="C186" s="73"/>
      <c r="D186" s="73"/>
      <c r="E186" s="73"/>
      <c r="F186" s="73"/>
      <c r="G186" s="73"/>
      <c r="H186" s="73"/>
      <c r="I186" s="73"/>
      <c r="J186" s="73"/>
      <c r="K186" s="73"/>
      <c r="L186" s="44"/>
      <c r="M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</row>
  </sheetData>
  <sheetProtection sheet="1" autoFilter="0" formatColumns="0" formatRows="0" objects="1" scenarios="1" spinCount="100000" saltValue="bYuZT2s5j2fXhI9EnCRFN4dg6AaXHcNu4Wsc87HQa6koI5BW0Xch6mntwYbshAa3uaBz7HzNEYcG3e/QbHsBEA==" hashValue="Qcy0EITHyHVVpQ0A/Jd/MGeLS3GEDhzDyxWrPznKE0gi9f4VdBIaev8MH78FkDOsAOUo4x6HeHuXcofGjOo6Vw==" algorithmName="SHA-512" password="CC35"/>
  <autoFilter ref="C118:K185"/>
  <mergeCells count="6">
    <mergeCell ref="E7:H7"/>
    <mergeCell ref="E16:H16"/>
    <mergeCell ref="E25:H25"/>
    <mergeCell ref="E85:H85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LAPTOP-EBQ0L11H\user</dc:creator>
  <cp:lastModifiedBy>LAPTOP-EBQ0L11H\user</cp:lastModifiedBy>
  <dcterms:created xsi:type="dcterms:W3CDTF">2025-04-04T16:09:06Z</dcterms:created>
  <dcterms:modified xsi:type="dcterms:W3CDTF">2025-04-04T16:09:08Z</dcterms:modified>
</cp:coreProperties>
</file>