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16_Správa bytových a nebytových priestorov\vysvetlenie SP\"/>
    </mc:Choice>
  </mc:AlternateContent>
  <xr:revisionPtr revIDLastSave="0" documentId="13_ncr:1_{3534A46C-D4AF-4023-AB73-9E8C38A2210B}" xr6:coauthVersionLast="47" xr6:coauthVersionMax="47" xr10:uidLastSave="{00000000-0000-0000-0000-000000000000}"/>
  <bookViews>
    <workbookView xWindow="-110" yWindow="-110" windowWidth="19420" windowHeight="10420" firstSheet="1" activeTab="1" xr2:uid="{89D3062A-3E8C-407B-A16C-9D1AA0F43D56}"/>
  </bookViews>
  <sheets>
    <sheet name="Zákl. nastavenie" sheetId="7" state="hidden" r:id="rId1"/>
    <sheet name="Ponuka v zákazke" sheetId="8" r:id="rId2"/>
    <sheet name="Hárok1" sheetId="11" state="hidden" r:id="rId3"/>
    <sheet name="Ponuka - bodový" sheetId="10" state="hidden" r:id="rId4"/>
    <sheet name="Osobné postavenie" sheetId="12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3">'Ponuka - bodový'!$A$2:$I$50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8" l="1"/>
  <c r="G25" i="8" s="1"/>
  <c r="F23" i="8"/>
  <c r="G23" i="8" s="1"/>
  <c r="H23" i="8" s="1"/>
  <c r="I23" i="8" s="1"/>
  <c r="F24" i="8"/>
  <c r="G24" i="8" s="1"/>
  <c r="F26" i="8"/>
  <c r="G26" i="8" s="1"/>
  <c r="F22" i="8"/>
  <c r="G22" i="8" s="1"/>
  <c r="H22" i="8" s="1"/>
  <c r="I22" i="8" s="1"/>
  <c r="H25" i="8" l="1"/>
  <c r="I25" i="8" s="1"/>
  <c r="H26" i="8"/>
  <c r="I26" i="8" s="1"/>
  <c r="H24" i="8"/>
  <c r="I24" i="8" s="1"/>
  <c r="I38" i="8"/>
  <c r="C32" i="8" l="1"/>
  <c r="H55" i="10" l="1"/>
  <c r="H54" i="10"/>
  <c r="H53" i="10"/>
  <c r="H52" i="10"/>
  <c r="D26" i="10"/>
  <c r="F25" i="10"/>
  <c r="G25" i="10" s="1"/>
  <c r="H25" i="10" s="1"/>
  <c r="F24" i="10"/>
  <c r="F23" i="10"/>
  <c r="G23" i="10" s="1"/>
  <c r="H23" i="10" s="1"/>
  <c r="F22" i="10"/>
  <c r="B20" i="10"/>
  <c r="D18" i="10"/>
  <c r="E35" i="7"/>
  <c r="E36" i="7"/>
  <c r="E50" i="7"/>
  <c r="E49" i="7"/>
  <c r="E37" i="7"/>
  <c r="G34" i="7"/>
  <c r="H34" i="7" s="1"/>
  <c r="C34" i="8"/>
  <c r="H20" i="8"/>
  <c r="I20" i="8"/>
  <c r="B34" i="8"/>
  <c r="C18" i="8"/>
  <c r="B40" i="10"/>
  <c r="B31" i="10"/>
  <c r="D29" i="10"/>
  <c r="H20" i="10"/>
  <c r="G20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I27" i="8" l="1"/>
  <c r="I41" i="8" s="1"/>
  <c r="H56" i="10"/>
  <c r="G22" i="10"/>
  <c r="H22" i="10" s="1"/>
  <c r="G24" i="10"/>
  <c r="H24" i="10" s="1"/>
  <c r="J49" i="7"/>
  <c r="F34" i="7"/>
  <c r="F49" i="7"/>
  <c r="H26" i="10" l="1"/>
  <c r="D27" i="10" s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D40" i="10" s="1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<sst xmlns="http://schemas.openxmlformats.org/spreadsheetml/2006/main" count="270" uniqueCount="169">
  <si>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</si>
  <si>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</si>
  <si>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</si>
  <si>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</si>
  <si>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</si>
  <si>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</si>
  <si>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</si>
  <si>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</si>
  <si>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</si>
  <si>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</si>
  <si>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</si>
  <si>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</si>
  <si>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</si>
  <si>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</si>
  <si>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</si>
  <si>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</si>
  <si>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</si>
  <si>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</si>
  <si>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</si>
  <si>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</si>
  <si>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</si>
  <si>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</si>
  <si>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</si>
  <si>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</si>
  <si>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</si>
  <si>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</si>
  <si>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</si>
  <si>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</si>
  <si>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</si>
  <si>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</si>
  <si>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</si>
  <si>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</si>
  <si>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</si>
  <si>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</si>
  <si>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</si>
  <si>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</si>
  <si>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</si>
  <si>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</si>
  <si>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</si>
  <si>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</si>
  <si>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</si>
  <si>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</si>
  <si>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bodov v danom kritériu:</t>
  </si>
  <si>
    <t>Popis kritéria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</si>
  <si>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</si>
  <si>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</si>
  <si>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</si>
  <si>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</si>
  <si>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</si>
  <si>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</si>
  <si>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</si>
  <si>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</si>
  <si>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</si>
  <si>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</si>
  <si>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</si>
  <si>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</si>
  <si>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</si>
  <si>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</si>
  <si>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</si>
  <si>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</si>
  <si>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</si>
  <si>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</si>
  <si>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</si>
  <si>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</si>
  <si>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</si>
  <si>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</si>
  <si>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</si>
  <si>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</si>
  <si>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</si>
  <si>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</si>
  <si>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</si>
  <si>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</si>
  <si>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</si>
  <si>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</si>
  <si>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</si>
  <si>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</si>
  <si>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</si>
  <si>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</si>
  <si>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</si>
  <si>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</si>
  <si>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</si>
  <si>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</si>
  <si>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</si>
  <si>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</si>
  <si>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</si>
  <si>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Celková cena na účely hodnotenia ponúk:</t>
  </si>
  <si>
    <t>žiadna</t>
  </si>
  <si>
    <t>čím viac, tým lepšie</t>
  </si>
  <si>
    <t>M.j.</t>
  </si>
  <si>
    <t>Množstvo</t>
  </si>
  <si>
    <t>hod.</t>
  </si>
  <si>
    <t>Celková cena v EUR bez DPH</t>
  </si>
  <si>
    <t>Výška DPH (20 %)</t>
  </si>
  <si>
    <t xml:space="preserve">Celková cena v EUR s DPH </t>
  </si>
  <si>
    <t>Strážna služba objektov a areálov v exteriéri a interiéri</t>
  </si>
  <si>
    <t>Som platcom DPH</t>
  </si>
  <si>
    <t>Služby zásahovej  jednotky a služby pre zabezpečenie nepredvídaných a krízových situácií</t>
  </si>
  <si>
    <t>Služby pre zabezpečenie poriadku na verejných, kultúrnych a spoločenských podujatiach</t>
  </si>
  <si>
    <t>Služby na ochranu majetku a osôb pri preprave hodnôt do 50 000 EUR/10km</t>
  </si>
  <si>
    <t xml:space="preserve">hod. </t>
  </si>
  <si>
    <t>Celková cena v EUR s DPH</t>
  </si>
  <si>
    <t>Stabilita pracovného tímu</t>
  </si>
  <si>
    <t xml:space="preserve">Minimálna hrubá hodinová mzda pracovníka strážnej služby </t>
  </si>
  <si>
    <t>Množstvo (počet hodín)</t>
  </si>
  <si>
    <t>Suma v EUR s DPH</t>
  </si>
  <si>
    <t>Údaje uchádzača za rok 2023 (FTE)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</si>
  <si>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Uchádzač garantuje uvedenú hodinovú hrubú mzdu pre každého bezpečnostného pracovníka, ktorý slúži v priestoroch verejného obstarávateľa. Čím vyššia minimálna hodinová hrubá mzda bude garantovaná, tým bude ponuka výhodnejšia.  V prípade, že ponuka uchádzača bude vybraná ako najvýhodnejšia, táto hodnota bude záväzná počas celej doby plnenia podľa zmluvy uzatvorenej medzi verejným obstarávateľom a uchádzačom.
Hodinovou mzdou sa rozumie základná hodinová peňažná odmena poskytovaná každému pracovníkovi bez  započítania výkonu v peňažnej hodnote (naturálna mzda), osobného ohodnotenia, odmeny za prácu v sobotu, nedeľu alebo vo sviatok, odmeny za prácu v sťažených pracovných podmienkach, ročných odmien a iných príplatkov.</t>
    </r>
  </si>
  <si>
    <t>pridelí verejný obstarávateľ</t>
  </si>
  <si>
    <t xml:space="preserve">Poznámka: </t>
  </si>
  <si>
    <t>(a) miera fluktuácie zamestnancov (pomer počtu ukončených pracovných pomerov k priemernému počtu osôb v pracovnom pomere)</t>
  </si>
  <si>
    <t>(b) 	podiel pracovných pomerov na dobu určitú na celkovom počte pracovných pomerov</t>
  </si>
  <si>
    <t>(c) 	podiel agentúrnych zamestnancov a zamestnancov s dohodou o práci vykonávanej mimo pracovného pomeru na celkovom počte zamestnancov (súčet zamestnancov v pracovnom pomere, agentúrnych zamestnancov a zamestnancov s dohodou o práci vykonávanej mimo pracovného pomeru)</t>
  </si>
  <si>
    <t xml:space="preserve">(d) podiel SZČO a zamestnancov (podiel počtu SZČO podieľajúcich sa na výkone funkcie strážnika na celkovom počte zamestnancov v pracovnom pomere, agentúrnych zamestnancov a zamestnancov na základe dohôd o prácach vykonávaných mimo pracovného pomeru. </t>
  </si>
  <si>
    <t>*</t>
  </si>
  <si>
    <t>Údaje označené * sú uvedené len ako príklad, uchádzač do stĺpca doplní pravdivé údaje, které zodpovedajú skutočnosti</t>
  </si>
  <si>
    <t>Ponuková cena za 1 hodinu strážnej služby v EUR bez DPH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</si>
  <si>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</si>
  <si>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Hodnota ukazovateľa</t>
  </si>
  <si>
    <t xml:space="preserve">1. Celkový priemerný počet zamestnancov v pracovnom pomere v roku 2023 </t>
  </si>
  <si>
    <t xml:space="preserve">2. Priemerný počet zamestnancov v pracovnom pomere na dobu určitú v roku 2023 </t>
  </si>
  <si>
    <t xml:space="preserve">3. Priemerný počet zamestnancov agentúry použitých v roku 2023 </t>
  </si>
  <si>
    <t xml:space="preserve">4. Priemerný počet zamestnancov na dohody mimo pracovného pomeru v roku 2023 </t>
  </si>
  <si>
    <t xml:space="preserve">5. Počet ukončených pracovných pomerov v roku 2023 </t>
  </si>
  <si>
    <t>6. Počet samostatne zárobkovo činných osôb (SZČO)</t>
  </si>
  <si>
    <t>Ukazovateľ za rok 2023 (vypočíta verejný obstarávateľ)</t>
  </si>
  <si>
    <t>V rámci tohto kritéria bude hodnotená schopnosť uchádzača prilákať, rozvíjať, motivovať a udržať si kompetentných a lojálnych zamestnancov. Priaznivejšie bude hodnotený uchádzač, ktorý preukáže nižšiu mieru fluktuácie zamestnancov, vyšší podiel pracovných zmlúv na dobu neurčitú, vyšší podiel platených zamestnancov na celkovom počte zamestnancov a nižšie využívanie (ideálne žiadne) samostatne zárobkovo činných osôb na bezpečnostné služby.</t>
  </si>
  <si>
    <r>
      <t>Celkové skóre stability pracovního týmu: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</si>
  <si>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Ponuka s najnižšou hodnotou tohto ukazovateľa bude vyhodnotená ako najvýhodnejšia a získa 5 bodov; ostatné ponuky budú hodnotené v pomere k tejto ponuke.</t>
  </si>
  <si>
    <t>Príloha č. 1 - Ponuka v zákazke „Zabezpečenie bezpečnostnej a strážnej služby, ochrana nehnuteľného a hnuteľného majetku a osôb Hlavného mesta SR Bratislava“</t>
  </si>
  <si>
    <t>Ponuka s najnižšou hodnotou tohto ukazovateľa bude vyhodnotená ako najvýhodnejšia a získa 15 bodov; ostatné ponuky budú hodnotené v pomere k tejto ponuke.</t>
  </si>
  <si>
    <t>Podpis:</t>
  </si>
  <si>
    <t>Minimálna hodnota kritéria v EUR s DPH</t>
  </si>
  <si>
    <t>Maximálna hodnota kritéria v EUR s DPH</t>
  </si>
  <si>
    <t>Výška DPH (23 %)</t>
  </si>
  <si>
    <t xml:space="preserve">Podpora zamestnávania znevýhodnených uchádzačov </t>
  </si>
  <si>
    <t xml:space="preserve">Zamestnanie znevýhodneného uchádzača o zamestnanie </t>
  </si>
  <si>
    <t>meno a priezvisko znevýhodnenej osoby</t>
  </si>
  <si>
    <t>áno, zamestnávam osobu znevýhodnenú na trhu práce</t>
  </si>
  <si>
    <t>nie, nezamestnávam osobu znevýhodnenú na trhu práce</t>
  </si>
  <si>
    <t xml:space="preserve"> status osoby znevýhodnenej na trhu práce</t>
  </si>
  <si>
    <t>Byt</t>
  </si>
  <si>
    <t>ks</t>
  </si>
  <si>
    <t>Množstvo (počet merných jednotiek)</t>
  </si>
  <si>
    <t>Nebytový priestor</t>
  </si>
  <si>
    <t>m2</t>
  </si>
  <si>
    <t>Garáž</t>
  </si>
  <si>
    <t>Ponuková cena za 1 mesiac za 1 mernú jednotku v EUR bez DPH</t>
  </si>
  <si>
    <t>Cena spolu za celý predmet zákazky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</si>
  <si>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</si>
  <si>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</si>
  <si>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</si>
  <si>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</si>
  <si>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</si>
  <si>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</si>
  <si>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</si>
  <si>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</si>
  <si>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Cena za celé obdobie (48 mesiacov) za 1 mernú jednotku v EUR bez DPH</t>
  </si>
  <si>
    <t>Celková cena v EUR s DPH za celé obdobie (48 mesiacov)</t>
  </si>
  <si>
    <t>Cena za celé obdobie (48 mesiacov) za všetky merné jednotky v EUR bez DPH</t>
  </si>
  <si>
    <t>činnosť osoby znevýhodnenej na trhu práce, ktorú pre uchádzača vykonáva</t>
  </si>
  <si>
    <r>
      <t xml:space="preserve">ak ju zamestnávaš, </t>
    </r>
    <r>
      <rPr>
        <b/>
        <sz val="12"/>
        <rFont val="Calibri"/>
        <family val="2"/>
        <charset val="238"/>
        <scheme val="minor"/>
      </rPr>
      <t>vyplň tu</t>
    </r>
    <r>
      <rPr>
        <sz val="12"/>
        <rFont val="Calibri"/>
        <family val="2"/>
        <charset val="238"/>
        <scheme val="minor"/>
      </rPr>
      <t xml:space="preserve"> status tejto osoby, v dôsledku ktorého je osobou znevýhodnenou na trhu práce </t>
    </r>
  </si>
  <si>
    <r>
      <t xml:space="preserve">ak ju zamestnávaš, </t>
    </r>
    <r>
      <rPr>
        <b/>
        <sz val="12"/>
        <rFont val="Calibri"/>
        <family val="2"/>
        <charset val="238"/>
        <scheme val="minor"/>
      </rPr>
      <t>vyplň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tu</t>
    </r>
    <r>
      <rPr>
        <sz val="12"/>
        <rFont val="Calibri"/>
        <family val="2"/>
        <charset val="238"/>
        <scheme val="minor"/>
      </rPr>
      <t xml:space="preserve"> meno a priezvisko osoby znevýhodnenej na trhu práce</t>
    </r>
  </si>
  <si>
    <r>
      <t xml:space="preserve">ak ju zamestnávaš, </t>
    </r>
    <r>
      <rPr>
        <b/>
        <sz val="12"/>
        <rFont val="Calibri"/>
        <family val="2"/>
        <charset val="238"/>
        <scheme val="minor"/>
      </rPr>
      <t>vyplň tu</t>
    </r>
    <r>
      <rPr>
        <sz val="12"/>
        <rFont val="Calibri"/>
        <family val="2"/>
        <charset val="238"/>
        <scheme val="minor"/>
      </rPr>
      <t xml:space="preserve"> činnosť / pozíciu, ktorú pre uchádzača vykonáva. </t>
    </r>
  </si>
  <si>
    <t>Administratívne práce</t>
  </si>
  <si>
    <t>hod</t>
  </si>
  <si>
    <t xml:space="preserve">Poznámky: </t>
  </si>
  <si>
    <t>1. Uchádzač uveďte výšku ceny jednotkových položiek do stĺpca E. Výška Vami uvedenej ceny bez DPH je za danú položku záväzná a platná počas trvania Rámcovej dohody (48 mesiacov). Údaje uvedené v stĺpci F sú iba orientačné (demonštratívne) pre účel výpočtu predpokladaného finančného objemu v EUR bez DPH.</t>
  </si>
  <si>
    <t xml:space="preserve">2. Verejný obstarávateľ si vyhradzuje právo na objednanie výkonu služieb nad rámec služieb špecifikovaných v opise predmetu zákazky, týkajúcich sa ekonomickej a technickej správy nehnuteľností. Takéto práce sa budú fakturovať podľa hodinovej sadzby, ktorú uchádzač ocení v bunke E26. Položka Administratívne práce bude použitá vo výnimočnom prípade. Momentálne verejný obstarávateľ neplánuje takýto druh prác nad rámec, to zn. že táto položka bude slúžiť len v prípade mimoriadnej situácie. </t>
  </si>
  <si>
    <t>Príloha č. 2 - Ponuka v zákazke „Správa bytových a nebytových priestorov a objektov vo vlastníctve HMBA“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</si>
</sst>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0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indexed="64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41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2" xfId="0" applyFont="1" applyBorder="1" applyAlignment="1">
      <alignment horizontal="center" vertical="center"/>
    </xf>
    <xf numFmtId="0" fontId="7" fillId="0" borderId="43" xfId="0" applyFont="1" applyBorder="1" applyAlignment="1">
      <alignment horizontal="justify" vertical="center"/>
    </xf>
    <xf numFmtId="0" fontId="0" fillId="0" borderId="43" xfId="0" applyBorder="1" applyAlignment="1">
      <alignment horizontal="left" vertical="center" wrapText="1" indent="1"/>
    </xf>
    <xf numFmtId="0" fontId="7" fillId="0" borderId="43" xfId="0" applyFont="1" applyBorder="1" applyAlignment="1">
      <alignment horizontal="left" vertical="center" wrapText="1" indent="1"/>
    </xf>
    <xf numFmtId="0" fontId="2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left" wrapText="1" indent="1"/>
    </xf>
    <xf numFmtId="0" fontId="7" fillId="0" borderId="44" xfId="0" applyFont="1" applyBorder="1" applyAlignment="1">
      <alignment vertical="center"/>
    </xf>
    <xf numFmtId="0" fontId="0" fillId="0" borderId="43" xfId="0" applyBorder="1" applyAlignment="1">
      <alignment horizontal="left" vertical="center" indent="1"/>
    </xf>
    <xf numFmtId="0" fontId="2" fillId="0" borderId="43" xfId="0" applyFont="1" applyBorder="1" applyAlignment="1">
      <alignment horizontal="center" vertical="center"/>
    </xf>
    <xf numFmtId="0" fontId="0" fillId="0" borderId="43" xfId="0" applyBorder="1" applyAlignment="1">
      <alignment horizontal="justify" vertical="center"/>
    </xf>
    <xf numFmtId="0" fontId="0" fillId="0" borderId="44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/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0" fontId="1" fillId="0" borderId="37" xfId="2" applyFont="1" applyFill="1" applyBorder="1" applyProtection="1"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2" fontId="0" fillId="5" borderId="53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2" fontId="0" fillId="5" borderId="60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6" xfId="0" applyBorder="1" applyAlignment="1" applyProtection="1">
      <alignment wrapText="1"/>
      <protection locked="0" hidden="1"/>
    </xf>
    <xf numFmtId="2" fontId="0" fillId="0" borderId="26" xfId="4" applyNumberFormat="1" applyFont="1" applyFill="1" applyBorder="1" applyAlignment="1" applyProtection="1">
      <alignment wrapText="1"/>
      <protection locked="0" hidden="1"/>
    </xf>
    <xf numFmtId="2" fontId="0" fillId="0" borderId="40" xfId="4" applyNumberFormat="1" applyFont="1" applyFill="1" applyBorder="1" applyAlignment="1" applyProtection="1">
      <alignment wrapText="1"/>
      <protection locked="0" hidden="1"/>
    </xf>
    <xf numFmtId="2" fontId="0" fillId="5" borderId="40" xfId="0" applyNumberFormat="1" applyFill="1" applyBorder="1" applyProtection="1"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4" applyNumberFormat="1" applyFont="1" applyFill="1" applyBorder="1" applyAlignment="1" applyProtection="1">
      <alignment wrapText="1"/>
      <protection locked="0" hidden="1"/>
    </xf>
    <xf numFmtId="2" fontId="0" fillId="0" borderId="52" xfId="4" applyNumberFormat="1" applyFont="1" applyFill="1" applyBorder="1" applyAlignment="1" applyProtection="1">
      <alignment wrapText="1"/>
      <protection locked="0" hidden="1"/>
    </xf>
    <xf numFmtId="0" fontId="0" fillId="5" borderId="44" xfId="0" applyFill="1" applyBorder="1" applyProtection="1">
      <protection hidden="1"/>
    </xf>
    <xf numFmtId="0" fontId="0" fillId="5" borderId="29" xfId="0" applyFill="1" applyBorder="1" applyAlignment="1" applyProtection="1">
      <alignment wrapText="1"/>
      <protection hidden="1"/>
    </xf>
    <xf numFmtId="0" fontId="0" fillId="5" borderId="30" xfId="0" applyFill="1" applyBorder="1" applyAlignment="1" applyProtection="1">
      <alignment wrapText="1"/>
      <protection hidden="1"/>
    </xf>
    <xf numFmtId="2" fontId="0" fillId="5" borderId="54" xfId="0" applyNumberFormat="1" applyFill="1" applyBorder="1" applyAlignment="1" applyProtection="1">
      <alignment wrapText="1"/>
      <protection hidden="1"/>
    </xf>
    <xf numFmtId="2" fontId="0" fillId="5" borderId="54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5" borderId="61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6" borderId="39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40" xfId="0" applyFill="1" applyBorder="1" applyAlignment="1" applyProtection="1">
      <alignment horizontal="center"/>
      <protection hidden="1"/>
    </xf>
    <xf numFmtId="2" fontId="0" fillId="0" borderId="27" xfId="0" applyNumberFormat="1" applyBorder="1" applyProtection="1">
      <protection locked="0" hidden="1"/>
    </xf>
    <xf numFmtId="2" fontId="0" fillId="6" borderId="28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5" borderId="54" xfId="0" applyFill="1" applyBorder="1" applyAlignment="1" applyProtection="1">
      <alignment horizontal="center"/>
      <protection hidden="1"/>
    </xf>
    <xf numFmtId="0" fontId="0" fillId="6" borderId="49" xfId="0" applyFill="1" applyBorder="1" applyProtection="1">
      <protection hidden="1"/>
    </xf>
    <xf numFmtId="0" fontId="0" fillId="6" borderId="50" xfId="0" applyFill="1" applyBorder="1" applyAlignment="1" applyProtection="1">
      <alignment wrapText="1"/>
      <protection hidden="1"/>
    </xf>
    <xf numFmtId="0" fontId="0" fillId="6" borderId="50" xfId="0" applyFill="1" applyBorder="1" applyAlignment="1" applyProtection="1">
      <alignment horizontal="center" wrapText="1"/>
      <protection hidden="1"/>
    </xf>
    <xf numFmtId="164" fontId="2" fillId="6" borderId="50" xfId="0" applyNumberFormat="1" applyFont="1" applyFill="1" applyBorder="1" applyAlignment="1" applyProtection="1">
      <alignment wrapText="1"/>
      <protection hidden="1"/>
    </xf>
    <xf numFmtId="2" fontId="2" fillId="6" borderId="50" xfId="0" applyNumberFormat="1" applyFont="1" applyFill="1" applyBorder="1" applyAlignment="1" applyProtection="1">
      <alignment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0" fontId="0" fillId="9" borderId="27" xfId="0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8" borderId="27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9" borderId="3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40" xfId="0" applyFill="1" applyBorder="1" applyAlignment="1" applyProtection="1">
      <alignment wrapText="1"/>
      <protection hidden="1"/>
    </xf>
    <xf numFmtId="2" fontId="0" fillId="7" borderId="27" xfId="0" applyNumberFormat="1" applyFill="1" applyBorder="1" applyProtection="1">
      <protection hidden="1"/>
    </xf>
    <xf numFmtId="2" fontId="0" fillId="9" borderId="28" xfId="0" applyNumberFormat="1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9" borderId="28" xfId="0" applyNumberFormat="1" applyFill="1" applyBorder="1" applyProtection="1">
      <protection hidden="1"/>
    </xf>
    <xf numFmtId="0" fontId="0" fillId="9" borderId="34" xfId="0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8" borderId="52" xfId="0" applyFill="1" applyBorder="1" applyAlignment="1" applyProtection="1">
      <alignment wrapText="1"/>
      <protection hidden="1"/>
    </xf>
    <xf numFmtId="0" fontId="0" fillId="9" borderId="49" xfId="0" applyFill="1" applyBorder="1" applyProtection="1">
      <protection hidden="1"/>
    </xf>
    <xf numFmtId="0" fontId="0" fillId="9" borderId="50" xfId="0" applyFill="1" applyBorder="1" applyAlignment="1" applyProtection="1">
      <alignment wrapText="1"/>
      <protection hidden="1"/>
    </xf>
    <xf numFmtId="2" fontId="0" fillId="9" borderId="50" xfId="0" applyNumberFormat="1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0" fontId="0" fillId="10" borderId="27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1" borderId="27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0" borderId="3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40" xfId="0" applyFill="1" applyBorder="1" applyAlignment="1" applyProtection="1">
      <alignment wrapText="1"/>
      <protection hidden="1"/>
    </xf>
    <xf numFmtId="2" fontId="0" fillId="10" borderId="28" xfId="0" applyNumberFormat="1" applyFill="1" applyBorder="1" applyAlignment="1" applyProtection="1">
      <alignment wrapText="1"/>
      <protection hidden="1"/>
    </xf>
    <xf numFmtId="2" fontId="0" fillId="11" borderId="28" xfId="0" applyNumberFormat="1" applyFill="1" applyBorder="1" applyAlignment="1" applyProtection="1">
      <alignment wrapText="1"/>
      <protection hidden="1"/>
    </xf>
    <xf numFmtId="2" fontId="0" fillId="10" borderId="28" xfId="0" applyNumberFormat="1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54" xfId="0" applyFill="1" applyBorder="1" applyAlignment="1" applyProtection="1">
      <alignment wrapText="1"/>
      <protection hidden="1"/>
    </xf>
    <xf numFmtId="0" fontId="0" fillId="10" borderId="49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2" fontId="0" fillId="10" borderId="50" xfId="0" applyNumberFormat="1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0" fontId="12" fillId="0" borderId="16" xfId="2" applyFont="1" applyFill="1" applyBorder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2" fontId="0" fillId="0" borderId="0" xfId="0" applyNumberFormat="1" applyAlignment="1" applyProtection="1">
      <alignment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3" fillId="0" borderId="64" xfId="2" applyFont="1" applyFill="1" applyBorder="1" applyAlignment="1" applyProtection="1">
      <alignment horizontal="center" vertical="center" wrapText="1"/>
      <protection hidden="1"/>
    </xf>
    <xf numFmtId="0" fontId="13" fillId="0" borderId="66" xfId="2" applyFont="1" applyFill="1" applyBorder="1" applyAlignment="1" applyProtection="1">
      <alignment horizontal="left" vertical="center"/>
      <protection hidden="1"/>
    </xf>
    <xf numFmtId="0" fontId="12" fillId="0" borderId="71" xfId="2" applyFont="1" applyFill="1" applyBorder="1" applyAlignment="1" applyProtection="1">
      <alignment vertical="center" wrapText="1"/>
      <protection hidden="1"/>
    </xf>
    <xf numFmtId="0" fontId="12" fillId="0" borderId="16" xfId="2" applyFont="1" applyFill="1" applyBorder="1" applyAlignment="1" applyProtection="1">
      <alignment vertical="center" wrapText="1"/>
      <protection hidden="1"/>
    </xf>
    <xf numFmtId="0" fontId="12" fillId="0" borderId="70" xfId="2" applyFont="1" applyFill="1" applyBorder="1" applyAlignment="1" applyProtection="1">
      <alignment vertical="center" wrapText="1"/>
      <protection hidden="1"/>
    </xf>
    <xf numFmtId="0" fontId="12" fillId="0" borderId="71" xfId="2" applyFont="1" applyFill="1" applyBorder="1" applyProtection="1">
      <protection hidden="1"/>
    </xf>
    <xf numFmtId="0" fontId="14" fillId="0" borderId="70" xfId="2" applyFont="1" applyFill="1" applyBorder="1" applyProtection="1">
      <protection hidden="1"/>
    </xf>
    <xf numFmtId="0" fontId="13" fillId="0" borderId="67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horizontal="center" vertical="center" wrapText="1"/>
      <protection hidden="1"/>
    </xf>
    <xf numFmtId="0" fontId="13" fillId="0" borderId="67" xfId="2" applyFont="1" applyFill="1" applyBorder="1" applyAlignment="1" applyProtection="1">
      <alignment horizontal="center" vertical="center" wrapText="1"/>
      <protection hidden="1"/>
    </xf>
    <xf numFmtId="0" fontId="12" fillId="0" borderId="18" xfId="2" applyFont="1" applyFill="1" applyBorder="1" applyAlignment="1" applyProtection="1">
      <alignment horizontal="center" vertical="center"/>
      <protection locked="0" hidden="1"/>
    </xf>
    <xf numFmtId="3" fontId="12" fillId="0" borderId="15" xfId="2" applyNumberFormat="1" applyFont="1" applyFill="1" applyBorder="1" applyAlignment="1" applyProtection="1">
      <alignment horizontal="center" vertical="center"/>
      <protection hidden="1"/>
    </xf>
    <xf numFmtId="0" fontId="12" fillId="0" borderId="15" xfId="2" applyFont="1" applyFill="1" applyBorder="1" applyAlignment="1" applyProtection="1">
      <alignment horizontal="center" vertical="center"/>
      <protection hidden="1"/>
    </xf>
    <xf numFmtId="0" fontId="12" fillId="0" borderId="18" xfId="2" applyFont="1" applyFill="1" applyBorder="1" applyAlignment="1" applyProtection="1">
      <alignment horizontal="center" vertical="center"/>
      <protection hidden="1"/>
    </xf>
    <xf numFmtId="3" fontId="12" fillId="0" borderId="18" xfId="2" applyNumberFormat="1" applyFont="1" applyFill="1" applyBorder="1" applyAlignment="1" applyProtection="1">
      <alignment horizontal="center" vertical="center"/>
      <protection hidden="1"/>
    </xf>
    <xf numFmtId="0" fontId="3" fillId="0" borderId="18" xfId="2" applyFont="1" applyFill="1" applyBorder="1" applyAlignment="1" applyProtection="1">
      <alignment horizontal="left"/>
      <protection locked="0" hidden="1"/>
    </xf>
    <xf numFmtId="2" fontId="3" fillId="0" borderId="74" xfId="2" applyNumberFormat="1" applyFont="1" applyFill="1" applyBorder="1" applyProtection="1">
      <protection locked="0" hidden="1"/>
    </xf>
    <xf numFmtId="0" fontId="1" fillId="0" borderId="18" xfId="2" applyFont="1" applyFill="1" applyBorder="1" applyAlignment="1" applyProtection="1">
      <alignment horizontal="center" vertical="center"/>
      <protection locked="0" hidden="1"/>
    </xf>
    <xf numFmtId="0" fontId="12" fillId="0" borderId="64" xfId="2" applyFont="1" applyFill="1" applyBorder="1" applyAlignment="1" applyProtection="1">
      <alignment horizontal="left"/>
      <protection hidden="1"/>
    </xf>
    <xf numFmtId="2" fontId="1" fillId="0" borderId="18" xfId="2" applyNumberFormat="1" applyFont="1" applyFill="1" applyBorder="1" applyAlignment="1" applyProtection="1">
      <alignment horizontal="center"/>
      <protection locked="0" hidden="1"/>
    </xf>
    <xf numFmtId="2" fontId="2" fillId="0" borderId="18" xfId="2" applyNumberFormat="1" applyFont="1" applyFill="1" applyBorder="1" applyAlignment="1" applyProtection="1">
      <alignment horizontal="center" vertical="center"/>
      <protection locked="0" hidden="1"/>
    </xf>
    <xf numFmtId="2" fontId="2" fillId="0" borderId="73" xfId="2" applyNumberFormat="1" applyFont="1" applyFill="1" applyBorder="1" applyAlignment="1" applyProtection="1">
      <alignment horizontal="center" wrapText="1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3" fillId="0" borderId="10" xfId="2" applyFont="1" applyFill="1" applyBorder="1" applyAlignment="1" applyProtection="1">
      <alignment horizontal="left" vertical="center" wrapText="1" indent="1"/>
      <protection hidden="1"/>
    </xf>
    <xf numFmtId="0" fontId="14" fillId="0" borderId="12" xfId="2" applyFont="1" applyFill="1" applyBorder="1" applyAlignment="1" applyProtection="1">
      <alignment horizontal="left" indent="1"/>
      <protection hidden="1"/>
    </xf>
    <xf numFmtId="0" fontId="12" fillId="0" borderId="17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indent="1"/>
      <protection hidden="1"/>
    </xf>
    <xf numFmtId="0" fontId="13" fillId="0" borderId="63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locked="0" hidden="1"/>
    </xf>
    <xf numFmtId="0" fontId="13" fillId="0" borderId="17" xfId="2" applyFont="1" applyFill="1" applyBorder="1" applyAlignment="1" applyProtection="1">
      <alignment horizontal="left" vertical="center" indent="1"/>
      <protection hidden="1"/>
    </xf>
    <xf numFmtId="0" fontId="12" fillId="0" borderId="7" xfId="2" applyFont="1" applyFill="1" applyBorder="1" applyAlignment="1" applyProtection="1">
      <alignment horizontal="left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7" xfId="2" applyFont="1" applyFill="1" applyBorder="1" applyAlignment="1" applyProtection="1">
      <alignment horizontal="left" vertical="center" wrapText="1" indent="1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wrapText="1" indent="1"/>
      <protection hidden="1"/>
    </xf>
    <xf numFmtId="0" fontId="12" fillId="0" borderId="64" xfId="2" applyFont="1" applyFill="1" applyBorder="1" applyAlignment="1" applyProtection="1">
      <alignment horizontal="left" indent="1"/>
      <protection hidden="1"/>
    </xf>
    <xf numFmtId="0" fontId="12" fillId="0" borderId="65" xfId="2" applyFont="1" applyFill="1" applyBorder="1" applyAlignment="1" applyProtection="1">
      <alignment horizontal="left" indent="1"/>
      <protection hidden="1"/>
    </xf>
    <xf numFmtId="0" fontId="12" fillId="0" borderId="8" xfId="2" applyFont="1" applyFill="1" applyBorder="1" applyAlignment="1" applyProtection="1">
      <alignment horizontal="left" indent="1"/>
      <protection hidden="1"/>
    </xf>
    <xf numFmtId="0" fontId="12" fillId="0" borderId="9" xfId="2" applyFont="1" applyFill="1" applyBorder="1" applyAlignment="1" applyProtection="1">
      <alignment horizontal="left" indent="1"/>
      <protection hidden="1"/>
    </xf>
    <xf numFmtId="164" fontId="18" fillId="0" borderId="68" xfId="2" applyNumberFormat="1" applyFont="1" applyFill="1" applyBorder="1" applyAlignment="1" applyProtection="1">
      <alignment horizontal="center" vertical="center"/>
      <protection hidden="1"/>
    </xf>
    <xf numFmtId="164" fontId="18" fillId="0" borderId="77" xfId="2" applyNumberFormat="1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vertical="center" wrapText="1"/>
      <protection hidden="1"/>
    </xf>
    <xf numFmtId="0" fontId="13" fillId="0" borderId="15" xfId="2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12" fillId="0" borderId="12" xfId="2" applyFont="1" applyFill="1" applyBorder="1" applyAlignment="1" applyProtection="1">
      <alignment horizontal="left" indent="1"/>
      <protection locked="0" hidden="1"/>
    </xf>
    <xf numFmtId="0" fontId="12" fillId="0" borderId="70" xfId="2" applyFont="1" applyFill="1" applyBorder="1" applyProtection="1">
      <protection locked="0" hidden="1"/>
    </xf>
    <xf numFmtId="0" fontId="12" fillId="0" borderId="10" xfId="2" applyFont="1" applyFill="1" applyBorder="1" applyAlignment="1" applyProtection="1">
      <alignment horizontal="left" indent="1"/>
      <protection locked="0" hidden="1"/>
    </xf>
    <xf numFmtId="0" fontId="12" fillId="0" borderId="18" xfId="2" applyFont="1" applyFill="1" applyBorder="1" applyProtection="1">
      <protection locked="0" hidden="1"/>
    </xf>
    <xf numFmtId="0" fontId="12" fillId="0" borderId="16" xfId="2" applyFont="1" applyFill="1" applyBorder="1" applyAlignment="1" applyProtection="1">
      <alignment horizontal="left"/>
      <protection locked="0" hidden="1"/>
    </xf>
    <xf numFmtId="2" fontId="12" fillId="0" borderId="11" xfId="2" applyNumberFormat="1" applyFont="1" applyFill="1" applyBorder="1" applyProtection="1">
      <protection locked="0" hidden="1"/>
    </xf>
    <xf numFmtId="0" fontId="23" fillId="0" borderId="78" xfId="0" applyFont="1" applyBorder="1" applyProtection="1">
      <protection hidden="1"/>
    </xf>
    <xf numFmtId="0" fontId="23" fillId="0" borderId="68" xfId="0" applyFont="1" applyBorder="1" applyProtection="1">
      <protection hidden="1"/>
    </xf>
    <xf numFmtId="0" fontId="23" fillId="0" borderId="77" xfId="0" applyFont="1" applyBorder="1" applyProtection="1">
      <protection hidden="1"/>
    </xf>
    <xf numFmtId="0" fontId="14" fillId="0" borderId="79" xfId="2" applyFont="1" applyFill="1" applyBorder="1" applyAlignment="1" applyProtection="1">
      <alignment horizontal="left" indent="1"/>
      <protection hidden="1"/>
    </xf>
    <xf numFmtId="0" fontId="13" fillId="12" borderId="39" xfId="2" applyFont="1" applyFill="1" applyBorder="1" applyAlignment="1" applyProtection="1">
      <alignment horizontal="right" vertical="center" wrapText="1"/>
      <protection hidden="1"/>
    </xf>
    <xf numFmtId="0" fontId="13" fillId="12" borderId="85" xfId="2" applyFont="1" applyFill="1" applyBorder="1" applyAlignment="1" applyProtection="1">
      <alignment horizontal="left" vertical="center" wrapText="1" indent="1"/>
      <protection hidden="1"/>
    </xf>
    <xf numFmtId="0" fontId="13" fillId="0" borderId="28" xfId="2" applyFont="1" applyFill="1" applyBorder="1" applyAlignment="1" applyProtection="1">
      <alignment horizontal="center" vertical="center" wrapText="1"/>
      <protection hidden="1"/>
    </xf>
    <xf numFmtId="1" fontId="12" fillId="5" borderId="28" xfId="2" applyNumberFormat="1" applyFont="1" applyFill="1" applyBorder="1" applyAlignment="1" applyProtection="1">
      <alignment horizontal="center" vertical="center" wrapText="1"/>
      <protection hidden="1"/>
    </xf>
    <xf numFmtId="0" fontId="13" fillId="12" borderId="28" xfId="2" applyFont="1" applyFill="1" applyBorder="1" applyAlignment="1" applyProtection="1">
      <alignment horizontal="center" vertical="center" wrapText="1"/>
      <protection hidden="1"/>
    </xf>
    <xf numFmtId="2" fontId="0" fillId="0" borderId="38" xfId="5" applyNumberFormat="1" applyFont="1" applyBorder="1" applyAlignment="1">
      <alignment horizontal="center" vertical="center"/>
    </xf>
    <xf numFmtId="2" fontId="0" fillId="0" borderId="28" xfId="5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12" fillId="0" borderId="15" xfId="2" applyNumberFormat="1" applyFont="1" applyFill="1" applyBorder="1" applyAlignment="1" applyProtection="1">
      <alignment horizontal="left" indent="1"/>
      <protection locked="0" hidden="1"/>
    </xf>
    <xf numFmtId="0" fontId="12" fillId="0" borderId="16" xfId="2" applyFont="1" applyFill="1" applyBorder="1" applyAlignment="1" applyProtection="1">
      <alignment horizontal="left" indent="1"/>
      <protection locked="0" hidden="1"/>
    </xf>
    <xf numFmtId="0" fontId="23" fillId="0" borderId="0" xfId="0" applyFont="1" applyProtection="1">
      <protection hidden="1"/>
    </xf>
    <xf numFmtId="0" fontId="10" fillId="12" borderId="23" xfId="2" applyFont="1" applyFill="1" applyBorder="1" applyAlignment="1" applyProtection="1">
      <protection hidden="1"/>
    </xf>
    <xf numFmtId="2" fontId="12" fillId="0" borderId="2" xfId="2" applyNumberFormat="1" applyFont="1" applyFill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0" fontId="13" fillId="0" borderId="7" xfId="2" applyFont="1" applyFill="1" applyBorder="1" applyAlignment="1" applyProtection="1">
      <alignment horizontal="left" vertical="center" indent="1"/>
      <protection hidden="1"/>
    </xf>
    <xf numFmtId="0" fontId="13" fillId="0" borderId="71" xfId="2" applyFont="1" applyFill="1" applyBorder="1" applyProtection="1">
      <protection hidden="1"/>
    </xf>
    <xf numFmtId="0" fontId="13" fillId="0" borderId="75" xfId="2" applyFont="1" applyFill="1" applyBorder="1" applyAlignment="1" applyProtection="1">
      <alignment vertical="center"/>
      <protection hidden="1"/>
    </xf>
    <xf numFmtId="0" fontId="12" fillId="0" borderId="71" xfId="2" applyFont="1" applyFill="1" applyBorder="1" applyProtection="1">
      <protection locked="0" hidden="1"/>
    </xf>
    <xf numFmtId="0" fontId="12" fillId="0" borderId="21" xfId="2" applyFont="1" applyFill="1" applyBorder="1" applyProtection="1">
      <protection locked="0" hidden="1"/>
    </xf>
    <xf numFmtId="0" fontId="13" fillId="0" borderId="87" xfId="2" applyFont="1" applyFill="1" applyBorder="1" applyAlignment="1" applyProtection="1">
      <alignment vertical="center" wrapText="1"/>
      <protection hidden="1"/>
    </xf>
    <xf numFmtId="0" fontId="12" fillId="0" borderId="87" xfId="2" applyFont="1" applyFill="1" applyBorder="1" applyProtection="1">
      <protection locked="0" hidden="1"/>
    </xf>
    <xf numFmtId="0" fontId="24" fillId="12" borderId="46" xfId="2" applyFont="1" applyFill="1" applyBorder="1" applyAlignment="1" applyProtection="1">
      <protection hidden="1"/>
    </xf>
    <xf numFmtId="2" fontId="12" fillId="0" borderId="15" xfId="2" applyNumberFormat="1" applyFont="1" applyFill="1" applyBorder="1" applyAlignment="1" applyProtection="1">
      <alignment horizontal="left"/>
      <protection locked="0" hidden="1"/>
    </xf>
    <xf numFmtId="0" fontId="12" fillId="0" borderId="16" xfId="2" applyFont="1" applyFill="1" applyBorder="1" applyAlignment="1" applyProtection="1">
      <alignment horizontal="center"/>
      <protection hidden="1"/>
    </xf>
    <xf numFmtId="0" fontId="12" fillId="0" borderId="11" xfId="2" applyFont="1" applyFill="1" applyBorder="1" applyAlignment="1" applyProtection="1">
      <alignment horizontal="center"/>
      <protection hidden="1"/>
    </xf>
    <xf numFmtId="0" fontId="13" fillId="0" borderId="66" xfId="2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horizontal="center" vertical="center"/>
      <protection hidden="1"/>
    </xf>
    <xf numFmtId="0" fontId="13" fillId="0" borderId="11" xfId="2" applyFont="1" applyFill="1" applyBorder="1" applyAlignment="1" applyProtection="1">
      <alignment horizontal="center"/>
      <protection hidden="1"/>
    </xf>
    <xf numFmtId="0" fontId="21" fillId="5" borderId="26" xfId="2" applyFont="1" applyFill="1" applyBorder="1" applyAlignment="1" applyProtection="1">
      <alignment horizontal="center"/>
      <protection locked="0" hidden="1"/>
    </xf>
    <xf numFmtId="2" fontId="3" fillId="5" borderId="26" xfId="2" applyNumberFormat="1" applyFont="1" applyFill="1" applyBorder="1" applyAlignment="1" applyProtection="1">
      <alignment horizontal="center" vertical="center"/>
      <protection locked="0" hidden="1"/>
    </xf>
    <xf numFmtId="0" fontId="0" fillId="0" borderId="79" xfId="0" applyBorder="1" applyAlignment="1">
      <alignment horizontal="left" indent="1"/>
    </xf>
    <xf numFmtId="0" fontId="14" fillId="0" borderId="68" xfId="2" applyFont="1" applyFill="1" applyBorder="1" applyProtection="1">
      <protection hidden="1"/>
    </xf>
    <xf numFmtId="164" fontId="14" fillId="0" borderId="68" xfId="2" applyNumberFormat="1" applyFont="1" applyFill="1" applyBorder="1" applyAlignment="1" applyProtection="1">
      <alignment vertical="center"/>
      <protection hidden="1"/>
    </xf>
    <xf numFmtId="0" fontId="14" fillId="0" borderId="0" xfId="2" applyFont="1" applyFill="1" applyBorder="1" applyProtection="1">
      <protection hidden="1"/>
    </xf>
    <xf numFmtId="164" fontId="14" fillId="0" borderId="0" xfId="2" applyNumberFormat="1" applyFont="1" applyFill="1" applyBorder="1" applyAlignment="1" applyProtection="1">
      <alignment vertical="center"/>
      <protection hidden="1"/>
    </xf>
    <xf numFmtId="0" fontId="12" fillId="0" borderId="72" xfId="2" applyFont="1" applyFill="1" applyBorder="1" applyAlignment="1" applyProtection="1">
      <alignment horizontal="left" indent="1"/>
      <protection hidden="1"/>
    </xf>
    <xf numFmtId="0" fontId="2" fillId="0" borderId="79" xfId="0" applyFont="1" applyBorder="1" applyAlignment="1">
      <alignment horizontal="left" indent="1"/>
    </xf>
    <xf numFmtId="0" fontId="0" fillId="0" borderId="72" xfId="0" applyBorder="1" applyAlignment="1">
      <alignment horizontal="left" indent="1"/>
    </xf>
    <xf numFmtId="0" fontId="0" fillId="0" borderId="68" xfId="0" applyBorder="1"/>
    <xf numFmtId="0" fontId="0" fillId="0" borderId="68" xfId="0" applyBorder="1" applyProtection="1">
      <protection hidden="1"/>
    </xf>
    <xf numFmtId="0" fontId="10" fillId="13" borderId="3" xfId="2" applyFont="1" applyFill="1" applyBorder="1" applyAlignment="1" applyProtection="1">
      <alignment horizontal="right" vertical="center" wrapText="1"/>
      <protection locked="0" hidden="1"/>
    </xf>
    <xf numFmtId="0" fontId="10" fillId="13" borderId="23" xfId="2" applyFont="1" applyFill="1" applyBorder="1" applyAlignment="1" applyProtection="1">
      <alignment horizontal="right" vertical="center" wrapText="1"/>
      <protection locked="0" hidden="1"/>
    </xf>
    <xf numFmtId="0" fontId="22" fillId="13" borderId="46" xfId="2" applyFont="1" applyFill="1" applyBorder="1" applyAlignment="1" applyProtection="1">
      <alignment horizontal="right" vertical="center" wrapText="1"/>
      <protection locked="0" hidden="1"/>
    </xf>
    <xf numFmtId="0" fontId="22" fillId="13" borderId="3" xfId="2" applyFont="1" applyFill="1" applyBorder="1" applyAlignment="1" applyProtection="1">
      <alignment horizontal="right" vertical="center" wrapText="1"/>
      <protection locked="0" hidden="1"/>
    </xf>
    <xf numFmtId="0" fontId="12" fillId="0" borderId="64" xfId="2" applyFont="1" applyFill="1" applyBorder="1" applyAlignment="1" applyProtection="1">
      <alignment horizontal="center" vertical="center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6" fillId="0" borderId="3" xfId="2" applyFont="1" applyFill="1" applyBorder="1" applyAlignment="1" applyProtection="1">
      <alignment horizontal="right" vertical="center" wrapText="1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0" fontId="13" fillId="0" borderId="79" xfId="2" applyFont="1" applyFill="1" applyBorder="1" applyAlignment="1" applyProtection="1">
      <alignment horizontal="left" vertical="center" wrapText="1" indent="1"/>
      <protection hidden="1"/>
    </xf>
    <xf numFmtId="0" fontId="13" fillId="0" borderId="0" xfId="2" applyFont="1" applyFill="1" applyBorder="1" applyAlignment="1" applyProtection="1">
      <alignment horizontal="center" vertical="center" wrapText="1"/>
      <protection hidden="1"/>
    </xf>
    <xf numFmtId="0" fontId="12" fillId="0" borderId="79" xfId="2" applyFont="1" applyFill="1" applyBorder="1" applyAlignment="1" applyProtection="1">
      <alignment horizontal="left" vertical="center" wrapText="1" indent="1"/>
      <protection hidden="1"/>
    </xf>
    <xf numFmtId="0" fontId="12" fillId="0" borderId="0" xfId="2" applyFont="1" applyFill="1" applyBorder="1" applyAlignment="1" applyProtection="1">
      <alignment horizontal="center" vertical="center"/>
      <protection hidden="1"/>
    </xf>
    <xf numFmtId="0" fontId="17" fillId="0" borderId="46" xfId="2" applyFont="1" applyFill="1" applyBorder="1" applyAlignment="1" applyProtection="1">
      <alignment horizontal="right" vertical="center" wrapText="1"/>
      <protection hidden="1"/>
    </xf>
    <xf numFmtId="0" fontId="13" fillId="0" borderId="19" xfId="2" applyFont="1" applyFill="1" applyBorder="1" applyAlignment="1" applyProtection="1">
      <alignment horizontal="left" vertical="center" indent="1"/>
      <protection hidden="1"/>
    </xf>
    <xf numFmtId="0" fontId="13" fillId="0" borderId="71" xfId="2" applyFont="1" applyFill="1" applyBorder="1" applyAlignment="1" applyProtection="1">
      <alignment horizontal="left" vertical="center" wrapText="1" indent="1"/>
      <protection hidden="1"/>
    </xf>
    <xf numFmtId="0" fontId="13" fillId="0" borderId="8" xfId="2" applyFont="1" applyFill="1" applyBorder="1" applyAlignment="1" applyProtection="1">
      <alignment horizontal="left" vertical="center" wrapText="1" indent="1"/>
      <protection hidden="1"/>
    </xf>
    <xf numFmtId="0" fontId="13" fillId="0" borderId="9" xfId="2" applyFont="1" applyFill="1" applyBorder="1" applyAlignment="1" applyProtection="1">
      <alignment horizontal="left" vertical="center" wrapText="1" indent="1"/>
      <protection hidden="1"/>
    </xf>
    <xf numFmtId="0" fontId="12" fillId="0" borderId="69" xfId="2" applyFont="1" applyFill="1" applyBorder="1" applyAlignment="1" applyProtection="1">
      <alignment horizontal="left" indent="1"/>
      <protection hidden="1"/>
    </xf>
    <xf numFmtId="0" fontId="13" fillId="0" borderId="93" xfId="2" applyFont="1" applyFill="1" applyBorder="1" applyAlignment="1" applyProtection="1">
      <alignment horizontal="right" wrapText="1" indent="1"/>
      <protection hidden="1"/>
    </xf>
    <xf numFmtId="0" fontId="13" fillId="0" borderId="94" xfId="2" applyFont="1" applyFill="1" applyBorder="1" applyAlignment="1" applyProtection="1">
      <alignment horizontal="center" vertical="center" wrapText="1"/>
      <protection hidden="1"/>
    </xf>
    <xf numFmtId="0" fontId="14" fillId="0" borderId="0" xfId="2" applyFont="1" applyFill="1" applyBorder="1" applyAlignment="1" applyProtection="1">
      <protection hidden="1"/>
    </xf>
    <xf numFmtId="0" fontId="13" fillId="0" borderId="1" xfId="2" applyFont="1" applyFill="1" applyBorder="1" applyAlignment="1" applyProtection="1">
      <alignment horizontal="left" indent="1"/>
      <protection hidden="1"/>
    </xf>
    <xf numFmtId="0" fontId="13" fillId="0" borderId="41" xfId="2" applyFont="1" applyFill="1" applyBorder="1" applyAlignment="1" applyProtection="1">
      <alignment horizontal="left" indent="1"/>
      <protection hidden="1"/>
    </xf>
    <xf numFmtId="0" fontId="12" fillId="5" borderId="89" xfId="2" applyFont="1" applyFill="1" applyBorder="1" applyAlignment="1" applyProtection="1">
      <alignment horizontal="center"/>
      <protection locked="0" hidden="1"/>
    </xf>
    <xf numFmtId="0" fontId="12" fillId="5" borderId="90" xfId="2" applyFont="1" applyFill="1" applyBorder="1" applyAlignment="1" applyProtection="1">
      <alignment horizontal="center"/>
      <protection locked="0" hidden="1"/>
    </xf>
    <xf numFmtId="0" fontId="25" fillId="0" borderId="43" xfId="6" applyBorder="1" applyAlignment="1">
      <alignment horizontal="left" vertical="center" wrapText="1" indent="1"/>
    </xf>
    <xf numFmtId="0" fontId="0" fillId="0" borderId="43" xfId="0" applyBorder="1" applyAlignment="1" applyProtection="1">
      <alignment horizontal="left" vertical="center" wrapText="1" indent="1"/>
      <protection locked="0"/>
    </xf>
    <xf numFmtId="0" fontId="2" fillId="0" borderId="78" xfId="0" applyFont="1" applyBorder="1" applyAlignment="1" applyProtection="1">
      <alignment horizontal="center" vertical="center" wrapText="1"/>
      <protection hidden="1"/>
    </xf>
    <xf numFmtId="43" fontId="14" fillId="0" borderId="76" xfId="4" applyFont="1" applyFill="1" applyBorder="1" applyAlignment="1" applyProtection="1">
      <alignment horizontal="center"/>
      <protection hidden="1"/>
    </xf>
    <xf numFmtId="43" fontId="12" fillId="0" borderId="11" xfId="4" applyFont="1" applyFill="1" applyBorder="1" applyAlignment="1" applyProtection="1">
      <alignment horizontal="center" vertical="center"/>
      <protection hidden="1"/>
    </xf>
    <xf numFmtId="43" fontId="12" fillId="0" borderId="16" xfId="4" applyFont="1" applyFill="1" applyBorder="1" applyAlignment="1" applyProtection="1">
      <alignment horizontal="center" vertical="center"/>
      <protection hidden="1"/>
    </xf>
    <xf numFmtId="0" fontId="12" fillId="0" borderId="70" xfId="2" applyFont="1" applyFill="1" applyBorder="1" applyAlignment="1" applyProtection="1">
      <alignment horizontal="right" indent="1"/>
      <protection hidden="1"/>
    </xf>
    <xf numFmtId="2" fontId="12" fillId="0" borderId="13" xfId="2" applyNumberFormat="1" applyFont="1" applyFill="1" applyBorder="1" applyAlignment="1" applyProtection="1">
      <alignment horizontal="right" indent="1"/>
      <protection hidden="1"/>
    </xf>
    <xf numFmtId="2" fontId="12" fillId="0" borderId="14" xfId="2" applyNumberFormat="1" applyFont="1" applyFill="1" applyBorder="1" applyAlignment="1" applyProtection="1">
      <alignment horizontal="right" indent="1"/>
      <protection hidden="1"/>
    </xf>
    <xf numFmtId="2" fontId="21" fillId="5" borderId="16" xfId="4" applyNumberFormat="1" applyFont="1" applyFill="1" applyBorder="1" applyAlignment="1" applyProtection="1">
      <alignment horizontal="center" vertical="center"/>
      <protection locked="0" hidden="1"/>
    </xf>
    <xf numFmtId="2" fontId="12" fillId="0" borderId="0" xfId="2" applyNumberFormat="1" applyFont="1" applyFill="1" applyBorder="1" applyAlignment="1" applyProtection="1">
      <alignment horizontal="right" indent="1"/>
      <protection hidden="1"/>
    </xf>
    <xf numFmtId="43" fontId="12" fillId="0" borderId="78" xfId="4" applyFont="1" applyFill="1" applyBorder="1" applyAlignment="1" applyProtection="1">
      <alignment horizontal="right" indent="1"/>
      <protection hidden="1"/>
    </xf>
    <xf numFmtId="43" fontId="14" fillId="0" borderId="96" xfId="4" applyFont="1" applyFill="1" applyBorder="1" applyAlignment="1" applyProtection="1">
      <protection hidden="1"/>
    </xf>
    <xf numFmtId="43" fontId="10" fillId="0" borderId="48" xfId="4" applyFont="1" applyFill="1" applyBorder="1" applyAlignment="1" applyProtection="1">
      <protection hidden="1"/>
    </xf>
    <xf numFmtId="0" fontId="21" fillId="5" borderId="27" xfId="2" applyFont="1" applyFill="1" applyBorder="1" applyAlignment="1" applyProtection="1">
      <alignment horizontal="center" vertical="center" wrapText="1"/>
      <protection locked="0" hidden="1"/>
    </xf>
    <xf numFmtId="0" fontId="20" fillId="6" borderId="46" xfId="0" applyFont="1" applyFill="1" applyBorder="1" applyAlignment="1" applyProtection="1">
      <alignment horizontal="center" vertical="center"/>
      <protection hidden="1"/>
    </xf>
    <xf numFmtId="0" fontId="20" fillId="6" borderId="23" xfId="0" applyFont="1" applyFill="1" applyBorder="1" applyAlignment="1" applyProtection="1">
      <alignment horizontal="center" vertical="center"/>
      <protection hidden="1"/>
    </xf>
    <xf numFmtId="0" fontId="20" fillId="6" borderId="47" xfId="0" applyFont="1" applyFill="1" applyBorder="1" applyAlignment="1" applyProtection="1">
      <alignment horizontal="center" vertical="center"/>
      <protection hidden="1"/>
    </xf>
    <xf numFmtId="0" fontId="0" fillId="5" borderId="58" xfId="0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0" fontId="2" fillId="5" borderId="32" xfId="0" applyFont="1" applyFill="1" applyBorder="1" applyAlignment="1" applyProtection="1">
      <alignment horizontal="left" vertical="center" wrapText="1"/>
      <protection hidden="1"/>
    </xf>
    <xf numFmtId="0" fontId="2" fillId="5" borderId="26" xfId="0" applyFont="1" applyFill="1" applyBorder="1" applyAlignment="1" applyProtection="1">
      <alignment horizontal="left" vertical="center" wrapText="1"/>
      <protection hidden="1"/>
    </xf>
    <xf numFmtId="0" fontId="20" fillId="9" borderId="49" xfId="0" applyFont="1" applyFill="1" applyBorder="1" applyAlignment="1" applyProtection="1">
      <alignment horizontal="center" vertical="center"/>
      <protection hidden="1"/>
    </xf>
    <xf numFmtId="0" fontId="20" fillId="9" borderId="50" xfId="0" applyFont="1" applyFill="1" applyBorder="1" applyAlignment="1" applyProtection="1">
      <alignment horizontal="center" vertical="center"/>
      <protection hidden="1"/>
    </xf>
    <xf numFmtId="0" fontId="20" fillId="9" borderId="51" xfId="0" applyFont="1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2" fillId="8" borderId="37" xfId="0" applyFont="1" applyFill="1" applyBorder="1" applyAlignment="1" applyProtection="1">
      <alignment horizontal="left" vertical="center" wrapText="1"/>
      <protection hidden="1"/>
    </xf>
    <xf numFmtId="0" fontId="2" fillId="8" borderId="53" xfId="0" applyFont="1" applyFill="1" applyBorder="1" applyAlignment="1" applyProtection="1">
      <alignment horizontal="left" vertical="center" wrapText="1"/>
      <protection hidden="1"/>
    </xf>
    <xf numFmtId="0" fontId="2" fillId="8" borderId="26" xfId="0" applyFont="1" applyFill="1" applyBorder="1" applyAlignment="1" applyProtection="1">
      <alignment horizontal="left" vertical="center" wrapText="1"/>
      <protection hidden="1"/>
    </xf>
    <xf numFmtId="0" fontId="2" fillId="8" borderId="40" xfId="0" applyFont="1" applyFill="1" applyBorder="1" applyAlignment="1" applyProtection="1">
      <alignment horizontal="left" vertical="center" wrapText="1"/>
      <protection hidden="1"/>
    </xf>
    <xf numFmtId="0" fontId="0" fillId="9" borderId="45" xfId="0" applyFill="1" applyBorder="1" applyAlignment="1" applyProtection="1">
      <alignment horizontal="center"/>
      <protection hidden="1"/>
    </xf>
    <xf numFmtId="0" fontId="0" fillId="9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2" fillId="11" borderId="32" xfId="0" applyFont="1" applyFill="1" applyBorder="1" applyAlignment="1" applyProtection="1">
      <alignment horizontal="left" vertical="center" wrapText="1"/>
      <protection hidden="1"/>
    </xf>
    <xf numFmtId="0" fontId="2" fillId="11" borderId="58" xfId="0" applyFont="1" applyFill="1" applyBorder="1" applyAlignment="1" applyProtection="1">
      <alignment horizontal="left" vertical="center" wrapText="1"/>
      <protection hidden="1"/>
    </xf>
    <xf numFmtId="0" fontId="2" fillId="11" borderId="26" xfId="0" applyFont="1" applyFill="1" applyBorder="1" applyAlignment="1" applyProtection="1">
      <alignment horizontal="left" vertical="center" wrapText="1"/>
      <protection hidden="1"/>
    </xf>
    <xf numFmtId="0" fontId="2" fillId="11" borderId="40" xfId="0" applyFont="1" applyFill="1" applyBorder="1" applyAlignment="1" applyProtection="1">
      <alignment horizontal="left" vertic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1" borderId="31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0" borderId="59" xfId="0" applyFill="1" applyBorder="1" applyAlignment="1" applyProtection="1">
      <alignment horizontal="center"/>
      <protection hidden="1"/>
    </xf>
    <xf numFmtId="0" fontId="0" fillId="10" borderId="33" xfId="0" applyFill="1" applyBorder="1" applyAlignment="1" applyProtection="1">
      <alignment horizontal="center"/>
      <protection hidden="1"/>
    </xf>
    <xf numFmtId="0" fontId="20" fillId="6" borderId="56" xfId="0" applyFont="1" applyFill="1" applyBorder="1" applyAlignment="1" applyProtection="1">
      <alignment horizontal="center" vertical="center"/>
      <protection hidden="1"/>
    </xf>
    <xf numFmtId="0" fontId="20" fillId="6" borderId="57" xfId="0" applyFont="1" applyFill="1" applyBorder="1" applyAlignment="1" applyProtection="1">
      <alignment horizontal="center" vertical="center"/>
      <protection hidden="1"/>
    </xf>
    <xf numFmtId="0" fontId="20" fillId="6" borderId="55" xfId="0" applyFont="1" applyFill="1" applyBorder="1" applyAlignment="1" applyProtection="1">
      <alignment horizontal="center" vertical="center"/>
      <protection hidden="1"/>
    </xf>
    <xf numFmtId="0" fontId="0" fillId="6" borderId="31" xfId="0" applyFill="1" applyBorder="1" applyAlignment="1" applyProtection="1">
      <alignment horizontal="center" wrapText="1"/>
      <protection hidden="1"/>
    </xf>
    <xf numFmtId="0" fontId="0" fillId="6" borderId="27" xfId="0" applyFill="1" applyBorder="1" applyAlignment="1" applyProtection="1">
      <alignment horizontal="center" wrapText="1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6" borderId="59" xfId="0" applyFill="1" applyBorder="1" applyAlignment="1" applyProtection="1">
      <alignment horizontal="center"/>
      <protection hidden="1"/>
    </xf>
    <xf numFmtId="0" fontId="20" fillId="10" borderId="42" xfId="0" applyFont="1" applyFill="1" applyBorder="1" applyAlignment="1" applyProtection="1">
      <alignment horizontal="center" vertical="center"/>
      <protection hidden="1"/>
    </xf>
    <xf numFmtId="0" fontId="20" fillId="10" borderId="1" xfId="0" applyFont="1" applyFill="1" applyBorder="1" applyAlignment="1" applyProtection="1">
      <alignment horizontal="center" vertical="center"/>
      <protection hidden="1"/>
    </xf>
    <xf numFmtId="0" fontId="20" fillId="10" borderId="41" xfId="0" applyFont="1" applyFill="1" applyBorder="1" applyAlignment="1" applyProtection="1">
      <alignment horizontal="center" vertical="center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1" fillId="5" borderId="91" xfId="3" applyFill="1" applyBorder="1" applyAlignment="1" applyProtection="1">
      <alignment horizontal="center" vertical="center" wrapText="1"/>
      <protection locked="0" hidden="1"/>
    </xf>
    <xf numFmtId="0" fontId="1" fillId="5" borderId="25" xfId="3" applyFill="1" applyBorder="1" applyAlignment="1" applyProtection="1">
      <alignment horizontal="center" vertical="center" wrapText="1"/>
      <protection locked="0" hidden="1"/>
    </xf>
    <xf numFmtId="0" fontId="1" fillId="5" borderId="92" xfId="3" applyFill="1" applyBorder="1" applyAlignment="1" applyProtection="1">
      <alignment horizontal="center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7" xfId="2" applyFont="1" applyFill="1" applyBorder="1" applyAlignment="1" applyProtection="1">
      <alignment horizontal="left" vertical="center" wrapText="1"/>
      <protection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21" fillId="0" borderId="0" xfId="2" applyFont="1" applyFill="1" applyBorder="1" applyAlignment="1" applyProtection="1">
      <alignment horizontal="left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4" fillId="0" borderId="72" xfId="2" applyFont="1" applyFill="1" applyBorder="1" applyAlignment="1" applyProtection="1">
      <alignment horizontal="left" vertical="center" indent="1"/>
      <protection hidden="1"/>
    </xf>
    <xf numFmtId="0" fontId="14" fillId="0" borderId="68" xfId="2" applyFont="1" applyFill="1" applyBorder="1" applyAlignment="1" applyProtection="1">
      <alignment horizontal="left" vertical="center" indent="1"/>
      <protection hidden="1"/>
    </xf>
    <xf numFmtId="0" fontId="14" fillId="0" borderId="88" xfId="2" applyFont="1" applyFill="1" applyBorder="1" applyAlignment="1" applyProtection="1">
      <alignment horizontal="left" vertical="center" indent="1"/>
      <protection hidden="1"/>
    </xf>
    <xf numFmtId="0" fontId="4" fillId="0" borderId="0" xfId="2" applyFont="1" applyFill="1" applyBorder="1" applyAlignment="1" applyProtection="1">
      <alignment horizontal="center"/>
      <protection hidden="1"/>
    </xf>
    <xf numFmtId="0" fontId="13" fillId="0" borderId="42" xfId="2" applyFont="1" applyFill="1" applyBorder="1" applyAlignment="1" applyProtection="1">
      <alignment horizontal="left" indent="1"/>
      <protection hidden="1"/>
    </xf>
    <xf numFmtId="0" fontId="13" fillId="0" borderId="1" xfId="2" applyFont="1" applyFill="1" applyBorder="1" applyAlignment="1" applyProtection="1">
      <alignment horizontal="left" indent="1"/>
      <protection hidden="1"/>
    </xf>
    <xf numFmtId="0" fontId="12" fillId="0" borderId="79" xfId="2" applyFont="1" applyFill="1" applyBorder="1" applyAlignment="1" applyProtection="1">
      <alignment horizontal="left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0" fontId="21" fillId="0" borderId="0" xfId="2" applyFont="1" applyFill="1" applyBorder="1" applyAlignment="1" applyProtection="1">
      <alignment horizontal="left"/>
      <protection hidden="1"/>
    </xf>
    <xf numFmtId="0" fontId="19" fillId="0" borderId="22" xfId="2" applyFont="1" applyFill="1" applyBorder="1" applyAlignment="1" applyProtection="1">
      <alignment horizontal="center"/>
      <protection hidden="1"/>
    </xf>
    <xf numFmtId="0" fontId="19" fillId="0" borderId="23" xfId="2" applyFont="1" applyFill="1" applyBorder="1" applyAlignment="1" applyProtection="1">
      <alignment horizontal="center"/>
      <protection hidden="1"/>
    </xf>
    <xf numFmtId="0" fontId="19" fillId="0" borderId="24" xfId="2" applyFont="1" applyFill="1" applyBorder="1" applyAlignment="1" applyProtection="1">
      <alignment horizontal="center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2" fillId="5" borderId="89" xfId="2" applyFont="1" applyFill="1" applyBorder="1" applyAlignment="1" applyProtection="1">
      <alignment horizontal="center"/>
      <protection locked="0" hidden="1"/>
    </xf>
    <xf numFmtId="0" fontId="12" fillId="5" borderId="90" xfId="2" applyFont="1" applyFill="1" applyBorder="1" applyAlignment="1" applyProtection="1">
      <alignment horizontal="center"/>
      <protection locked="0" hidden="1"/>
    </xf>
    <xf numFmtId="0" fontId="10" fillId="0" borderId="46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0" fillId="0" borderId="68" xfId="0" applyBorder="1" applyAlignment="1" applyProtection="1">
      <alignment horizontal="center"/>
      <protection hidden="1"/>
    </xf>
    <xf numFmtId="0" fontId="13" fillId="0" borderId="97" xfId="2" applyFont="1" applyFill="1" applyBorder="1" applyAlignment="1" applyProtection="1">
      <alignment horizontal="center" vertical="center" wrapText="1"/>
      <protection hidden="1"/>
    </xf>
    <xf numFmtId="0" fontId="13" fillId="0" borderId="98" xfId="2" applyFont="1" applyFill="1" applyBorder="1" applyAlignment="1" applyProtection="1">
      <alignment horizontal="center" vertical="center" wrapText="1"/>
      <protection hidden="1"/>
    </xf>
    <xf numFmtId="0" fontId="21" fillId="5" borderId="40" xfId="2" applyFont="1" applyFill="1" applyBorder="1" applyAlignment="1" applyProtection="1">
      <alignment horizontal="center" vertical="center" wrapText="1"/>
      <protection locked="0" hidden="1"/>
    </xf>
    <xf numFmtId="0" fontId="21" fillId="5" borderId="39" xfId="2" applyFont="1" applyFill="1" applyBorder="1" applyAlignment="1" applyProtection="1">
      <alignment horizontal="center" vertical="center" wrapText="1"/>
      <protection locked="0" hidden="1"/>
    </xf>
    <xf numFmtId="43" fontId="12" fillId="0" borderId="25" xfId="4" applyFont="1" applyFill="1" applyBorder="1" applyAlignment="1" applyProtection="1">
      <alignment horizontal="right" indent="1"/>
      <protection hidden="1"/>
    </xf>
    <xf numFmtId="43" fontId="12" fillId="0" borderId="70" xfId="4" applyFont="1" applyFill="1" applyBorder="1" applyAlignment="1" applyProtection="1">
      <alignment horizontal="right" indent="1"/>
      <protection hidden="1"/>
    </xf>
    <xf numFmtId="0" fontId="13" fillId="0" borderId="20" xfId="2" applyFont="1" applyFill="1" applyBorder="1" applyAlignment="1" applyProtection="1">
      <alignment horizontal="left" vertical="center" wrapText="1" indent="1"/>
      <protection hidden="1"/>
    </xf>
    <xf numFmtId="0" fontId="13" fillId="0" borderId="71" xfId="2" applyFont="1" applyFill="1" applyBorder="1" applyAlignment="1" applyProtection="1">
      <alignment horizontal="left" vertical="center" wrapText="1" indent="1"/>
      <protection hidden="1"/>
    </xf>
    <xf numFmtId="0" fontId="13" fillId="0" borderId="19" xfId="2" applyFont="1" applyFill="1" applyBorder="1" applyAlignment="1" applyProtection="1">
      <alignment horizontal="left" vertical="center" wrapText="1" indent="1"/>
      <protection hidden="1"/>
    </xf>
    <xf numFmtId="0" fontId="4" fillId="0" borderId="1" xfId="2" applyFont="1" applyFill="1" applyBorder="1" applyAlignment="1" applyProtection="1">
      <alignment horizontal="center"/>
      <protection hidden="1"/>
    </xf>
    <xf numFmtId="0" fontId="4" fillId="0" borderId="95" xfId="2" applyFont="1" applyFill="1" applyBorder="1" applyAlignment="1" applyProtection="1">
      <alignment horizontal="center"/>
      <protection hidden="1"/>
    </xf>
    <xf numFmtId="0" fontId="13" fillId="0" borderId="73" xfId="2" applyFont="1" applyFill="1" applyBorder="1" applyAlignment="1" applyProtection="1">
      <alignment horizontal="center" vertical="center" wrapText="1"/>
      <protection hidden="1"/>
    </xf>
    <xf numFmtId="0" fontId="21" fillId="5" borderId="26" xfId="2" applyFont="1" applyFill="1" applyBorder="1" applyAlignment="1" applyProtection="1">
      <alignment horizontal="center" vertical="center" wrapText="1"/>
      <protection locked="0" hidden="1"/>
    </xf>
    <xf numFmtId="0" fontId="14" fillId="0" borderId="69" xfId="2" applyFont="1" applyFill="1" applyBorder="1" applyAlignment="1" applyProtection="1">
      <alignment horizontal="left" indent="1"/>
      <protection hidden="1"/>
    </xf>
    <xf numFmtId="0" fontId="14" fillId="0" borderId="25" xfId="2" applyFont="1" applyFill="1" applyBorder="1" applyAlignment="1" applyProtection="1">
      <alignment horizontal="left" indent="1"/>
      <protection hidden="1"/>
    </xf>
    <xf numFmtId="0" fontId="14" fillId="0" borderId="70" xfId="2" applyFont="1" applyFill="1" applyBorder="1" applyAlignment="1" applyProtection="1">
      <alignment horizontal="left" indent="1"/>
      <protection hidden="1"/>
    </xf>
    <xf numFmtId="0" fontId="12" fillId="5" borderId="0" xfId="2" applyFont="1" applyFill="1" applyBorder="1" applyAlignment="1" applyProtection="1">
      <alignment horizontal="left"/>
      <protection locked="0" hidden="1"/>
    </xf>
    <xf numFmtId="0" fontId="12" fillId="5" borderId="0" xfId="2" applyFont="1" applyFill="1" applyBorder="1" applyAlignment="1" applyProtection="1">
      <alignment horizontal="center"/>
      <protection locked="0" hidden="1"/>
    </xf>
    <xf numFmtId="0" fontId="10" fillId="13" borderId="22" xfId="2" applyFont="1" applyFill="1" applyBorder="1" applyAlignment="1" applyProtection="1">
      <alignment horizontal="left" vertical="center" wrapText="1"/>
      <protection hidden="1"/>
    </xf>
    <xf numFmtId="0" fontId="10" fillId="13" borderId="23" xfId="2" applyFont="1" applyFill="1" applyBorder="1" applyAlignment="1" applyProtection="1">
      <alignment horizontal="left" vertical="center" wrapText="1"/>
      <protection hidden="1"/>
    </xf>
    <xf numFmtId="0" fontId="10" fillId="13" borderId="47" xfId="2" applyFont="1" applyFill="1" applyBorder="1" applyAlignment="1" applyProtection="1">
      <alignment horizontal="left" vertical="center" wrapText="1"/>
      <protection hidden="1"/>
    </xf>
    <xf numFmtId="0" fontId="4" fillId="12" borderId="79" xfId="2" applyFont="1" applyFill="1" applyBorder="1" applyAlignment="1" applyProtection="1">
      <alignment horizontal="center"/>
      <protection hidden="1"/>
    </xf>
    <xf numFmtId="0" fontId="4" fillId="12" borderId="0" xfId="2" applyFont="1" applyFill="1" applyBorder="1" applyAlignment="1" applyProtection="1">
      <alignment horizontal="center"/>
      <protection hidden="1"/>
    </xf>
    <xf numFmtId="0" fontId="4" fillId="12" borderId="78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164" fontId="18" fillId="0" borderId="0" xfId="2" applyNumberFormat="1" applyFont="1" applyFill="1" applyBorder="1" applyAlignment="1" applyProtection="1">
      <alignment horizontal="center" vertical="center"/>
      <protection hidden="1"/>
    </xf>
    <xf numFmtId="164" fontId="18" fillId="0" borderId="78" xfId="2" applyNumberFormat="1" applyFont="1" applyFill="1" applyBorder="1" applyAlignment="1" applyProtection="1">
      <alignment horizontal="center" vertical="center"/>
      <protection hidden="1"/>
    </xf>
    <xf numFmtId="0" fontId="12" fillId="12" borderId="85" xfId="2" applyFont="1" applyFill="1" applyBorder="1" applyAlignment="1" applyProtection="1">
      <alignment horizontal="left" vertical="center" wrapText="1" indent="1"/>
      <protection hidden="1"/>
    </xf>
    <xf numFmtId="0" fontId="12" fillId="12" borderId="82" xfId="2" applyFont="1" applyFill="1" applyBorder="1" applyAlignment="1" applyProtection="1">
      <alignment horizontal="left" vertical="center" wrapText="1" indent="1"/>
      <protection hidden="1"/>
    </xf>
    <xf numFmtId="0" fontId="12" fillId="0" borderId="85" xfId="2" applyFont="1" applyFill="1" applyBorder="1" applyAlignment="1" applyProtection="1">
      <alignment horizontal="left" vertical="center" wrapText="1" indent="1"/>
      <protection hidden="1"/>
    </xf>
    <xf numFmtId="0" fontId="12" fillId="0" borderId="82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16" xfId="2" applyFont="1" applyFill="1" applyBorder="1" applyAlignment="1" applyProtection="1">
      <alignment horizontal="left" vertical="center" wrapText="1" indent="1"/>
      <protection hidden="1"/>
    </xf>
    <xf numFmtId="0" fontId="12" fillId="0" borderId="2" xfId="2" applyFont="1" applyFill="1" applyAlignment="1" applyProtection="1">
      <alignment horizontal="left" vertical="center" wrapText="1" indent="1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70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13" xfId="2" applyFont="1" applyFill="1" applyBorder="1" applyAlignment="1" applyProtection="1">
      <alignment horizontal="left" vertical="center" wrapText="1" indent="1"/>
      <protection locked="0" hidden="1"/>
    </xf>
    <xf numFmtId="0" fontId="4" fillId="0" borderId="84" xfId="2" applyFont="1" applyFill="1" applyBorder="1" applyAlignment="1" applyProtection="1">
      <alignment horizontal="center"/>
      <protection hidden="1"/>
    </xf>
    <xf numFmtId="0" fontId="4" fillId="0" borderId="86" xfId="2" applyFont="1" applyFill="1" applyBorder="1" applyAlignment="1" applyProtection="1">
      <alignment horizontal="center"/>
      <protection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0" fillId="12" borderId="0" xfId="0" applyFill="1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4" xfId="2" applyFont="1" applyFill="1" applyBorder="1" applyAlignment="1" applyProtection="1">
      <alignment horizontal="center" vertical="center" wrapText="1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71" xfId="2" applyFont="1" applyFill="1" applyBorder="1" applyAlignment="1" applyProtection="1">
      <alignment horizontal="center" vertical="center" wrapText="1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164" fontId="10" fillId="12" borderId="23" xfId="2" applyNumberFormat="1" applyFont="1" applyFill="1" applyBorder="1" applyAlignment="1" applyProtection="1">
      <alignment horizontal="center" vertical="center" wrapText="1"/>
      <protection locked="0" hidden="1"/>
    </xf>
    <xf numFmtId="164" fontId="10" fillId="12" borderId="47" xfId="2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7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2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2" fillId="0" borderId="27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14" fillId="0" borderId="79" xfId="2" applyFont="1" applyFill="1" applyBorder="1" applyAlignment="1" applyProtection="1">
      <alignment horizontal="left" indent="1"/>
      <protection hidden="1"/>
    </xf>
    <xf numFmtId="0" fontId="14" fillId="0" borderId="0" xfId="2" applyFont="1" applyFill="1" applyBorder="1" applyAlignment="1" applyProtection="1">
      <alignment horizontal="left" indent="1"/>
      <protection hidden="1"/>
    </xf>
    <xf numFmtId="0" fontId="13" fillId="12" borderId="85" xfId="0" applyFont="1" applyFill="1" applyBorder="1" applyAlignment="1">
      <alignment horizontal="left" vertical="center" indent="1"/>
    </xf>
    <xf numFmtId="0" fontId="13" fillId="12" borderId="82" xfId="0" applyFont="1" applyFill="1" applyBorder="1" applyAlignment="1">
      <alignment horizontal="left" vertical="center" indent="1"/>
    </xf>
    <xf numFmtId="0" fontId="13" fillId="12" borderId="82" xfId="2" applyFont="1" applyFill="1" applyBorder="1" applyAlignment="1" applyProtection="1">
      <alignment horizontal="center" vertical="center" wrapText="1"/>
      <protection hidden="1"/>
    </xf>
    <xf numFmtId="0" fontId="13" fillId="12" borderId="39" xfId="2" applyFont="1" applyFill="1" applyBorder="1" applyAlignment="1" applyProtection="1">
      <alignment horizontal="center" vertical="center" wrapText="1"/>
      <protection hidden="1"/>
    </xf>
    <xf numFmtId="0" fontId="0" fillId="0" borderId="79" xfId="0" applyBorder="1" applyAlignment="1" applyProtection="1">
      <alignment horizontal="left" wrapText="1" indent="1"/>
      <protection hidden="1"/>
    </xf>
    <xf numFmtId="0" fontId="0" fillId="0" borderId="0" xfId="0" applyAlignment="1" applyProtection="1">
      <alignment horizontal="left" wrapText="1" indent="1"/>
      <protection hidden="1"/>
    </xf>
    <xf numFmtId="0" fontId="0" fillId="0" borderId="78" xfId="0" applyBorder="1" applyAlignment="1" applyProtection="1">
      <alignment horizontal="left" wrapText="1" indent="1"/>
      <protection hidden="1"/>
    </xf>
    <xf numFmtId="0" fontId="12" fillId="0" borderId="81" xfId="2" applyFont="1" applyFill="1" applyBorder="1" applyAlignment="1" applyProtection="1">
      <alignment horizontal="left" vertical="center" wrapText="1" indent="1"/>
      <protection hidden="1"/>
    </xf>
    <xf numFmtId="0" fontId="12" fillId="0" borderId="80" xfId="2" applyFont="1" applyFill="1" applyBorder="1" applyAlignment="1" applyProtection="1">
      <alignment horizontal="left" vertical="center" wrapText="1" indent="1"/>
      <protection hidden="1"/>
    </xf>
    <xf numFmtId="0" fontId="12" fillId="0" borderId="83" xfId="2" applyFont="1" applyFill="1" applyBorder="1" applyAlignment="1" applyProtection="1">
      <alignment horizontal="left" vertical="center" wrapText="1" indent="1"/>
      <protection hidden="1"/>
    </xf>
  </cellXfs>
  <cellStyles count="7">
    <cellStyle name="20 % - zvýraznenie3" xfId="3" builtinId="38"/>
    <cellStyle name="Čiarka" xfId="4" builtinId="3"/>
    <cellStyle name="Hypertextové prepojenie" xfId="6" builtinId="8"/>
    <cellStyle name="Normálna" xfId="0" builtinId="0"/>
    <cellStyle name="Percentá" xfId="5" builtinId="5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450850</xdr:colOff>
          <xdr:row>13</xdr:row>
          <xdr:rowOff>184150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431800</xdr:colOff>
          <xdr:row>14</xdr:row>
          <xdr:rowOff>184150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431800</xdr:colOff>
          <xdr:row>15</xdr:row>
          <xdr:rowOff>184150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15</xdr:row>
          <xdr:rowOff>31750</xdr:rowOff>
        </xdr:from>
        <xdr:to>
          <xdr:col>9</xdr:col>
          <xdr:colOff>527050</xdr:colOff>
          <xdr:row>15</xdr:row>
          <xdr:rowOff>571500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603250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603250</xdr:colOff>
          <xdr:row>13</xdr:row>
          <xdr:rowOff>565150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3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603250</xdr:colOff>
          <xdr:row>14</xdr:row>
          <xdr:rowOff>565150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3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1936750</xdr:colOff>
          <xdr:row>15</xdr:row>
          <xdr:rowOff>0</xdr:rowOff>
        </xdr:from>
        <xdr:to>
          <xdr:col>8</xdr:col>
          <xdr:colOff>679450</xdr:colOff>
          <xdr:row>15</xdr:row>
          <xdr:rowOff>565150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3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="90" zoomScaleNormal="90" workbookViewId="0">
      <selection activeCell="N18" sqref="N18"/>
    </sheetView>
  </sheetViews>
  <sheetFormatPr defaultColWidth="9.1796875" defaultRowHeight="14.5" x14ac:dyDescent="0.35"/>
  <cols>
    <col min="1" max="1" width="3" style="14" customWidth="1"/>
    <col min="2" max="2" width="4.81640625" style="14" customWidth="1"/>
    <col min="3" max="3" width="38" style="15" customWidth="1"/>
    <col min="4" max="4" width="19" style="15" customWidth="1"/>
    <col min="5" max="5" width="15.81640625" style="15" customWidth="1"/>
    <col min="6" max="6" width="14.81640625" style="15" customWidth="1"/>
    <col min="7" max="7" width="19.81640625" style="15" customWidth="1"/>
    <col min="8" max="8" width="18.81640625" style="15" customWidth="1"/>
    <col min="9" max="9" width="14" style="14" customWidth="1"/>
    <col min="10" max="10" width="14.81640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1796875" style="14" customWidth="1"/>
    <col min="15" max="15" width="15.453125" style="14" bestFit="1" customWidth="1"/>
    <col min="16" max="16" width="12.81640625" style="14" customWidth="1"/>
    <col min="17" max="17" width="15.453125" style="14" bestFit="1" customWidth="1"/>
    <col min="18" max="18" width="12.179687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250" t="s">
        <v>0</v>
      </c>
      <c r="C2" s="251"/>
      <c r="D2" s="251"/>
      <c r="E2" s="251"/>
      <c r="F2" s="251"/>
      <c r="G2" s="251"/>
      <c r="H2" s="251"/>
      <c r="I2" s="251"/>
      <c r="J2" s="251"/>
      <c r="K2" s="252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100</v>
      </c>
      <c r="D4" s="24" t="s">
        <v>76</v>
      </c>
      <c r="E4" s="25">
        <v>738000</v>
      </c>
      <c r="F4" s="25">
        <v>0</v>
      </c>
      <c r="G4" s="26" t="s">
        <v>11</v>
      </c>
      <c r="H4" s="27">
        <v>738000</v>
      </c>
      <c r="I4" s="28">
        <f>H4/H$14*100</f>
        <v>98.007968127490045</v>
      </c>
      <c r="J4" s="29">
        <f t="shared" ref="J4:J6" si="0">IF(I4=0,0,(E4-F4)/I4)</f>
        <v>7530</v>
      </c>
      <c r="K4" s="30">
        <f t="shared" ref="K4:K5" si="1">IF((E4-F4)=0,0,H4/(E4-F4))</f>
        <v>1</v>
      </c>
    </row>
    <row r="5" spans="2:11" ht="29" x14ac:dyDescent="0.35">
      <c r="B5" s="22">
        <v>2</v>
      </c>
      <c r="C5" s="31" t="s">
        <v>134</v>
      </c>
      <c r="D5" s="32" t="s">
        <v>76</v>
      </c>
      <c r="E5" s="33">
        <v>15000</v>
      </c>
      <c r="F5" s="33">
        <v>0</v>
      </c>
      <c r="G5" s="26" t="s">
        <v>87</v>
      </c>
      <c r="H5" s="34">
        <v>15000</v>
      </c>
      <c r="I5" s="35">
        <f t="shared" ref="I5:I13" si="2">H5/H$14*100</f>
        <v>1.9920318725099602</v>
      </c>
      <c r="J5" s="29">
        <f t="shared" si="0"/>
        <v>7530</v>
      </c>
      <c r="K5" s="30">
        <f t="shared" si="1"/>
        <v>1</v>
      </c>
    </row>
    <row r="6" spans="2:11" x14ac:dyDescent="0.35">
      <c r="B6" s="22">
        <v>3</v>
      </c>
      <c r="C6" s="31"/>
      <c r="D6" s="32" t="s">
        <v>12</v>
      </c>
      <c r="E6" s="33">
        <v>0</v>
      </c>
      <c r="F6" s="33">
        <v>0</v>
      </c>
      <c r="G6" s="26" t="s">
        <v>86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86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86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86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86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86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86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86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753000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282" t="s">
        <v>14</v>
      </c>
      <c r="C16" s="283"/>
      <c r="D16" s="283"/>
      <c r="E16" s="283"/>
      <c r="F16" s="283"/>
      <c r="G16" s="283"/>
      <c r="H16" s="283"/>
      <c r="I16" s="283"/>
      <c r="J16" s="284"/>
    </row>
    <row r="17" spans="2:10" x14ac:dyDescent="0.35">
      <c r="B17" s="285" t="s">
        <v>1</v>
      </c>
      <c r="C17" s="255" t="s">
        <v>2</v>
      </c>
      <c r="D17" s="253" t="s">
        <v>15</v>
      </c>
      <c r="E17" s="287" t="s">
        <v>16</v>
      </c>
      <c r="F17" s="288"/>
      <c r="G17" s="289" t="s">
        <v>17</v>
      </c>
      <c r="H17" s="290"/>
      <c r="I17" s="291" t="s">
        <v>18</v>
      </c>
      <c r="J17" s="288"/>
    </row>
    <row r="18" spans="2:10" x14ac:dyDescent="0.35">
      <c r="B18" s="286"/>
      <c r="C18" s="256"/>
      <c r="D18" s="25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Celková cena v EUR s DPH</v>
      </c>
      <c r="D19" s="53" cm="1">
        <f t="array" ref="D19:D28">I4:I13</f>
        <v>98.007968127490045</v>
      </c>
      <c r="E19" s="54">
        <v>1840000</v>
      </c>
      <c r="F19" s="55">
        <f>IF(I4=100,"0",IF((E4-F4)=0,0,(IF(G4="čím menej, tým lepšie",(I4*(E4-E19)/(E4-F4)),(I4*(E19-F4)/(E4-F4))))))</f>
        <v>-146.34794156706508</v>
      </c>
      <c r="G19" s="54">
        <v>1860000</v>
      </c>
      <c r="H19" s="56">
        <f>IF(I4=100,"0",IF((E4-F4)=0,0,IF(G4="čím menej, tým lepšie",(I4*(E4-G19)/(E4-F4)),(I4*(G19-F4)/(E4-F4)))))</f>
        <v>-149.00398406374504</v>
      </c>
      <c r="I19" s="54">
        <v>1850000</v>
      </c>
      <c r="J19" s="55">
        <f>IF(I4=100,"0",IF((E4-F4)=0,0,IF(G4="čím menej, tým lepšie",(I4*(E4-I19)/(E4-F4)),(I4*(I19-F4)/(E4-F4)))))</f>
        <v>-147.67596281540506</v>
      </c>
    </row>
    <row r="20" spans="2:10" ht="15" customHeight="1" x14ac:dyDescent="0.35">
      <c r="B20" s="47">
        <v>2</v>
      </c>
      <c r="C20" s="52" t="str">
        <v xml:space="preserve">Podpora zamestnávania znevýhodnených uchádzačov </v>
      </c>
      <c r="D20" s="53">
        <v>1.9920318725099602</v>
      </c>
      <c r="E20" s="54">
        <v>8</v>
      </c>
      <c r="F20" s="55">
        <f>IF(I5=100,"0",IF((E5-F5)=0,0,(IF(G5="čím menej, tým lepšie",(I5*(E5-E20)/(E5-F5)),(I5*(E20-F5)/(E5-F5))))))</f>
        <v>1.0624169986719787E-3</v>
      </c>
      <c r="G20" s="54">
        <v>8.01</v>
      </c>
      <c r="H20" s="56">
        <f t="shared" ref="H20:H28" si="5">IF(I5=100,"0",IF((E5-F5)=0,0,IF(G5="čím menej, tým lepšie",(I5*(E5-G20)/(E5-F5)),(I5*(G20-F5)/(E5-F5)))))</f>
        <v>1.0637450199203187E-3</v>
      </c>
      <c r="I20" s="54">
        <v>10</v>
      </c>
      <c r="J20" s="55">
        <f t="shared" ref="J20:J28" si="6">IF(I5=100,"0",IF((E5-F5)=0,0,IF(G5="čím menej, tým lepšie",(I5*(E5-I20)/(E5-F5)),(I5*(I20-F5)/(E5-F5)))))</f>
        <v>1.3280212483399733E-3</v>
      </c>
    </row>
    <row r="21" spans="2:10" ht="15.75" customHeight="1" x14ac:dyDescent="0.35">
      <c r="B21" s="47">
        <v>3</v>
      </c>
      <c r="C21" s="52">
        <v>0</v>
      </c>
      <c r="D21" s="53">
        <v>0</v>
      </c>
      <c r="E21" s="54">
        <v>2.27</v>
      </c>
      <c r="F21" s="55">
        <f>IF(I6=100,"0",IF((E6-F6)=0,0,(IF(G6="čím menej, tým lepšie",(I6*(E6-E21)/(E6-F6)),(I6*(E21-F6)/(E6-F6))))))</f>
        <v>0</v>
      </c>
      <c r="G21" s="54">
        <v>0.01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100</v>
      </c>
      <c r="E29" s="61"/>
      <c r="F29" s="63">
        <f>SUM(F19:F28)</f>
        <v>-146.3468791500664</v>
      </c>
      <c r="G29" s="64"/>
      <c r="H29" s="63">
        <f t="shared" ref="H29:J29" si="8">SUM(H19:H28)</f>
        <v>-149.0029203187251</v>
      </c>
      <c r="I29" s="64"/>
      <c r="J29" s="65">
        <f t="shared" si="8"/>
        <v>-147.67463479415673</v>
      </c>
    </row>
    <row r="31" spans="2:10" ht="36.75" customHeight="1" x14ac:dyDescent="0.35">
      <c r="B31" s="257" t="s">
        <v>23</v>
      </c>
      <c r="C31" s="258"/>
      <c r="D31" s="258"/>
      <c r="E31" s="258"/>
      <c r="F31" s="258"/>
      <c r="G31" s="258"/>
      <c r="H31" s="258"/>
      <c r="I31" s="258"/>
      <c r="J31" s="259"/>
    </row>
    <row r="32" spans="2:10" x14ac:dyDescent="0.35">
      <c r="B32" s="260" t="s">
        <v>1</v>
      </c>
      <c r="C32" s="262" t="s">
        <v>2</v>
      </c>
      <c r="D32" s="263"/>
      <c r="E32" s="270" t="s">
        <v>16</v>
      </c>
      <c r="F32" s="271"/>
      <c r="G32" s="268" t="s">
        <v>17</v>
      </c>
      <c r="H32" s="269"/>
      <c r="I32" s="266" t="s">
        <v>18</v>
      </c>
      <c r="J32" s="267"/>
    </row>
    <row r="33" spans="2:10" x14ac:dyDescent="0.35">
      <c r="B33" s="261"/>
      <c r="C33" s="264"/>
      <c r="D33" s="26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Celková cena v EUR s DPH</v>
      </c>
      <c r="D34" s="74"/>
      <c r="E34" s="75">
        <f>E19</f>
        <v>1840000</v>
      </c>
      <c r="F34" s="76">
        <f>E34</f>
        <v>1840000</v>
      </c>
      <c r="G34" s="75">
        <f>G19</f>
        <v>1860000</v>
      </c>
      <c r="H34" s="77">
        <f>G34</f>
        <v>1860000</v>
      </c>
      <c r="I34" s="75">
        <f>I19</f>
        <v>1850000</v>
      </c>
      <c r="J34" s="78">
        <f>I34</f>
        <v>1850000</v>
      </c>
    </row>
    <row r="35" spans="2:10" x14ac:dyDescent="0.35">
      <c r="B35" s="72">
        <v>2</v>
      </c>
      <c r="C35" s="73" t="str">
        <v xml:space="preserve">Podpora zamestnávania znevýhodnených uchádzačov </v>
      </c>
      <c r="D35" s="74"/>
      <c r="E35" s="75">
        <f>E20</f>
        <v>8</v>
      </c>
      <c r="F35" s="76">
        <f>IF(I5=100,"0",IF((E5-F5)=0,0,IF(G5="čím menej, tým lepšie",(-(E5-E35)*(H5/(E5-F5))),-(E35-F5)*(H5/(E5-F5)))))</f>
        <v>-8</v>
      </c>
      <c r="G35" s="75">
        <f t="shared" ref="G35:G43" si="9">G20</f>
        <v>8.01</v>
      </c>
      <c r="H35" s="77">
        <f>IF(I5=100,"0",IF((E5-F5)=0,0,IF(G5="čím menej, tým lepšie",(-(E5-G35)*(H5/(E5-F5))),-(G35-F5)*(H5/(E5-F5)))))</f>
        <v>-8.01</v>
      </c>
      <c r="I35" s="75">
        <f t="shared" ref="I35:I43" si="10">I20</f>
        <v>10</v>
      </c>
      <c r="J35" s="78">
        <f>IF(I5=100,"0",IF((E5-F5)=0,0,IF(G5="čím menej, tým lepšie",(-(E5-I35)*(H5/(E5-F5))),-(I35-F5)*(H5/(E5-F5)))))</f>
        <v>-10</v>
      </c>
    </row>
    <row r="36" spans="2:10" x14ac:dyDescent="0.35">
      <c r="B36" s="72">
        <v>3</v>
      </c>
      <c r="C36" s="73">
        <v>0</v>
      </c>
      <c r="D36" s="74"/>
      <c r="E36" s="75">
        <f t="shared" ref="E36:E43" si="11">E21</f>
        <v>2.27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0.01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1839992</v>
      </c>
      <c r="G44" s="84"/>
      <c r="H44" s="84">
        <f t="shared" ref="H44:J44" si="15">SUM(H34:H43)</f>
        <v>1859991.99</v>
      </c>
      <c r="I44" s="84"/>
      <c r="J44" s="85">
        <f t="shared" si="15"/>
        <v>1849990</v>
      </c>
    </row>
    <row r="45" spans="2:10" ht="15" thickBot="1" x14ac:dyDescent="0.4"/>
    <row r="46" spans="2:10" ht="36" customHeight="1" thickBot="1" x14ac:dyDescent="0.4">
      <c r="B46" s="292" t="s">
        <v>75</v>
      </c>
      <c r="C46" s="293"/>
      <c r="D46" s="293"/>
      <c r="E46" s="293"/>
      <c r="F46" s="293"/>
      <c r="G46" s="293"/>
      <c r="H46" s="293"/>
      <c r="I46" s="293"/>
      <c r="J46" s="294"/>
    </row>
    <row r="47" spans="2:10" ht="15.75" customHeight="1" x14ac:dyDescent="0.35">
      <c r="B47" s="276" t="s">
        <v>1</v>
      </c>
      <c r="C47" s="272" t="s">
        <v>2</v>
      </c>
      <c r="D47" s="273"/>
      <c r="E47" s="276" t="s">
        <v>16</v>
      </c>
      <c r="F47" s="277"/>
      <c r="G47" s="278" t="s">
        <v>17</v>
      </c>
      <c r="H47" s="279"/>
      <c r="I47" s="280" t="s">
        <v>18</v>
      </c>
      <c r="J47" s="281"/>
    </row>
    <row r="48" spans="2:10" x14ac:dyDescent="0.35">
      <c r="B48" s="295"/>
      <c r="C48" s="274"/>
      <c r="D48" s="275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Celková cena v EUR s DPH</v>
      </c>
      <c r="D49" s="94"/>
      <c r="E49" s="75">
        <f>E19</f>
        <v>1840000</v>
      </c>
      <c r="F49" s="95">
        <f>E49</f>
        <v>1840000</v>
      </c>
      <c r="G49" s="75">
        <f>G19</f>
        <v>1860000</v>
      </c>
      <c r="H49" s="96">
        <f>G49</f>
        <v>1860000</v>
      </c>
      <c r="I49" s="75">
        <f>I19</f>
        <v>1850000</v>
      </c>
      <c r="J49" s="97">
        <f>I49</f>
        <v>1850000</v>
      </c>
    </row>
    <row r="50" spans="2:10" x14ac:dyDescent="0.35">
      <c r="B50" s="92">
        <v>2</v>
      </c>
      <c r="C50" s="93" t="str">
        <v xml:space="preserve">Podpora zamestnávania znevýhodnených uchádzačov </v>
      </c>
      <c r="D50" s="94"/>
      <c r="E50" s="75">
        <f t="shared" ref="E50:E58" si="16">E20</f>
        <v>8</v>
      </c>
      <c r="F50" s="95">
        <f>IF(I5=100,"0",IF((E5-F5)=0,0,IF(G5="čím menej, tým lepšie",((E50-F5)*H5/(E5-F5)),(E5-E50)*(H5/(E5-F5)))))</f>
        <v>14992</v>
      </c>
      <c r="G50" s="75">
        <f t="shared" ref="G50:G58" si="17">G20</f>
        <v>8.01</v>
      </c>
      <c r="H50" s="96">
        <f>IF(I5=100,"0",IF((E5-F5)=0,0,IF(G5="čím menej, tým lepšie",((G50-F5)*H5/(E5-F5)),(E5-G50)*(H5/(E5-F5)))))</f>
        <v>14991.99</v>
      </c>
      <c r="I50" s="75">
        <f t="shared" ref="I50:I58" si="18">I20</f>
        <v>10</v>
      </c>
      <c r="J50" s="97">
        <f>IF(I5=100,"0",IF((E5-F5)=0,0,IF(G5="čím menej, tým lepšie",((I50-F5)*H5/(E5-F5)),(E5-I50)*(H5/(E5-F5)))))</f>
        <v>14990</v>
      </c>
    </row>
    <row r="51" spans="2:10" x14ac:dyDescent="0.35">
      <c r="B51" s="92">
        <v>3</v>
      </c>
      <c r="C51" s="93">
        <v>0</v>
      </c>
      <c r="D51" s="94"/>
      <c r="E51" s="75">
        <f t="shared" si="16"/>
        <v>2.27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0.01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1854992</v>
      </c>
      <c r="G59" s="103"/>
      <c r="H59" s="103">
        <f t="shared" ref="H59:J59" si="22">SUM(H49:H58)</f>
        <v>1874991.99</v>
      </c>
      <c r="I59" s="103"/>
      <c r="J59" s="104">
        <f t="shared" si="22"/>
        <v>1864990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M44"/>
  <sheetViews>
    <sheetView tabSelected="1" topLeftCell="A17" zoomScale="80" zoomScaleNormal="80" workbookViewId="0">
      <selection activeCell="E22" sqref="E22"/>
    </sheetView>
  </sheetViews>
  <sheetFormatPr defaultColWidth="9.1796875" defaultRowHeight="14.5" x14ac:dyDescent="0.35"/>
  <cols>
    <col min="1" max="1" width="4.81640625" style="14" customWidth="1"/>
    <col min="2" max="2" width="39.54296875" style="14" customWidth="1"/>
    <col min="3" max="3" width="7.453125" style="14" customWidth="1"/>
    <col min="4" max="4" width="20.1796875" style="14" customWidth="1"/>
    <col min="5" max="5" width="23.1796875" style="14" customWidth="1"/>
    <col min="6" max="6" width="24.453125" style="14" customWidth="1"/>
    <col min="7" max="7" width="27" style="14" customWidth="1"/>
    <col min="8" max="8" width="20.1796875" style="14" customWidth="1"/>
    <col min="9" max="9" width="20.81640625" style="14" customWidth="1"/>
    <col min="10" max="16384" width="9.1796875" style="14"/>
  </cols>
  <sheetData>
    <row r="1" spans="2:9" ht="15" thickBot="1" x14ac:dyDescent="0.4"/>
    <row r="2" spans="2:9" ht="30.75" customHeight="1" thickBot="1" x14ac:dyDescent="0.4">
      <c r="B2" s="314" t="s">
        <v>168</v>
      </c>
      <c r="C2" s="315"/>
      <c r="D2" s="315"/>
      <c r="E2" s="315"/>
      <c r="F2" s="315"/>
      <c r="G2" s="315"/>
      <c r="H2" s="315"/>
      <c r="I2" s="316"/>
    </row>
    <row r="3" spans="2:9" ht="15" thickBot="1" x14ac:dyDescent="0.4">
      <c r="B3" s="306"/>
      <c r="C3" s="306"/>
      <c r="D3" s="306"/>
      <c r="E3" s="306"/>
      <c r="F3" s="306"/>
      <c r="G3" s="306"/>
      <c r="H3" s="306"/>
      <c r="I3" s="306"/>
    </row>
    <row r="4" spans="2:9" x14ac:dyDescent="0.35">
      <c r="B4" s="213" t="s">
        <v>26</v>
      </c>
      <c r="C4" s="317"/>
      <c r="D4" s="317"/>
      <c r="E4" s="317"/>
      <c r="F4" s="317"/>
      <c r="G4" s="317"/>
      <c r="H4" s="317"/>
      <c r="I4" s="318"/>
    </row>
    <row r="5" spans="2:9" x14ac:dyDescent="0.35">
      <c r="B5" s="214" t="s">
        <v>27</v>
      </c>
      <c r="C5" s="299"/>
      <c r="D5" s="299"/>
      <c r="E5" s="299"/>
      <c r="F5" s="299"/>
      <c r="G5" s="299"/>
      <c r="H5" s="299"/>
      <c r="I5" s="300"/>
    </row>
    <row r="6" spans="2:9" x14ac:dyDescent="0.35">
      <c r="B6" s="214" t="s">
        <v>28</v>
      </c>
      <c r="C6" s="299"/>
      <c r="D6" s="299"/>
      <c r="E6" s="299"/>
      <c r="F6" s="299"/>
      <c r="G6" s="299"/>
      <c r="H6" s="299"/>
      <c r="I6" s="300"/>
    </row>
    <row r="7" spans="2:9" x14ac:dyDescent="0.35">
      <c r="B7" s="214" t="s">
        <v>29</v>
      </c>
      <c r="C7" s="299"/>
      <c r="D7" s="299"/>
      <c r="E7" s="299"/>
      <c r="F7" s="299"/>
      <c r="G7" s="299"/>
      <c r="H7" s="299"/>
      <c r="I7" s="300"/>
    </row>
    <row r="8" spans="2:9" x14ac:dyDescent="0.35">
      <c r="B8" s="214" t="s">
        <v>30</v>
      </c>
      <c r="C8" s="299"/>
      <c r="D8" s="299"/>
      <c r="E8" s="299"/>
      <c r="F8" s="299"/>
      <c r="G8" s="299"/>
      <c r="H8" s="299"/>
      <c r="I8" s="300"/>
    </row>
    <row r="9" spans="2:9" x14ac:dyDescent="0.35">
      <c r="B9" s="214" t="s">
        <v>31</v>
      </c>
      <c r="C9" s="299"/>
      <c r="D9" s="299"/>
      <c r="E9" s="299"/>
      <c r="F9" s="299"/>
      <c r="G9" s="299"/>
      <c r="H9" s="299"/>
      <c r="I9" s="300"/>
    </row>
    <row r="10" spans="2:9" ht="15" thickBot="1" x14ac:dyDescent="0.4">
      <c r="B10" s="215" t="s">
        <v>32</v>
      </c>
      <c r="C10" s="304" t="s">
        <v>95</v>
      </c>
      <c r="D10" s="304"/>
      <c r="E10" s="305"/>
      <c r="F10" s="296"/>
      <c r="G10" s="297"/>
      <c r="H10" s="297"/>
      <c r="I10" s="298"/>
    </row>
    <row r="11" spans="2:9" ht="15" thickBot="1" x14ac:dyDescent="0.4">
      <c r="B11" s="306"/>
      <c r="C11" s="306"/>
      <c r="D11" s="306"/>
      <c r="E11" s="306"/>
      <c r="F11" s="306"/>
      <c r="G11" s="306"/>
      <c r="H11" s="306"/>
      <c r="I11" s="306"/>
    </row>
    <row r="12" spans="2:9" ht="30" customHeight="1" x14ac:dyDescent="0.35">
      <c r="B12" s="307" t="s">
        <v>33</v>
      </c>
      <c r="C12" s="308"/>
      <c r="D12" s="308"/>
      <c r="E12" s="308"/>
      <c r="F12" s="308"/>
      <c r="G12" s="308"/>
      <c r="H12" s="308"/>
      <c r="I12" s="309"/>
    </row>
    <row r="13" spans="2:9" ht="31.5" customHeight="1" x14ac:dyDescent="0.35">
      <c r="B13" s="310" t="s">
        <v>34</v>
      </c>
      <c r="C13" s="311"/>
      <c r="D13" s="311"/>
      <c r="E13" s="311"/>
      <c r="F13" s="311"/>
      <c r="G13" s="311"/>
      <c r="H13" s="311"/>
      <c r="I13" s="110"/>
    </row>
    <row r="14" spans="2:9" ht="30" customHeight="1" x14ac:dyDescent="0.35">
      <c r="B14" s="310" t="s">
        <v>35</v>
      </c>
      <c r="C14" s="311"/>
      <c r="D14" s="311"/>
      <c r="E14" s="311"/>
      <c r="F14" s="311"/>
      <c r="G14" s="311"/>
      <c r="H14" s="311"/>
      <c r="I14" s="110"/>
    </row>
    <row r="15" spans="2:9" ht="30" customHeight="1" x14ac:dyDescent="0.35">
      <c r="B15" s="312" t="s">
        <v>36</v>
      </c>
      <c r="C15" s="313"/>
      <c r="D15" s="313"/>
      <c r="E15" s="313"/>
      <c r="F15" s="313"/>
      <c r="G15" s="313"/>
      <c r="H15" s="313"/>
      <c r="I15" s="110"/>
    </row>
    <row r="16" spans="2:9" ht="45.75" customHeight="1" thickBot="1" x14ac:dyDescent="0.4">
      <c r="B16" s="320" t="s">
        <v>116</v>
      </c>
      <c r="C16" s="321"/>
      <c r="D16" s="321"/>
      <c r="E16" s="321"/>
      <c r="F16" s="321"/>
      <c r="G16" s="321"/>
      <c r="H16" s="321"/>
      <c r="I16" s="111"/>
    </row>
    <row r="17" spans="2:9" ht="15" thickBot="1" x14ac:dyDescent="0.4">
      <c r="B17" s="306"/>
      <c r="C17" s="306"/>
      <c r="D17" s="306"/>
      <c r="E17" s="306"/>
      <c r="F17" s="306"/>
      <c r="G17" s="306"/>
      <c r="H17" s="306"/>
      <c r="I17" s="306"/>
    </row>
    <row r="18" spans="2:9" ht="21.5" thickBot="1" x14ac:dyDescent="0.4">
      <c r="B18" s="216" t="s">
        <v>82</v>
      </c>
      <c r="C18" s="301" t="str">
        <f>'Zákl. nastavenie'!C4</f>
        <v>Celková cena v EUR s DPH</v>
      </c>
      <c r="D18" s="302"/>
      <c r="E18" s="302"/>
      <c r="F18" s="302"/>
      <c r="G18" s="302"/>
      <c r="H18" s="302"/>
      <c r="I18" s="303"/>
    </row>
    <row r="19" spans="2:9" x14ac:dyDescent="0.35">
      <c r="B19" s="326" t="s">
        <v>78</v>
      </c>
      <c r="C19" s="327"/>
      <c r="D19" s="327"/>
      <c r="E19" s="327"/>
      <c r="F19" s="231"/>
      <c r="G19" s="231"/>
      <c r="H19" s="231" t="s">
        <v>79</v>
      </c>
      <c r="I19" s="232" t="s">
        <v>80</v>
      </c>
    </row>
    <row r="20" spans="2:9" x14ac:dyDescent="0.35">
      <c r="B20" s="328"/>
      <c r="C20" s="329"/>
      <c r="D20" s="329"/>
      <c r="E20" s="329"/>
      <c r="F20" s="217"/>
      <c r="G20" s="217"/>
      <c r="H20" s="245">
        <f>'Zákl. nastavenie'!F4</f>
        <v>0</v>
      </c>
      <c r="I20" s="246">
        <f>'Zákl. nastavenie'!E4</f>
        <v>738000</v>
      </c>
    </row>
    <row r="21" spans="2:9" ht="43.5" x14ac:dyDescent="0.35">
      <c r="B21" s="218" t="s">
        <v>41</v>
      </c>
      <c r="C21" s="219" t="s">
        <v>88</v>
      </c>
      <c r="D21" s="219" t="s">
        <v>142</v>
      </c>
      <c r="E21" s="219" t="s">
        <v>146</v>
      </c>
      <c r="F21" s="219" t="s">
        <v>156</v>
      </c>
      <c r="G21" s="219" t="s">
        <v>158</v>
      </c>
      <c r="H21" s="113" t="s">
        <v>133</v>
      </c>
      <c r="I21" s="237" t="s">
        <v>157</v>
      </c>
    </row>
    <row r="22" spans="2:9" ht="15.5" x14ac:dyDescent="0.35">
      <c r="B22" s="220" t="s">
        <v>140</v>
      </c>
      <c r="C22" s="221" t="s">
        <v>141</v>
      </c>
      <c r="D22" s="125">
        <v>510</v>
      </c>
      <c r="E22" s="244">
        <v>0</v>
      </c>
      <c r="F22" s="240">
        <f>48*E22</f>
        <v>0</v>
      </c>
      <c r="G22" s="240">
        <f>F22*D22</f>
        <v>0</v>
      </c>
      <c r="H22" s="240">
        <f>IF(C$10="Som platcom DPH",G22*0.23,0)</f>
        <v>0</v>
      </c>
      <c r="I22" s="239">
        <f>SUM(G22+H22)</f>
        <v>0</v>
      </c>
    </row>
    <row r="23" spans="2:9" ht="15.5" x14ac:dyDescent="0.35">
      <c r="B23" s="220" t="s">
        <v>143</v>
      </c>
      <c r="C23" s="221" t="s">
        <v>141</v>
      </c>
      <c r="D23" s="126">
        <v>19</v>
      </c>
      <c r="E23" s="244">
        <v>0</v>
      </c>
      <c r="F23" s="240">
        <f>48*E23</f>
        <v>0</v>
      </c>
      <c r="G23" s="240">
        <f t="shared" ref="G23:G26" si="0">F23*D23</f>
        <v>0</v>
      </c>
      <c r="H23" s="240">
        <f t="shared" ref="H23:H26" si="1">IF(C$10="Som platcom DPH",G23*0.23,0)</f>
        <v>0</v>
      </c>
      <c r="I23" s="239">
        <f t="shared" ref="I23:I26" si="2">SUM(G23+H23)</f>
        <v>0</v>
      </c>
    </row>
    <row r="24" spans="2:9" ht="15.5" x14ac:dyDescent="0.35">
      <c r="B24" s="220" t="s">
        <v>143</v>
      </c>
      <c r="C24" s="221" t="s">
        <v>144</v>
      </c>
      <c r="D24" s="125">
        <v>2838</v>
      </c>
      <c r="E24" s="244">
        <v>0</v>
      </c>
      <c r="F24" s="240">
        <f t="shared" ref="F24:F26" si="3">48*E24</f>
        <v>0</v>
      </c>
      <c r="G24" s="240">
        <f t="shared" si="0"/>
        <v>0</v>
      </c>
      <c r="H24" s="240">
        <f t="shared" si="1"/>
        <v>0</v>
      </c>
      <c r="I24" s="239">
        <f t="shared" si="2"/>
        <v>0</v>
      </c>
    </row>
    <row r="25" spans="2:9" ht="15.5" x14ac:dyDescent="0.35">
      <c r="B25" s="220" t="s">
        <v>145</v>
      </c>
      <c r="C25" s="221" t="s">
        <v>141</v>
      </c>
      <c r="D25" s="125">
        <v>99</v>
      </c>
      <c r="E25" s="244">
        <v>0</v>
      </c>
      <c r="F25" s="240">
        <f t="shared" ref="F25" si="4">48*E25</f>
        <v>0</v>
      </c>
      <c r="G25" s="240">
        <f t="shared" ref="G25" si="5">F25*D25</f>
        <v>0</v>
      </c>
      <c r="H25" s="240">
        <f t="shared" ref="H25" si="6">IF(C$10="Som platcom DPH",G25*0.23,0)</f>
        <v>0</v>
      </c>
      <c r="I25" s="239">
        <f t="shared" ref="I25" si="7">SUM(G25+H25)</f>
        <v>0</v>
      </c>
    </row>
    <row r="26" spans="2:9" ht="22.5" customHeight="1" x14ac:dyDescent="0.35">
      <c r="B26" s="220" t="s">
        <v>163</v>
      </c>
      <c r="C26" s="221" t="s">
        <v>164</v>
      </c>
      <c r="D26" s="126">
        <v>150</v>
      </c>
      <c r="E26" s="244">
        <v>0</v>
      </c>
      <c r="F26" s="240">
        <f t="shared" si="3"/>
        <v>0</v>
      </c>
      <c r="G26" s="240">
        <f t="shared" si="0"/>
        <v>0</v>
      </c>
      <c r="H26" s="240">
        <f t="shared" si="1"/>
        <v>0</v>
      </c>
      <c r="I26" s="239">
        <f t="shared" si="2"/>
        <v>0</v>
      </c>
    </row>
    <row r="27" spans="2:9" ht="19" thickBot="1" x14ac:dyDescent="0.5">
      <c r="B27" s="322" t="s">
        <v>147</v>
      </c>
      <c r="C27" s="323"/>
      <c r="D27" s="323"/>
      <c r="E27" s="323"/>
      <c r="F27" s="323"/>
      <c r="G27" s="323"/>
      <c r="H27" s="324"/>
      <c r="I27" s="238">
        <f>SUM(I22:I26)</f>
        <v>0</v>
      </c>
    </row>
    <row r="28" spans="2:9" ht="15.5" x14ac:dyDescent="0.35">
      <c r="B28" s="330" t="s">
        <v>165</v>
      </c>
      <c r="C28" s="330"/>
      <c r="D28" s="330"/>
      <c r="E28" s="330"/>
      <c r="F28" s="330"/>
      <c r="G28" s="330"/>
      <c r="H28" s="330"/>
      <c r="I28" s="330"/>
    </row>
    <row r="29" spans="2:9" ht="34.5" customHeight="1" x14ac:dyDescent="0.35">
      <c r="B29" s="319" t="s">
        <v>166</v>
      </c>
      <c r="C29" s="319"/>
      <c r="D29" s="319"/>
      <c r="E29" s="319"/>
      <c r="F29" s="319"/>
      <c r="G29" s="319"/>
      <c r="H29" s="319"/>
      <c r="I29" s="319"/>
    </row>
    <row r="30" spans="2:9" ht="50.5" customHeight="1" x14ac:dyDescent="0.35">
      <c r="B30" s="319" t="s">
        <v>167</v>
      </c>
      <c r="C30" s="319"/>
      <c r="D30" s="319"/>
      <c r="E30" s="319"/>
      <c r="F30" s="319"/>
      <c r="G30" s="319"/>
      <c r="H30" s="319"/>
      <c r="I30" s="319"/>
    </row>
    <row r="31" spans="2:9" ht="15" thickBot="1" x14ac:dyDescent="0.4">
      <c r="B31" s="325"/>
      <c r="C31" s="325"/>
      <c r="D31" s="325"/>
      <c r="E31" s="325"/>
      <c r="F31" s="325"/>
      <c r="G31" s="325"/>
      <c r="H31" s="325"/>
      <c r="I31" s="325"/>
    </row>
    <row r="32" spans="2:9" ht="21.5" thickBot="1" x14ac:dyDescent="0.4">
      <c r="B32" s="222" t="s">
        <v>83</v>
      </c>
      <c r="C32" s="302" t="str">
        <f>'Zákl. nastavenie'!C5</f>
        <v xml:space="preserve">Podpora zamestnávania znevýhodnených uchádzačov </v>
      </c>
      <c r="D32" s="302"/>
      <c r="E32" s="302"/>
      <c r="F32" s="302"/>
      <c r="G32" s="302"/>
      <c r="H32" s="302"/>
      <c r="I32" s="303"/>
    </row>
    <row r="33" spans="2:13" ht="30.75" customHeight="1" x14ac:dyDescent="0.35">
      <c r="B33" s="223" t="s">
        <v>37</v>
      </c>
      <c r="C33" s="354" t="s">
        <v>81</v>
      </c>
      <c r="D33" s="354"/>
      <c r="E33" s="355"/>
      <c r="F33" s="224"/>
      <c r="G33" s="224"/>
      <c r="H33" s="225" t="s">
        <v>131</v>
      </c>
      <c r="I33" s="226" t="s">
        <v>132</v>
      </c>
    </row>
    <row r="34" spans="2:13" ht="15" thickBot="1" x14ac:dyDescent="0.4">
      <c r="B34" s="227" t="str">
        <f>'Zákl. nastavenie'!G5</f>
        <v>čím viac, tým lepšie</v>
      </c>
      <c r="C34" s="352">
        <f>'Zákl. nastavenie'!H5</f>
        <v>15000</v>
      </c>
      <c r="D34" s="352"/>
      <c r="E34" s="353"/>
      <c r="F34" s="241"/>
      <c r="G34" s="241"/>
      <c r="H34" s="242">
        <v>0</v>
      </c>
      <c r="I34" s="243">
        <v>1</v>
      </c>
    </row>
    <row r="35" spans="2:13" x14ac:dyDescent="0.35">
      <c r="B35" s="356" t="s">
        <v>41</v>
      </c>
      <c r="C35" s="354"/>
      <c r="D35" s="354"/>
      <c r="E35" s="354"/>
      <c r="F35" s="354"/>
      <c r="G35" s="354"/>
      <c r="H35" s="355"/>
      <c r="I35" s="228"/>
    </row>
    <row r="36" spans="2:13" ht="60.75" customHeight="1" x14ac:dyDescent="0.35">
      <c r="B36" s="229" t="s">
        <v>135</v>
      </c>
      <c r="C36" s="359" t="s">
        <v>136</v>
      </c>
      <c r="D36" s="359"/>
      <c r="E36" s="359"/>
      <c r="F36" s="348" t="s">
        <v>139</v>
      </c>
      <c r="G36" s="348"/>
      <c r="H36" s="348" t="s">
        <v>159</v>
      </c>
      <c r="I36" s="349"/>
    </row>
    <row r="37" spans="2:13" ht="60.75" customHeight="1" x14ac:dyDescent="0.35">
      <c r="B37" s="249" t="s">
        <v>138</v>
      </c>
      <c r="C37" s="360" t="s">
        <v>161</v>
      </c>
      <c r="D37" s="360"/>
      <c r="E37" s="360"/>
      <c r="F37" s="350" t="s">
        <v>160</v>
      </c>
      <c r="G37" s="351"/>
      <c r="H37" s="350" t="s">
        <v>162</v>
      </c>
      <c r="I37" s="351"/>
    </row>
    <row r="38" spans="2:13" ht="19" thickBot="1" x14ac:dyDescent="0.5">
      <c r="B38" s="361" t="s">
        <v>77</v>
      </c>
      <c r="C38" s="362"/>
      <c r="D38" s="362"/>
      <c r="E38" s="362"/>
      <c r="F38" s="362"/>
      <c r="G38" s="362"/>
      <c r="H38" s="363"/>
      <c r="I38" s="247">
        <f>IF(B37="áno, zamestnávam osobu znevýhodnenú na trhu práce",15000,0)</f>
        <v>0</v>
      </c>
      <c r="J38" s="230"/>
      <c r="K38" s="230"/>
      <c r="L38" s="230"/>
      <c r="M38" s="230"/>
    </row>
    <row r="39" spans="2:13" x14ac:dyDescent="0.35">
      <c r="B39" s="357"/>
      <c r="C39" s="357"/>
      <c r="D39" s="357"/>
      <c r="E39" s="357"/>
      <c r="F39" s="357"/>
      <c r="G39" s="357"/>
      <c r="H39" s="357"/>
      <c r="I39" s="358"/>
    </row>
    <row r="40" spans="2:13" ht="15" thickBot="1" x14ac:dyDescent="0.4">
      <c r="B40" s="347"/>
      <c r="C40" s="347"/>
      <c r="D40" s="347"/>
      <c r="E40" s="347"/>
      <c r="F40" s="347"/>
      <c r="G40" s="347"/>
      <c r="H40" s="347"/>
      <c r="I40" s="347"/>
    </row>
    <row r="41" spans="2:13" ht="21.5" thickBot="1" x14ac:dyDescent="0.55000000000000004">
      <c r="B41" s="344" t="s">
        <v>85</v>
      </c>
      <c r="C41" s="345"/>
      <c r="D41" s="345"/>
      <c r="E41" s="345"/>
      <c r="F41" s="345"/>
      <c r="G41" s="345"/>
      <c r="H41" s="346"/>
      <c r="I41" s="248">
        <f>SUM(I27-I38)</f>
        <v>0</v>
      </c>
    </row>
    <row r="42" spans="2:13" ht="15" thickBot="1" x14ac:dyDescent="0.4">
      <c r="B42" s="331"/>
      <c r="C42" s="332"/>
      <c r="D42" s="332"/>
      <c r="E42" s="332"/>
      <c r="F42" s="332"/>
      <c r="G42" s="332"/>
      <c r="H42" s="332"/>
      <c r="I42" s="333"/>
    </row>
    <row r="43" spans="2:13" x14ac:dyDescent="0.35">
      <c r="B43" s="334" t="s">
        <v>45</v>
      </c>
      <c r="C43" s="336" t="s">
        <v>46</v>
      </c>
      <c r="D43" s="336"/>
      <c r="E43" s="336"/>
      <c r="F43" s="342"/>
      <c r="G43" s="233"/>
      <c r="H43" s="338" t="s">
        <v>130</v>
      </c>
      <c r="I43" s="339"/>
    </row>
    <row r="44" spans="2:13" ht="15" thickBot="1" x14ac:dyDescent="0.4">
      <c r="B44" s="335"/>
      <c r="C44" s="337"/>
      <c r="D44" s="337"/>
      <c r="E44" s="337"/>
      <c r="F44" s="343"/>
      <c r="G44" s="234"/>
      <c r="H44" s="340"/>
      <c r="I44" s="341"/>
    </row>
  </sheetData>
  <sheetProtection algorithmName="SHA-512" hashValue="Tfle8OL77RviBOKm9gmpcersVWG/vrCde4fpAR6kLPejkUvmXn4Xyd1SA3JGidWwnqkRKktB41FI+1GyKSDU0A==" saltValue="RXRdxMtLGOQqX4X13i4mog==" spinCount="100000" sheet="1" selectLockedCells="1"/>
  <mergeCells count="44">
    <mergeCell ref="C32:I32"/>
    <mergeCell ref="C34:E34"/>
    <mergeCell ref="C33:E33"/>
    <mergeCell ref="B35:H35"/>
    <mergeCell ref="B39:I39"/>
    <mergeCell ref="C36:E36"/>
    <mergeCell ref="C37:E37"/>
    <mergeCell ref="B38:H38"/>
    <mergeCell ref="B41:H41"/>
    <mergeCell ref="B40:I40"/>
    <mergeCell ref="F36:G36"/>
    <mergeCell ref="H36:I36"/>
    <mergeCell ref="F37:G37"/>
    <mergeCell ref="H37:I37"/>
    <mergeCell ref="B42:I42"/>
    <mergeCell ref="B43:B44"/>
    <mergeCell ref="C43:E44"/>
    <mergeCell ref="H43:I44"/>
    <mergeCell ref="F43:F44"/>
    <mergeCell ref="B29:I29"/>
    <mergeCell ref="B16:H16"/>
    <mergeCell ref="B17:I17"/>
    <mergeCell ref="B27:H27"/>
    <mergeCell ref="B31:I31"/>
    <mergeCell ref="B19:E19"/>
    <mergeCell ref="B20:E20"/>
    <mergeCell ref="B28:I28"/>
    <mergeCell ref="B30:I30"/>
    <mergeCell ref="B2:I2"/>
    <mergeCell ref="B3:I3"/>
    <mergeCell ref="C4:I4"/>
    <mergeCell ref="C5:I5"/>
    <mergeCell ref="C6:I6"/>
    <mergeCell ref="F10:I10"/>
    <mergeCell ref="C7:I7"/>
    <mergeCell ref="C18:I18"/>
    <mergeCell ref="C8:I8"/>
    <mergeCell ref="C9:I9"/>
    <mergeCell ref="C10:E10"/>
    <mergeCell ref="B11:I11"/>
    <mergeCell ref="B12:I12"/>
    <mergeCell ref="B13:H13"/>
    <mergeCell ref="B14:H14"/>
    <mergeCell ref="B15:H15"/>
  </mergeCells>
  <dataValidations count="3">
    <dataValidation type="list" allowBlank="1" showInputMessage="1" showErrorMessage="1" sqref="C10:D10" xr:uid="{CACC827A-9BDE-4D68-BE0A-714B664E9FFF}">
      <formula1>"Som platcom DPH,Nie som platcom DPH"</formula1>
    </dataValidation>
    <dataValidation type="decimal" operator="equal" allowBlank="1" sqref="H34" xr:uid="{D545B8B9-5C9E-4C3D-ACF4-1CD0AA08F22E}">
      <formula1>1</formula1>
    </dataValidation>
    <dataValidation allowBlank="1" showInputMessage="1" sqref="E22:E26" xr:uid="{64E29806-3657-48D6-A0DC-1C92FB44C6AF}"/>
  </dataValidations>
  <pageMargins left="0.7" right="0.7" top="0.75" bottom="0.75" header="0.3" footer="0.3"/>
  <pageSetup paperSize="9" scale="4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450850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431800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9</xdr:col>
                    <xdr:colOff>431800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8</xdr:col>
                    <xdr:colOff>12700</xdr:colOff>
                    <xdr:row>15</xdr:row>
                    <xdr:rowOff>31750</xdr:rowOff>
                  </from>
                  <to>
                    <xdr:col>9</xdr:col>
                    <xdr:colOff>527050</xdr:colOff>
                    <xdr:row>15</xdr:row>
                    <xdr:rowOff>571500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404ECD-7AD9-4940-98CC-27FB651B7644}">
          <x14:formula1>
            <xm:f>Hárok1!$D$3:$D$4</xm:f>
          </x14:formula1>
          <xm:sqref>B37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E3C0-2E49-474F-9035-012429510761}">
  <dimension ref="D3:D4"/>
  <sheetViews>
    <sheetView workbookViewId="0">
      <selection activeCell="F13" sqref="F13"/>
    </sheetView>
  </sheetViews>
  <sheetFormatPr defaultRowHeight="14.5" x14ac:dyDescent="0.35"/>
  <sheetData>
    <row r="3" spans="4:4" x14ac:dyDescent="0.35">
      <c r="D3" t="s">
        <v>137</v>
      </c>
    </row>
    <row r="4" spans="4:4" x14ac:dyDescent="0.35">
      <c r="D4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L68"/>
  <sheetViews>
    <sheetView topLeftCell="A46" zoomScale="90" zoomScaleNormal="90" workbookViewId="0">
      <selection activeCell="M34" sqref="M34"/>
    </sheetView>
  </sheetViews>
  <sheetFormatPr defaultColWidth="9.1796875" defaultRowHeight="14.5" x14ac:dyDescent="0.35"/>
  <cols>
    <col min="1" max="1" width="3.1796875" style="14" customWidth="1"/>
    <col min="2" max="2" width="60.1796875" style="14" customWidth="1"/>
    <col min="3" max="3" width="12.81640625" style="14" customWidth="1"/>
    <col min="4" max="4" width="24.1796875" style="14" customWidth="1"/>
    <col min="5" max="5" width="29.81640625" style="14" customWidth="1"/>
    <col min="6" max="6" width="14.81640625" style="14" customWidth="1"/>
    <col min="7" max="7" width="19.453125" style="14" customWidth="1"/>
    <col min="8" max="8" width="19.54296875" style="14" customWidth="1"/>
    <col min="9" max="9" width="10.453125" style="14" customWidth="1"/>
    <col min="10" max="16384" width="9.1796875" style="14"/>
  </cols>
  <sheetData>
    <row r="1" spans="1:12" ht="15" thickBot="1" x14ac:dyDescent="0.4">
      <c r="A1" s="389"/>
      <c r="B1" s="390"/>
      <c r="C1" s="390"/>
      <c r="D1" s="390"/>
      <c r="E1" s="390"/>
      <c r="F1" s="390"/>
      <c r="G1" s="390"/>
      <c r="H1" s="390"/>
      <c r="I1" s="389"/>
    </row>
    <row r="2" spans="1:12" ht="45.75" customHeight="1" thickBot="1" x14ac:dyDescent="0.4">
      <c r="A2" s="389"/>
      <c r="B2" s="314" t="s">
        <v>128</v>
      </c>
      <c r="C2" s="391"/>
      <c r="D2" s="315"/>
      <c r="E2" s="315"/>
      <c r="F2" s="315"/>
      <c r="G2" s="315"/>
      <c r="H2" s="316"/>
      <c r="I2" s="389"/>
    </row>
    <row r="3" spans="1:12" ht="15" thickBot="1" x14ac:dyDescent="0.4">
      <c r="A3" s="389"/>
      <c r="B3" s="385"/>
      <c r="C3" s="306"/>
      <c r="D3" s="306"/>
      <c r="E3" s="306"/>
      <c r="F3" s="306"/>
      <c r="G3" s="306"/>
      <c r="H3" s="386"/>
      <c r="I3" s="389"/>
    </row>
    <row r="4" spans="1:12" x14ac:dyDescent="0.35">
      <c r="A4" s="389"/>
      <c r="B4" s="146" t="s">
        <v>26</v>
      </c>
      <c r="C4" s="115"/>
      <c r="D4" s="317"/>
      <c r="E4" s="317"/>
      <c r="F4" s="317"/>
      <c r="G4" s="317"/>
      <c r="H4" s="318"/>
      <c r="I4" s="389"/>
    </row>
    <row r="5" spans="1:12" x14ac:dyDescent="0.35">
      <c r="A5" s="389"/>
      <c r="B5" s="145" t="s">
        <v>27</v>
      </c>
      <c r="C5" s="116"/>
      <c r="D5" s="299"/>
      <c r="E5" s="299"/>
      <c r="F5" s="299"/>
      <c r="G5" s="299"/>
      <c r="H5" s="300"/>
      <c r="I5" s="389"/>
      <c r="J5" s="109"/>
      <c r="K5" s="109"/>
      <c r="L5" s="109"/>
    </row>
    <row r="6" spans="1:12" x14ac:dyDescent="0.35">
      <c r="A6" s="389"/>
      <c r="B6" s="145" t="s">
        <v>28</v>
      </c>
      <c r="C6" s="116"/>
      <c r="D6" s="299"/>
      <c r="E6" s="299"/>
      <c r="F6" s="299"/>
      <c r="G6" s="299"/>
      <c r="H6" s="300"/>
      <c r="I6" s="389"/>
    </row>
    <row r="7" spans="1:12" x14ac:dyDescent="0.35">
      <c r="A7" s="389"/>
      <c r="B7" s="145" t="s">
        <v>29</v>
      </c>
      <c r="C7" s="116"/>
      <c r="D7" s="299"/>
      <c r="E7" s="299"/>
      <c r="F7" s="299"/>
      <c r="G7" s="299"/>
      <c r="H7" s="300"/>
      <c r="I7" s="389"/>
    </row>
    <row r="8" spans="1:12" x14ac:dyDescent="0.35">
      <c r="A8" s="389"/>
      <c r="B8" s="145" t="s">
        <v>30</v>
      </c>
      <c r="C8" s="116"/>
      <c r="D8" s="299"/>
      <c r="E8" s="299"/>
      <c r="F8" s="299"/>
      <c r="G8" s="299"/>
      <c r="H8" s="300"/>
      <c r="I8" s="389"/>
    </row>
    <row r="9" spans="1:12" x14ac:dyDescent="0.35">
      <c r="A9" s="389"/>
      <c r="B9" s="145" t="s">
        <v>31</v>
      </c>
      <c r="C9" s="116"/>
      <c r="D9" s="299"/>
      <c r="E9" s="299"/>
      <c r="F9" s="299"/>
      <c r="G9" s="299"/>
      <c r="H9" s="300"/>
      <c r="I9" s="389"/>
    </row>
    <row r="10" spans="1:12" ht="15.75" customHeight="1" thickBot="1" x14ac:dyDescent="0.4">
      <c r="A10" s="389"/>
      <c r="B10" s="147" t="s">
        <v>32</v>
      </c>
      <c r="C10" s="117"/>
      <c r="D10" s="304" t="s">
        <v>95</v>
      </c>
      <c r="E10" s="305"/>
      <c r="F10" s="108"/>
      <c r="G10" s="392"/>
      <c r="H10" s="393"/>
      <c r="I10" s="389"/>
    </row>
    <row r="11" spans="1:12" ht="15" thickBot="1" x14ac:dyDescent="0.4">
      <c r="A11" s="389"/>
      <c r="B11" s="385"/>
      <c r="C11" s="306"/>
      <c r="D11" s="306"/>
      <c r="E11" s="306"/>
      <c r="F11" s="306"/>
      <c r="G11" s="306"/>
      <c r="H11" s="386"/>
      <c r="I11" s="389"/>
    </row>
    <row r="12" spans="1:12" ht="30" customHeight="1" x14ac:dyDescent="0.35">
      <c r="A12" s="389"/>
      <c r="B12" s="307" t="s">
        <v>33</v>
      </c>
      <c r="C12" s="394"/>
      <c r="D12" s="308"/>
      <c r="E12" s="308"/>
      <c r="F12" s="308"/>
      <c r="G12" s="308"/>
      <c r="H12" s="309"/>
      <c r="I12" s="389"/>
    </row>
    <row r="13" spans="1:12" ht="45" customHeight="1" x14ac:dyDescent="0.35">
      <c r="A13" s="389"/>
      <c r="B13" s="379" t="s">
        <v>34</v>
      </c>
      <c r="C13" s="380"/>
      <c r="D13" s="381"/>
      <c r="E13" s="381"/>
      <c r="F13" s="381"/>
      <c r="G13" s="381"/>
      <c r="H13" s="110"/>
      <c r="I13" s="389"/>
    </row>
    <row r="14" spans="1:12" ht="45" customHeight="1" x14ac:dyDescent="0.35">
      <c r="A14" s="389"/>
      <c r="B14" s="379" t="s">
        <v>35</v>
      </c>
      <c r="C14" s="380"/>
      <c r="D14" s="381"/>
      <c r="E14" s="381"/>
      <c r="F14" s="381"/>
      <c r="G14" s="381"/>
      <c r="H14" s="110"/>
      <c r="I14" s="389"/>
    </row>
    <row r="15" spans="1:12" ht="45" customHeight="1" x14ac:dyDescent="0.35">
      <c r="A15" s="389"/>
      <c r="B15" s="379" t="s">
        <v>36</v>
      </c>
      <c r="C15" s="380"/>
      <c r="D15" s="381"/>
      <c r="E15" s="381"/>
      <c r="F15" s="381"/>
      <c r="G15" s="381"/>
      <c r="H15" s="110"/>
      <c r="I15" s="389"/>
    </row>
    <row r="16" spans="1:12" ht="45" customHeight="1" thickBot="1" x14ac:dyDescent="0.4">
      <c r="A16" s="389"/>
      <c r="B16" s="382" t="s">
        <v>116</v>
      </c>
      <c r="C16" s="383"/>
      <c r="D16" s="384"/>
      <c r="E16" s="384"/>
      <c r="F16" s="384"/>
      <c r="G16" s="384"/>
      <c r="H16" s="111"/>
      <c r="I16" s="389"/>
    </row>
    <row r="17" spans="1:9" ht="15" thickBot="1" x14ac:dyDescent="0.4">
      <c r="A17" s="389"/>
      <c r="B17" s="385"/>
      <c r="C17" s="306"/>
      <c r="D17" s="306"/>
      <c r="E17" s="306"/>
      <c r="F17" s="306"/>
      <c r="G17" s="306"/>
      <c r="H17" s="386"/>
      <c r="I17" s="389"/>
    </row>
    <row r="18" spans="1:9" ht="24" customHeight="1" thickBot="1" x14ac:dyDescent="0.4">
      <c r="A18" s="389"/>
      <c r="B18" s="208" t="s">
        <v>82</v>
      </c>
      <c r="C18" s="209"/>
      <c r="D18" s="366" t="str">
        <f>'Zákl. nastavenie'!C4</f>
        <v>Celková cena v EUR s DPH</v>
      </c>
      <c r="E18" s="367"/>
      <c r="F18" s="367"/>
      <c r="G18" s="367"/>
      <c r="H18" s="368"/>
      <c r="I18" s="389"/>
    </row>
    <row r="19" spans="1:9" ht="15" customHeight="1" x14ac:dyDescent="0.35">
      <c r="A19" s="389"/>
      <c r="B19" s="144" t="s">
        <v>37</v>
      </c>
      <c r="C19" s="118"/>
      <c r="D19" s="112" t="s">
        <v>38</v>
      </c>
      <c r="E19" s="112"/>
      <c r="F19" s="112"/>
      <c r="G19" s="151" t="s">
        <v>39</v>
      </c>
      <c r="H19" s="152" t="s">
        <v>40</v>
      </c>
      <c r="I19" s="389"/>
    </row>
    <row r="20" spans="1:9" ht="15" thickBot="1" x14ac:dyDescent="0.4">
      <c r="A20" s="389"/>
      <c r="B20" s="158" t="str">
        <f>'Zákl. nastavenie'!G4</f>
        <v>čím menej, tým lepšie</v>
      </c>
      <c r="C20" s="159"/>
      <c r="D20" s="387">
        <v>80</v>
      </c>
      <c r="E20" s="388"/>
      <c r="F20" s="136"/>
      <c r="G20" s="106">
        <f>'Zákl. nastavenie'!F4</f>
        <v>0</v>
      </c>
      <c r="H20" s="107">
        <f>'Zákl. nastavenie'!E4</f>
        <v>738000</v>
      </c>
      <c r="I20" s="389"/>
    </row>
    <row r="21" spans="1:9" ht="45" customHeight="1" x14ac:dyDescent="0.35">
      <c r="A21" s="389"/>
      <c r="B21" s="141" t="s">
        <v>41</v>
      </c>
      <c r="C21" s="123" t="s">
        <v>88</v>
      </c>
      <c r="D21" s="113" t="s">
        <v>103</v>
      </c>
      <c r="E21" s="122" t="s">
        <v>115</v>
      </c>
      <c r="F21" s="122" t="s">
        <v>91</v>
      </c>
      <c r="G21" s="113" t="s">
        <v>92</v>
      </c>
      <c r="H21" s="121" t="s">
        <v>93</v>
      </c>
      <c r="I21" s="389"/>
    </row>
    <row r="22" spans="1:9" ht="15.5" x14ac:dyDescent="0.35">
      <c r="A22" s="389"/>
      <c r="B22" s="142" t="s">
        <v>94</v>
      </c>
      <c r="C22" s="124" t="s">
        <v>90</v>
      </c>
      <c r="D22" s="125">
        <v>151840</v>
      </c>
      <c r="E22" s="196">
        <v>10</v>
      </c>
      <c r="F22" s="191">
        <f>D22*E22</f>
        <v>1518400</v>
      </c>
      <c r="G22" s="191">
        <f>IF(D$10="Som platcom DPH",F22*0.2,0)</f>
        <v>303680</v>
      </c>
      <c r="H22" s="192">
        <f>SUM(F22+G22)</f>
        <v>1822080</v>
      </c>
      <c r="I22" s="389"/>
    </row>
    <row r="23" spans="1:9" ht="29" x14ac:dyDescent="0.35">
      <c r="A23" s="389"/>
      <c r="B23" s="142" t="s">
        <v>96</v>
      </c>
      <c r="C23" s="124" t="s">
        <v>90</v>
      </c>
      <c r="D23" s="126">
        <v>960</v>
      </c>
      <c r="E23" s="196">
        <v>10</v>
      </c>
      <c r="F23" s="191">
        <f>D23*E23</f>
        <v>9600</v>
      </c>
      <c r="G23" s="191">
        <f>IF(D$10="Som platcom DPH",F23*0.2,0)</f>
        <v>1920</v>
      </c>
      <c r="H23" s="192">
        <f>SUM(F23+G23)</f>
        <v>11520</v>
      </c>
      <c r="I23" s="389"/>
    </row>
    <row r="24" spans="1:9" ht="29" x14ac:dyDescent="0.35">
      <c r="A24" s="389"/>
      <c r="B24" s="142" t="s">
        <v>97</v>
      </c>
      <c r="C24" s="124" t="s">
        <v>90</v>
      </c>
      <c r="D24" s="125">
        <v>3000</v>
      </c>
      <c r="E24" s="196">
        <v>10</v>
      </c>
      <c r="F24" s="191">
        <f>D24*E24</f>
        <v>30000</v>
      </c>
      <c r="G24" s="191">
        <f>IF(D$10="Som platcom DPH",F24*0.2,0)</f>
        <v>6000</v>
      </c>
      <c r="H24" s="192">
        <f>SUM(F24+G24)</f>
        <v>36000</v>
      </c>
      <c r="I24" s="389"/>
    </row>
    <row r="25" spans="1:9" ht="29" x14ac:dyDescent="0.35">
      <c r="A25" s="389"/>
      <c r="B25" s="142" t="s">
        <v>98</v>
      </c>
      <c r="C25" s="124" t="s">
        <v>90</v>
      </c>
      <c r="D25" s="126">
        <v>40</v>
      </c>
      <c r="E25" s="196">
        <v>10</v>
      </c>
      <c r="F25" s="191">
        <f>D25*E25</f>
        <v>400</v>
      </c>
      <c r="G25" s="191">
        <f>IF(D$10="Som platcom DPH",F25*0.2,0)</f>
        <v>80</v>
      </c>
      <c r="H25" s="192">
        <f>SUM(F25+G25)</f>
        <v>480</v>
      </c>
      <c r="I25" s="389"/>
    </row>
    <row r="26" spans="1:9" ht="22.5" customHeight="1" x14ac:dyDescent="0.35">
      <c r="A26" s="389"/>
      <c r="B26" s="143" t="s">
        <v>22</v>
      </c>
      <c r="C26" s="127" t="s">
        <v>99</v>
      </c>
      <c r="D26" s="128">
        <f>SUM(D22:D25)</f>
        <v>155840</v>
      </c>
      <c r="E26" s="114"/>
      <c r="F26" s="193"/>
      <c r="G26" s="194"/>
      <c r="H26" s="195">
        <f>SUM(H22:H25)</f>
        <v>1870080</v>
      </c>
      <c r="I26" s="389"/>
    </row>
    <row r="27" spans="1:9" ht="19" thickBot="1" x14ac:dyDescent="0.5">
      <c r="A27" s="389"/>
      <c r="B27" s="138" t="s">
        <v>42</v>
      </c>
      <c r="C27" s="119"/>
      <c r="D27" s="395">
        <f>IF(D20=100,"Toto je jediné kritérium a prepočet na body sa preto neuplatňuje",IF(B20="čím menej, tým lepšie",(D20*(H20-H26)/(H20-G20)),(D20*(H26-G20)/(H20-G20))))</f>
        <v>-122.71869918699187</v>
      </c>
      <c r="E27" s="395"/>
      <c r="F27" s="395"/>
      <c r="G27" s="395"/>
      <c r="H27" s="396"/>
      <c r="I27" s="389"/>
    </row>
    <row r="28" spans="1:9" ht="15" thickBot="1" x14ac:dyDescent="0.4">
      <c r="A28" s="389"/>
      <c r="B28" s="372"/>
      <c r="C28" s="372"/>
      <c r="D28" s="372"/>
      <c r="E28" s="372"/>
      <c r="F28" s="372"/>
      <c r="G28" s="372"/>
      <c r="H28" s="372"/>
      <c r="I28" s="389"/>
    </row>
    <row r="29" spans="1:9" ht="23.25" customHeight="1" thickBot="1" x14ac:dyDescent="0.4">
      <c r="A29" s="389"/>
      <c r="B29" s="210" t="s">
        <v>83</v>
      </c>
      <c r="C29" s="209"/>
      <c r="D29" s="367" t="str">
        <f>'Zákl. nastavenie'!C5</f>
        <v xml:space="preserve">Podpora zamestnávania znevýhodnených uchádzačov </v>
      </c>
      <c r="E29" s="367"/>
      <c r="F29" s="367"/>
      <c r="G29" s="367"/>
      <c r="H29" s="368"/>
      <c r="I29" s="389"/>
    </row>
    <row r="30" spans="1:9" ht="19.399999999999999" customHeight="1" x14ac:dyDescent="0.35">
      <c r="A30" s="389"/>
      <c r="B30" s="140" t="s">
        <v>37</v>
      </c>
      <c r="C30" s="120"/>
      <c r="D30" s="212" t="s">
        <v>38</v>
      </c>
      <c r="E30" s="149"/>
      <c r="F30" s="132"/>
      <c r="G30" s="149" t="s">
        <v>39</v>
      </c>
      <c r="H30" s="150" t="s">
        <v>40</v>
      </c>
      <c r="I30" s="389"/>
    </row>
    <row r="31" spans="1:9" x14ac:dyDescent="0.35">
      <c r="A31" s="389"/>
      <c r="B31" s="160" t="str">
        <f>'Zákl. nastavenie'!G5</f>
        <v>čím viac, tým lepšie</v>
      </c>
      <c r="C31" s="161"/>
      <c r="D31" s="176">
        <v>15</v>
      </c>
      <c r="E31" s="177"/>
      <c r="F31" s="162"/>
      <c r="G31" s="180">
        <v>5</v>
      </c>
      <c r="H31" s="163">
        <v>10</v>
      </c>
      <c r="I31" s="389"/>
    </row>
    <row r="32" spans="1:9" x14ac:dyDescent="0.35">
      <c r="A32" s="389"/>
      <c r="B32" s="148" t="s">
        <v>41</v>
      </c>
      <c r="C32" s="123" t="s">
        <v>88</v>
      </c>
      <c r="D32" s="134" t="s">
        <v>89</v>
      </c>
      <c r="E32" s="135" t="s">
        <v>104</v>
      </c>
      <c r="F32" s="129"/>
      <c r="G32" s="181"/>
      <c r="H32" s="130"/>
      <c r="I32" s="389"/>
    </row>
    <row r="33" spans="1:9" x14ac:dyDescent="0.35">
      <c r="A33" s="389"/>
      <c r="B33" s="139" t="s">
        <v>102</v>
      </c>
      <c r="C33" s="131" t="s">
        <v>90</v>
      </c>
      <c r="D33" s="133">
        <v>1</v>
      </c>
      <c r="E33" s="197"/>
      <c r="F33" s="129"/>
      <c r="G33" s="181"/>
      <c r="H33" s="130"/>
      <c r="I33" s="389"/>
    </row>
    <row r="34" spans="1:9" ht="77.150000000000006" customHeight="1" x14ac:dyDescent="0.35">
      <c r="A34" s="389"/>
      <c r="B34" s="413" t="s">
        <v>106</v>
      </c>
      <c r="C34" s="414"/>
      <c r="D34" s="414"/>
      <c r="E34" s="414"/>
      <c r="F34" s="414"/>
      <c r="G34" s="414"/>
      <c r="H34" s="415"/>
      <c r="I34" s="389"/>
    </row>
    <row r="35" spans="1:9" ht="18.5" x14ac:dyDescent="0.45">
      <c r="A35" s="389"/>
      <c r="B35" s="167" t="s">
        <v>42</v>
      </c>
      <c r="C35" s="201"/>
      <c r="D35" s="202"/>
      <c r="E35" s="202"/>
      <c r="F35" s="202"/>
      <c r="G35" s="373" t="s">
        <v>107</v>
      </c>
      <c r="H35" s="374"/>
      <c r="I35" s="389"/>
    </row>
    <row r="36" spans="1:9" ht="19" thickBot="1" x14ac:dyDescent="0.5">
      <c r="A36" s="389"/>
      <c r="B36" s="203" t="s">
        <v>129</v>
      </c>
      <c r="C36" s="199"/>
      <c r="D36" s="200"/>
      <c r="E36" s="200"/>
      <c r="F36" s="200"/>
      <c r="G36" s="153"/>
      <c r="H36" s="154"/>
      <c r="I36" s="389"/>
    </row>
    <row r="37" spans="1:9" ht="15" thickBot="1" x14ac:dyDescent="0.4">
      <c r="A37" s="389"/>
      <c r="B37" s="372"/>
      <c r="C37" s="372"/>
      <c r="D37" s="372"/>
      <c r="E37" s="372"/>
      <c r="F37" s="372"/>
      <c r="G37" s="372"/>
      <c r="H37" s="372"/>
      <c r="I37" s="389"/>
    </row>
    <row r="38" spans="1:9" ht="21.5" thickBot="1" x14ac:dyDescent="0.4">
      <c r="A38" s="389"/>
      <c r="B38" s="211" t="s">
        <v>84</v>
      </c>
      <c r="C38" s="209"/>
      <c r="D38" s="366" t="s">
        <v>101</v>
      </c>
      <c r="E38" s="367"/>
      <c r="F38" s="367"/>
      <c r="G38" s="367"/>
      <c r="H38" s="368"/>
      <c r="I38" s="389"/>
    </row>
    <row r="39" spans="1:9" ht="23.9" customHeight="1" x14ac:dyDescent="0.35">
      <c r="A39" s="389"/>
      <c r="B39" s="182" t="s">
        <v>37</v>
      </c>
      <c r="C39" s="183"/>
      <c r="D39" s="184" t="s">
        <v>38</v>
      </c>
      <c r="E39" s="185"/>
      <c r="F39" s="185"/>
      <c r="G39" s="185"/>
      <c r="H39" s="186"/>
      <c r="I39" s="389"/>
    </row>
    <row r="40" spans="1:9" x14ac:dyDescent="0.35">
      <c r="A40" s="389"/>
      <c r="B40" s="160" t="str">
        <f>'Zákl. nastavenie'!G6</f>
        <v>žiadna</v>
      </c>
      <c r="C40" s="105"/>
      <c r="D40" s="190">
        <f>'Zákl. nastavenie'!I6</f>
        <v>0</v>
      </c>
      <c r="E40" s="155"/>
      <c r="F40" s="155"/>
      <c r="G40" s="155"/>
      <c r="H40" s="187"/>
      <c r="I40" s="389"/>
    </row>
    <row r="41" spans="1:9" x14ac:dyDescent="0.35">
      <c r="A41" s="389"/>
      <c r="B41" s="137" t="s">
        <v>43</v>
      </c>
      <c r="C41" s="155"/>
      <c r="D41" s="156"/>
      <c r="E41" s="105"/>
      <c r="F41" s="105"/>
      <c r="G41" s="105"/>
      <c r="H41" s="188"/>
      <c r="I41" s="389"/>
    </row>
    <row r="42" spans="1:9" ht="64.5" customHeight="1" x14ac:dyDescent="0.35">
      <c r="A42" s="389"/>
      <c r="B42" s="416" t="s">
        <v>125</v>
      </c>
      <c r="C42" s="417"/>
      <c r="D42" s="417"/>
      <c r="E42" s="417"/>
      <c r="F42" s="417"/>
      <c r="G42" s="417"/>
      <c r="H42" s="418"/>
      <c r="I42" s="389"/>
    </row>
    <row r="43" spans="1:9" ht="31.5" customHeight="1" x14ac:dyDescent="0.35">
      <c r="A43" s="389"/>
      <c r="B43" s="169" t="s">
        <v>41</v>
      </c>
      <c r="C43" s="411"/>
      <c r="D43" s="411"/>
      <c r="E43" s="411"/>
      <c r="F43" s="411"/>
      <c r="G43" s="412"/>
      <c r="H43" s="170" t="s">
        <v>105</v>
      </c>
      <c r="I43" s="389"/>
    </row>
    <row r="44" spans="1:9" ht="19.5" customHeight="1" x14ac:dyDescent="0.35">
      <c r="A44" s="389"/>
      <c r="B44" s="375" t="s">
        <v>118</v>
      </c>
      <c r="C44" s="376"/>
      <c r="D44" s="376"/>
      <c r="E44" s="376"/>
      <c r="F44" s="376"/>
      <c r="G44" s="168" t="s">
        <v>113</v>
      </c>
      <c r="H44" s="171">
        <v>200</v>
      </c>
      <c r="I44" s="389"/>
    </row>
    <row r="45" spans="1:9" ht="19.5" customHeight="1" x14ac:dyDescent="0.35">
      <c r="A45" s="389"/>
      <c r="B45" s="375" t="s">
        <v>119</v>
      </c>
      <c r="C45" s="376"/>
      <c r="D45" s="376"/>
      <c r="E45" s="376"/>
      <c r="F45" s="376"/>
      <c r="G45" s="168" t="s">
        <v>113</v>
      </c>
      <c r="H45" s="171">
        <v>60</v>
      </c>
      <c r="I45" s="389"/>
    </row>
    <row r="46" spans="1:9" ht="19.5" customHeight="1" x14ac:dyDescent="0.35">
      <c r="A46" s="389"/>
      <c r="B46" s="375" t="s">
        <v>120</v>
      </c>
      <c r="C46" s="376"/>
      <c r="D46" s="376"/>
      <c r="E46" s="376"/>
      <c r="F46" s="376"/>
      <c r="G46" s="168" t="s">
        <v>113</v>
      </c>
      <c r="H46" s="171">
        <v>70</v>
      </c>
      <c r="I46" s="389"/>
    </row>
    <row r="47" spans="1:9" ht="19.5" customHeight="1" x14ac:dyDescent="0.35">
      <c r="A47" s="389"/>
      <c r="B47" s="377" t="s">
        <v>121</v>
      </c>
      <c r="C47" s="378"/>
      <c r="D47" s="378"/>
      <c r="E47" s="378"/>
      <c r="F47" s="378"/>
      <c r="G47" s="168" t="s">
        <v>113</v>
      </c>
      <c r="H47" s="171">
        <v>30</v>
      </c>
      <c r="I47" s="389"/>
    </row>
    <row r="48" spans="1:9" ht="19.5" customHeight="1" x14ac:dyDescent="0.35">
      <c r="A48" s="389"/>
      <c r="B48" s="377" t="s">
        <v>122</v>
      </c>
      <c r="C48" s="378"/>
      <c r="D48" s="378"/>
      <c r="E48" s="378"/>
      <c r="F48" s="378"/>
      <c r="G48" s="168" t="s">
        <v>113</v>
      </c>
      <c r="H48" s="171">
        <v>70</v>
      </c>
      <c r="I48" s="389"/>
    </row>
    <row r="49" spans="1:9" ht="19.5" customHeight="1" x14ac:dyDescent="0.35">
      <c r="A49" s="389"/>
      <c r="B49" s="377" t="s">
        <v>123</v>
      </c>
      <c r="C49" s="378"/>
      <c r="D49" s="378"/>
      <c r="E49" s="378"/>
      <c r="F49" s="378"/>
      <c r="G49" s="168" t="s">
        <v>113</v>
      </c>
      <c r="H49" s="171">
        <v>80</v>
      </c>
      <c r="I49" s="389"/>
    </row>
    <row r="50" spans="1:9" x14ac:dyDescent="0.35">
      <c r="A50" s="389"/>
      <c r="B50" s="369">
        <v>10</v>
      </c>
      <c r="C50" s="370"/>
      <c r="D50" s="370"/>
      <c r="E50" s="370"/>
      <c r="F50" s="370"/>
      <c r="G50" s="370"/>
      <c r="H50" s="371"/>
      <c r="I50" s="389"/>
    </row>
    <row r="51" spans="1:9" ht="29.9" customHeight="1" x14ac:dyDescent="0.35">
      <c r="A51" s="157"/>
      <c r="B51" s="409" t="s">
        <v>124</v>
      </c>
      <c r="C51" s="410"/>
      <c r="D51" s="410"/>
      <c r="E51" s="410"/>
      <c r="F51" s="410"/>
      <c r="G51" s="410"/>
      <c r="H51" s="172" t="s">
        <v>117</v>
      </c>
      <c r="I51" s="389"/>
    </row>
    <row r="52" spans="1:9" x14ac:dyDescent="0.35">
      <c r="A52" s="157"/>
      <c r="B52" s="401" t="s">
        <v>109</v>
      </c>
      <c r="C52" s="402"/>
      <c r="D52" s="402"/>
      <c r="E52" s="402"/>
      <c r="F52" s="402"/>
      <c r="G52" s="402"/>
      <c r="H52" s="173">
        <f>H48/H44</f>
        <v>0.35</v>
      </c>
      <c r="I52" s="389"/>
    </row>
    <row r="53" spans="1:9" x14ac:dyDescent="0.35">
      <c r="A53" s="157"/>
      <c r="B53" s="399" t="s">
        <v>110</v>
      </c>
      <c r="C53" s="400"/>
      <c r="D53" s="400"/>
      <c r="E53" s="400"/>
      <c r="F53" s="400"/>
      <c r="G53" s="400"/>
      <c r="H53" s="174">
        <f>H45/H44</f>
        <v>0.3</v>
      </c>
      <c r="I53" s="389"/>
    </row>
    <row r="54" spans="1:9" ht="46.4" customHeight="1" x14ac:dyDescent="0.35">
      <c r="A54" s="157"/>
      <c r="B54" s="403" t="s">
        <v>111</v>
      </c>
      <c r="C54" s="404"/>
      <c r="D54" s="404"/>
      <c r="E54" s="404"/>
      <c r="F54" s="404"/>
      <c r="G54" s="404"/>
      <c r="H54" s="174">
        <f>(H46+H47)/(H44+H46+H47)</f>
        <v>0.33333333333333331</v>
      </c>
      <c r="I54" s="389"/>
    </row>
    <row r="55" spans="1:9" ht="43.5" customHeight="1" x14ac:dyDescent="0.35">
      <c r="A55" s="157"/>
      <c r="B55" s="403" t="s">
        <v>112</v>
      </c>
      <c r="C55" s="404"/>
      <c r="D55" s="404"/>
      <c r="E55" s="404"/>
      <c r="F55" s="404"/>
      <c r="G55" s="404"/>
      <c r="H55" s="174">
        <f>H49/(H44+H46+H47)</f>
        <v>0.26666666666666666</v>
      </c>
      <c r="I55" s="389"/>
    </row>
    <row r="56" spans="1:9" ht="20.25" customHeight="1" x14ac:dyDescent="0.35">
      <c r="A56" s="157"/>
      <c r="B56" s="405" t="s">
        <v>126</v>
      </c>
      <c r="C56" s="406"/>
      <c r="D56" s="406"/>
      <c r="E56" s="406"/>
      <c r="F56" s="406"/>
      <c r="G56" s="406"/>
      <c r="H56" s="175">
        <f>SUM(H52:H55)</f>
        <v>1.2499999999999998</v>
      </c>
      <c r="I56" s="389"/>
    </row>
    <row r="57" spans="1:9" ht="18.5" x14ac:dyDescent="0.45">
      <c r="A57" s="157"/>
      <c r="B57" s="407" t="s">
        <v>42</v>
      </c>
      <c r="C57" s="408"/>
      <c r="D57" s="408"/>
      <c r="E57" s="408"/>
      <c r="F57" s="408"/>
      <c r="G57" s="373" t="s">
        <v>107</v>
      </c>
      <c r="H57" s="374"/>
      <c r="I57" s="389"/>
    </row>
    <row r="58" spans="1:9" x14ac:dyDescent="0.35">
      <c r="A58" s="157"/>
      <c r="B58" s="198" t="s">
        <v>127</v>
      </c>
      <c r="C58"/>
      <c r="F58" s="178"/>
      <c r="G58" s="178"/>
      <c r="H58" s="164"/>
      <c r="I58" s="389"/>
    </row>
    <row r="59" spans="1:9" x14ac:dyDescent="0.35">
      <c r="A59" s="157"/>
      <c r="B59" s="204" t="s">
        <v>108</v>
      </c>
      <c r="C59"/>
      <c r="F59" s="178"/>
      <c r="G59" s="178"/>
      <c r="H59" s="164"/>
      <c r="I59" s="389"/>
    </row>
    <row r="60" spans="1:9" ht="15" thickBot="1" x14ac:dyDescent="0.4">
      <c r="A60" s="157"/>
      <c r="B60" s="205" t="s">
        <v>114</v>
      </c>
      <c r="C60" s="206"/>
      <c r="D60" s="207"/>
      <c r="E60" s="207"/>
      <c r="F60" s="165"/>
      <c r="G60" s="165"/>
      <c r="H60" s="166"/>
      <c r="I60" s="389"/>
    </row>
    <row r="61" spans="1:9" ht="8.25" customHeight="1" x14ac:dyDescent="0.35">
      <c r="A61" s="157"/>
      <c r="B61" s="157"/>
      <c r="C61" s="157"/>
      <c r="D61" s="157"/>
      <c r="E61" s="157"/>
      <c r="F61" s="157"/>
      <c r="G61" s="157"/>
      <c r="H61" s="157"/>
      <c r="I61" s="389"/>
    </row>
    <row r="62" spans="1:9" ht="5.25" customHeight="1" thickBot="1" x14ac:dyDescent="0.4">
      <c r="A62" s="157"/>
      <c r="B62" s="157"/>
      <c r="C62" s="157"/>
      <c r="D62" s="157"/>
      <c r="E62" s="157"/>
      <c r="F62" s="157"/>
      <c r="G62" s="157"/>
      <c r="H62" s="157"/>
      <c r="I62" s="389"/>
    </row>
    <row r="63" spans="1:9" ht="21.5" thickBot="1" x14ac:dyDescent="0.55000000000000004">
      <c r="A63" s="157"/>
      <c r="B63" s="189" t="s">
        <v>44</v>
      </c>
      <c r="C63" s="179"/>
      <c r="D63" s="179"/>
      <c r="E63" s="179"/>
      <c r="F63" s="179"/>
      <c r="G63" s="397" t="s">
        <v>107</v>
      </c>
      <c r="H63" s="398"/>
      <c r="I63" s="389"/>
    </row>
    <row r="64" spans="1:9" x14ac:dyDescent="0.35">
      <c r="A64" s="157"/>
      <c r="B64" s="370"/>
      <c r="C64" s="370"/>
      <c r="D64" s="370"/>
      <c r="E64" s="370"/>
      <c r="F64" s="370"/>
      <c r="G64" s="370"/>
      <c r="H64" s="370"/>
      <c r="I64" s="389"/>
    </row>
    <row r="65" spans="1:9" x14ac:dyDescent="0.35">
      <c r="A65" s="157"/>
      <c r="B65" s="364" t="s">
        <v>45</v>
      </c>
      <c r="C65" s="365"/>
      <c r="D65" s="364" t="s">
        <v>46</v>
      </c>
      <c r="E65" s="364"/>
      <c r="F65" s="365"/>
      <c r="G65" s="365" t="s">
        <v>47</v>
      </c>
      <c r="H65" s="365"/>
      <c r="I65" s="389"/>
    </row>
    <row r="66" spans="1:9" x14ac:dyDescent="0.35">
      <c r="A66" s="157"/>
      <c r="B66" s="364"/>
      <c r="C66" s="365"/>
      <c r="D66" s="364"/>
      <c r="E66" s="364"/>
      <c r="F66" s="365"/>
      <c r="G66" s="365"/>
      <c r="H66" s="365"/>
      <c r="I66" s="389"/>
    </row>
    <row r="67" spans="1:9" x14ac:dyDescent="0.35">
      <c r="A67" s="157"/>
      <c r="B67" s="157"/>
      <c r="C67" s="157"/>
      <c r="D67" s="157"/>
      <c r="E67" s="157"/>
      <c r="F67" s="157"/>
      <c r="G67" s="157"/>
      <c r="H67" s="157"/>
      <c r="I67" s="389"/>
    </row>
    <row r="68" spans="1:9" x14ac:dyDescent="0.35">
      <c r="I68" s="389"/>
    </row>
  </sheetData>
  <sheetProtection formatCells="0" insertRows="0" deleteRows="0"/>
  <mergeCells count="53">
    <mergeCell ref="G57:H57"/>
    <mergeCell ref="I1:I68"/>
    <mergeCell ref="G63:H63"/>
    <mergeCell ref="B53:G53"/>
    <mergeCell ref="B52:G52"/>
    <mergeCell ref="B54:G54"/>
    <mergeCell ref="B55:G55"/>
    <mergeCell ref="B56:G56"/>
    <mergeCell ref="B57:F57"/>
    <mergeCell ref="B51:G51"/>
    <mergeCell ref="C43:G43"/>
    <mergeCell ref="B44:F44"/>
    <mergeCell ref="B45:F45"/>
    <mergeCell ref="B34:H34"/>
    <mergeCell ref="B42:H42"/>
    <mergeCell ref="B13:G13"/>
    <mergeCell ref="A1:A50"/>
    <mergeCell ref="B1:H1"/>
    <mergeCell ref="B2:H2"/>
    <mergeCell ref="B3:H3"/>
    <mergeCell ref="D4:H4"/>
    <mergeCell ref="D5:H5"/>
    <mergeCell ref="D6:H6"/>
    <mergeCell ref="D7:H7"/>
    <mergeCell ref="D8:H8"/>
    <mergeCell ref="D9:H9"/>
    <mergeCell ref="D10:E10"/>
    <mergeCell ref="G10:H10"/>
    <mergeCell ref="B11:H11"/>
    <mergeCell ref="B12:H12"/>
    <mergeCell ref="D27:H27"/>
    <mergeCell ref="B28:H28"/>
    <mergeCell ref="B14:G14"/>
    <mergeCell ref="B15:G15"/>
    <mergeCell ref="B16:G16"/>
    <mergeCell ref="B17:H17"/>
    <mergeCell ref="D20:E20"/>
    <mergeCell ref="B65:B66"/>
    <mergeCell ref="D65:E66"/>
    <mergeCell ref="G65:H66"/>
    <mergeCell ref="D18:H18"/>
    <mergeCell ref="D29:H29"/>
    <mergeCell ref="D38:H38"/>
    <mergeCell ref="B50:H50"/>
    <mergeCell ref="B64:H64"/>
    <mergeCell ref="B37:H37"/>
    <mergeCell ref="G35:H35"/>
    <mergeCell ref="B46:F46"/>
    <mergeCell ref="B47:F47"/>
    <mergeCell ref="B48:F48"/>
    <mergeCell ref="B49:F49"/>
    <mergeCell ref="C65:C66"/>
    <mergeCell ref="F65:F66"/>
  </mergeCells>
  <dataValidations disablePrompts="1" count="1">
    <dataValidation type="list" allowBlank="1" showInputMessage="1" showErrorMessage="1" sqref="D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603250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603250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603250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1936750</xdr:colOff>
                    <xdr:row>15</xdr:row>
                    <xdr:rowOff>0</xdr:rowOff>
                  </from>
                  <to>
                    <xdr:col>8</xdr:col>
                    <xdr:colOff>679450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84AC-75B8-4335-A544-E7CE448B336C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148</v>
      </c>
    </row>
    <row r="3" spans="2:2" x14ac:dyDescent="0.35">
      <c r="B3" s="4"/>
    </row>
    <row r="4" spans="2:2" x14ac:dyDescent="0.35">
      <c r="B4" s="5" t="s">
        <v>49</v>
      </c>
    </row>
    <row r="5" spans="2:2" x14ac:dyDescent="0.35">
      <c r="B5" s="6"/>
    </row>
    <row r="6" spans="2:2" x14ac:dyDescent="0.35">
      <c r="B6" s="7" t="s">
        <v>50</v>
      </c>
    </row>
    <row r="7" spans="2:2" x14ac:dyDescent="0.35">
      <c r="B7" s="5"/>
    </row>
    <row r="8" spans="2:2" x14ac:dyDescent="0.35">
      <c r="B8" s="235" t="s">
        <v>149</v>
      </c>
    </row>
    <row r="9" spans="2:2" x14ac:dyDescent="0.35">
      <c r="B9" s="235"/>
    </row>
    <row r="10" spans="2:2" x14ac:dyDescent="0.35">
      <c r="B10" s="236" t="s">
        <v>150</v>
      </c>
    </row>
    <row r="11" spans="2:2" x14ac:dyDescent="0.35">
      <c r="B11" s="236" t="s">
        <v>151</v>
      </c>
    </row>
    <row r="12" spans="2:2" x14ac:dyDescent="0.35">
      <c r="B12" s="236" t="s">
        <v>152</v>
      </c>
    </row>
    <row r="13" spans="2:2" x14ac:dyDescent="0.35">
      <c r="B13" s="236" t="s">
        <v>153</v>
      </c>
    </row>
    <row r="14" spans="2:2" ht="16.5" customHeight="1" x14ac:dyDescent="0.35">
      <c r="B14" s="5"/>
    </row>
    <row r="15" spans="2:2" ht="29" x14ac:dyDescent="0.35">
      <c r="B15" s="235" t="s">
        <v>154</v>
      </c>
    </row>
    <row r="16" spans="2:2" x14ac:dyDescent="0.35">
      <c r="B16" s="8"/>
    </row>
    <row r="17" spans="2:2" ht="29" x14ac:dyDescent="0.35">
      <c r="B17" s="5" t="s">
        <v>155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0323B405-00EC-4F4C-8FB3-AFB39BE84A94}"/>
    <hyperlink ref="B15" r:id="rId2" location="paragraf-32.odsek-1.pismeno-a" xr:uid="{29D400FB-74ED-4D89-ACBE-D312DD19B174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5" x14ac:dyDescent="0.35"/>
  <cols>
    <col min="1" max="1" width="3.81640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48</v>
      </c>
    </row>
    <row r="3" spans="2:2" x14ac:dyDescent="0.35">
      <c r="B3" s="4"/>
    </row>
    <row r="4" spans="2:2" x14ac:dyDescent="0.35">
      <c r="B4" s="10" t="s">
        <v>49</v>
      </c>
    </row>
    <row r="5" spans="2:2" x14ac:dyDescent="0.35">
      <c r="B5" s="4"/>
    </row>
    <row r="6" spans="2:2" x14ac:dyDescent="0.35">
      <c r="B6" s="11" t="s">
        <v>50</v>
      </c>
    </row>
    <row r="7" spans="2:2" x14ac:dyDescent="0.35">
      <c r="B7" s="12"/>
    </row>
    <row r="8" spans="2:2" ht="60.75" customHeight="1" x14ac:dyDescent="0.35">
      <c r="B8" s="5" t="s">
        <v>51</v>
      </c>
    </row>
    <row r="9" spans="2:2" x14ac:dyDescent="0.35">
      <c r="B9" s="5"/>
    </row>
    <row r="10" spans="2:2" x14ac:dyDescent="0.35">
      <c r="B10" s="5" t="s">
        <v>52</v>
      </c>
    </row>
    <row r="11" spans="2:2" x14ac:dyDescent="0.35">
      <c r="B11" s="5" t="s">
        <v>53</v>
      </c>
    </row>
    <row r="12" spans="2:2" x14ac:dyDescent="0.35">
      <c r="B12" s="5" t="s">
        <v>54</v>
      </c>
    </row>
    <row r="13" spans="2:2" x14ac:dyDescent="0.35">
      <c r="B13" s="5" t="s">
        <v>55</v>
      </c>
    </row>
    <row r="14" spans="2:2" x14ac:dyDescent="0.35">
      <c r="B14" s="5" t="s">
        <v>56</v>
      </c>
    </row>
    <row r="15" spans="2:2" x14ac:dyDescent="0.35">
      <c r="B15" s="5" t="s">
        <v>57</v>
      </c>
    </row>
    <row r="16" spans="2:2" x14ac:dyDescent="0.35">
      <c r="B16" s="5" t="s">
        <v>58</v>
      </c>
    </row>
    <row r="17" spans="2:2" ht="29" x14ac:dyDescent="0.35">
      <c r="B17" s="5" t="s">
        <v>59</v>
      </c>
    </row>
    <row r="18" spans="2:2" x14ac:dyDescent="0.35">
      <c r="B18" s="5" t="s">
        <v>60</v>
      </c>
    </row>
    <row r="19" spans="2:2" x14ac:dyDescent="0.35">
      <c r="B19" s="5" t="s">
        <v>61</v>
      </c>
    </row>
    <row r="20" spans="2:2" x14ac:dyDescent="0.35">
      <c r="B20" s="5" t="s">
        <v>62</v>
      </c>
    </row>
    <row r="21" spans="2:2" ht="29" x14ac:dyDescent="0.35">
      <c r="B21" s="5" t="s">
        <v>63</v>
      </c>
    </row>
    <row r="22" spans="2:2" x14ac:dyDescent="0.35">
      <c r="B22" s="5" t="s">
        <v>64</v>
      </c>
    </row>
    <row r="23" spans="2:2" x14ac:dyDescent="0.35">
      <c r="B23" s="6"/>
    </row>
    <row r="24" spans="2:2" ht="58" x14ac:dyDescent="0.35">
      <c r="B24" s="5" t="s">
        <v>65</v>
      </c>
    </row>
    <row r="25" spans="2:2" ht="13.5" customHeight="1" x14ac:dyDescent="0.35">
      <c r="B25" s="5"/>
    </row>
    <row r="26" spans="2:2" ht="29" x14ac:dyDescent="0.35">
      <c r="B26" s="5" t="s">
        <v>66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K19" sqref="K19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67</v>
      </c>
    </row>
    <row r="3" spans="2:2" x14ac:dyDescent="0.35">
      <c r="B3" s="4"/>
    </row>
    <row r="4" spans="2:2" x14ac:dyDescent="0.35">
      <c r="B4" s="5" t="s">
        <v>49</v>
      </c>
    </row>
    <row r="5" spans="2:2" x14ac:dyDescent="0.35">
      <c r="B5" s="6"/>
    </row>
    <row r="6" spans="2:2" x14ac:dyDescent="0.35">
      <c r="B6" s="7" t="s">
        <v>50</v>
      </c>
    </row>
    <row r="7" spans="2:2" x14ac:dyDescent="0.35">
      <c r="B7" s="5"/>
    </row>
    <row r="8" spans="2:2" ht="60.75" customHeight="1" x14ac:dyDescent="0.35">
      <c r="B8" s="5" t="s">
        <v>68</v>
      </c>
    </row>
    <row r="9" spans="2:2" x14ac:dyDescent="0.35">
      <c r="B9" s="5" t="s">
        <v>69</v>
      </c>
    </row>
    <row r="10" spans="2:2" x14ac:dyDescent="0.35">
      <c r="B10" s="8"/>
    </row>
    <row r="11" spans="2:2" ht="29" x14ac:dyDescent="0.35">
      <c r="B11" s="5" t="s">
        <v>70</v>
      </c>
    </row>
    <row r="12" spans="2:2" x14ac:dyDescent="0.35">
      <c r="B12" s="5"/>
    </row>
    <row r="13" spans="2:2" ht="29" x14ac:dyDescent="0.35">
      <c r="B13" s="5" t="s">
        <v>71</v>
      </c>
    </row>
    <row r="14" spans="2:2" x14ac:dyDescent="0.35">
      <c r="B14" s="5"/>
    </row>
    <row r="15" spans="2:2" ht="29" x14ac:dyDescent="0.35">
      <c r="B15" s="5" t="s">
        <v>72</v>
      </c>
    </row>
    <row r="16" spans="2:2" x14ac:dyDescent="0.35">
      <c r="B16" s="5"/>
    </row>
    <row r="17" spans="2:2" ht="58" x14ac:dyDescent="0.35">
      <c r="B17" s="5" t="s">
        <v>73</v>
      </c>
    </row>
    <row r="18" spans="2:2" x14ac:dyDescent="0.35">
      <c r="B18" s="5"/>
    </row>
    <row r="19" spans="2:2" ht="72.5" x14ac:dyDescent="0.35">
      <c r="B19" s="5" t="s">
        <v>74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2450EF-566E-42FD-B0A3-85658B87E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d6f25a68-2b8f-4a5b-9db1-9252afa83edf"/>
    <ds:schemaRef ds:uri="http://purl.org/dc/elements/1.1/"/>
    <ds:schemaRef ds:uri="5b109657-a981-45e9-accc-f4b6203c2974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Zákl. nastavenie</vt:lpstr>
      <vt:lpstr>Ponuka v zákazke</vt:lpstr>
      <vt:lpstr>Hárok1</vt:lpstr>
      <vt:lpstr>Ponuka - bodový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2025-05-14T09:05:47Z</cp:lastPrinted>
  <dcterms:created xsi:type="dcterms:W3CDTF">2022-09-22T09:41:16Z</dcterms:created>
  <dcterms:modified xsi:type="dcterms:W3CDTF">2025-06-12T08:48:14Z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