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apustova\Desktop\Gymnázium M.Kukučína Revúca - Výmena palubovky v telocvični\"/>
    </mc:Choice>
  </mc:AlternateContent>
  <bookViews>
    <workbookView xWindow="0" yWindow="0" windowWidth="24000" windowHeight="9885" activeTab="1"/>
  </bookViews>
  <sheets>
    <sheet name="Rekapitulácia stavby" sheetId="1" r:id="rId1"/>
    <sheet name="01 - Stavebná časť" sheetId="2" r:id="rId2"/>
  </sheets>
  <definedNames>
    <definedName name="_xlnm.Print_Titles" localSheetId="1">'01 - Stavebná časť'!$118:$118</definedName>
    <definedName name="_xlnm.Print_Titles" localSheetId="0">'Rekapitulácia stavby'!$85:$85</definedName>
    <definedName name="_xlnm.Print_Area" localSheetId="1">'01 - Stavebná časť'!$C$4:$Q$70,'01 - Stavebná časť'!$C$76:$Q$102,'01 - Stavebná časť'!$C$108:$Q$152</definedName>
    <definedName name="_xlnm.Print_Area" localSheetId="0">'Rekapitulácia stavby'!$C$4:$AP$70,'Rekapitulácia stavby'!$C$76:$AP$92</definedName>
  </definedNames>
  <calcPr calcId="152511"/>
</workbook>
</file>

<file path=xl/calcChain.xml><?xml version="1.0" encoding="utf-8"?>
<calcChain xmlns="http://schemas.openxmlformats.org/spreadsheetml/2006/main">
  <c r="BK141" i="2" l="1"/>
  <c r="BI141" i="2"/>
  <c r="BH141" i="2"/>
  <c r="BG141" i="2"/>
  <c r="BF141" i="2"/>
  <c r="BE141" i="2"/>
  <c r="AA141" i="2"/>
  <c r="Y141" i="2"/>
  <c r="W141" i="2"/>
  <c r="BK140" i="2"/>
  <c r="BI140" i="2"/>
  <c r="BH140" i="2"/>
  <c r="BG140" i="2"/>
  <c r="BF140" i="2"/>
  <c r="BE140" i="2"/>
  <c r="AA140" i="2"/>
  <c r="Y140" i="2"/>
  <c r="W140" i="2"/>
  <c r="BK142" i="2"/>
  <c r="BI142" i="2"/>
  <c r="BH142" i="2"/>
  <c r="BG142" i="2"/>
  <c r="BF142" i="2"/>
  <c r="BE142" i="2"/>
  <c r="AA142" i="2"/>
  <c r="Y142" i="2"/>
  <c r="W142" i="2"/>
  <c r="AY88" i="1"/>
  <c r="AX88" i="1"/>
  <c r="BI152" i="2"/>
  <c r="BH152" i="2"/>
  <c r="BG152" i="2"/>
  <c r="BE152" i="2"/>
  <c r="AA152" i="2"/>
  <c r="AA151" i="2"/>
  <c r="Y152" i="2"/>
  <c r="Y151" i="2"/>
  <c r="W152" i="2"/>
  <c r="W151" i="2"/>
  <c r="BK152" i="2"/>
  <c r="BK151" i="2"/>
  <c r="N151" i="2" s="1"/>
  <c r="N98" i="2" s="1"/>
  <c r="BF152" i="2"/>
  <c r="BI150" i="2"/>
  <c r="BH150" i="2"/>
  <c r="BG150" i="2"/>
  <c r="BE150" i="2"/>
  <c r="AA150" i="2"/>
  <c r="AA149" i="2" s="1"/>
  <c r="Y150" i="2"/>
  <c r="Y149" i="2" s="1"/>
  <c r="W150" i="2"/>
  <c r="W149" i="2" s="1"/>
  <c r="BK150" i="2"/>
  <c r="BK149" i="2" s="1"/>
  <c r="N149" i="2" s="1"/>
  <c r="N97" i="2" s="1"/>
  <c r="BF150" i="2"/>
  <c r="BI148" i="2"/>
  <c r="BH148" i="2"/>
  <c r="BG148" i="2"/>
  <c r="BE148" i="2"/>
  <c r="AA148" i="2"/>
  <c r="Y148" i="2"/>
  <c r="W148" i="2"/>
  <c r="BK148" i="2"/>
  <c r="BF148" i="2"/>
  <c r="BI147" i="2"/>
  <c r="BH147" i="2"/>
  <c r="BG147" i="2"/>
  <c r="BE147" i="2"/>
  <c r="AA147" i="2"/>
  <c r="Y147" i="2"/>
  <c r="W147" i="2"/>
  <c r="BK147" i="2"/>
  <c r="BF147" i="2"/>
  <c r="BI146" i="2"/>
  <c r="BH146" i="2"/>
  <c r="BG146" i="2"/>
  <c r="BE146" i="2"/>
  <c r="AA146" i="2"/>
  <c r="Y146" i="2"/>
  <c r="W146" i="2"/>
  <c r="BK146" i="2"/>
  <c r="BF146" i="2"/>
  <c r="BI145" i="2"/>
  <c r="BH145" i="2"/>
  <c r="BG145" i="2"/>
  <c r="BE145" i="2"/>
  <c r="AA145" i="2"/>
  <c r="Y145" i="2"/>
  <c r="W145" i="2"/>
  <c r="BK145" i="2"/>
  <c r="BF145" i="2"/>
  <c r="BI144" i="2"/>
  <c r="BH144" i="2"/>
  <c r="BG144" i="2"/>
  <c r="BE144" i="2"/>
  <c r="AA144" i="2"/>
  <c r="Y144" i="2"/>
  <c r="W144" i="2"/>
  <c r="BK144" i="2"/>
  <c r="BF144" i="2"/>
  <c r="BI143" i="2"/>
  <c r="BH143" i="2"/>
  <c r="BG143" i="2"/>
  <c r="BE143" i="2"/>
  <c r="AA143" i="2"/>
  <c r="Y143" i="2"/>
  <c r="W143" i="2"/>
  <c r="BK143" i="2"/>
  <c r="BF143" i="2"/>
  <c r="BI139" i="2"/>
  <c r="BH139" i="2"/>
  <c r="BG139" i="2"/>
  <c r="BE139" i="2"/>
  <c r="AA139" i="2"/>
  <c r="AA138" i="2"/>
  <c r="Y139" i="2"/>
  <c r="Y138" i="2"/>
  <c r="W139" i="2"/>
  <c r="W138" i="2"/>
  <c r="BK139" i="2"/>
  <c r="BK138" i="2"/>
  <c r="N138" i="2" s="1"/>
  <c r="N96" i="2" s="1"/>
  <c r="BF139" i="2"/>
  <c r="BI137" i="2"/>
  <c r="BH137" i="2"/>
  <c r="BG137" i="2"/>
  <c r="BE137" i="2"/>
  <c r="AA137" i="2"/>
  <c r="Y137" i="2"/>
  <c r="W137" i="2"/>
  <c r="BK137" i="2"/>
  <c r="BF137" i="2"/>
  <c r="BI136" i="2"/>
  <c r="BH136" i="2"/>
  <c r="BG136" i="2"/>
  <c r="BE136" i="2"/>
  <c r="AA136" i="2"/>
  <c r="AA135" i="2"/>
  <c r="Y136" i="2"/>
  <c r="Y135" i="2"/>
  <c r="W136" i="2"/>
  <c r="W135" i="2"/>
  <c r="BK136" i="2"/>
  <c r="BK135" i="2"/>
  <c r="N135" i="2" s="1"/>
  <c r="N95" i="2" s="1"/>
  <c r="BF136" i="2"/>
  <c r="BI134" i="2"/>
  <c r="BH134" i="2"/>
  <c r="BG134" i="2"/>
  <c r="BE134" i="2"/>
  <c r="AA134" i="2"/>
  <c r="AA133" i="2" s="1"/>
  <c r="Y134" i="2"/>
  <c r="Y133" i="2" s="1"/>
  <c r="W134" i="2"/>
  <c r="W133" i="2" s="1"/>
  <c r="BK134" i="2"/>
  <c r="BK133" i="2" s="1"/>
  <c r="BF134" i="2"/>
  <c r="BI132" i="2"/>
  <c r="BH132" i="2"/>
  <c r="BG132" i="2"/>
  <c r="BE132" i="2"/>
  <c r="AA132" i="2"/>
  <c r="Y132" i="2"/>
  <c r="W132" i="2"/>
  <c r="BK132" i="2"/>
  <c r="BF132" i="2"/>
  <c r="BI131" i="2"/>
  <c r="BH131" i="2"/>
  <c r="BG131" i="2"/>
  <c r="BE131" i="2"/>
  <c r="AA131" i="2"/>
  <c r="AA130" i="2" s="1"/>
  <c r="AA129" i="2" s="1"/>
  <c r="Y131" i="2"/>
  <c r="Y130" i="2"/>
  <c r="Y129" i="2" s="1"/>
  <c r="W131" i="2"/>
  <c r="W130" i="2" s="1"/>
  <c r="BK131" i="2"/>
  <c r="BK130" i="2"/>
  <c r="N130" i="2" s="1"/>
  <c r="N93" i="2" s="1"/>
  <c r="BF131" i="2"/>
  <c r="BI128" i="2"/>
  <c r="BH128" i="2"/>
  <c r="BG128" i="2"/>
  <c r="BE128" i="2"/>
  <c r="AA128" i="2"/>
  <c r="AA127" i="2"/>
  <c r="Y128" i="2"/>
  <c r="Y127" i="2"/>
  <c r="W128" i="2"/>
  <c r="W127" i="2"/>
  <c r="BK128" i="2"/>
  <c r="BK127" i="2"/>
  <c r="BF128" i="2"/>
  <c r="N91" i="2"/>
  <c r="BI126" i="2"/>
  <c r="BH126" i="2"/>
  <c r="BG126" i="2"/>
  <c r="BE126" i="2"/>
  <c r="AA126" i="2"/>
  <c r="Y126" i="2"/>
  <c r="W126" i="2"/>
  <c r="BK126" i="2"/>
  <c r="BF126" i="2"/>
  <c r="BI125" i="2"/>
  <c r="BH125" i="2"/>
  <c r="BG125" i="2"/>
  <c r="BE125" i="2"/>
  <c r="AA125" i="2"/>
  <c r="Y125" i="2"/>
  <c r="W125" i="2"/>
  <c r="BK125" i="2"/>
  <c r="BF125" i="2"/>
  <c r="BI124" i="2"/>
  <c r="BH124" i="2"/>
  <c r="BG124" i="2"/>
  <c r="BE124" i="2"/>
  <c r="AA124" i="2"/>
  <c r="Y124" i="2"/>
  <c r="W124" i="2"/>
  <c r="BK124" i="2"/>
  <c r="BF124" i="2"/>
  <c r="BI123" i="2"/>
  <c r="BH123" i="2"/>
  <c r="BG123" i="2"/>
  <c r="BE123" i="2"/>
  <c r="AA123" i="2"/>
  <c r="Y123" i="2"/>
  <c r="W123" i="2"/>
  <c r="BK123" i="2"/>
  <c r="BF123" i="2"/>
  <c r="BI122" i="2"/>
  <c r="H36" i="2"/>
  <c r="BD88" i="1" s="1"/>
  <c r="BD87" i="1" s="1"/>
  <c r="W35" i="1" s="1"/>
  <c r="BH122" i="2"/>
  <c r="H35" i="2" s="1"/>
  <c r="BC88" i="1" s="1"/>
  <c r="BC87" i="1" s="1"/>
  <c r="BG122" i="2"/>
  <c r="H34" i="2"/>
  <c r="BB88" i="1" s="1"/>
  <c r="BB87" i="1" s="1"/>
  <c r="BE122" i="2"/>
  <c r="M32" i="2" s="1"/>
  <c r="AV88" i="1" s="1"/>
  <c r="AT88" i="1" s="1"/>
  <c r="AA122" i="2"/>
  <c r="AA121" i="2"/>
  <c r="AA120" i="2" s="1"/>
  <c r="AA119" i="2" s="1"/>
  <c r="Y122" i="2"/>
  <c r="Y121" i="2"/>
  <c r="Y120" i="2" s="1"/>
  <c r="Y119" i="2" s="1"/>
  <c r="W122" i="2"/>
  <c r="W121" i="2"/>
  <c r="W120" i="2" s="1"/>
  <c r="BK122" i="2"/>
  <c r="BK121" i="2" s="1"/>
  <c r="BF122" i="2"/>
  <c r="M33" i="2" s="1"/>
  <c r="AW88" i="1" s="1"/>
  <c r="F113" i="2"/>
  <c r="F111" i="2"/>
  <c r="M28" i="2"/>
  <c r="AS88" i="1" s="1"/>
  <c r="AS87" i="1" s="1"/>
  <c r="F81" i="2"/>
  <c r="F79" i="2"/>
  <c r="O21" i="2"/>
  <c r="E21" i="2"/>
  <c r="M116" i="2"/>
  <c r="M84" i="2"/>
  <c r="O20" i="2"/>
  <c r="O18" i="2"/>
  <c r="E18" i="2"/>
  <c r="M115" i="2" s="1"/>
  <c r="M83" i="2"/>
  <c r="O17" i="2"/>
  <c r="O15" i="2"/>
  <c r="E15" i="2"/>
  <c r="F116" i="2"/>
  <c r="F84" i="2"/>
  <c r="O14" i="2"/>
  <c r="O12" i="2"/>
  <c r="E12" i="2"/>
  <c r="F115" i="2" s="1"/>
  <c r="O11" i="2"/>
  <c r="O9" i="2"/>
  <c r="M81" i="2" s="1"/>
  <c r="F6" i="2"/>
  <c r="F110" i="2"/>
  <c r="F78" i="2"/>
  <c r="AK27" i="1"/>
  <c r="AM83" i="1"/>
  <c r="L83" i="1"/>
  <c r="AM82" i="1"/>
  <c r="L82" i="1"/>
  <c r="AM80" i="1"/>
  <c r="L80" i="1"/>
  <c r="L78" i="1"/>
  <c r="L77" i="1"/>
  <c r="N121" i="2" l="1"/>
  <c r="N90" i="2" s="1"/>
  <c r="BK120" i="2"/>
  <c r="W33" i="1"/>
  <c r="AX87" i="1"/>
  <c r="AY87" i="1"/>
  <c r="W34" i="1"/>
  <c r="W129" i="2"/>
  <c r="W119" i="2" s="1"/>
  <c r="AU88" i="1" s="1"/>
  <c r="AU87" i="1" s="1"/>
  <c r="N133" i="2"/>
  <c r="N94" i="2" s="1"/>
  <c r="BK129" i="2"/>
  <c r="N129" i="2" s="1"/>
  <c r="N92" i="2" s="1"/>
  <c r="F83" i="2"/>
  <c r="M113" i="2"/>
  <c r="H33" i="2"/>
  <c r="BA88" i="1" s="1"/>
  <c r="BA87" i="1" s="1"/>
  <c r="H32" i="2"/>
  <c r="AZ88" i="1" s="1"/>
  <c r="AZ87" i="1" s="1"/>
  <c r="AV87" i="1" l="1"/>
  <c r="W31" i="1"/>
  <c r="W32" i="1"/>
  <c r="AW87" i="1"/>
  <c r="AK32" i="1" s="1"/>
  <c r="N120" i="2"/>
  <c r="N89" i="2" s="1"/>
  <c r="BK119" i="2"/>
  <c r="N119" i="2" s="1"/>
  <c r="N88" i="2" s="1"/>
  <c r="AK31" i="1" l="1"/>
  <c r="AT87" i="1"/>
  <c r="M27" i="2"/>
  <c r="M30" i="2" s="1"/>
  <c r="L102" i="2"/>
  <c r="AG88" i="1" l="1"/>
  <c r="L38" i="2"/>
  <c r="AG87" i="1" l="1"/>
  <c r="AN88" i="1"/>
  <c r="AG92" i="1" l="1"/>
  <c r="AK26" i="1"/>
  <c r="AK29" i="1" s="1"/>
  <c r="AK37" i="1" s="1"/>
  <c r="AN87" i="1"/>
  <c r="AN92" i="1" s="1"/>
</calcChain>
</file>

<file path=xl/sharedStrings.xml><?xml version="1.0" encoding="utf-8"?>
<sst xmlns="http://schemas.openxmlformats.org/spreadsheetml/2006/main" count="637" uniqueCount="215">
  <si>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</si>
  <si>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</si>
  <si>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</si>
  <si>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</si>
  <si>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</si>
  <si>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</si>
  <si>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</si>
  <si>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</si>
  <si>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</si>
  <si>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</si>
  <si>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</si>
  <si>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</si>
  <si>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</si>
  <si>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</si>
  <si>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20180408</t>
  </si>
  <si>
    <t>Stavba:</t>
  </si>
  <si>
    <t>JKSO:</t>
  </si>
  <si>
    <t>KS:</t>
  </si>
  <si>
    <t>Miesto:</t>
  </si>
  <si>
    <t xml:space="preserve"> </t>
  </si>
  <si>
    <t>Dátum:</t>
  </si>
  <si>
    <t>7. 4. 2018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</si>
  <si>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</si>
  <si>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</si>
  <si>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</si>
  <si>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</si>
  <si>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</si>
  <si>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</si>
  <si>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</si>
  <si>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</si>
  <si>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</si>
  <si>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</si>
  <si>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</si>
  <si>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</si>
  <si>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</si>
  <si>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</si>
  <si>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</si>
  <si>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</si>
  <si>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</si>
  <si>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</si>
  <si>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</si>
  <si>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</si>
  <si>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</si>
  <si>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</si>
  <si>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</si>
  <si>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</si>
  <si>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</si>
  <si>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</si>
  <si>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</si>
  <si>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</si>
  <si>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</si>
  <si>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</si>
  <si>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</si>
  <si>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</si>
  <si>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</si>
  <si>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</si>
  <si>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</si>
  <si>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</si>
  <si>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</si>
  <si>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</si>
  <si>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</si>
  <si>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</si>
  <si>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</si>
  <si>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</si>
  <si>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</si>
  <si>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</si>
  <si>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</si>
  <si>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</si>
  <si>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</si>
  <si>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</si>
  <si>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</si>
  <si>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</si>
  <si>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</si>
  <si>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{ebe87f16-5e25-4581-a41b-889ce96d7fd0}</t>
  </si>
  <si>
    <t>{00000000-0000-0000-0000-000000000000}</t>
  </si>
  <si>
    <t>/</t>
  </si>
  <si>
    <t>01</t>
  </si>
  <si>
    <t>Stavebná časť</t>
  </si>
  <si>
    <t>1</t>
  </si>
  <si>
    <t>{41a4d18d-c658-415b-9b33-5cc500296d06}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</si>
  <si>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</si>
  <si>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</si>
  <si>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</si>
  <si>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</si>
  <si>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</si>
  <si>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</si>
  <si>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</si>
  <si>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</si>
  <si>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</si>
  <si>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</si>
  <si>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</si>
  <si>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01 - Stavebná časť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</si>
  <si>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</si>
  <si>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</si>
  <si>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</si>
  <si>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</si>
  <si>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</si>
  <si>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</si>
  <si>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</si>
  <si>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</si>
  <si>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</si>
  <si>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</si>
  <si>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</si>
  <si>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</si>
  <si>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714 - Akustické a protiotrasové opatrenie</t>
  </si>
  <si>
    <t xml:space="preserve">    762 - Konštrukcie tesárske</t>
  </si>
  <si>
    <t xml:space="preserve">    763 - Konštrukcie - drevostavby</t>
  </si>
  <si>
    <t xml:space="preserve">    767 - Konštrukcie doplnkové kovové</t>
  </si>
  <si>
    <t xml:space="preserve">    775 - Podlahy vlysové a parketové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</si>
  <si>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</si>
  <si>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</si>
  <si>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</si>
  <si>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</si>
  <si>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</si>
  <si>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</si>
  <si>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</si>
  <si>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</si>
  <si>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</si>
  <si>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</si>
  <si>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</si>
  <si>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</si>
  <si>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</si>
  <si>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</si>
  <si>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</si>
  <si>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</si>
  <si>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</si>
  <si>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952901111</t>
  </si>
  <si>
    <t>Vyčistenie budov pri výške podlaží do 4m</t>
  </si>
  <si>
    <t>m2</t>
  </si>
  <si>
    <t>4</t>
  </si>
  <si>
    <t>2</t>
  </si>
  <si>
    <t>-2010939394</t>
  </si>
  <si>
    <t>6</t>
  </si>
  <si>
    <t>979081111</t>
  </si>
  <si>
    <t>Odvoz sutiny a vybúraných hmôt na skládku do 1 km</t>
  </si>
  <si>
    <t>t</t>
  </si>
  <si>
    <t>1818682857</t>
  </si>
  <si>
    <t>979082111</t>
  </si>
  <si>
    <t>Vnútrostavenisková doprava sutiny a vybúraných hmôt do 10 m</t>
  </si>
  <si>
    <t>931144155</t>
  </si>
  <si>
    <t>5</t>
  </si>
  <si>
    <t>979082121</t>
  </si>
  <si>
    <t>Vnútrostavenisková doprava sutiny a vybúraných hmôt za každých ďalších 5 m</t>
  </si>
  <si>
    <t>1793575833</t>
  </si>
  <si>
    <t>9</t>
  </si>
  <si>
    <t>979089112</t>
  </si>
  <si>
    <t>Poplatok za skladovanie - drevo, sklo, plasty (17 02 ), ostatné</t>
  </si>
  <si>
    <t>-714542760</t>
  </si>
  <si>
    <t>18</t>
  </si>
  <si>
    <t>998011001</t>
  </si>
  <si>
    <t>Presun hmôt pre budovy  (801, 803, 812), zvislá konštr. z tehál, tvárnic, z kovu výšky do 6 m</t>
  </si>
  <si>
    <t>-1868940200</t>
  </si>
  <si>
    <t>10</t>
  </si>
  <si>
    <t>711471051</t>
  </si>
  <si>
    <t>Zhotovenie izolácie proti tlakovej vode PVC fóliou položenou voľne na vodorovnej ploche so zvarením spoju</t>
  </si>
  <si>
    <t>16</t>
  </si>
  <si>
    <t>50272451</t>
  </si>
  <si>
    <t>11</t>
  </si>
  <si>
    <t>M</t>
  </si>
  <si>
    <t>2832990210</t>
  </si>
  <si>
    <t>FATRAFOL- hydroizolačná fólia</t>
  </si>
  <si>
    <t>32</t>
  </si>
  <si>
    <t>-2038465445</t>
  </si>
  <si>
    <t>8</t>
  </si>
  <si>
    <t>714110804</t>
  </si>
  <si>
    <t>Demontáž a spätná montáž rebrín, kotviacich prvkov tyčí...</t>
  </si>
  <si>
    <t>sub</t>
  </si>
  <si>
    <t>17913979</t>
  </si>
  <si>
    <t>762521811</t>
  </si>
  <si>
    <t>Demontáž podláh bez vankúšov z dosiek hr. do 32 mm,  -0.01600t</t>
  </si>
  <si>
    <t>665981837</t>
  </si>
  <si>
    <t>7</t>
  </si>
  <si>
    <t>714110803</t>
  </si>
  <si>
    <t>Demontáž a spätná montáž drevených obkladových prvkov</t>
  </si>
  <si>
    <t>-1014270017</t>
  </si>
  <si>
    <t>12</t>
  </si>
  <si>
    <t>763714220</t>
  </si>
  <si>
    <t>-1700223976</t>
  </si>
  <si>
    <t>13</t>
  </si>
  <si>
    <t>763714221</t>
  </si>
  <si>
    <t>Dodávka a montáž ventilačných líšt z masívneho dreva</t>
  </si>
  <si>
    <t>1921434393</t>
  </si>
  <si>
    <t>14</t>
  </si>
  <si>
    <t>763714222</t>
  </si>
  <si>
    <t>Ukončenie prechodov, výroba atipických prvkov</t>
  </si>
  <si>
    <t>215048527</t>
  </si>
  <si>
    <t>15</t>
  </si>
  <si>
    <t>763714224</t>
  </si>
  <si>
    <t>Zhotovenie čiar maľovaním</t>
  </si>
  <si>
    <t>m</t>
  </si>
  <si>
    <t>69954416</t>
  </si>
  <si>
    <t>763714226</t>
  </si>
  <si>
    <t>Náter podlahy lakom Bona finish dvojnásobný</t>
  </si>
  <si>
    <t>449571722</t>
  </si>
  <si>
    <t>17</t>
  </si>
  <si>
    <t>763714227</t>
  </si>
  <si>
    <t>Dodávka a montáž puzdier pre stĺpiky ( volejbal, tenis, šplh...)</t>
  </si>
  <si>
    <t>ks</t>
  </si>
  <si>
    <t>1589132965</t>
  </si>
  <si>
    <t>19</t>
  </si>
  <si>
    <t>998763101</t>
  </si>
  <si>
    <t>Presun hmôt pre drevostavby v objektoch výšky do 12 m</t>
  </si>
  <si>
    <t>1065513854</t>
  </si>
  <si>
    <t>3</t>
  </si>
  <si>
    <t>767590840</t>
  </si>
  <si>
    <t>Demontáž podlahových konštrukcií zdvojených podláh nosného roštu,  -0,01000t</t>
  </si>
  <si>
    <t>-1122662679</t>
  </si>
  <si>
    <t>775511800</t>
  </si>
  <si>
    <t>Demontáž lepených drevených podláh vlysových, mozaikových, parketových, vrátane líšt -0,0150t</t>
  </si>
  <si>
    <t>1931364239</t>
  </si>
  <si>
    <t xml:space="preserve">Dodávka a montáž palubovej podlahy Singleflex Olympia BOEN DUB </t>
  </si>
  <si>
    <t>Dodávka a montáž PE-fólie pod podkladný rošt palubovej podlahy</t>
  </si>
  <si>
    <t>Dodávka a montáž podlahového roštu odpruženého sytému Singleflex Olympia BOEN DUB</t>
  </si>
  <si>
    <t>Dodávka a montáž PE-fólie nad podkladný rošt palubovej podlahy</t>
  </si>
  <si>
    <t>Gymnázium M.Kukučína Revúca-Rekonštrukcia palubovky v telocvični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</si>
</sst>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indexed="55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indexed="56"/>
      <name val="Trebuchet MS"/>
    </font>
    <font>
      <sz val="10"/>
      <color indexed="56"/>
      <name val="Trebuchet MS"/>
    </font>
    <font>
      <sz val="8"/>
      <color indexed="56"/>
      <name val="Trebuchet MS"/>
    </font>
    <font>
      <sz val="8"/>
      <color indexed="43"/>
      <name val="Trebuchet MS"/>
    </font>
    <font>
      <sz val="10"/>
      <name val="Trebuchet MS"/>
    </font>
    <font>
      <sz val="10"/>
      <color indexed="16"/>
      <name val="Trebuchet MS"/>
    </font>
    <font>
      <u/>
      <sz val="10"/>
      <color indexed="12"/>
      <name val="Trebuchet MS"/>
    </font>
    <font>
      <sz val="8"/>
      <color indexed="48"/>
      <name val="Trebuchet MS"/>
    </font>
    <font>
      <b/>
      <sz val="16"/>
      <name val="Trebuchet MS"/>
    </font>
    <font>
      <sz val="9"/>
      <color indexed="55"/>
      <name val="Trebuchet MS"/>
    </font>
    <font>
      <sz val="10"/>
      <color indexed="63"/>
      <name val="Trebuchet MS"/>
    </font>
    <font>
      <b/>
      <sz val="10"/>
      <name val="Trebuchet MS"/>
    </font>
    <font>
      <b/>
      <sz val="8"/>
      <color indexed="55"/>
      <name val="Trebuchet MS"/>
    </font>
    <font>
      <b/>
      <sz val="10"/>
      <color indexed="63"/>
      <name val="Trebuchet MS"/>
    </font>
    <font>
      <sz val="10"/>
      <color indexed="55"/>
      <name val="Trebuchet MS"/>
    </font>
    <font>
      <b/>
      <sz val="9"/>
      <name val="Trebuchet MS"/>
    </font>
    <font>
      <sz val="12"/>
      <color indexed="55"/>
      <name val="Trebuchet MS"/>
    </font>
    <font>
      <b/>
      <sz val="12"/>
      <color indexed="16"/>
      <name val="Trebuchet MS"/>
    </font>
    <font>
      <sz val="12"/>
      <name val="Trebuchet MS"/>
    </font>
    <font>
      <sz val="18"/>
      <color indexed="12"/>
      <name val="Wingdings 2"/>
    </font>
    <font>
      <b/>
      <sz val="11"/>
      <color indexed="56"/>
      <name val="Trebuchet MS"/>
    </font>
    <font>
      <sz val="11"/>
      <color indexed="56"/>
      <name val="Trebuchet MS"/>
    </font>
    <font>
      <sz val="11"/>
      <color indexed="55"/>
      <name val="Trebuchet MS"/>
    </font>
    <font>
      <b/>
      <sz val="12"/>
      <color indexed="16"/>
      <name val="Trebuchet MS"/>
    </font>
    <font>
      <b/>
      <sz val="8"/>
      <color indexed="16"/>
      <name val="Trebuchet MS"/>
    </font>
    <font>
      <sz val="8"/>
      <color indexed="16"/>
      <name val="Trebuchet MS"/>
    </font>
    <font>
      <b/>
      <sz val="8"/>
      <name val="Trebuchet MS"/>
    </font>
    <font>
      <sz val="8"/>
      <name val="Trebuchet MS"/>
      <family val="2"/>
    </font>
    <font>
      <u/>
      <sz val="11"/>
      <color theme="10"/>
      <name val="Calibri"/>
      <scheme val="minor"/>
    </font>
    <font>
      <i/>
      <sz val="8"/>
      <name val="Trebuchet MS"/>
      <family val="2"/>
      <charset val="238"/>
    </font>
    <font>
      <sz val="8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left" vertical="center"/>
    </xf>
    <xf numFmtId="0" fontId="11" fillId="3" borderId="0" xfId="1" applyFont="1" applyFill="1" applyAlignment="1" applyProtection="1">
      <alignment vertical="center"/>
    </xf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9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3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166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3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1" xfId="0" applyNumberFormat="1" applyFont="1" applyBorder="1" applyAlignment="1"/>
    <xf numFmtId="166" fontId="30" fillId="0" borderId="12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3" xfId="0" applyFont="1" applyBorder="1" applyAlignment="1"/>
    <xf numFmtId="166" fontId="7" fillId="0" borderId="0" xfId="0" applyNumberFormat="1" applyFont="1" applyBorder="1" applyAlignment="1"/>
    <xf numFmtId="166" fontId="7" fillId="0" borderId="14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49" fontId="0" fillId="0" borderId="24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167" fontId="0" fillId="0" borderId="24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4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4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166" fontId="1" fillId="0" borderId="16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2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7" fontId="6" fillId="0" borderId="22" xfId="0" applyNumberFormat="1" applyFont="1" applyBorder="1" applyAlignment="1"/>
    <xf numFmtId="167" fontId="6" fillId="0" borderId="22" xfId="0" applyNumberFormat="1" applyFont="1" applyBorder="1" applyAlignment="1">
      <alignment vertical="center"/>
    </xf>
    <xf numFmtId="167" fontId="5" fillId="0" borderId="11" xfId="0" applyNumberFormat="1" applyFont="1" applyBorder="1" applyAlignment="1"/>
    <xf numFmtId="167" fontId="5" fillId="0" borderId="11" xfId="0" applyNumberFormat="1" applyFont="1" applyBorder="1" applyAlignment="1">
      <alignment vertical="center"/>
    </xf>
    <xf numFmtId="167" fontId="6" fillId="0" borderId="16" xfId="0" applyNumberFormat="1" applyFont="1" applyBorder="1" applyAlignment="1"/>
    <xf numFmtId="167" fontId="6" fillId="0" borderId="16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7" fontId="0" fillId="0" borderId="24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11" fillId="3" borderId="0" xfId="1" applyFont="1" applyFill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7" fontId="22" fillId="0" borderId="11" xfId="0" applyNumberFormat="1" applyFont="1" applyBorder="1" applyAlignment="1"/>
    <xf numFmtId="167" fontId="3" fillId="0" borderId="11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4" fillId="0" borderId="24" xfId="0" applyFont="1" applyBorder="1" applyAlignment="1" applyProtection="1">
      <alignment horizontal="center" vertical="center"/>
      <protection locked="0"/>
    </xf>
    <xf numFmtId="49" fontId="34" fillId="0" borderId="24" xfId="0" applyNumberFormat="1" applyFont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167" fontId="34" fillId="0" borderId="24" xfId="0" applyNumberFormat="1" applyFont="1" applyBorder="1" applyAlignment="1" applyProtection="1">
      <alignment vertical="center"/>
      <protection locked="0"/>
    </xf>
    <xf numFmtId="167" fontId="34" fillId="0" borderId="24" xfId="0" applyNumberFormat="1" applyFont="1" applyBorder="1" applyAlignment="1" applyProtection="1">
      <alignment vertical="center"/>
      <protection locked="0"/>
    </xf>
    <xf numFmtId="167" fontId="35" fillId="0" borderId="24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1025" name="Picture 1">
          <a:hlinkClick xmlns:r="http://schemas.openxmlformats.org/officeDocument/2006/relationships" r:id="rId1" tooltip="https://www.kros.sk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667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049" name="Picture 1">
          <a:hlinkClick xmlns:r="http://schemas.openxmlformats.org/officeDocument/2006/relationships" r:id="rId1" tooltip="https://www.kros.sk/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76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workbookViewId="0">
      <pane ySplit="1" topLeftCell="A2" activePane="bottomLeft" state="frozen"/>
      <selection pane="bottomLeft" activeCell="K6" sqref="K6:AO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 customWidth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63" t="s">
        <v>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R2" s="154" t="s">
        <v>8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65" t="s">
        <v>11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23"/>
      <c r="AS4" s="17" t="s">
        <v>12</v>
      </c>
      <c r="BS4" s="18" t="s">
        <v>9</v>
      </c>
    </row>
    <row r="5" spans="1:73" ht="14.45" customHeight="1">
      <c r="B5" s="22"/>
      <c r="C5" s="24"/>
      <c r="D5" s="25" t="s">
        <v>13</v>
      </c>
      <c r="E5" s="24"/>
      <c r="F5" s="24"/>
      <c r="G5" s="24"/>
      <c r="H5" s="24"/>
      <c r="I5" s="24"/>
      <c r="J5" s="24"/>
      <c r="K5" s="167" t="s">
        <v>14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24"/>
      <c r="AQ5" s="23"/>
      <c r="BS5" s="18" t="s">
        <v>9</v>
      </c>
    </row>
    <row r="6" spans="1:73" ht="36.950000000000003" customHeight="1">
      <c r="B6" s="22"/>
      <c r="C6" s="24"/>
      <c r="D6" s="27" t="s">
        <v>15</v>
      </c>
      <c r="E6" s="24"/>
      <c r="F6" s="24"/>
      <c r="G6" s="24"/>
      <c r="H6" s="24"/>
      <c r="I6" s="24"/>
      <c r="J6" s="24"/>
      <c r="K6" s="169" t="s">
        <v>214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24"/>
      <c r="AQ6" s="23"/>
      <c r="BS6" s="18" t="s">
        <v>9</v>
      </c>
    </row>
    <row r="7" spans="1:73" ht="14.45" customHeight="1">
      <c r="B7" s="22"/>
      <c r="C7" s="24"/>
      <c r="D7" s="28" t="s">
        <v>16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17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>
      <c r="B8" s="22"/>
      <c r="C8" s="24"/>
      <c r="D8" s="28" t="s">
        <v>18</v>
      </c>
      <c r="E8" s="24"/>
      <c r="F8" s="24"/>
      <c r="G8" s="24"/>
      <c r="H8" s="24"/>
      <c r="I8" s="24"/>
      <c r="J8" s="24"/>
      <c r="K8" s="26" t="s">
        <v>19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20</v>
      </c>
      <c r="AL8" s="24"/>
      <c r="AM8" s="24"/>
      <c r="AN8" s="26" t="s">
        <v>21</v>
      </c>
      <c r="AO8" s="24"/>
      <c r="AP8" s="24"/>
      <c r="AQ8" s="23"/>
      <c r="BS8" s="18" t="s">
        <v>9</v>
      </c>
    </row>
    <row r="9" spans="1:73" ht="14.45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>
      <c r="B10" s="22"/>
      <c r="C10" s="24"/>
      <c r="D10" s="28" t="s">
        <v>22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23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>
      <c r="B11" s="22"/>
      <c r="C11" s="24"/>
      <c r="D11" s="24"/>
      <c r="E11" s="26" t="s">
        <v>19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24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>
      <c r="B13" s="22"/>
      <c r="C13" s="24"/>
      <c r="D13" s="28" t="s">
        <v>25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23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>
      <c r="B14" s="22"/>
      <c r="C14" s="24"/>
      <c r="D14" s="24"/>
      <c r="E14" s="26" t="s">
        <v>19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24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>
      <c r="B16" s="22"/>
      <c r="C16" s="24"/>
      <c r="D16" s="28" t="s">
        <v>26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23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>
      <c r="B17" s="22"/>
      <c r="C17" s="24"/>
      <c r="D17" s="24"/>
      <c r="E17" s="26" t="s">
        <v>19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24</v>
      </c>
      <c r="AL17" s="24"/>
      <c r="AM17" s="24"/>
      <c r="AN17" s="26" t="s">
        <v>5</v>
      </c>
      <c r="AO17" s="24"/>
      <c r="AP17" s="24"/>
      <c r="AQ17" s="23"/>
      <c r="BS17" s="18" t="s">
        <v>27</v>
      </c>
    </row>
    <row r="18" spans="2:71" ht="6.95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28</v>
      </c>
    </row>
    <row r="19" spans="2:71" ht="14.45" customHeight="1">
      <c r="B19" s="22"/>
      <c r="C19" s="24"/>
      <c r="D19" s="28" t="s">
        <v>29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23</v>
      </c>
      <c r="AL19" s="24"/>
      <c r="AM19" s="24"/>
      <c r="AN19" s="26" t="s">
        <v>5</v>
      </c>
      <c r="AO19" s="24"/>
      <c r="AP19" s="24"/>
      <c r="AQ19" s="23"/>
      <c r="BS19" s="18" t="s">
        <v>28</v>
      </c>
    </row>
    <row r="20" spans="2:71" ht="18.399999999999999" customHeight="1">
      <c r="B20" s="22"/>
      <c r="C20" s="24"/>
      <c r="D20" s="24"/>
      <c r="E20" s="26" t="s">
        <v>19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24</v>
      </c>
      <c r="AL20" s="24"/>
      <c r="AM20" s="24"/>
      <c r="AN20" s="26" t="s">
        <v>5</v>
      </c>
      <c r="AO20" s="24"/>
      <c r="AP20" s="24"/>
      <c r="AQ20" s="23"/>
    </row>
    <row r="21" spans="2:71" ht="6.95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>
      <c r="B22" s="22"/>
      <c r="C22" s="24"/>
      <c r="D22" s="28" t="s">
        <v>30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76" t="s">
        <v>5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24"/>
      <c r="AP23" s="24"/>
      <c r="AQ23" s="23"/>
    </row>
    <row r="24" spans="2:71" ht="6.95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>
      <c r="B26" s="22"/>
      <c r="C26" s="24"/>
      <c r="D26" s="30" t="s">
        <v>31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7">
        <f>ROUND(AG87,2)</f>
        <v>0</v>
      </c>
      <c r="AL26" s="168"/>
      <c r="AM26" s="168"/>
      <c r="AN26" s="168"/>
      <c r="AO26" s="168"/>
      <c r="AP26" s="24"/>
      <c r="AQ26" s="23"/>
    </row>
    <row r="27" spans="2:71" ht="14.45" customHeight="1">
      <c r="B27" s="22"/>
      <c r="C27" s="24"/>
      <c r="D27" s="30" t="s">
        <v>32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7">
        <f>ROUND(AG90,2)</f>
        <v>0</v>
      </c>
      <c r="AL27" s="177"/>
      <c r="AM27" s="177"/>
      <c r="AN27" s="177"/>
      <c r="AO27" s="177"/>
      <c r="AP27" s="24"/>
      <c r="AQ27" s="23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78">
        <f>ROUND(AK26+AK27,2)</f>
        <v>0</v>
      </c>
      <c r="AL29" s="179"/>
      <c r="AM29" s="179"/>
      <c r="AN29" s="179"/>
      <c r="AO29" s="179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34</v>
      </c>
      <c r="E31" s="37"/>
      <c r="F31" s="38" t="s">
        <v>35</v>
      </c>
      <c r="G31" s="37"/>
      <c r="H31" s="37"/>
      <c r="I31" s="37"/>
      <c r="J31" s="37"/>
      <c r="K31" s="37"/>
      <c r="L31" s="145">
        <v>0.2</v>
      </c>
      <c r="M31" s="146"/>
      <c r="N31" s="146"/>
      <c r="O31" s="146"/>
      <c r="P31" s="37"/>
      <c r="Q31" s="37"/>
      <c r="R31" s="37"/>
      <c r="S31" s="37"/>
      <c r="T31" s="40" t="s">
        <v>36</v>
      </c>
      <c r="U31" s="37"/>
      <c r="V31" s="37"/>
      <c r="W31" s="147">
        <f>ROUND(AZ87+SUM(CD91),2)</f>
        <v>0</v>
      </c>
      <c r="X31" s="146"/>
      <c r="Y31" s="146"/>
      <c r="Z31" s="146"/>
      <c r="AA31" s="146"/>
      <c r="AB31" s="146"/>
      <c r="AC31" s="146"/>
      <c r="AD31" s="146"/>
      <c r="AE31" s="146"/>
      <c r="AF31" s="37"/>
      <c r="AG31" s="37"/>
      <c r="AH31" s="37"/>
      <c r="AI31" s="37"/>
      <c r="AJ31" s="37"/>
      <c r="AK31" s="147">
        <f>ROUND(AV87+SUM(BY91),2)</f>
        <v>0</v>
      </c>
      <c r="AL31" s="146"/>
      <c r="AM31" s="146"/>
      <c r="AN31" s="146"/>
      <c r="AO31" s="146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37</v>
      </c>
      <c r="G32" s="37"/>
      <c r="H32" s="37"/>
      <c r="I32" s="37"/>
      <c r="J32" s="37"/>
      <c r="K32" s="37"/>
      <c r="L32" s="145">
        <v>0.2</v>
      </c>
      <c r="M32" s="146"/>
      <c r="N32" s="146"/>
      <c r="O32" s="146"/>
      <c r="P32" s="37"/>
      <c r="Q32" s="37"/>
      <c r="R32" s="37"/>
      <c r="S32" s="37"/>
      <c r="T32" s="40" t="s">
        <v>36</v>
      </c>
      <c r="U32" s="37"/>
      <c r="V32" s="37"/>
      <c r="W32" s="147">
        <f>ROUND(BA87+SUM(CE91),2)</f>
        <v>0</v>
      </c>
      <c r="X32" s="146"/>
      <c r="Y32" s="146"/>
      <c r="Z32" s="146"/>
      <c r="AA32" s="146"/>
      <c r="AB32" s="146"/>
      <c r="AC32" s="146"/>
      <c r="AD32" s="146"/>
      <c r="AE32" s="146"/>
      <c r="AF32" s="37"/>
      <c r="AG32" s="37"/>
      <c r="AH32" s="37"/>
      <c r="AI32" s="37"/>
      <c r="AJ32" s="37"/>
      <c r="AK32" s="147">
        <f>ROUND(AW87+SUM(BZ91),2)</f>
        <v>0</v>
      </c>
      <c r="AL32" s="146"/>
      <c r="AM32" s="146"/>
      <c r="AN32" s="146"/>
      <c r="AO32" s="146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38</v>
      </c>
      <c r="G33" s="37"/>
      <c r="H33" s="37"/>
      <c r="I33" s="37"/>
      <c r="J33" s="37"/>
      <c r="K33" s="37"/>
      <c r="L33" s="145">
        <v>0.2</v>
      </c>
      <c r="M33" s="146"/>
      <c r="N33" s="146"/>
      <c r="O33" s="146"/>
      <c r="P33" s="37"/>
      <c r="Q33" s="37"/>
      <c r="R33" s="37"/>
      <c r="S33" s="37"/>
      <c r="T33" s="40" t="s">
        <v>36</v>
      </c>
      <c r="U33" s="37"/>
      <c r="V33" s="37"/>
      <c r="W33" s="147">
        <f>ROUND(BB87+SUM(CF91),2)</f>
        <v>0</v>
      </c>
      <c r="X33" s="146"/>
      <c r="Y33" s="146"/>
      <c r="Z33" s="146"/>
      <c r="AA33" s="146"/>
      <c r="AB33" s="146"/>
      <c r="AC33" s="146"/>
      <c r="AD33" s="146"/>
      <c r="AE33" s="146"/>
      <c r="AF33" s="37"/>
      <c r="AG33" s="37"/>
      <c r="AH33" s="37"/>
      <c r="AI33" s="37"/>
      <c r="AJ33" s="37"/>
      <c r="AK33" s="147">
        <v>0</v>
      </c>
      <c r="AL33" s="146"/>
      <c r="AM33" s="146"/>
      <c r="AN33" s="146"/>
      <c r="AO33" s="146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39</v>
      </c>
      <c r="G34" s="37"/>
      <c r="H34" s="37"/>
      <c r="I34" s="37"/>
      <c r="J34" s="37"/>
      <c r="K34" s="37"/>
      <c r="L34" s="145">
        <v>0.2</v>
      </c>
      <c r="M34" s="146"/>
      <c r="N34" s="146"/>
      <c r="O34" s="146"/>
      <c r="P34" s="37"/>
      <c r="Q34" s="37"/>
      <c r="R34" s="37"/>
      <c r="S34" s="37"/>
      <c r="T34" s="40" t="s">
        <v>36</v>
      </c>
      <c r="U34" s="37"/>
      <c r="V34" s="37"/>
      <c r="W34" s="147">
        <f>ROUND(BC87+SUM(CG91),2)</f>
        <v>0</v>
      </c>
      <c r="X34" s="146"/>
      <c r="Y34" s="146"/>
      <c r="Z34" s="146"/>
      <c r="AA34" s="146"/>
      <c r="AB34" s="146"/>
      <c r="AC34" s="146"/>
      <c r="AD34" s="146"/>
      <c r="AE34" s="146"/>
      <c r="AF34" s="37"/>
      <c r="AG34" s="37"/>
      <c r="AH34" s="37"/>
      <c r="AI34" s="37"/>
      <c r="AJ34" s="37"/>
      <c r="AK34" s="147">
        <v>0</v>
      </c>
      <c r="AL34" s="146"/>
      <c r="AM34" s="146"/>
      <c r="AN34" s="146"/>
      <c r="AO34" s="146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40</v>
      </c>
      <c r="G35" s="37"/>
      <c r="H35" s="37"/>
      <c r="I35" s="37"/>
      <c r="J35" s="37"/>
      <c r="K35" s="37"/>
      <c r="L35" s="145">
        <v>0</v>
      </c>
      <c r="M35" s="146"/>
      <c r="N35" s="146"/>
      <c r="O35" s="146"/>
      <c r="P35" s="37"/>
      <c r="Q35" s="37"/>
      <c r="R35" s="37"/>
      <c r="S35" s="37"/>
      <c r="T35" s="40" t="s">
        <v>36</v>
      </c>
      <c r="U35" s="37"/>
      <c r="V35" s="37"/>
      <c r="W35" s="147">
        <f>ROUND(BD87+SUM(CH91),2)</f>
        <v>0</v>
      </c>
      <c r="X35" s="146"/>
      <c r="Y35" s="146"/>
      <c r="Z35" s="146"/>
      <c r="AA35" s="146"/>
      <c r="AB35" s="146"/>
      <c r="AC35" s="146"/>
      <c r="AD35" s="146"/>
      <c r="AE35" s="146"/>
      <c r="AF35" s="37"/>
      <c r="AG35" s="37"/>
      <c r="AH35" s="37"/>
      <c r="AI35" s="37"/>
      <c r="AJ35" s="37"/>
      <c r="AK35" s="147">
        <v>0</v>
      </c>
      <c r="AL35" s="146"/>
      <c r="AM35" s="146"/>
      <c r="AN35" s="146"/>
      <c r="AO35" s="146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42</v>
      </c>
      <c r="U37" s="44"/>
      <c r="V37" s="44"/>
      <c r="W37" s="44"/>
      <c r="X37" s="170" t="s">
        <v>43</v>
      </c>
      <c r="Y37" s="171"/>
      <c r="Z37" s="171"/>
      <c r="AA37" s="171"/>
      <c r="AB37" s="171"/>
      <c r="AC37" s="44"/>
      <c r="AD37" s="44"/>
      <c r="AE37" s="44"/>
      <c r="AF37" s="44"/>
      <c r="AG37" s="44"/>
      <c r="AH37" s="44"/>
      <c r="AI37" s="44"/>
      <c r="AJ37" s="44"/>
      <c r="AK37" s="172">
        <f>SUM(AK29:AK35)</f>
        <v>0</v>
      </c>
      <c r="AL37" s="171"/>
      <c r="AM37" s="171"/>
      <c r="AN37" s="171"/>
      <c r="AO37" s="173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>
      <c r="B49" s="31"/>
      <c r="C49" s="32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45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>
      <c r="B58" s="31"/>
      <c r="C58" s="32"/>
      <c r="D58" s="51" t="s">
        <v>46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47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46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47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>
      <c r="B60" s="31"/>
      <c r="C60" s="32"/>
      <c r="D60" s="46" t="s">
        <v>48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49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>
      <c r="B69" s="31"/>
      <c r="C69" s="32"/>
      <c r="D69" s="51" t="s">
        <v>46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47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46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47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165" t="s">
        <v>50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33"/>
    </row>
    <row r="77" spans="2:43" s="3" customFormat="1" ht="14.45" customHeight="1">
      <c r="B77" s="61"/>
      <c r="C77" s="28" t="s">
        <v>13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20180408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174" t="str">
        <f>K6</f>
        <v>Gymnázium M.Kukučína Revúca-Rekonštrukcia palubovky v telocvični</v>
      </c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18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 xml:space="preserve"> 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20</v>
      </c>
      <c r="AJ80" s="32"/>
      <c r="AK80" s="32"/>
      <c r="AL80" s="32"/>
      <c r="AM80" s="69" t="str">
        <f>IF(AN8= "","",AN8)</f>
        <v>7. 4. 2018</v>
      </c>
      <c r="AN80" s="32"/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22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 xml:space="preserve"> 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26</v>
      </c>
      <c r="AJ82" s="32"/>
      <c r="AK82" s="32"/>
      <c r="AL82" s="32"/>
      <c r="AM82" s="152" t="str">
        <f>IF(E17="","",E17)</f>
        <v xml:space="preserve"> </v>
      </c>
      <c r="AN82" s="152"/>
      <c r="AO82" s="152"/>
      <c r="AP82" s="152"/>
      <c r="AQ82" s="33"/>
      <c r="AS82" s="158" t="s">
        <v>51</v>
      </c>
      <c r="AT82" s="159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25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29</v>
      </c>
      <c r="AJ83" s="32"/>
      <c r="AK83" s="32"/>
      <c r="AL83" s="32"/>
      <c r="AM83" s="152" t="str">
        <f>IF(E20="","",E20)</f>
        <v xml:space="preserve"> </v>
      </c>
      <c r="AN83" s="152"/>
      <c r="AO83" s="152"/>
      <c r="AP83" s="152"/>
      <c r="AQ83" s="33"/>
      <c r="AS83" s="160"/>
      <c r="AT83" s="161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60"/>
      <c r="AT84" s="161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53" t="s">
        <v>52</v>
      </c>
      <c r="D85" s="149"/>
      <c r="E85" s="149"/>
      <c r="F85" s="149"/>
      <c r="G85" s="149"/>
      <c r="H85" s="44"/>
      <c r="I85" s="148" t="s">
        <v>53</v>
      </c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8" t="s">
        <v>54</v>
      </c>
      <c r="AH85" s="149"/>
      <c r="AI85" s="149"/>
      <c r="AJ85" s="149"/>
      <c r="AK85" s="149"/>
      <c r="AL85" s="149"/>
      <c r="AM85" s="149"/>
      <c r="AN85" s="148" t="s">
        <v>55</v>
      </c>
      <c r="AO85" s="149"/>
      <c r="AP85" s="162"/>
      <c r="AQ85" s="33"/>
      <c r="AS85" s="71" t="s">
        <v>56</v>
      </c>
      <c r="AT85" s="72" t="s">
        <v>57</v>
      </c>
      <c r="AU85" s="72" t="s">
        <v>58</v>
      </c>
      <c r="AV85" s="72" t="s">
        <v>59</v>
      </c>
      <c r="AW85" s="72" t="s">
        <v>60</v>
      </c>
      <c r="AX85" s="72" t="s">
        <v>61</v>
      </c>
      <c r="AY85" s="72" t="s">
        <v>62</v>
      </c>
      <c r="AZ85" s="72" t="s">
        <v>63</v>
      </c>
      <c r="BA85" s="72" t="s">
        <v>64</v>
      </c>
      <c r="BB85" s="72" t="s">
        <v>65</v>
      </c>
      <c r="BC85" s="72" t="s">
        <v>66</v>
      </c>
      <c r="BD85" s="73" t="s">
        <v>67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5" t="s">
        <v>68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151">
        <f>ROUND(AG88,2)</f>
        <v>0</v>
      </c>
      <c r="AH87" s="151"/>
      <c r="AI87" s="151"/>
      <c r="AJ87" s="151"/>
      <c r="AK87" s="151"/>
      <c r="AL87" s="151"/>
      <c r="AM87" s="151"/>
      <c r="AN87" s="143">
        <f>SUM(AG87,AT87)</f>
        <v>0</v>
      </c>
      <c r="AO87" s="143"/>
      <c r="AP87" s="143"/>
      <c r="AQ87" s="67"/>
      <c r="AS87" s="77">
        <f>ROUND(AS88,2)</f>
        <v>0</v>
      </c>
      <c r="AT87" s="78">
        <f>ROUND(SUM(AV87:AW87),2)</f>
        <v>0</v>
      </c>
      <c r="AU87" s="79">
        <f>ROUND(AU88,5)</f>
        <v>1550.99171</v>
      </c>
      <c r="AV87" s="78">
        <f>ROUND(AZ87*L31,2)</f>
        <v>0</v>
      </c>
      <c r="AW87" s="78">
        <f>ROUND(BA87*L32,2)</f>
        <v>0</v>
      </c>
      <c r="AX87" s="78">
        <f>ROUND(BB87*L31,2)</f>
        <v>0</v>
      </c>
      <c r="AY87" s="78">
        <f>ROUND(BC87*L32,2)</f>
        <v>0</v>
      </c>
      <c r="AZ87" s="78">
        <f>ROUND(AZ88,2)</f>
        <v>0</v>
      </c>
      <c r="BA87" s="78">
        <f>ROUND(BA88,2)</f>
        <v>0</v>
      </c>
      <c r="BB87" s="78">
        <f>ROUND(BB88,2)</f>
        <v>0</v>
      </c>
      <c r="BC87" s="78">
        <f>ROUND(BC88,2)</f>
        <v>0</v>
      </c>
      <c r="BD87" s="80">
        <f>ROUND(BD88,2)</f>
        <v>0</v>
      </c>
      <c r="BS87" s="81" t="s">
        <v>69</v>
      </c>
      <c r="BT87" s="81" t="s">
        <v>70</v>
      </c>
      <c r="BU87" s="82" t="s">
        <v>71</v>
      </c>
      <c r="BV87" s="81" t="s">
        <v>72</v>
      </c>
      <c r="BW87" s="81" t="s">
        <v>73</v>
      </c>
      <c r="BX87" s="81" t="s">
        <v>74</v>
      </c>
    </row>
    <row r="88" spans="1:76" s="5" customFormat="1" ht="16.5" customHeight="1">
      <c r="A88" s="83" t="s">
        <v>75</v>
      </c>
      <c r="B88" s="84"/>
      <c r="C88" s="85"/>
      <c r="D88" s="150" t="s">
        <v>76</v>
      </c>
      <c r="E88" s="150"/>
      <c r="F88" s="150"/>
      <c r="G88" s="150"/>
      <c r="H88" s="150"/>
      <c r="I88" s="86"/>
      <c r="J88" s="150" t="s">
        <v>77</v>
      </c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6">
        <f>'01 - Stavebná časť'!M30</f>
        <v>0</v>
      </c>
      <c r="AH88" s="157"/>
      <c r="AI88" s="157"/>
      <c r="AJ88" s="157"/>
      <c r="AK88" s="157"/>
      <c r="AL88" s="157"/>
      <c r="AM88" s="157"/>
      <c r="AN88" s="156">
        <f>SUM(AG88,AT88)</f>
        <v>0</v>
      </c>
      <c r="AO88" s="157"/>
      <c r="AP88" s="157"/>
      <c r="AQ88" s="87"/>
      <c r="AS88" s="88">
        <f>'01 - Stavebná časť'!M28</f>
        <v>0</v>
      </c>
      <c r="AT88" s="89">
        <f>ROUND(SUM(AV88:AW88),2)</f>
        <v>0</v>
      </c>
      <c r="AU88" s="90">
        <f>'01 - Stavebná časť'!W119</f>
        <v>1550.9917140000002</v>
      </c>
      <c r="AV88" s="89">
        <f>'01 - Stavebná časť'!M32</f>
        <v>0</v>
      </c>
      <c r="AW88" s="89">
        <f>'01 - Stavebná časť'!M33</f>
        <v>0</v>
      </c>
      <c r="AX88" s="89">
        <f>'01 - Stavebná časť'!M34</f>
        <v>0</v>
      </c>
      <c r="AY88" s="89">
        <f>'01 - Stavebná časť'!M35</f>
        <v>0</v>
      </c>
      <c r="AZ88" s="89">
        <f>'01 - Stavebná časť'!H32</f>
        <v>0</v>
      </c>
      <c r="BA88" s="89">
        <f>'01 - Stavebná časť'!H33</f>
        <v>0</v>
      </c>
      <c r="BB88" s="89">
        <f>'01 - Stavebná časť'!H34</f>
        <v>0</v>
      </c>
      <c r="BC88" s="89">
        <f>'01 - Stavebná časť'!H35</f>
        <v>0</v>
      </c>
      <c r="BD88" s="91">
        <f>'01 - Stavebná časť'!H36</f>
        <v>0</v>
      </c>
      <c r="BT88" s="92" t="s">
        <v>78</v>
      </c>
      <c r="BV88" s="92" t="s">
        <v>72</v>
      </c>
      <c r="BW88" s="92" t="s">
        <v>79</v>
      </c>
      <c r="BX88" s="92" t="s">
        <v>73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5" t="s">
        <v>80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143">
        <v>0</v>
      </c>
      <c r="AH90" s="143"/>
      <c r="AI90" s="143"/>
      <c r="AJ90" s="143"/>
      <c r="AK90" s="143"/>
      <c r="AL90" s="143"/>
      <c r="AM90" s="143"/>
      <c r="AN90" s="143">
        <v>0</v>
      </c>
      <c r="AO90" s="143"/>
      <c r="AP90" s="143"/>
      <c r="AQ90" s="33"/>
      <c r="AS90" s="71" t="s">
        <v>81</v>
      </c>
      <c r="AT90" s="72" t="s">
        <v>82</v>
      </c>
      <c r="AU90" s="72" t="s">
        <v>34</v>
      </c>
      <c r="AV90" s="73" t="s">
        <v>57</v>
      </c>
    </row>
    <row r="91" spans="1:76" s="1" customFormat="1" ht="10.9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83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144">
        <f>ROUND(AG87+AG90,2)</f>
        <v>0</v>
      </c>
      <c r="AH92" s="144"/>
      <c r="AI92" s="144"/>
      <c r="AJ92" s="144"/>
      <c r="AK92" s="144"/>
      <c r="AL92" s="144"/>
      <c r="AM92" s="144"/>
      <c r="AN92" s="144">
        <f>AN87+AN90</f>
        <v>0</v>
      </c>
      <c r="AO92" s="144"/>
      <c r="AP92" s="144"/>
      <c r="AQ92" s="33"/>
    </row>
    <row r="93" spans="1:76" s="1" customFormat="1" ht="6.95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W32:AE32"/>
    <mergeCell ref="AK32:AO32"/>
    <mergeCell ref="E23:AN23"/>
    <mergeCell ref="AK26:AO26"/>
    <mergeCell ref="AK27:AO27"/>
    <mergeCell ref="AK29:AO29"/>
    <mergeCell ref="L31:O31"/>
    <mergeCell ref="W31:AE31"/>
    <mergeCell ref="AK31:AO31"/>
    <mergeCell ref="AR2:BE2"/>
    <mergeCell ref="AN88:AP88"/>
    <mergeCell ref="AG88:AM88"/>
    <mergeCell ref="AS82:AT84"/>
    <mergeCell ref="AM83:AP83"/>
    <mergeCell ref="AN85:AP85"/>
    <mergeCell ref="C2:AP2"/>
    <mergeCell ref="C4:AP4"/>
    <mergeCell ref="K5:AO5"/>
    <mergeCell ref="K6:AO6"/>
    <mergeCell ref="L32:O32"/>
    <mergeCell ref="AK34:AO34"/>
    <mergeCell ref="X37:AB37"/>
    <mergeCell ref="AK37:AO37"/>
    <mergeCell ref="C76:AP76"/>
    <mergeCell ref="L78:AO78"/>
    <mergeCell ref="L33:O33"/>
    <mergeCell ref="W33:AE33"/>
    <mergeCell ref="AK33:AO33"/>
    <mergeCell ref="L34:O34"/>
    <mergeCell ref="W34:AE34"/>
    <mergeCell ref="D88:H88"/>
    <mergeCell ref="J88:AF88"/>
    <mergeCell ref="AG87:AM87"/>
    <mergeCell ref="AN87:AP87"/>
    <mergeCell ref="AM82:AP82"/>
    <mergeCell ref="C85:G85"/>
    <mergeCell ref="AG90:AM90"/>
    <mergeCell ref="AN90:AP90"/>
    <mergeCell ref="AG92:AM92"/>
    <mergeCell ref="AN92:AP92"/>
    <mergeCell ref="L35:O35"/>
    <mergeCell ref="W35:AE35"/>
    <mergeCell ref="AK35:AO35"/>
    <mergeCell ref="I85:AF85"/>
    <mergeCell ref="AG85:AM85"/>
  </mergeCells>
  <phoneticPr fontId="32" type="noConversion"/>
  <hyperlinks>
    <hyperlink ref="K1:S1" location="C2" display="1) Súhrnný list stavby"/>
    <hyperlink ref="W1:AF1" location="C87" display="2) Rekapitulácia objektov"/>
    <hyperlink ref="A88" location="'01 - Stavebná časť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3"/>
  <sheetViews>
    <sheetView showGridLines="0" tabSelected="1" workbookViewId="0">
      <pane ySplit="1" topLeftCell="A115" activePane="bottomLeft" state="frozen"/>
      <selection pane="bottomLeft" activeCell="C132" sqref="C132:Q13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6" ht="21.75" customHeight="1">
      <c r="A1" s="95"/>
      <c r="B1" s="11"/>
      <c r="C1" s="11"/>
      <c r="D1" s="12" t="s">
        <v>1</v>
      </c>
      <c r="E1" s="11"/>
      <c r="F1" s="13" t="s">
        <v>84</v>
      </c>
      <c r="G1" s="13"/>
      <c r="H1" s="196" t="s">
        <v>85</v>
      </c>
      <c r="I1" s="196"/>
      <c r="J1" s="196"/>
      <c r="K1" s="196"/>
      <c r="L1" s="13" t="s">
        <v>86</v>
      </c>
      <c r="M1" s="11"/>
      <c r="N1" s="11"/>
      <c r="O1" s="12" t="s">
        <v>87</v>
      </c>
      <c r="P1" s="11"/>
      <c r="Q1" s="11"/>
      <c r="R1" s="11"/>
      <c r="S1" s="13" t="s">
        <v>88</v>
      </c>
      <c r="T1" s="13"/>
      <c r="U1" s="95"/>
      <c r="V1" s="95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63" t="s">
        <v>7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S2" s="154" t="s">
        <v>8</v>
      </c>
      <c r="T2" s="155"/>
      <c r="U2" s="155"/>
      <c r="V2" s="155"/>
      <c r="W2" s="155"/>
      <c r="X2" s="155"/>
      <c r="Y2" s="155"/>
      <c r="Z2" s="155"/>
      <c r="AA2" s="155"/>
      <c r="AB2" s="155"/>
      <c r="AC2" s="155"/>
      <c r="AT2" s="18" t="s">
        <v>79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70</v>
      </c>
    </row>
    <row r="4" spans="1:66" ht="36.950000000000003" customHeight="1">
      <c r="B4" s="22"/>
      <c r="C4" s="165" t="s">
        <v>89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192" t="str">
        <f>'Rekapitulácia stavby'!K6</f>
        <v>Gymnázium M.Kukučína Revúca-Rekonštrukcia palubovky v telocvični</v>
      </c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24"/>
      <c r="R6" s="23"/>
    </row>
    <row r="7" spans="1:66" s="1" customFormat="1" ht="32.85" customHeight="1">
      <c r="B7" s="31"/>
      <c r="C7" s="32"/>
      <c r="D7" s="27" t="s">
        <v>90</v>
      </c>
      <c r="E7" s="32"/>
      <c r="F7" s="169" t="s">
        <v>91</v>
      </c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203" t="str">
        <f>'Rekapitulácia stavby'!AN8</f>
        <v>7. 4. 2018</v>
      </c>
      <c r="P9" s="203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22</v>
      </c>
      <c r="E11" s="32"/>
      <c r="F11" s="32"/>
      <c r="G11" s="32"/>
      <c r="H11" s="32"/>
      <c r="I11" s="32"/>
      <c r="J11" s="32"/>
      <c r="K11" s="32"/>
      <c r="L11" s="32"/>
      <c r="M11" s="28" t="s">
        <v>23</v>
      </c>
      <c r="N11" s="32"/>
      <c r="O11" s="167" t="str">
        <f>IF('Rekapitulácia stavby'!AN10="","",'Rekapitulácia stavby'!AN10)</f>
        <v/>
      </c>
      <c r="P11" s="167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stavby'!E11="","",'Rekapitulácia stavby'!E11)</f>
        <v xml:space="preserve"> 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67" t="str">
        <f>IF('Rekapitulácia stavby'!AN11="","",'Rekapitulácia stavby'!AN11)</f>
        <v/>
      </c>
      <c r="P12" s="167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23</v>
      </c>
      <c r="N14" s="32"/>
      <c r="O14" s="167" t="str">
        <f>IF('Rekapitulácia stavby'!AN13="","",'Rekapitulácia stavby'!AN13)</f>
        <v/>
      </c>
      <c r="P14" s="167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67" t="str">
        <f>IF('Rekapitulácia stavby'!AN14="","",'Rekapitulácia stavby'!AN14)</f>
        <v/>
      </c>
      <c r="P15" s="167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26</v>
      </c>
      <c r="E17" s="32"/>
      <c r="F17" s="32"/>
      <c r="G17" s="32"/>
      <c r="H17" s="32"/>
      <c r="I17" s="32"/>
      <c r="J17" s="32"/>
      <c r="K17" s="32"/>
      <c r="L17" s="32"/>
      <c r="M17" s="28" t="s">
        <v>23</v>
      </c>
      <c r="N17" s="32"/>
      <c r="O17" s="167" t="str">
        <f>IF('Rekapitulácia stavby'!AN16="","",'Rekapitulácia stavby'!AN16)</f>
        <v/>
      </c>
      <c r="P17" s="167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stavby'!E17="","",'Rekapitulácia stavby'!E17)</f>
        <v xml:space="preserve"> 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67" t="str">
        <f>IF('Rekapitulácia stavby'!AN17="","",'Rekapitulácia stavby'!AN17)</f>
        <v/>
      </c>
      <c r="P18" s="167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29</v>
      </c>
      <c r="E20" s="32"/>
      <c r="F20" s="32"/>
      <c r="G20" s="32"/>
      <c r="H20" s="32"/>
      <c r="I20" s="32"/>
      <c r="J20" s="32"/>
      <c r="K20" s="32"/>
      <c r="L20" s="32"/>
      <c r="M20" s="28" t="s">
        <v>23</v>
      </c>
      <c r="N20" s="32"/>
      <c r="O20" s="167" t="str">
        <f>IF('Rekapitulácia stavby'!AN19="","",'Rekapitulácia stavby'!AN19)</f>
        <v/>
      </c>
      <c r="P20" s="167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67" t="str">
        <f>IF('Rekapitulácia stavby'!AN20="","",'Rekapitulácia stavby'!AN20)</f>
        <v/>
      </c>
      <c r="P21" s="167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30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76" t="s">
        <v>5</v>
      </c>
      <c r="F24" s="176"/>
      <c r="G24" s="176"/>
      <c r="H24" s="176"/>
      <c r="I24" s="176"/>
      <c r="J24" s="176"/>
      <c r="K24" s="176"/>
      <c r="L24" s="176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96" t="s">
        <v>92</v>
      </c>
      <c r="E27" s="32"/>
      <c r="F27" s="32"/>
      <c r="G27" s="32"/>
      <c r="H27" s="32"/>
      <c r="I27" s="32"/>
      <c r="J27" s="32"/>
      <c r="K27" s="32"/>
      <c r="L27" s="32"/>
      <c r="M27" s="177">
        <f>N88</f>
        <v>0</v>
      </c>
      <c r="N27" s="177"/>
      <c r="O27" s="177"/>
      <c r="P27" s="177"/>
      <c r="Q27" s="32"/>
      <c r="R27" s="33"/>
    </row>
    <row r="28" spans="2:18" s="1" customFormat="1" ht="14.45" customHeight="1">
      <c r="B28" s="31"/>
      <c r="C28" s="32"/>
      <c r="D28" s="30" t="s">
        <v>93</v>
      </c>
      <c r="E28" s="32"/>
      <c r="F28" s="32"/>
      <c r="G28" s="32"/>
      <c r="H28" s="32"/>
      <c r="I28" s="32"/>
      <c r="J28" s="32"/>
      <c r="K28" s="32"/>
      <c r="L28" s="32"/>
      <c r="M28" s="177">
        <f>N100</f>
        <v>0</v>
      </c>
      <c r="N28" s="177"/>
      <c r="O28" s="177"/>
      <c r="P28" s="177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97" t="s">
        <v>33</v>
      </c>
      <c r="E30" s="32"/>
      <c r="F30" s="32"/>
      <c r="G30" s="32"/>
      <c r="H30" s="32"/>
      <c r="I30" s="32"/>
      <c r="J30" s="32"/>
      <c r="K30" s="32"/>
      <c r="L30" s="32"/>
      <c r="M30" s="210">
        <f>ROUND(M27+M28,2)</f>
        <v>0</v>
      </c>
      <c r="N30" s="191"/>
      <c r="O30" s="191"/>
      <c r="P30" s="191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34</v>
      </c>
      <c r="E32" s="38" t="s">
        <v>35</v>
      </c>
      <c r="F32" s="39">
        <v>0.2</v>
      </c>
      <c r="G32" s="98" t="s">
        <v>36</v>
      </c>
      <c r="H32" s="209">
        <f>ROUND((SUM(BE100:BE101)+SUM(BE119:BE152)), 2)</f>
        <v>0</v>
      </c>
      <c r="I32" s="191"/>
      <c r="J32" s="191"/>
      <c r="K32" s="32"/>
      <c r="L32" s="32"/>
      <c r="M32" s="209">
        <f>ROUND(ROUND((SUM(BE100:BE101)+SUM(BE119:BE152)), 2)*F32, 2)</f>
        <v>0</v>
      </c>
      <c r="N32" s="191"/>
      <c r="O32" s="191"/>
      <c r="P32" s="191"/>
      <c r="Q32" s="32"/>
      <c r="R32" s="33"/>
    </row>
    <row r="33" spans="2:18" s="1" customFormat="1" ht="14.45" customHeight="1">
      <c r="B33" s="31"/>
      <c r="C33" s="32"/>
      <c r="D33" s="32"/>
      <c r="E33" s="38" t="s">
        <v>37</v>
      </c>
      <c r="F33" s="39">
        <v>0.2</v>
      </c>
      <c r="G33" s="98" t="s">
        <v>36</v>
      </c>
      <c r="H33" s="209">
        <f>ROUND((SUM(BF100:BF101)+SUM(BF119:BF152)), 2)</f>
        <v>0</v>
      </c>
      <c r="I33" s="191"/>
      <c r="J33" s="191"/>
      <c r="K33" s="32"/>
      <c r="L33" s="32"/>
      <c r="M33" s="209">
        <f>ROUND(ROUND((SUM(BF100:BF101)+SUM(BF119:BF152)), 2)*F33, 2)</f>
        <v>0</v>
      </c>
      <c r="N33" s="191"/>
      <c r="O33" s="191"/>
      <c r="P33" s="191"/>
      <c r="Q33" s="32"/>
      <c r="R33" s="33"/>
    </row>
    <row r="34" spans="2:18" s="1" customFormat="1" ht="14.45" hidden="1" customHeight="1">
      <c r="B34" s="31"/>
      <c r="C34" s="32"/>
      <c r="D34" s="32"/>
      <c r="E34" s="38" t="s">
        <v>38</v>
      </c>
      <c r="F34" s="39">
        <v>0.2</v>
      </c>
      <c r="G34" s="98" t="s">
        <v>36</v>
      </c>
      <c r="H34" s="209">
        <f>ROUND((SUM(BG100:BG101)+SUM(BG119:BG152)), 2)</f>
        <v>0</v>
      </c>
      <c r="I34" s="191"/>
      <c r="J34" s="191"/>
      <c r="K34" s="32"/>
      <c r="L34" s="32"/>
      <c r="M34" s="209">
        <v>0</v>
      </c>
      <c r="N34" s="191"/>
      <c r="O34" s="191"/>
      <c r="P34" s="191"/>
      <c r="Q34" s="32"/>
      <c r="R34" s="33"/>
    </row>
    <row r="35" spans="2:18" s="1" customFormat="1" ht="14.45" hidden="1" customHeight="1">
      <c r="B35" s="31"/>
      <c r="C35" s="32"/>
      <c r="D35" s="32"/>
      <c r="E35" s="38" t="s">
        <v>39</v>
      </c>
      <c r="F35" s="39">
        <v>0.2</v>
      </c>
      <c r="G35" s="98" t="s">
        <v>36</v>
      </c>
      <c r="H35" s="209">
        <f>ROUND((SUM(BH100:BH101)+SUM(BH119:BH152)), 2)</f>
        <v>0</v>
      </c>
      <c r="I35" s="191"/>
      <c r="J35" s="191"/>
      <c r="K35" s="32"/>
      <c r="L35" s="32"/>
      <c r="M35" s="209">
        <v>0</v>
      </c>
      <c r="N35" s="191"/>
      <c r="O35" s="191"/>
      <c r="P35" s="191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40</v>
      </c>
      <c r="F36" s="39">
        <v>0</v>
      </c>
      <c r="G36" s="98" t="s">
        <v>36</v>
      </c>
      <c r="H36" s="209">
        <f>ROUND((SUM(BI100:BI101)+SUM(BI119:BI152)), 2)</f>
        <v>0</v>
      </c>
      <c r="I36" s="191"/>
      <c r="J36" s="191"/>
      <c r="K36" s="32"/>
      <c r="L36" s="32"/>
      <c r="M36" s="209">
        <v>0</v>
      </c>
      <c r="N36" s="191"/>
      <c r="O36" s="191"/>
      <c r="P36" s="191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42"/>
      <c r="D38" s="43" t="s">
        <v>41</v>
      </c>
      <c r="E38" s="44"/>
      <c r="F38" s="44"/>
      <c r="G38" s="99" t="s">
        <v>42</v>
      </c>
      <c r="H38" s="45" t="s">
        <v>43</v>
      </c>
      <c r="I38" s="44"/>
      <c r="J38" s="44"/>
      <c r="K38" s="44"/>
      <c r="L38" s="172">
        <f>SUM(M30:M36)</f>
        <v>0</v>
      </c>
      <c r="M38" s="172"/>
      <c r="N38" s="172"/>
      <c r="O38" s="172"/>
      <c r="P38" s="208"/>
      <c r="Q38" s="42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44</v>
      </c>
      <c r="E50" s="47"/>
      <c r="F50" s="47"/>
      <c r="G50" s="47"/>
      <c r="H50" s="48"/>
      <c r="I50" s="32"/>
      <c r="J50" s="46" t="s">
        <v>45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46</v>
      </c>
      <c r="E59" s="52"/>
      <c r="F59" s="52"/>
      <c r="G59" s="53" t="s">
        <v>47</v>
      </c>
      <c r="H59" s="54"/>
      <c r="I59" s="32"/>
      <c r="J59" s="51" t="s">
        <v>46</v>
      </c>
      <c r="K59" s="52"/>
      <c r="L59" s="52"/>
      <c r="M59" s="52"/>
      <c r="N59" s="53" t="s">
        <v>47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48</v>
      </c>
      <c r="E61" s="47"/>
      <c r="F61" s="47"/>
      <c r="G61" s="47"/>
      <c r="H61" s="48"/>
      <c r="I61" s="32"/>
      <c r="J61" s="46" t="s">
        <v>49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46</v>
      </c>
      <c r="E70" s="52"/>
      <c r="F70" s="52"/>
      <c r="G70" s="53" t="s">
        <v>47</v>
      </c>
      <c r="H70" s="54"/>
      <c r="I70" s="32"/>
      <c r="J70" s="51" t="s">
        <v>46</v>
      </c>
      <c r="K70" s="52"/>
      <c r="L70" s="52"/>
      <c r="M70" s="52"/>
      <c r="N70" s="53" t="s">
        <v>47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5" t="s">
        <v>94</v>
      </c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192" t="str">
        <f>F6</f>
        <v>Gymnázium M.Kukučína Revúca-Rekonštrukcia palubovky v telocvični</v>
      </c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32"/>
      <c r="R78" s="33"/>
    </row>
    <row r="79" spans="2:18" s="1" customFormat="1" ht="36.950000000000003" customHeight="1">
      <c r="B79" s="31"/>
      <c r="C79" s="65" t="s">
        <v>90</v>
      </c>
      <c r="D79" s="32"/>
      <c r="E79" s="32"/>
      <c r="F79" s="174" t="str">
        <f>F7</f>
        <v>01 - Stavebná časť</v>
      </c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 xml:space="preserve"> </v>
      </c>
      <c r="G81" s="32"/>
      <c r="H81" s="32"/>
      <c r="I81" s="32"/>
      <c r="J81" s="32"/>
      <c r="K81" s="28" t="s">
        <v>20</v>
      </c>
      <c r="L81" s="32"/>
      <c r="M81" s="203" t="str">
        <f>IF(O9="","",O9)</f>
        <v>7. 4. 2018</v>
      </c>
      <c r="N81" s="203"/>
      <c r="O81" s="203"/>
      <c r="P81" s="203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22</v>
      </c>
      <c r="D83" s="32"/>
      <c r="E83" s="32"/>
      <c r="F83" s="26" t="str">
        <f>E12</f>
        <v xml:space="preserve"> </v>
      </c>
      <c r="G83" s="32"/>
      <c r="H83" s="32"/>
      <c r="I83" s="32"/>
      <c r="J83" s="32"/>
      <c r="K83" s="28" t="s">
        <v>26</v>
      </c>
      <c r="L83" s="32"/>
      <c r="M83" s="167" t="str">
        <f>E18</f>
        <v xml:space="preserve"> </v>
      </c>
      <c r="N83" s="167"/>
      <c r="O83" s="167"/>
      <c r="P83" s="167"/>
      <c r="Q83" s="167"/>
      <c r="R83" s="33"/>
    </row>
    <row r="84" spans="2:47" s="1" customFormat="1" ht="14.45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29</v>
      </c>
      <c r="L84" s="32"/>
      <c r="M84" s="167" t="str">
        <f>E21</f>
        <v xml:space="preserve"> </v>
      </c>
      <c r="N84" s="167"/>
      <c r="O84" s="167"/>
      <c r="P84" s="167"/>
      <c r="Q84" s="167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06" t="s">
        <v>95</v>
      </c>
      <c r="D86" s="207"/>
      <c r="E86" s="207"/>
      <c r="F86" s="207"/>
      <c r="G86" s="207"/>
      <c r="H86" s="42"/>
      <c r="I86" s="42"/>
      <c r="J86" s="42"/>
      <c r="K86" s="42"/>
      <c r="L86" s="42"/>
      <c r="M86" s="42"/>
      <c r="N86" s="206" t="s">
        <v>96</v>
      </c>
      <c r="O86" s="207"/>
      <c r="P86" s="207"/>
      <c r="Q86" s="207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0" t="s">
        <v>97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43">
        <f>N119</f>
        <v>0</v>
      </c>
      <c r="O88" s="188"/>
      <c r="P88" s="188"/>
      <c r="Q88" s="188"/>
      <c r="R88" s="33"/>
      <c r="AU88" s="18" t="s">
        <v>98</v>
      </c>
    </row>
    <row r="89" spans="2:47" s="6" customFormat="1" ht="24.95" customHeight="1">
      <c r="B89" s="101"/>
      <c r="C89" s="102"/>
      <c r="D89" s="103" t="s">
        <v>99</v>
      </c>
      <c r="E89" s="102"/>
      <c r="F89" s="102"/>
      <c r="G89" s="102"/>
      <c r="H89" s="102"/>
      <c r="I89" s="102"/>
      <c r="J89" s="102"/>
      <c r="K89" s="102"/>
      <c r="L89" s="102"/>
      <c r="M89" s="102"/>
      <c r="N89" s="204">
        <f>N120</f>
        <v>0</v>
      </c>
      <c r="O89" s="205"/>
      <c r="P89" s="205"/>
      <c r="Q89" s="205"/>
      <c r="R89" s="104"/>
    </row>
    <row r="90" spans="2:47" s="7" customFormat="1" ht="19.899999999999999" customHeight="1">
      <c r="B90" s="105"/>
      <c r="C90" s="106"/>
      <c r="D90" s="107" t="s">
        <v>100</v>
      </c>
      <c r="E90" s="106"/>
      <c r="F90" s="106"/>
      <c r="G90" s="106"/>
      <c r="H90" s="106"/>
      <c r="I90" s="106"/>
      <c r="J90" s="106"/>
      <c r="K90" s="106"/>
      <c r="L90" s="106"/>
      <c r="M90" s="106"/>
      <c r="N90" s="186">
        <f>N121</f>
        <v>0</v>
      </c>
      <c r="O90" s="187"/>
      <c r="P90" s="187"/>
      <c r="Q90" s="187"/>
      <c r="R90" s="108"/>
    </row>
    <row r="91" spans="2:47" s="7" customFormat="1" ht="19.899999999999999" customHeight="1">
      <c r="B91" s="105"/>
      <c r="C91" s="106"/>
      <c r="D91" s="107" t="s">
        <v>101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86">
        <f>N127</f>
        <v>0</v>
      </c>
      <c r="O91" s="187"/>
      <c r="P91" s="187"/>
      <c r="Q91" s="187"/>
      <c r="R91" s="108"/>
    </row>
    <row r="92" spans="2:47" s="6" customFormat="1" ht="24.95" customHeight="1">
      <c r="B92" s="101"/>
      <c r="C92" s="102"/>
      <c r="D92" s="103" t="s">
        <v>102</v>
      </c>
      <c r="E92" s="102"/>
      <c r="F92" s="102"/>
      <c r="G92" s="102"/>
      <c r="H92" s="102"/>
      <c r="I92" s="102"/>
      <c r="J92" s="102"/>
      <c r="K92" s="102"/>
      <c r="L92" s="102"/>
      <c r="M92" s="102"/>
      <c r="N92" s="204">
        <f>N129</f>
        <v>0</v>
      </c>
      <c r="O92" s="205"/>
      <c r="P92" s="205"/>
      <c r="Q92" s="205"/>
      <c r="R92" s="104"/>
    </row>
    <row r="93" spans="2:47" s="7" customFormat="1" ht="19.899999999999999" customHeight="1">
      <c r="B93" s="105"/>
      <c r="C93" s="106"/>
      <c r="D93" s="107" t="s">
        <v>103</v>
      </c>
      <c r="E93" s="106"/>
      <c r="F93" s="106"/>
      <c r="G93" s="106"/>
      <c r="H93" s="106"/>
      <c r="I93" s="106"/>
      <c r="J93" s="106"/>
      <c r="K93" s="106"/>
      <c r="L93" s="106"/>
      <c r="M93" s="106"/>
      <c r="N93" s="186">
        <f>N130</f>
        <v>0</v>
      </c>
      <c r="O93" s="187"/>
      <c r="P93" s="187"/>
      <c r="Q93" s="187"/>
      <c r="R93" s="108"/>
    </row>
    <row r="94" spans="2:47" s="7" customFormat="1" ht="19.899999999999999" customHeight="1">
      <c r="B94" s="105"/>
      <c r="C94" s="106"/>
      <c r="D94" s="107" t="s">
        <v>104</v>
      </c>
      <c r="E94" s="106"/>
      <c r="F94" s="106"/>
      <c r="G94" s="106"/>
      <c r="H94" s="106"/>
      <c r="I94" s="106"/>
      <c r="J94" s="106"/>
      <c r="K94" s="106"/>
      <c r="L94" s="106"/>
      <c r="M94" s="106"/>
      <c r="N94" s="186">
        <f>N133</f>
        <v>0</v>
      </c>
      <c r="O94" s="187"/>
      <c r="P94" s="187"/>
      <c r="Q94" s="187"/>
      <c r="R94" s="108"/>
    </row>
    <row r="95" spans="2:47" s="7" customFormat="1" ht="19.899999999999999" customHeight="1">
      <c r="B95" s="105"/>
      <c r="C95" s="106"/>
      <c r="D95" s="107" t="s">
        <v>105</v>
      </c>
      <c r="E95" s="106"/>
      <c r="F95" s="106"/>
      <c r="G95" s="106"/>
      <c r="H95" s="106"/>
      <c r="I95" s="106"/>
      <c r="J95" s="106"/>
      <c r="K95" s="106"/>
      <c r="L95" s="106"/>
      <c r="M95" s="106"/>
      <c r="N95" s="186">
        <f>N135</f>
        <v>0</v>
      </c>
      <c r="O95" s="187"/>
      <c r="P95" s="187"/>
      <c r="Q95" s="187"/>
      <c r="R95" s="108"/>
    </row>
    <row r="96" spans="2:47" s="7" customFormat="1" ht="19.899999999999999" customHeight="1">
      <c r="B96" s="105"/>
      <c r="C96" s="106"/>
      <c r="D96" s="107" t="s">
        <v>106</v>
      </c>
      <c r="E96" s="106"/>
      <c r="F96" s="106"/>
      <c r="G96" s="106"/>
      <c r="H96" s="106"/>
      <c r="I96" s="106"/>
      <c r="J96" s="106"/>
      <c r="K96" s="106"/>
      <c r="L96" s="106"/>
      <c r="M96" s="106"/>
      <c r="N96" s="186">
        <f>N138</f>
        <v>0</v>
      </c>
      <c r="O96" s="187"/>
      <c r="P96" s="187"/>
      <c r="Q96" s="187"/>
      <c r="R96" s="108"/>
    </row>
    <row r="97" spans="2:21" s="7" customFormat="1" ht="19.899999999999999" customHeight="1">
      <c r="B97" s="105"/>
      <c r="C97" s="106"/>
      <c r="D97" s="107" t="s">
        <v>107</v>
      </c>
      <c r="E97" s="106"/>
      <c r="F97" s="106"/>
      <c r="G97" s="106"/>
      <c r="H97" s="106"/>
      <c r="I97" s="106"/>
      <c r="J97" s="106"/>
      <c r="K97" s="106"/>
      <c r="L97" s="106"/>
      <c r="M97" s="106"/>
      <c r="N97" s="186">
        <f>N149</f>
        <v>0</v>
      </c>
      <c r="O97" s="187"/>
      <c r="P97" s="187"/>
      <c r="Q97" s="187"/>
      <c r="R97" s="108"/>
    </row>
    <row r="98" spans="2:21" s="7" customFormat="1" ht="19.899999999999999" customHeight="1">
      <c r="B98" s="105"/>
      <c r="C98" s="106"/>
      <c r="D98" s="107" t="s">
        <v>108</v>
      </c>
      <c r="E98" s="106"/>
      <c r="F98" s="106"/>
      <c r="G98" s="106"/>
      <c r="H98" s="106"/>
      <c r="I98" s="106"/>
      <c r="J98" s="106"/>
      <c r="K98" s="106"/>
      <c r="L98" s="106"/>
      <c r="M98" s="106"/>
      <c r="N98" s="186">
        <f>N151</f>
        <v>0</v>
      </c>
      <c r="O98" s="187"/>
      <c r="P98" s="187"/>
      <c r="Q98" s="187"/>
      <c r="R98" s="108"/>
    </row>
    <row r="99" spans="2:21" s="1" customFormat="1" ht="21.75" customHeight="1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3"/>
    </row>
    <row r="100" spans="2:21" s="1" customFormat="1" ht="29.25" customHeight="1">
      <c r="B100" s="31"/>
      <c r="C100" s="100" t="s">
        <v>109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188">
        <v>0</v>
      </c>
      <c r="O100" s="189"/>
      <c r="P100" s="189"/>
      <c r="Q100" s="189"/>
      <c r="R100" s="33"/>
      <c r="T100" s="109"/>
      <c r="U100" s="110" t="s">
        <v>34</v>
      </c>
    </row>
    <row r="101" spans="2:21" s="1" customFormat="1" ht="18" customHeight="1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3"/>
    </row>
    <row r="102" spans="2:21" s="1" customFormat="1" ht="29.25" customHeight="1">
      <c r="B102" s="31"/>
      <c r="C102" s="94" t="s">
        <v>83</v>
      </c>
      <c r="D102" s="42"/>
      <c r="E102" s="42"/>
      <c r="F102" s="42"/>
      <c r="G102" s="42"/>
      <c r="H102" s="42"/>
      <c r="I102" s="42"/>
      <c r="J102" s="42"/>
      <c r="K102" s="42"/>
      <c r="L102" s="144">
        <f>ROUND(SUM(N88+N100),2)</f>
        <v>0</v>
      </c>
      <c r="M102" s="144"/>
      <c r="N102" s="144"/>
      <c r="O102" s="144"/>
      <c r="P102" s="144"/>
      <c r="Q102" s="144"/>
      <c r="R102" s="33"/>
    </row>
    <row r="103" spans="2:21" s="1" customFormat="1" ht="6.95" customHeight="1"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7"/>
    </row>
    <row r="107" spans="2:21" s="1" customFormat="1" ht="6.95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08" spans="2:21" s="1" customFormat="1" ht="36.950000000000003" customHeight="1">
      <c r="B108" s="31"/>
      <c r="C108" s="165" t="s">
        <v>110</v>
      </c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33"/>
    </row>
    <row r="109" spans="2:21" s="1" customFormat="1" ht="6.95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21" s="1" customFormat="1" ht="30" customHeight="1">
      <c r="B110" s="31"/>
      <c r="C110" s="28" t="s">
        <v>15</v>
      </c>
      <c r="D110" s="32"/>
      <c r="E110" s="32"/>
      <c r="F110" s="192" t="str">
        <f>F6</f>
        <v>Gymnázium M.Kukučína Revúca-Rekonštrukcia palubovky v telocvični</v>
      </c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32"/>
      <c r="R110" s="33"/>
    </row>
    <row r="111" spans="2:21" s="1" customFormat="1" ht="36.950000000000003" customHeight="1">
      <c r="B111" s="31"/>
      <c r="C111" s="65" t="s">
        <v>90</v>
      </c>
      <c r="D111" s="32"/>
      <c r="E111" s="32"/>
      <c r="F111" s="174" t="str">
        <f>F7</f>
        <v>01 - Stavebná časť</v>
      </c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32"/>
      <c r="R111" s="33"/>
    </row>
    <row r="112" spans="2:21" s="1" customFormat="1" ht="6.95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1" customFormat="1" ht="18" customHeight="1">
      <c r="B113" s="31"/>
      <c r="C113" s="28" t="s">
        <v>18</v>
      </c>
      <c r="D113" s="32"/>
      <c r="E113" s="32"/>
      <c r="F113" s="26" t="str">
        <f>F9</f>
        <v xml:space="preserve"> </v>
      </c>
      <c r="G113" s="32"/>
      <c r="H113" s="32"/>
      <c r="I113" s="32"/>
      <c r="J113" s="32"/>
      <c r="K113" s="28" t="s">
        <v>20</v>
      </c>
      <c r="L113" s="32"/>
      <c r="M113" s="203" t="str">
        <f>IF(O9="","",O9)</f>
        <v>7. 4. 2018</v>
      </c>
      <c r="N113" s="203"/>
      <c r="O113" s="203"/>
      <c r="P113" s="203"/>
      <c r="Q113" s="32"/>
      <c r="R113" s="33"/>
    </row>
    <row r="114" spans="2:65" s="1" customFormat="1" ht="6.95" customHeight="1"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3"/>
    </row>
    <row r="115" spans="2:65" s="1" customFormat="1" ht="15">
      <c r="B115" s="31"/>
      <c r="C115" s="28" t="s">
        <v>22</v>
      </c>
      <c r="D115" s="32"/>
      <c r="E115" s="32"/>
      <c r="F115" s="26" t="str">
        <f>E12</f>
        <v xml:space="preserve"> </v>
      </c>
      <c r="G115" s="32"/>
      <c r="H115" s="32"/>
      <c r="I115" s="32"/>
      <c r="J115" s="32"/>
      <c r="K115" s="28" t="s">
        <v>26</v>
      </c>
      <c r="L115" s="32"/>
      <c r="M115" s="167" t="str">
        <f>E18</f>
        <v xml:space="preserve"> </v>
      </c>
      <c r="N115" s="167"/>
      <c r="O115" s="167"/>
      <c r="P115" s="167"/>
      <c r="Q115" s="167"/>
      <c r="R115" s="33"/>
    </row>
    <row r="116" spans="2:65" s="1" customFormat="1" ht="14.45" customHeight="1">
      <c r="B116" s="31"/>
      <c r="C116" s="28" t="s">
        <v>25</v>
      </c>
      <c r="D116" s="32"/>
      <c r="E116" s="32"/>
      <c r="F116" s="26" t="str">
        <f>IF(E15="","",E15)</f>
        <v xml:space="preserve"> </v>
      </c>
      <c r="G116" s="32"/>
      <c r="H116" s="32"/>
      <c r="I116" s="32"/>
      <c r="J116" s="32"/>
      <c r="K116" s="28" t="s">
        <v>29</v>
      </c>
      <c r="L116" s="32"/>
      <c r="M116" s="167" t="str">
        <f>E21</f>
        <v xml:space="preserve"> </v>
      </c>
      <c r="N116" s="167"/>
      <c r="O116" s="167"/>
      <c r="P116" s="167"/>
      <c r="Q116" s="167"/>
      <c r="R116" s="33"/>
    </row>
    <row r="117" spans="2:65" s="1" customFormat="1" ht="10.35" customHeight="1"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3"/>
    </row>
    <row r="118" spans="2:65" s="8" customFormat="1" ht="29.25" customHeight="1">
      <c r="B118" s="111"/>
      <c r="C118" s="112" t="s">
        <v>111</v>
      </c>
      <c r="D118" s="113" t="s">
        <v>112</v>
      </c>
      <c r="E118" s="113" t="s">
        <v>52</v>
      </c>
      <c r="F118" s="197" t="s">
        <v>113</v>
      </c>
      <c r="G118" s="197"/>
      <c r="H118" s="197"/>
      <c r="I118" s="197"/>
      <c r="J118" s="113" t="s">
        <v>114</v>
      </c>
      <c r="K118" s="113" t="s">
        <v>115</v>
      </c>
      <c r="L118" s="197" t="s">
        <v>116</v>
      </c>
      <c r="M118" s="197"/>
      <c r="N118" s="197" t="s">
        <v>96</v>
      </c>
      <c r="O118" s="197"/>
      <c r="P118" s="197"/>
      <c r="Q118" s="198"/>
      <c r="R118" s="114"/>
      <c r="T118" s="71" t="s">
        <v>117</v>
      </c>
      <c r="U118" s="72" t="s">
        <v>34</v>
      </c>
      <c r="V118" s="72" t="s">
        <v>118</v>
      </c>
      <c r="W118" s="72" t="s">
        <v>119</v>
      </c>
      <c r="X118" s="72" t="s">
        <v>120</v>
      </c>
      <c r="Y118" s="72" t="s">
        <v>121</v>
      </c>
      <c r="Z118" s="72" t="s">
        <v>122</v>
      </c>
      <c r="AA118" s="73" t="s">
        <v>123</v>
      </c>
    </row>
    <row r="119" spans="2:65" s="1" customFormat="1" ht="29.25" customHeight="1">
      <c r="B119" s="31"/>
      <c r="C119" s="75" t="s">
        <v>92</v>
      </c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199">
        <f>BK119</f>
        <v>0</v>
      </c>
      <c r="O119" s="200"/>
      <c r="P119" s="200"/>
      <c r="Q119" s="200"/>
      <c r="R119" s="33"/>
      <c r="T119" s="74"/>
      <c r="U119" s="47"/>
      <c r="V119" s="47"/>
      <c r="W119" s="115">
        <f>W120+W129</f>
        <v>1550.9917140000002</v>
      </c>
      <c r="X119" s="47"/>
      <c r="Y119" s="115">
        <f>Y120+Y129</f>
        <v>2.0340978000000001</v>
      </c>
      <c r="Z119" s="47"/>
      <c r="AA119" s="116">
        <f>AA120+AA129</f>
        <v>21.119030000000002</v>
      </c>
      <c r="AT119" s="18" t="s">
        <v>69</v>
      </c>
      <c r="AU119" s="18" t="s">
        <v>98</v>
      </c>
      <c r="BK119" s="117">
        <f>BK120+BK129</f>
        <v>0</v>
      </c>
    </row>
    <row r="120" spans="2:65" s="9" customFormat="1" ht="37.35" customHeight="1">
      <c r="B120" s="118"/>
      <c r="C120" s="119"/>
      <c r="D120" s="120" t="s">
        <v>99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201">
        <f>BK120</f>
        <v>0</v>
      </c>
      <c r="O120" s="202"/>
      <c r="P120" s="202"/>
      <c r="Q120" s="202"/>
      <c r="R120" s="121"/>
      <c r="T120" s="122"/>
      <c r="U120" s="119"/>
      <c r="V120" s="119"/>
      <c r="W120" s="123">
        <f>W121+W127</f>
        <v>205.68591560000002</v>
      </c>
      <c r="X120" s="119"/>
      <c r="Y120" s="123">
        <f>Y121+Y127</f>
        <v>1.0437780000000001</v>
      </c>
      <c r="Z120" s="119"/>
      <c r="AA120" s="124">
        <f>AA121+AA127</f>
        <v>0</v>
      </c>
      <c r="AR120" s="125" t="s">
        <v>78</v>
      </c>
      <c r="AT120" s="126" t="s">
        <v>69</v>
      </c>
      <c r="AU120" s="126" t="s">
        <v>70</v>
      </c>
      <c r="AY120" s="125" t="s">
        <v>124</v>
      </c>
      <c r="BK120" s="127">
        <f>BK121+BK127</f>
        <v>0</v>
      </c>
    </row>
    <row r="121" spans="2:65" s="9" customFormat="1" ht="19.899999999999999" customHeight="1">
      <c r="B121" s="118"/>
      <c r="C121" s="119"/>
      <c r="D121" s="128" t="s">
        <v>100</v>
      </c>
      <c r="E121" s="128"/>
      <c r="F121" s="128"/>
      <c r="G121" s="128"/>
      <c r="H121" s="128"/>
      <c r="I121" s="128"/>
      <c r="J121" s="128"/>
      <c r="K121" s="128"/>
      <c r="L121" s="128"/>
      <c r="M121" s="128"/>
      <c r="N121" s="184">
        <f>BK121</f>
        <v>0</v>
      </c>
      <c r="O121" s="185"/>
      <c r="P121" s="185"/>
      <c r="Q121" s="185"/>
      <c r="R121" s="121"/>
      <c r="T121" s="122"/>
      <c r="U121" s="119"/>
      <c r="V121" s="119"/>
      <c r="W121" s="123">
        <f>SUM(W122:W126)</f>
        <v>204.74840360000002</v>
      </c>
      <c r="X121" s="119"/>
      <c r="Y121" s="123">
        <f>SUM(Y122:Y126)</f>
        <v>1.0437780000000001</v>
      </c>
      <c r="Z121" s="119"/>
      <c r="AA121" s="124">
        <f>SUM(AA122:AA126)</f>
        <v>0</v>
      </c>
      <c r="AR121" s="125" t="s">
        <v>78</v>
      </c>
      <c r="AT121" s="126" t="s">
        <v>69</v>
      </c>
      <c r="AU121" s="126" t="s">
        <v>78</v>
      </c>
      <c r="AY121" s="125" t="s">
        <v>124</v>
      </c>
      <c r="BK121" s="127">
        <f>SUM(BK122:BK126)</f>
        <v>0</v>
      </c>
    </row>
    <row r="122" spans="2:65" s="1" customFormat="1" ht="16.5" customHeight="1">
      <c r="B122" s="129"/>
      <c r="C122" s="130" t="s">
        <v>70</v>
      </c>
      <c r="D122" s="130" t="s">
        <v>125</v>
      </c>
      <c r="E122" s="131" t="s">
        <v>126</v>
      </c>
      <c r="F122" s="194" t="s">
        <v>127</v>
      </c>
      <c r="G122" s="194"/>
      <c r="H122" s="194"/>
      <c r="I122" s="194"/>
      <c r="J122" s="132" t="s">
        <v>128</v>
      </c>
      <c r="K122" s="133">
        <v>509.16</v>
      </c>
      <c r="L122" s="190"/>
      <c r="M122" s="190"/>
      <c r="N122" s="190"/>
      <c r="O122" s="190"/>
      <c r="P122" s="190"/>
      <c r="Q122" s="190"/>
      <c r="R122" s="134"/>
      <c r="T122" s="135" t="s">
        <v>5</v>
      </c>
      <c r="U122" s="40" t="s">
        <v>37</v>
      </c>
      <c r="V122" s="136">
        <v>0.32401000000000002</v>
      </c>
      <c r="W122" s="136">
        <f>V122*K122</f>
        <v>164.97293160000001</v>
      </c>
      <c r="X122" s="136">
        <v>2.0500000000000002E-3</v>
      </c>
      <c r="Y122" s="136">
        <f>X122*K122</f>
        <v>1.0437780000000001</v>
      </c>
      <c r="Z122" s="136">
        <v>0</v>
      </c>
      <c r="AA122" s="137">
        <f>Z122*K122</f>
        <v>0</v>
      </c>
      <c r="AR122" s="18" t="s">
        <v>129</v>
      </c>
      <c r="AT122" s="18" t="s">
        <v>125</v>
      </c>
      <c r="AU122" s="18" t="s">
        <v>130</v>
      </c>
      <c r="AY122" s="18" t="s">
        <v>124</v>
      </c>
      <c r="BE122" s="138">
        <f>IF(U122="základná",N122,0)</f>
        <v>0</v>
      </c>
      <c r="BF122" s="138">
        <f>IF(U122="znížená",N122,0)</f>
        <v>0</v>
      </c>
      <c r="BG122" s="138">
        <f>IF(U122="zákl. prenesená",N122,0)</f>
        <v>0</v>
      </c>
      <c r="BH122" s="138">
        <f>IF(U122="zníž. prenesená",N122,0)</f>
        <v>0</v>
      </c>
      <c r="BI122" s="138">
        <f>IF(U122="nulová",N122,0)</f>
        <v>0</v>
      </c>
      <c r="BJ122" s="18" t="s">
        <v>130</v>
      </c>
      <c r="BK122" s="139">
        <f>ROUND(L122*K122,3)</f>
        <v>0</v>
      </c>
      <c r="BL122" s="18" t="s">
        <v>129</v>
      </c>
      <c r="BM122" s="18" t="s">
        <v>131</v>
      </c>
    </row>
    <row r="123" spans="2:65" s="1" customFormat="1" ht="25.5" customHeight="1">
      <c r="B123" s="129"/>
      <c r="C123" s="130" t="s">
        <v>132</v>
      </c>
      <c r="D123" s="130" t="s">
        <v>125</v>
      </c>
      <c r="E123" s="131" t="s">
        <v>133</v>
      </c>
      <c r="F123" s="194" t="s">
        <v>134</v>
      </c>
      <c r="G123" s="194"/>
      <c r="H123" s="194"/>
      <c r="I123" s="194"/>
      <c r="J123" s="132" t="s">
        <v>135</v>
      </c>
      <c r="K123" s="133">
        <v>21.119</v>
      </c>
      <c r="L123" s="190"/>
      <c r="M123" s="190"/>
      <c r="N123" s="190"/>
      <c r="O123" s="190"/>
      <c r="P123" s="190"/>
      <c r="Q123" s="190"/>
      <c r="R123" s="134"/>
      <c r="T123" s="135" t="s">
        <v>5</v>
      </c>
      <c r="U123" s="40" t="s">
        <v>37</v>
      </c>
      <c r="V123" s="136">
        <v>0.59799999999999998</v>
      </c>
      <c r="W123" s="136">
        <f>V123*K123</f>
        <v>12.629161999999999</v>
      </c>
      <c r="X123" s="136">
        <v>0</v>
      </c>
      <c r="Y123" s="136">
        <f>X123*K123</f>
        <v>0</v>
      </c>
      <c r="Z123" s="136">
        <v>0</v>
      </c>
      <c r="AA123" s="137">
        <f>Z123*K123</f>
        <v>0</v>
      </c>
      <c r="AR123" s="18" t="s">
        <v>129</v>
      </c>
      <c r="AT123" s="18" t="s">
        <v>125</v>
      </c>
      <c r="AU123" s="18" t="s">
        <v>130</v>
      </c>
      <c r="AY123" s="18" t="s">
        <v>124</v>
      </c>
      <c r="BE123" s="138">
        <f>IF(U123="základná",N123,0)</f>
        <v>0</v>
      </c>
      <c r="BF123" s="138">
        <f>IF(U123="znížená",N123,0)</f>
        <v>0</v>
      </c>
      <c r="BG123" s="138">
        <f>IF(U123="zákl. prenesená",N123,0)</f>
        <v>0</v>
      </c>
      <c r="BH123" s="138">
        <f>IF(U123="zníž. prenesená",N123,0)</f>
        <v>0</v>
      </c>
      <c r="BI123" s="138">
        <f>IF(U123="nulová",N123,0)</f>
        <v>0</v>
      </c>
      <c r="BJ123" s="18" t="s">
        <v>130</v>
      </c>
      <c r="BK123" s="139">
        <f>ROUND(L123*K123,3)</f>
        <v>0</v>
      </c>
      <c r="BL123" s="18" t="s">
        <v>129</v>
      </c>
      <c r="BM123" s="18" t="s">
        <v>136</v>
      </c>
    </row>
    <row r="124" spans="2:65" s="1" customFormat="1" ht="25.5" customHeight="1">
      <c r="B124" s="129"/>
      <c r="C124" s="130" t="s">
        <v>129</v>
      </c>
      <c r="D124" s="130" t="s">
        <v>125</v>
      </c>
      <c r="E124" s="131" t="s">
        <v>137</v>
      </c>
      <c r="F124" s="194" t="s">
        <v>138</v>
      </c>
      <c r="G124" s="194"/>
      <c r="H124" s="194"/>
      <c r="I124" s="194"/>
      <c r="J124" s="132" t="s">
        <v>135</v>
      </c>
      <c r="K124" s="133">
        <v>21.119</v>
      </c>
      <c r="L124" s="190"/>
      <c r="M124" s="190"/>
      <c r="N124" s="190"/>
      <c r="O124" s="190"/>
      <c r="P124" s="190"/>
      <c r="Q124" s="190"/>
      <c r="R124" s="134"/>
      <c r="T124" s="135" t="s">
        <v>5</v>
      </c>
      <c r="U124" s="40" t="s">
        <v>37</v>
      </c>
      <c r="V124" s="136">
        <v>0.89</v>
      </c>
      <c r="W124" s="136">
        <f>V124*K124</f>
        <v>18.795909999999999</v>
      </c>
      <c r="X124" s="136">
        <v>0</v>
      </c>
      <c r="Y124" s="136">
        <f>X124*K124</f>
        <v>0</v>
      </c>
      <c r="Z124" s="136">
        <v>0</v>
      </c>
      <c r="AA124" s="137">
        <f>Z124*K124</f>
        <v>0</v>
      </c>
      <c r="AR124" s="18" t="s">
        <v>129</v>
      </c>
      <c r="AT124" s="18" t="s">
        <v>125</v>
      </c>
      <c r="AU124" s="18" t="s">
        <v>130</v>
      </c>
      <c r="AY124" s="18" t="s">
        <v>124</v>
      </c>
      <c r="BE124" s="138">
        <f>IF(U124="základná",N124,0)</f>
        <v>0</v>
      </c>
      <c r="BF124" s="138">
        <f>IF(U124="znížená",N124,0)</f>
        <v>0</v>
      </c>
      <c r="BG124" s="138">
        <f>IF(U124="zákl. prenesená",N124,0)</f>
        <v>0</v>
      </c>
      <c r="BH124" s="138">
        <f>IF(U124="zníž. prenesená",N124,0)</f>
        <v>0</v>
      </c>
      <c r="BI124" s="138">
        <f>IF(U124="nulová",N124,0)</f>
        <v>0</v>
      </c>
      <c r="BJ124" s="18" t="s">
        <v>130</v>
      </c>
      <c r="BK124" s="139">
        <f>ROUND(L124*K124,3)</f>
        <v>0</v>
      </c>
      <c r="BL124" s="18" t="s">
        <v>129</v>
      </c>
      <c r="BM124" s="18" t="s">
        <v>139</v>
      </c>
    </row>
    <row r="125" spans="2:65" s="1" customFormat="1" ht="25.5" customHeight="1">
      <c r="B125" s="129"/>
      <c r="C125" s="130" t="s">
        <v>140</v>
      </c>
      <c r="D125" s="130" t="s">
        <v>125</v>
      </c>
      <c r="E125" s="131" t="s">
        <v>141</v>
      </c>
      <c r="F125" s="194" t="s">
        <v>142</v>
      </c>
      <c r="G125" s="194"/>
      <c r="H125" s="194"/>
      <c r="I125" s="194"/>
      <c r="J125" s="132" t="s">
        <v>135</v>
      </c>
      <c r="K125" s="133">
        <v>83.504000000000005</v>
      </c>
      <c r="L125" s="190"/>
      <c r="M125" s="190"/>
      <c r="N125" s="190"/>
      <c r="O125" s="190"/>
      <c r="P125" s="190"/>
      <c r="Q125" s="190"/>
      <c r="R125" s="134"/>
      <c r="T125" s="135" t="s">
        <v>5</v>
      </c>
      <c r="U125" s="40" t="s">
        <v>37</v>
      </c>
      <c r="V125" s="136">
        <v>0.1</v>
      </c>
      <c r="W125" s="136">
        <f>V125*K125</f>
        <v>8.3504000000000005</v>
      </c>
      <c r="X125" s="136">
        <v>0</v>
      </c>
      <c r="Y125" s="136">
        <f>X125*K125</f>
        <v>0</v>
      </c>
      <c r="Z125" s="136">
        <v>0</v>
      </c>
      <c r="AA125" s="137">
        <f>Z125*K125</f>
        <v>0</v>
      </c>
      <c r="AR125" s="18" t="s">
        <v>129</v>
      </c>
      <c r="AT125" s="18" t="s">
        <v>125</v>
      </c>
      <c r="AU125" s="18" t="s">
        <v>130</v>
      </c>
      <c r="AY125" s="18" t="s">
        <v>124</v>
      </c>
      <c r="BE125" s="138">
        <f>IF(U125="základná",N125,0)</f>
        <v>0</v>
      </c>
      <c r="BF125" s="138">
        <f>IF(U125="znížená",N125,0)</f>
        <v>0</v>
      </c>
      <c r="BG125" s="138">
        <f>IF(U125="zákl. prenesená",N125,0)</f>
        <v>0</v>
      </c>
      <c r="BH125" s="138">
        <f>IF(U125="zníž. prenesená",N125,0)</f>
        <v>0</v>
      </c>
      <c r="BI125" s="138">
        <f>IF(U125="nulová",N125,0)</f>
        <v>0</v>
      </c>
      <c r="BJ125" s="18" t="s">
        <v>130</v>
      </c>
      <c r="BK125" s="139">
        <f>ROUND(L125*K125,3)</f>
        <v>0</v>
      </c>
      <c r="BL125" s="18" t="s">
        <v>129</v>
      </c>
      <c r="BM125" s="18" t="s">
        <v>143</v>
      </c>
    </row>
    <row r="126" spans="2:65" s="1" customFormat="1" ht="25.5" customHeight="1">
      <c r="B126" s="129"/>
      <c r="C126" s="130" t="s">
        <v>144</v>
      </c>
      <c r="D126" s="130" t="s">
        <v>125</v>
      </c>
      <c r="E126" s="131" t="s">
        <v>145</v>
      </c>
      <c r="F126" s="194" t="s">
        <v>146</v>
      </c>
      <c r="G126" s="194"/>
      <c r="H126" s="194"/>
      <c r="I126" s="194"/>
      <c r="J126" s="132" t="s">
        <v>135</v>
      </c>
      <c r="K126" s="133">
        <v>21.119</v>
      </c>
      <c r="L126" s="190"/>
      <c r="M126" s="190"/>
      <c r="N126" s="190"/>
      <c r="O126" s="190"/>
      <c r="P126" s="190"/>
      <c r="Q126" s="190"/>
      <c r="R126" s="134"/>
      <c r="T126" s="135" t="s">
        <v>5</v>
      </c>
      <c r="U126" s="40" t="s">
        <v>37</v>
      </c>
      <c r="V126" s="136">
        <v>0</v>
      </c>
      <c r="W126" s="136">
        <f>V126*K126</f>
        <v>0</v>
      </c>
      <c r="X126" s="136">
        <v>0</v>
      </c>
      <c r="Y126" s="136">
        <f>X126*K126</f>
        <v>0</v>
      </c>
      <c r="Z126" s="136">
        <v>0</v>
      </c>
      <c r="AA126" s="137">
        <f>Z126*K126</f>
        <v>0</v>
      </c>
      <c r="AR126" s="18" t="s">
        <v>129</v>
      </c>
      <c r="AT126" s="18" t="s">
        <v>125</v>
      </c>
      <c r="AU126" s="18" t="s">
        <v>130</v>
      </c>
      <c r="AY126" s="18" t="s">
        <v>124</v>
      </c>
      <c r="BE126" s="138">
        <f>IF(U126="základná",N126,0)</f>
        <v>0</v>
      </c>
      <c r="BF126" s="138">
        <f>IF(U126="znížená",N126,0)</f>
        <v>0</v>
      </c>
      <c r="BG126" s="138">
        <f>IF(U126="zákl. prenesená",N126,0)</f>
        <v>0</v>
      </c>
      <c r="BH126" s="138">
        <f>IF(U126="zníž. prenesená",N126,0)</f>
        <v>0</v>
      </c>
      <c r="BI126" s="138">
        <f>IF(U126="nulová",N126,0)</f>
        <v>0</v>
      </c>
      <c r="BJ126" s="18" t="s">
        <v>130</v>
      </c>
      <c r="BK126" s="139">
        <f>ROUND(L126*K126,3)</f>
        <v>0</v>
      </c>
      <c r="BL126" s="18" t="s">
        <v>129</v>
      </c>
      <c r="BM126" s="18" t="s">
        <v>147</v>
      </c>
    </row>
    <row r="127" spans="2:65" s="9" customFormat="1" ht="29.85" customHeight="1">
      <c r="B127" s="118"/>
      <c r="C127" s="119"/>
      <c r="D127" s="128" t="s">
        <v>101</v>
      </c>
      <c r="E127" s="128"/>
      <c r="F127" s="128"/>
      <c r="G127" s="128"/>
      <c r="H127" s="128"/>
      <c r="I127" s="128"/>
      <c r="J127" s="128"/>
      <c r="K127" s="128"/>
      <c r="L127" s="128"/>
      <c r="M127" s="128"/>
      <c r="N127" s="180"/>
      <c r="O127" s="181"/>
      <c r="P127" s="181"/>
      <c r="Q127" s="181"/>
      <c r="R127" s="121"/>
      <c r="T127" s="122"/>
      <c r="U127" s="119"/>
      <c r="V127" s="119"/>
      <c r="W127" s="123">
        <f>W128</f>
        <v>0.93751200000000001</v>
      </c>
      <c r="X127" s="119"/>
      <c r="Y127" s="123">
        <f>Y128</f>
        <v>0</v>
      </c>
      <c r="Z127" s="119"/>
      <c r="AA127" s="124">
        <f>AA128</f>
        <v>0</v>
      </c>
      <c r="AR127" s="125" t="s">
        <v>78</v>
      </c>
      <c r="AT127" s="126" t="s">
        <v>69</v>
      </c>
      <c r="AU127" s="126" t="s">
        <v>78</v>
      </c>
      <c r="AY127" s="125" t="s">
        <v>124</v>
      </c>
      <c r="BK127" s="127">
        <f>BK128</f>
        <v>0</v>
      </c>
    </row>
    <row r="128" spans="2:65" s="1" customFormat="1" ht="38.25" customHeight="1">
      <c r="B128" s="129"/>
      <c r="C128" s="130" t="s">
        <v>148</v>
      </c>
      <c r="D128" s="130" t="s">
        <v>125</v>
      </c>
      <c r="E128" s="131" t="s">
        <v>149</v>
      </c>
      <c r="F128" s="194" t="s">
        <v>150</v>
      </c>
      <c r="G128" s="194"/>
      <c r="H128" s="194"/>
      <c r="I128" s="194"/>
      <c r="J128" s="132" t="s">
        <v>135</v>
      </c>
      <c r="K128" s="133">
        <v>1.044</v>
      </c>
      <c r="L128" s="190"/>
      <c r="M128" s="190"/>
      <c r="N128" s="190"/>
      <c r="O128" s="190"/>
      <c r="P128" s="190"/>
      <c r="Q128" s="190"/>
      <c r="R128" s="134"/>
      <c r="T128" s="135" t="s">
        <v>5</v>
      </c>
      <c r="U128" s="40" t="s">
        <v>37</v>
      </c>
      <c r="V128" s="136">
        <v>0.89800000000000002</v>
      </c>
      <c r="W128" s="136">
        <f>V128*K128</f>
        <v>0.93751200000000001</v>
      </c>
      <c r="X128" s="136">
        <v>0</v>
      </c>
      <c r="Y128" s="136">
        <f>X128*K128</f>
        <v>0</v>
      </c>
      <c r="Z128" s="136">
        <v>0</v>
      </c>
      <c r="AA128" s="137">
        <f>Z128*K128</f>
        <v>0</v>
      </c>
      <c r="AR128" s="18" t="s">
        <v>129</v>
      </c>
      <c r="AT128" s="18" t="s">
        <v>125</v>
      </c>
      <c r="AU128" s="18" t="s">
        <v>130</v>
      </c>
      <c r="AY128" s="18" t="s">
        <v>124</v>
      </c>
      <c r="BE128" s="138">
        <f>IF(U128="základná",N128,0)</f>
        <v>0</v>
      </c>
      <c r="BF128" s="138">
        <f>IF(U128="znížená",N128,0)</f>
        <v>0</v>
      </c>
      <c r="BG128" s="138">
        <f>IF(U128="zákl. prenesená",N128,0)</f>
        <v>0</v>
      </c>
      <c r="BH128" s="138">
        <f>IF(U128="zníž. prenesená",N128,0)</f>
        <v>0</v>
      </c>
      <c r="BI128" s="138">
        <f>IF(U128="nulová",N128,0)</f>
        <v>0</v>
      </c>
      <c r="BJ128" s="18" t="s">
        <v>130</v>
      </c>
      <c r="BK128" s="139">
        <f>ROUND(L128*K128,3)</f>
        <v>0</v>
      </c>
      <c r="BL128" s="18" t="s">
        <v>129</v>
      </c>
      <c r="BM128" s="18" t="s">
        <v>151</v>
      </c>
    </row>
    <row r="129" spans="2:65" s="9" customFormat="1" ht="37.35" customHeight="1">
      <c r="B129" s="118"/>
      <c r="C129" s="119"/>
      <c r="D129" s="120" t="s">
        <v>102</v>
      </c>
      <c r="E129" s="120"/>
      <c r="F129" s="120"/>
      <c r="G129" s="120"/>
      <c r="H129" s="120"/>
      <c r="I129" s="120"/>
      <c r="J129" s="120"/>
      <c r="K129" s="120"/>
      <c r="L129" s="120"/>
      <c r="M129" s="120"/>
      <c r="N129" s="182">
        <f>BK129</f>
        <v>0</v>
      </c>
      <c r="O129" s="183"/>
      <c r="P129" s="183"/>
      <c r="Q129" s="183"/>
      <c r="R129" s="121"/>
      <c r="T129" s="122"/>
      <c r="U129" s="119"/>
      <c r="V129" s="119"/>
      <c r="W129" s="123">
        <f>W130+W133+W135+W138+W149+W151</f>
        <v>1345.3057984000002</v>
      </c>
      <c r="X129" s="119"/>
      <c r="Y129" s="123">
        <f>Y130+Y133+Y135+Y138+Y149+Y151</f>
        <v>0.99031980000000008</v>
      </c>
      <c r="Z129" s="119"/>
      <c r="AA129" s="124">
        <f>AA130+AA133+AA135+AA138+AA149+AA151</f>
        <v>21.119030000000002</v>
      </c>
      <c r="AR129" s="125" t="s">
        <v>130</v>
      </c>
      <c r="AT129" s="126" t="s">
        <v>69</v>
      </c>
      <c r="AU129" s="126" t="s">
        <v>70</v>
      </c>
      <c r="AY129" s="125" t="s">
        <v>124</v>
      </c>
      <c r="BK129" s="127">
        <f>BK130+BK133+BK135+BK138+BK149+BK151</f>
        <v>0</v>
      </c>
    </row>
    <row r="130" spans="2:65" s="9" customFormat="1" ht="19.899999999999999" customHeight="1">
      <c r="B130" s="118"/>
      <c r="C130" s="119"/>
      <c r="D130" s="128" t="s">
        <v>103</v>
      </c>
      <c r="E130" s="128"/>
      <c r="F130" s="128"/>
      <c r="G130" s="128"/>
      <c r="H130" s="128"/>
      <c r="I130" s="128"/>
      <c r="J130" s="128"/>
      <c r="K130" s="128"/>
      <c r="L130" s="128"/>
      <c r="M130" s="128"/>
      <c r="N130" s="184">
        <f>BK130</f>
        <v>0</v>
      </c>
      <c r="O130" s="185"/>
      <c r="P130" s="185"/>
      <c r="Q130" s="185"/>
      <c r="R130" s="121"/>
      <c r="T130" s="122"/>
      <c r="U130" s="119"/>
      <c r="V130" s="119"/>
      <c r="W130" s="123">
        <f>SUM(W131:W132)</f>
        <v>83.115278400000008</v>
      </c>
      <c r="X130" s="119"/>
      <c r="Y130" s="123">
        <f>SUM(Y131:Y132)</f>
        <v>0.89357580000000003</v>
      </c>
      <c r="Z130" s="119"/>
      <c r="AA130" s="124">
        <f>SUM(AA131:AA132)</f>
        <v>0</v>
      </c>
      <c r="AR130" s="125" t="s">
        <v>130</v>
      </c>
      <c r="AT130" s="126" t="s">
        <v>69</v>
      </c>
      <c r="AU130" s="126" t="s">
        <v>78</v>
      </c>
      <c r="AY130" s="125" t="s">
        <v>124</v>
      </c>
      <c r="BK130" s="127">
        <f>SUM(BK131:BK132)</f>
        <v>0</v>
      </c>
    </row>
    <row r="131" spans="2:65" s="1" customFormat="1" ht="38.25" customHeight="1">
      <c r="B131" s="129"/>
      <c r="C131" s="130" t="s">
        <v>152</v>
      </c>
      <c r="D131" s="130" t="s">
        <v>125</v>
      </c>
      <c r="E131" s="131" t="s">
        <v>153</v>
      </c>
      <c r="F131" s="194" t="s">
        <v>154</v>
      </c>
      <c r="G131" s="194"/>
      <c r="H131" s="194"/>
      <c r="I131" s="194"/>
      <c r="J131" s="132" t="s">
        <v>128</v>
      </c>
      <c r="K131" s="133">
        <v>509.16</v>
      </c>
      <c r="L131" s="190"/>
      <c r="M131" s="190"/>
      <c r="N131" s="190"/>
      <c r="O131" s="190"/>
      <c r="P131" s="190"/>
      <c r="Q131" s="190"/>
      <c r="R131" s="134"/>
      <c r="T131" s="135" t="s">
        <v>5</v>
      </c>
      <c r="U131" s="40" t="s">
        <v>37</v>
      </c>
      <c r="V131" s="136">
        <v>0.16324</v>
      </c>
      <c r="W131" s="136">
        <f>V131*K131</f>
        <v>83.115278400000008</v>
      </c>
      <c r="X131" s="136">
        <v>3.0000000000000001E-5</v>
      </c>
      <c r="Y131" s="136">
        <f>X131*K131</f>
        <v>1.5274800000000002E-2</v>
      </c>
      <c r="Z131" s="136">
        <v>0</v>
      </c>
      <c r="AA131" s="137">
        <f>Z131*K131</f>
        <v>0</v>
      </c>
      <c r="AR131" s="18" t="s">
        <v>155</v>
      </c>
      <c r="AT131" s="18" t="s">
        <v>125</v>
      </c>
      <c r="AU131" s="18" t="s">
        <v>130</v>
      </c>
      <c r="AY131" s="18" t="s">
        <v>124</v>
      </c>
      <c r="BE131" s="138">
        <f>IF(U131="základná",N131,0)</f>
        <v>0</v>
      </c>
      <c r="BF131" s="138">
        <f>IF(U131="znížená",N131,0)</f>
        <v>0</v>
      </c>
      <c r="BG131" s="138">
        <f>IF(U131="zákl. prenesená",N131,0)</f>
        <v>0</v>
      </c>
      <c r="BH131" s="138">
        <f>IF(U131="zníž. prenesená",N131,0)</f>
        <v>0</v>
      </c>
      <c r="BI131" s="138">
        <f>IF(U131="nulová",N131,0)</f>
        <v>0</v>
      </c>
      <c r="BJ131" s="18" t="s">
        <v>130</v>
      </c>
      <c r="BK131" s="139">
        <f>ROUND(L131*K131,3)</f>
        <v>0</v>
      </c>
      <c r="BL131" s="18" t="s">
        <v>155</v>
      </c>
      <c r="BM131" s="18" t="s">
        <v>156</v>
      </c>
    </row>
    <row r="132" spans="2:65" s="1" customFormat="1" ht="16.5" customHeight="1">
      <c r="B132" s="129"/>
      <c r="C132" s="211" t="s">
        <v>157</v>
      </c>
      <c r="D132" s="211" t="s">
        <v>158</v>
      </c>
      <c r="E132" s="212" t="s">
        <v>159</v>
      </c>
      <c r="F132" s="213" t="s">
        <v>160</v>
      </c>
      <c r="G132" s="213"/>
      <c r="H132" s="213"/>
      <c r="I132" s="213"/>
      <c r="J132" s="214" t="s">
        <v>128</v>
      </c>
      <c r="K132" s="215">
        <v>585.53399999999999</v>
      </c>
      <c r="L132" s="216"/>
      <c r="M132" s="216"/>
      <c r="N132" s="216"/>
      <c r="O132" s="217"/>
      <c r="P132" s="217"/>
      <c r="Q132" s="217"/>
      <c r="R132" s="134"/>
      <c r="T132" s="135" t="s">
        <v>5</v>
      </c>
      <c r="U132" s="40" t="s">
        <v>37</v>
      </c>
      <c r="V132" s="136">
        <v>0</v>
      </c>
      <c r="W132" s="136">
        <f>V132*K132</f>
        <v>0</v>
      </c>
      <c r="X132" s="136">
        <v>1.5E-3</v>
      </c>
      <c r="Y132" s="136">
        <f>X132*K132</f>
        <v>0.878301</v>
      </c>
      <c r="Z132" s="136">
        <v>0</v>
      </c>
      <c r="AA132" s="137">
        <f>Z132*K132</f>
        <v>0</v>
      </c>
      <c r="AR132" s="18" t="s">
        <v>161</v>
      </c>
      <c r="AT132" s="18" t="s">
        <v>158</v>
      </c>
      <c r="AU132" s="18" t="s">
        <v>130</v>
      </c>
      <c r="AY132" s="18" t="s">
        <v>124</v>
      </c>
      <c r="BE132" s="138">
        <f>IF(U132="základná",N132,0)</f>
        <v>0</v>
      </c>
      <c r="BF132" s="138">
        <f>IF(U132="znížená",N132,0)</f>
        <v>0</v>
      </c>
      <c r="BG132" s="138">
        <f>IF(U132="zákl. prenesená",N132,0)</f>
        <v>0</v>
      </c>
      <c r="BH132" s="138">
        <f>IF(U132="zníž. prenesená",N132,0)</f>
        <v>0</v>
      </c>
      <c r="BI132" s="138">
        <f>IF(U132="nulová",N132,0)</f>
        <v>0</v>
      </c>
      <c r="BJ132" s="18" t="s">
        <v>130</v>
      </c>
      <c r="BK132" s="139">
        <f>ROUND(L132*K132,3)</f>
        <v>0</v>
      </c>
      <c r="BL132" s="18" t="s">
        <v>155</v>
      </c>
      <c r="BM132" s="18" t="s">
        <v>162</v>
      </c>
    </row>
    <row r="133" spans="2:65" s="9" customFormat="1" ht="29.85" customHeight="1">
      <c r="B133" s="118"/>
      <c r="C133" s="119"/>
      <c r="D133" s="128" t="s">
        <v>104</v>
      </c>
      <c r="E133" s="128"/>
      <c r="F133" s="128"/>
      <c r="G133" s="128"/>
      <c r="H133" s="128"/>
      <c r="I133" s="128"/>
      <c r="J133" s="128"/>
      <c r="K133" s="128"/>
      <c r="L133" s="128"/>
      <c r="M133" s="128"/>
      <c r="N133" s="180">
        <f>BK133</f>
        <v>0</v>
      </c>
      <c r="O133" s="181"/>
      <c r="P133" s="181"/>
      <c r="Q133" s="181"/>
      <c r="R133" s="121"/>
      <c r="T133" s="122"/>
      <c r="U133" s="119"/>
      <c r="V133" s="119"/>
      <c r="W133" s="123">
        <f>W134</f>
        <v>0.127</v>
      </c>
      <c r="X133" s="119"/>
      <c r="Y133" s="123">
        <f>Y134</f>
        <v>0</v>
      </c>
      <c r="Z133" s="119"/>
      <c r="AA133" s="124">
        <f>AA134</f>
        <v>5.0200000000000002E-3</v>
      </c>
      <c r="AR133" s="125" t="s">
        <v>130</v>
      </c>
      <c r="AT133" s="126" t="s">
        <v>69</v>
      </c>
      <c r="AU133" s="126" t="s">
        <v>78</v>
      </c>
      <c r="AY133" s="125" t="s">
        <v>124</v>
      </c>
      <c r="BK133" s="127">
        <f>BK134</f>
        <v>0</v>
      </c>
    </row>
    <row r="134" spans="2:65" s="1" customFormat="1" ht="25.5" customHeight="1">
      <c r="B134" s="129"/>
      <c r="C134" s="130" t="s">
        <v>163</v>
      </c>
      <c r="D134" s="130" t="s">
        <v>125</v>
      </c>
      <c r="E134" s="131" t="s">
        <v>164</v>
      </c>
      <c r="F134" s="194" t="s">
        <v>165</v>
      </c>
      <c r="G134" s="194"/>
      <c r="H134" s="194"/>
      <c r="I134" s="194"/>
      <c r="J134" s="132" t="s">
        <v>166</v>
      </c>
      <c r="K134" s="133">
        <v>1</v>
      </c>
      <c r="L134" s="190"/>
      <c r="M134" s="190"/>
      <c r="N134" s="190"/>
      <c r="O134" s="190"/>
      <c r="P134" s="190"/>
      <c r="Q134" s="190"/>
      <c r="R134" s="134"/>
      <c r="T134" s="135" t="s">
        <v>5</v>
      </c>
      <c r="U134" s="40" t="s">
        <v>37</v>
      </c>
      <c r="V134" s="136">
        <v>0.127</v>
      </c>
      <c r="W134" s="136">
        <f>V134*K134</f>
        <v>0.127</v>
      </c>
      <c r="X134" s="136">
        <v>0</v>
      </c>
      <c r="Y134" s="136">
        <f>X134*K134</f>
        <v>0</v>
      </c>
      <c r="Z134" s="136">
        <v>5.0200000000000002E-3</v>
      </c>
      <c r="AA134" s="137">
        <f>Z134*K134</f>
        <v>5.0200000000000002E-3</v>
      </c>
      <c r="AR134" s="18" t="s">
        <v>155</v>
      </c>
      <c r="AT134" s="18" t="s">
        <v>125</v>
      </c>
      <c r="AU134" s="18" t="s">
        <v>130</v>
      </c>
      <c r="AY134" s="18" t="s">
        <v>124</v>
      </c>
      <c r="BE134" s="138">
        <f>IF(U134="základná",N134,0)</f>
        <v>0</v>
      </c>
      <c r="BF134" s="138">
        <f>IF(U134="znížená",N134,0)</f>
        <v>0</v>
      </c>
      <c r="BG134" s="138">
        <f>IF(U134="zákl. prenesená",N134,0)</f>
        <v>0</v>
      </c>
      <c r="BH134" s="138">
        <f>IF(U134="zníž. prenesená",N134,0)</f>
        <v>0</v>
      </c>
      <c r="BI134" s="138">
        <f>IF(U134="nulová",N134,0)</f>
        <v>0</v>
      </c>
      <c r="BJ134" s="18" t="s">
        <v>130</v>
      </c>
      <c r="BK134" s="139">
        <f>ROUND(L134*K134,3)</f>
        <v>0</v>
      </c>
      <c r="BL134" s="18" t="s">
        <v>155</v>
      </c>
      <c r="BM134" s="18" t="s">
        <v>167</v>
      </c>
    </row>
    <row r="135" spans="2:65" s="9" customFormat="1" ht="29.85" customHeight="1">
      <c r="B135" s="118"/>
      <c r="C135" s="119"/>
      <c r="D135" s="128" t="s">
        <v>105</v>
      </c>
      <c r="E135" s="128"/>
      <c r="F135" s="128"/>
      <c r="G135" s="128"/>
      <c r="H135" s="128"/>
      <c r="I135" s="128"/>
      <c r="J135" s="128"/>
      <c r="K135" s="128"/>
      <c r="L135" s="128"/>
      <c r="M135" s="128"/>
      <c r="N135" s="180">
        <f>BK135</f>
        <v>0</v>
      </c>
      <c r="O135" s="181"/>
      <c r="P135" s="181"/>
      <c r="Q135" s="181"/>
      <c r="R135" s="121"/>
      <c r="T135" s="122"/>
      <c r="U135" s="119"/>
      <c r="V135" s="119"/>
      <c r="W135" s="123">
        <f>SUM(W136:W137)</f>
        <v>73.750780000000006</v>
      </c>
      <c r="X135" s="119"/>
      <c r="Y135" s="123">
        <f>SUM(Y136:Y137)</f>
        <v>0</v>
      </c>
      <c r="Z135" s="119"/>
      <c r="AA135" s="124">
        <f>SUM(AA136:AA137)</f>
        <v>8.3850100000000012</v>
      </c>
      <c r="AR135" s="125" t="s">
        <v>130</v>
      </c>
      <c r="AT135" s="126" t="s">
        <v>69</v>
      </c>
      <c r="AU135" s="126" t="s">
        <v>78</v>
      </c>
      <c r="AY135" s="125" t="s">
        <v>124</v>
      </c>
      <c r="BK135" s="127">
        <f>SUM(BK136:BK137)</f>
        <v>0</v>
      </c>
    </row>
    <row r="136" spans="2:65" s="1" customFormat="1" ht="25.5" customHeight="1">
      <c r="B136" s="129"/>
      <c r="C136" s="130" t="s">
        <v>130</v>
      </c>
      <c r="D136" s="130" t="s">
        <v>125</v>
      </c>
      <c r="E136" s="131" t="s">
        <v>168</v>
      </c>
      <c r="F136" s="194" t="s">
        <v>169</v>
      </c>
      <c r="G136" s="194"/>
      <c r="H136" s="194"/>
      <c r="I136" s="194"/>
      <c r="J136" s="132" t="s">
        <v>128</v>
      </c>
      <c r="K136" s="133">
        <v>509.16</v>
      </c>
      <c r="L136" s="190"/>
      <c r="M136" s="190"/>
      <c r="N136" s="190"/>
      <c r="O136" s="190"/>
      <c r="P136" s="190"/>
      <c r="Q136" s="190"/>
      <c r="R136" s="134"/>
      <c r="T136" s="135" t="s">
        <v>5</v>
      </c>
      <c r="U136" s="40" t="s">
        <v>37</v>
      </c>
      <c r="V136" s="136">
        <v>0.13300000000000001</v>
      </c>
      <c r="W136" s="136">
        <f>V136*K136</f>
        <v>67.718280000000007</v>
      </c>
      <c r="X136" s="136">
        <v>0</v>
      </c>
      <c r="Y136" s="136">
        <f>X136*K136</f>
        <v>0</v>
      </c>
      <c r="Z136" s="136">
        <v>1.6E-2</v>
      </c>
      <c r="AA136" s="137">
        <f>Z136*K136</f>
        <v>8.1465600000000009</v>
      </c>
      <c r="AR136" s="18" t="s">
        <v>155</v>
      </c>
      <c r="AT136" s="18" t="s">
        <v>125</v>
      </c>
      <c r="AU136" s="18" t="s">
        <v>130</v>
      </c>
      <c r="AY136" s="18" t="s">
        <v>124</v>
      </c>
      <c r="BE136" s="138">
        <f>IF(U136="základná",N136,0)</f>
        <v>0</v>
      </c>
      <c r="BF136" s="138">
        <f>IF(U136="znížená",N136,0)</f>
        <v>0</v>
      </c>
      <c r="BG136" s="138">
        <f>IF(U136="zákl. prenesená",N136,0)</f>
        <v>0</v>
      </c>
      <c r="BH136" s="138">
        <f>IF(U136="zníž. prenesená",N136,0)</f>
        <v>0</v>
      </c>
      <c r="BI136" s="138">
        <f>IF(U136="nulová",N136,0)</f>
        <v>0</v>
      </c>
      <c r="BJ136" s="18" t="s">
        <v>130</v>
      </c>
      <c r="BK136" s="139">
        <f>ROUND(L136*K136,3)</f>
        <v>0</v>
      </c>
      <c r="BL136" s="18" t="s">
        <v>155</v>
      </c>
      <c r="BM136" s="18" t="s">
        <v>170</v>
      </c>
    </row>
    <row r="137" spans="2:65" s="1" customFormat="1" ht="25.5" customHeight="1">
      <c r="B137" s="129"/>
      <c r="C137" s="130" t="s">
        <v>171</v>
      </c>
      <c r="D137" s="130" t="s">
        <v>125</v>
      </c>
      <c r="E137" s="131" t="s">
        <v>172</v>
      </c>
      <c r="F137" s="194" t="s">
        <v>173</v>
      </c>
      <c r="G137" s="194"/>
      <c r="H137" s="194"/>
      <c r="I137" s="194"/>
      <c r="J137" s="132" t="s">
        <v>128</v>
      </c>
      <c r="K137" s="133">
        <v>47.5</v>
      </c>
      <c r="L137" s="190"/>
      <c r="M137" s="190"/>
      <c r="N137" s="190"/>
      <c r="O137" s="190"/>
      <c r="P137" s="190"/>
      <c r="Q137" s="190"/>
      <c r="R137" s="134"/>
      <c r="T137" s="135" t="s">
        <v>5</v>
      </c>
      <c r="U137" s="40" t="s">
        <v>37</v>
      </c>
      <c r="V137" s="136">
        <v>0.127</v>
      </c>
      <c r="W137" s="136">
        <f>V137*K137</f>
        <v>6.0324999999999998</v>
      </c>
      <c r="X137" s="136">
        <v>0</v>
      </c>
      <c r="Y137" s="136">
        <f>X137*K137</f>
        <v>0</v>
      </c>
      <c r="Z137" s="136">
        <v>5.0200000000000002E-3</v>
      </c>
      <c r="AA137" s="137">
        <f>Z137*K137</f>
        <v>0.23845</v>
      </c>
      <c r="AR137" s="18" t="s">
        <v>155</v>
      </c>
      <c r="AT137" s="18" t="s">
        <v>125</v>
      </c>
      <c r="AU137" s="18" t="s">
        <v>130</v>
      </c>
      <c r="AY137" s="18" t="s">
        <v>124</v>
      </c>
      <c r="BE137" s="138">
        <f>IF(U137="základná",N137,0)</f>
        <v>0</v>
      </c>
      <c r="BF137" s="138">
        <f>IF(U137="znížená",N137,0)</f>
        <v>0</v>
      </c>
      <c r="BG137" s="138">
        <f>IF(U137="zákl. prenesená",N137,0)</f>
        <v>0</v>
      </c>
      <c r="BH137" s="138">
        <f>IF(U137="zníž. prenesená",N137,0)</f>
        <v>0</v>
      </c>
      <c r="BI137" s="138">
        <f>IF(U137="nulová",N137,0)</f>
        <v>0</v>
      </c>
      <c r="BJ137" s="18" t="s">
        <v>130</v>
      </c>
      <c r="BK137" s="139">
        <f>ROUND(L137*K137,3)</f>
        <v>0</v>
      </c>
      <c r="BL137" s="18" t="s">
        <v>155</v>
      </c>
      <c r="BM137" s="18" t="s">
        <v>174</v>
      </c>
    </row>
    <row r="138" spans="2:65" s="9" customFormat="1" ht="29.85" customHeight="1">
      <c r="B138" s="118"/>
      <c r="C138" s="119"/>
      <c r="D138" s="128" t="s">
        <v>106</v>
      </c>
      <c r="E138" s="128"/>
      <c r="F138" s="128"/>
      <c r="G138" s="128"/>
      <c r="H138" s="128"/>
      <c r="I138" s="128"/>
      <c r="J138" s="128"/>
      <c r="K138" s="128"/>
      <c r="L138" s="128"/>
      <c r="M138" s="128"/>
      <c r="N138" s="180">
        <f>BK138</f>
        <v>0</v>
      </c>
      <c r="O138" s="181"/>
      <c r="P138" s="181"/>
      <c r="Q138" s="181"/>
      <c r="R138" s="121"/>
      <c r="T138" s="122"/>
      <c r="U138" s="119"/>
      <c r="V138" s="119"/>
      <c r="W138" s="123">
        <f>SUM(W139:W148)</f>
        <v>557.46349999999995</v>
      </c>
      <c r="X138" s="119"/>
      <c r="Y138" s="123">
        <f>SUM(Y139:Y148)</f>
        <v>9.6744000000000011E-2</v>
      </c>
      <c r="Z138" s="119"/>
      <c r="AA138" s="124">
        <f>SUM(AA139:AA148)</f>
        <v>0</v>
      </c>
      <c r="AR138" s="125" t="s">
        <v>130</v>
      </c>
      <c r="AT138" s="126" t="s">
        <v>69</v>
      </c>
      <c r="AU138" s="126" t="s">
        <v>78</v>
      </c>
      <c r="AY138" s="125" t="s">
        <v>124</v>
      </c>
      <c r="BK138" s="127">
        <f>SUM(BK139:BK148)</f>
        <v>0</v>
      </c>
    </row>
    <row r="139" spans="2:65" s="1" customFormat="1" ht="25.5" customHeight="1">
      <c r="B139" s="129"/>
      <c r="C139" s="130" t="s">
        <v>175</v>
      </c>
      <c r="D139" s="130" t="s">
        <v>125</v>
      </c>
      <c r="E139" s="131" t="s">
        <v>176</v>
      </c>
      <c r="F139" s="195" t="s">
        <v>210</v>
      </c>
      <c r="G139" s="194"/>
      <c r="H139" s="194"/>
      <c r="I139" s="194"/>
      <c r="J139" s="132" t="s">
        <v>128</v>
      </c>
      <c r="K139" s="133">
        <v>509.16</v>
      </c>
      <c r="L139" s="190"/>
      <c r="M139" s="190"/>
      <c r="N139" s="190"/>
      <c r="O139" s="190"/>
      <c r="P139" s="190"/>
      <c r="Q139" s="190"/>
      <c r="R139" s="134"/>
      <c r="T139" s="135" t="s">
        <v>5</v>
      </c>
      <c r="U139" s="40" t="s">
        <v>37</v>
      </c>
      <c r="V139" s="136">
        <v>0.17</v>
      </c>
      <c r="W139" s="136">
        <f t="shared" ref="W139:W148" si="0">V139*K139</f>
        <v>86.557200000000009</v>
      </c>
      <c r="X139" s="136">
        <v>3.0000000000000001E-5</v>
      </c>
      <c r="Y139" s="136">
        <f t="shared" ref="Y139:Y148" si="1">X139*K139</f>
        <v>1.5274800000000002E-2</v>
      </c>
      <c r="Z139" s="136">
        <v>0</v>
      </c>
      <c r="AA139" s="137">
        <f t="shared" ref="AA139:AA148" si="2">Z139*K139</f>
        <v>0</v>
      </c>
      <c r="AR139" s="18" t="s">
        <v>155</v>
      </c>
      <c r="AT139" s="18" t="s">
        <v>125</v>
      </c>
      <c r="AU139" s="18" t="s">
        <v>130</v>
      </c>
      <c r="AY139" s="18" t="s">
        <v>124</v>
      </c>
      <c r="BE139" s="138">
        <f t="shared" ref="BE139:BE148" si="3">IF(U139="základná",N139,0)</f>
        <v>0</v>
      </c>
      <c r="BF139" s="138">
        <f t="shared" ref="BF139:BF148" si="4">IF(U139="znížená",N139,0)</f>
        <v>0</v>
      </c>
      <c r="BG139" s="138">
        <f t="shared" ref="BG139:BG148" si="5">IF(U139="zákl. prenesená",N139,0)</f>
        <v>0</v>
      </c>
      <c r="BH139" s="138">
        <f t="shared" ref="BH139:BH148" si="6">IF(U139="zníž. prenesená",N139,0)</f>
        <v>0</v>
      </c>
      <c r="BI139" s="138">
        <f t="shared" ref="BI139:BI148" si="7">IF(U139="nulová",N139,0)</f>
        <v>0</v>
      </c>
      <c r="BJ139" s="18" t="s">
        <v>130</v>
      </c>
      <c r="BK139" s="139">
        <f t="shared" ref="BK139:BK148" si="8">ROUND(L139*K139,3)</f>
        <v>0</v>
      </c>
      <c r="BL139" s="18" t="s">
        <v>155</v>
      </c>
      <c r="BM139" s="18" t="s">
        <v>177</v>
      </c>
    </row>
    <row r="140" spans="2:65" s="1" customFormat="1" ht="25.5" customHeight="1">
      <c r="B140" s="129"/>
      <c r="C140" s="130" t="s">
        <v>175</v>
      </c>
      <c r="D140" s="130" t="s">
        <v>125</v>
      </c>
      <c r="E140" s="131" t="s">
        <v>176</v>
      </c>
      <c r="F140" s="195" t="s">
        <v>211</v>
      </c>
      <c r="G140" s="194"/>
      <c r="H140" s="194"/>
      <c r="I140" s="194"/>
      <c r="J140" s="132" t="s">
        <v>128</v>
      </c>
      <c r="K140" s="133">
        <v>509.16</v>
      </c>
      <c r="L140" s="190"/>
      <c r="M140" s="190"/>
      <c r="N140" s="190"/>
      <c r="O140" s="190"/>
      <c r="P140" s="190"/>
      <c r="Q140" s="190"/>
      <c r="R140" s="134"/>
      <c r="T140" s="135" t="s">
        <v>5</v>
      </c>
      <c r="U140" s="40" t="s">
        <v>37</v>
      </c>
      <c r="V140" s="136">
        <v>0.17</v>
      </c>
      <c r="W140" s="136">
        <f>V140*K140</f>
        <v>86.557200000000009</v>
      </c>
      <c r="X140" s="136">
        <v>3.0000000000000001E-5</v>
      </c>
      <c r="Y140" s="136">
        <f>X140*K140</f>
        <v>1.5274800000000002E-2</v>
      </c>
      <c r="Z140" s="136">
        <v>0</v>
      </c>
      <c r="AA140" s="137">
        <f>Z140*K140</f>
        <v>0</v>
      </c>
      <c r="AR140" s="18" t="s">
        <v>155</v>
      </c>
      <c r="AT140" s="18" t="s">
        <v>125</v>
      </c>
      <c r="AU140" s="18" t="s">
        <v>130</v>
      </c>
      <c r="AY140" s="18" t="s">
        <v>124</v>
      </c>
      <c r="BE140" s="138">
        <f>IF(U140="základná",N140,0)</f>
        <v>0</v>
      </c>
      <c r="BF140" s="138">
        <f>IF(U140="znížená",N140,0)</f>
        <v>0</v>
      </c>
      <c r="BG140" s="138">
        <f>IF(U140="zákl. prenesená",N140,0)</f>
        <v>0</v>
      </c>
      <c r="BH140" s="138">
        <f>IF(U140="zníž. prenesená",N140,0)</f>
        <v>0</v>
      </c>
      <c r="BI140" s="138">
        <f>IF(U140="nulová",N140,0)</f>
        <v>0</v>
      </c>
      <c r="BJ140" s="18" t="s">
        <v>130</v>
      </c>
      <c r="BK140" s="139">
        <f>ROUND(L140*K140,3)</f>
        <v>0</v>
      </c>
      <c r="BL140" s="18" t="s">
        <v>155</v>
      </c>
      <c r="BM140" s="18" t="s">
        <v>177</v>
      </c>
    </row>
    <row r="141" spans="2:65" s="1" customFormat="1" ht="25.5" customHeight="1">
      <c r="B141" s="129"/>
      <c r="C141" s="130" t="s">
        <v>175</v>
      </c>
      <c r="D141" s="130" t="s">
        <v>125</v>
      </c>
      <c r="E141" s="131" t="s">
        <v>176</v>
      </c>
      <c r="F141" s="195" t="s">
        <v>213</v>
      </c>
      <c r="G141" s="194"/>
      <c r="H141" s="194"/>
      <c r="I141" s="194"/>
      <c r="J141" s="132" t="s">
        <v>128</v>
      </c>
      <c r="K141" s="133">
        <v>509.16</v>
      </c>
      <c r="L141" s="190"/>
      <c r="M141" s="190"/>
      <c r="N141" s="190"/>
      <c r="O141" s="190"/>
      <c r="P141" s="190"/>
      <c r="Q141" s="190"/>
      <c r="R141" s="134"/>
      <c r="T141" s="135" t="s">
        <v>5</v>
      </c>
      <c r="U141" s="40" t="s">
        <v>37</v>
      </c>
      <c r="V141" s="136">
        <v>0.17</v>
      </c>
      <c r="W141" s="136">
        <f>V141*K141</f>
        <v>86.557200000000009</v>
      </c>
      <c r="X141" s="136">
        <v>3.0000000000000001E-5</v>
      </c>
      <c r="Y141" s="136">
        <f>X141*K141</f>
        <v>1.5274800000000002E-2</v>
      </c>
      <c r="Z141" s="136">
        <v>0</v>
      </c>
      <c r="AA141" s="137">
        <f>Z141*K141</f>
        <v>0</v>
      </c>
      <c r="AR141" s="18" t="s">
        <v>155</v>
      </c>
      <c r="AT141" s="18" t="s">
        <v>125</v>
      </c>
      <c r="AU141" s="18" t="s">
        <v>130</v>
      </c>
      <c r="AY141" s="18" t="s">
        <v>124</v>
      </c>
      <c r="BE141" s="138">
        <f>IF(U141="základná",N141,0)</f>
        <v>0</v>
      </c>
      <c r="BF141" s="138">
        <f>IF(U141="znížená",N141,0)</f>
        <v>0</v>
      </c>
      <c r="BG141" s="138">
        <f>IF(U141="zákl. prenesená",N141,0)</f>
        <v>0</v>
      </c>
      <c r="BH141" s="138">
        <f>IF(U141="zníž. prenesená",N141,0)</f>
        <v>0</v>
      </c>
      <c r="BI141" s="138">
        <f>IF(U141="nulová",N141,0)</f>
        <v>0</v>
      </c>
      <c r="BJ141" s="18" t="s">
        <v>130</v>
      </c>
      <c r="BK141" s="139">
        <f>ROUND(L141*K141,3)</f>
        <v>0</v>
      </c>
      <c r="BL141" s="18" t="s">
        <v>155</v>
      </c>
      <c r="BM141" s="18" t="s">
        <v>177</v>
      </c>
    </row>
    <row r="142" spans="2:65" s="1" customFormat="1" ht="25.5" customHeight="1">
      <c r="B142" s="129"/>
      <c r="C142" s="130" t="s">
        <v>175</v>
      </c>
      <c r="D142" s="130" t="s">
        <v>125</v>
      </c>
      <c r="E142" s="131" t="s">
        <v>176</v>
      </c>
      <c r="F142" s="195" t="s">
        <v>212</v>
      </c>
      <c r="G142" s="194"/>
      <c r="H142" s="194"/>
      <c r="I142" s="194"/>
      <c r="J142" s="132" t="s">
        <v>128</v>
      </c>
      <c r="K142" s="133">
        <v>509.16</v>
      </c>
      <c r="L142" s="190"/>
      <c r="M142" s="190"/>
      <c r="N142" s="190"/>
      <c r="O142" s="190"/>
      <c r="P142" s="190"/>
      <c r="Q142" s="190"/>
      <c r="R142" s="134"/>
      <c r="T142" s="135" t="s">
        <v>5</v>
      </c>
      <c r="U142" s="40" t="s">
        <v>37</v>
      </c>
      <c r="V142" s="136">
        <v>0.17</v>
      </c>
      <c r="W142" s="136">
        <f>V142*K142</f>
        <v>86.557200000000009</v>
      </c>
      <c r="X142" s="136">
        <v>3.0000000000000001E-5</v>
      </c>
      <c r="Y142" s="136">
        <f>X142*K142</f>
        <v>1.5274800000000002E-2</v>
      </c>
      <c r="Z142" s="136">
        <v>0</v>
      </c>
      <c r="AA142" s="137">
        <f>Z142*K142</f>
        <v>0</v>
      </c>
      <c r="AR142" s="18" t="s">
        <v>155</v>
      </c>
      <c r="AT142" s="18" t="s">
        <v>125</v>
      </c>
      <c r="AU142" s="18" t="s">
        <v>130</v>
      </c>
      <c r="AY142" s="18" t="s">
        <v>124</v>
      </c>
      <c r="BE142" s="138">
        <f>IF(U142="základná",N142,0)</f>
        <v>0</v>
      </c>
      <c r="BF142" s="138">
        <f>IF(U142="znížená",N142,0)</f>
        <v>0</v>
      </c>
      <c r="BG142" s="138">
        <f>IF(U142="zákl. prenesená",N142,0)</f>
        <v>0</v>
      </c>
      <c r="BH142" s="138">
        <f>IF(U142="zníž. prenesená",N142,0)</f>
        <v>0</v>
      </c>
      <c r="BI142" s="138">
        <f>IF(U142="nulová",N142,0)</f>
        <v>0</v>
      </c>
      <c r="BJ142" s="18" t="s">
        <v>130</v>
      </c>
      <c r="BK142" s="139">
        <f>ROUND(L142*K142,3)</f>
        <v>0</v>
      </c>
      <c r="BL142" s="18" t="s">
        <v>155</v>
      </c>
      <c r="BM142" s="18" t="s">
        <v>177</v>
      </c>
    </row>
    <row r="143" spans="2:65" s="1" customFormat="1" ht="25.5" customHeight="1">
      <c r="B143" s="129"/>
      <c r="C143" s="130" t="s">
        <v>178</v>
      </c>
      <c r="D143" s="130" t="s">
        <v>125</v>
      </c>
      <c r="E143" s="131" t="s">
        <v>179</v>
      </c>
      <c r="F143" s="194" t="s">
        <v>180</v>
      </c>
      <c r="G143" s="194"/>
      <c r="H143" s="194"/>
      <c r="I143" s="194"/>
      <c r="J143" s="132" t="s">
        <v>128</v>
      </c>
      <c r="K143" s="133">
        <v>172</v>
      </c>
      <c r="L143" s="190"/>
      <c r="M143" s="190"/>
      <c r="N143" s="190"/>
      <c r="O143" s="190"/>
      <c r="P143" s="190"/>
      <c r="Q143" s="190"/>
      <c r="R143" s="134"/>
      <c r="T143" s="135" t="s">
        <v>5</v>
      </c>
      <c r="U143" s="40" t="s">
        <v>37</v>
      </c>
      <c r="V143" s="136">
        <v>0.17</v>
      </c>
      <c r="W143" s="136">
        <f t="shared" si="0"/>
        <v>29.240000000000002</v>
      </c>
      <c r="X143" s="136">
        <v>3.0000000000000001E-5</v>
      </c>
      <c r="Y143" s="136">
        <f t="shared" si="1"/>
        <v>5.1600000000000005E-3</v>
      </c>
      <c r="Z143" s="136">
        <v>0</v>
      </c>
      <c r="AA143" s="137">
        <f t="shared" si="2"/>
        <v>0</v>
      </c>
      <c r="AR143" s="18" t="s">
        <v>155</v>
      </c>
      <c r="AT143" s="18" t="s">
        <v>125</v>
      </c>
      <c r="AU143" s="18" t="s">
        <v>130</v>
      </c>
      <c r="AY143" s="18" t="s">
        <v>124</v>
      </c>
      <c r="BE143" s="138">
        <f t="shared" si="3"/>
        <v>0</v>
      </c>
      <c r="BF143" s="138">
        <f t="shared" si="4"/>
        <v>0</v>
      </c>
      <c r="BG143" s="138">
        <f t="shared" si="5"/>
        <v>0</v>
      </c>
      <c r="BH143" s="138">
        <f t="shared" si="6"/>
        <v>0</v>
      </c>
      <c r="BI143" s="138">
        <f t="shared" si="7"/>
        <v>0</v>
      </c>
      <c r="BJ143" s="18" t="s">
        <v>130</v>
      </c>
      <c r="BK143" s="139">
        <f t="shared" si="8"/>
        <v>0</v>
      </c>
      <c r="BL143" s="18" t="s">
        <v>155</v>
      </c>
      <c r="BM143" s="18" t="s">
        <v>181</v>
      </c>
    </row>
    <row r="144" spans="2:65" s="1" customFormat="1" ht="25.5" customHeight="1">
      <c r="B144" s="129"/>
      <c r="C144" s="130" t="s">
        <v>182</v>
      </c>
      <c r="D144" s="130" t="s">
        <v>125</v>
      </c>
      <c r="E144" s="131" t="s">
        <v>183</v>
      </c>
      <c r="F144" s="194" t="s">
        <v>184</v>
      </c>
      <c r="G144" s="194"/>
      <c r="H144" s="194"/>
      <c r="I144" s="194"/>
      <c r="J144" s="132" t="s">
        <v>166</v>
      </c>
      <c r="K144" s="133">
        <v>1</v>
      </c>
      <c r="L144" s="190"/>
      <c r="M144" s="190"/>
      <c r="N144" s="190"/>
      <c r="O144" s="190"/>
      <c r="P144" s="190"/>
      <c r="Q144" s="190"/>
      <c r="R144" s="134"/>
      <c r="T144" s="135" t="s">
        <v>5</v>
      </c>
      <c r="U144" s="40" t="s">
        <v>37</v>
      </c>
      <c r="V144" s="136">
        <v>0.17</v>
      </c>
      <c r="W144" s="136">
        <f t="shared" si="0"/>
        <v>0.17</v>
      </c>
      <c r="X144" s="136">
        <v>3.0000000000000001E-5</v>
      </c>
      <c r="Y144" s="136">
        <f t="shared" si="1"/>
        <v>3.0000000000000001E-5</v>
      </c>
      <c r="Z144" s="136">
        <v>0</v>
      </c>
      <c r="AA144" s="137">
        <f t="shared" si="2"/>
        <v>0</v>
      </c>
      <c r="AR144" s="18" t="s">
        <v>155</v>
      </c>
      <c r="AT144" s="18" t="s">
        <v>125</v>
      </c>
      <c r="AU144" s="18" t="s">
        <v>130</v>
      </c>
      <c r="AY144" s="18" t="s">
        <v>124</v>
      </c>
      <c r="BE144" s="138">
        <f t="shared" si="3"/>
        <v>0</v>
      </c>
      <c r="BF144" s="138">
        <f t="shared" si="4"/>
        <v>0</v>
      </c>
      <c r="BG144" s="138">
        <f t="shared" si="5"/>
        <v>0</v>
      </c>
      <c r="BH144" s="138">
        <f t="shared" si="6"/>
        <v>0</v>
      </c>
      <c r="BI144" s="138">
        <f t="shared" si="7"/>
        <v>0</v>
      </c>
      <c r="BJ144" s="18" t="s">
        <v>130</v>
      </c>
      <c r="BK144" s="139">
        <f t="shared" si="8"/>
        <v>0</v>
      </c>
      <c r="BL144" s="18" t="s">
        <v>155</v>
      </c>
      <c r="BM144" s="18" t="s">
        <v>185</v>
      </c>
    </row>
    <row r="145" spans="2:65" s="1" customFormat="1" ht="16.5" customHeight="1">
      <c r="B145" s="129"/>
      <c r="C145" s="130" t="s">
        <v>186</v>
      </c>
      <c r="D145" s="130" t="s">
        <v>125</v>
      </c>
      <c r="E145" s="131" t="s">
        <v>187</v>
      </c>
      <c r="F145" s="194" t="s">
        <v>188</v>
      </c>
      <c r="G145" s="194"/>
      <c r="H145" s="194"/>
      <c r="I145" s="194"/>
      <c r="J145" s="132" t="s">
        <v>189</v>
      </c>
      <c r="K145" s="133">
        <v>500</v>
      </c>
      <c r="L145" s="190"/>
      <c r="M145" s="190"/>
      <c r="N145" s="190"/>
      <c r="O145" s="190"/>
      <c r="P145" s="190"/>
      <c r="Q145" s="190"/>
      <c r="R145" s="134"/>
      <c r="T145" s="135" t="s">
        <v>5</v>
      </c>
      <c r="U145" s="40" t="s">
        <v>37</v>
      </c>
      <c r="V145" s="136">
        <v>0.17</v>
      </c>
      <c r="W145" s="136">
        <f t="shared" si="0"/>
        <v>85</v>
      </c>
      <c r="X145" s="136">
        <v>3.0000000000000001E-5</v>
      </c>
      <c r="Y145" s="136">
        <f t="shared" si="1"/>
        <v>1.5000000000000001E-2</v>
      </c>
      <c r="Z145" s="136">
        <v>0</v>
      </c>
      <c r="AA145" s="137">
        <f t="shared" si="2"/>
        <v>0</v>
      </c>
      <c r="AR145" s="18" t="s">
        <v>155</v>
      </c>
      <c r="AT145" s="18" t="s">
        <v>125</v>
      </c>
      <c r="AU145" s="18" t="s">
        <v>130</v>
      </c>
      <c r="AY145" s="18" t="s">
        <v>124</v>
      </c>
      <c r="BE145" s="138">
        <f t="shared" si="3"/>
        <v>0</v>
      </c>
      <c r="BF145" s="138">
        <f t="shared" si="4"/>
        <v>0</v>
      </c>
      <c r="BG145" s="138">
        <f t="shared" si="5"/>
        <v>0</v>
      </c>
      <c r="BH145" s="138">
        <f t="shared" si="6"/>
        <v>0</v>
      </c>
      <c r="BI145" s="138">
        <f t="shared" si="7"/>
        <v>0</v>
      </c>
      <c r="BJ145" s="18" t="s">
        <v>130</v>
      </c>
      <c r="BK145" s="139">
        <f t="shared" si="8"/>
        <v>0</v>
      </c>
      <c r="BL145" s="18" t="s">
        <v>155</v>
      </c>
      <c r="BM145" s="18" t="s">
        <v>190</v>
      </c>
    </row>
    <row r="146" spans="2:65" s="1" customFormat="1" ht="25.5" customHeight="1">
      <c r="B146" s="129"/>
      <c r="C146" s="130" t="s">
        <v>155</v>
      </c>
      <c r="D146" s="130" t="s">
        <v>125</v>
      </c>
      <c r="E146" s="131" t="s">
        <v>191</v>
      </c>
      <c r="F146" s="194" t="s">
        <v>192</v>
      </c>
      <c r="G146" s="194"/>
      <c r="H146" s="194"/>
      <c r="I146" s="194"/>
      <c r="J146" s="132" t="s">
        <v>128</v>
      </c>
      <c r="K146" s="133">
        <v>509.16</v>
      </c>
      <c r="L146" s="190"/>
      <c r="M146" s="190"/>
      <c r="N146" s="190"/>
      <c r="O146" s="190"/>
      <c r="P146" s="190"/>
      <c r="Q146" s="190"/>
      <c r="R146" s="134"/>
      <c r="T146" s="135" t="s">
        <v>5</v>
      </c>
      <c r="U146" s="40" t="s">
        <v>37</v>
      </c>
      <c r="V146" s="136">
        <v>0.17</v>
      </c>
      <c r="W146" s="136">
        <f t="shared" si="0"/>
        <v>86.557200000000009</v>
      </c>
      <c r="X146" s="136">
        <v>3.0000000000000001E-5</v>
      </c>
      <c r="Y146" s="136">
        <f t="shared" si="1"/>
        <v>1.5274800000000002E-2</v>
      </c>
      <c r="Z146" s="136">
        <v>0</v>
      </c>
      <c r="AA146" s="137">
        <f t="shared" si="2"/>
        <v>0</v>
      </c>
      <c r="AR146" s="18" t="s">
        <v>155</v>
      </c>
      <c r="AT146" s="18" t="s">
        <v>125</v>
      </c>
      <c r="AU146" s="18" t="s">
        <v>130</v>
      </c>
      <c r="AY146" s="18" t="s">
        <v>124</v>
      </c>
      <c r="BE146" s="138">
        <f t="shared" si="3"/>
        <v>0</v>
      </c>
      <c r="BF146" s="138">
        <f t="shared" si="4"/>
        <v>0</v>
      </c>
      <c r="BG146" s="138">
        <f t="shared" si="5"/>
        <v>0</v>
      </c>
      <c r="BH146" s="138">
        <f t="shared" si="6"/>
        <v>0</v>
      </c>
      <c r="BI146" s="138">
        <f t="shared" si="7"/>
        <v>0</v>
      </c>
      <c r="BJ146" s="18" t="s">
        <v>130</v>
      </c>
      <c r="BK146" s="139">
        <f t="shared" si="8"/>
        <v>0</v>
      </c>
      <c r="BL146" s="18" t="s">
        <v>155</v>
      </c>
      <c r="BM146" s="18" t="s">
        <v>193</v>
      </c>
    </row>
    <row r="147" spans="2:65" s="1" customFormat="1" ht="25.5" customHeight="1">
      <c r="B147" s="129"/>
      <c r="C147" s="130" t="s">
        <v>194</v>
      </c>
      <c r="D147" s="130" t="s">
        <v>125</v>
      </c>
      <c r="E147" s="131" t="s">
        <v>195</v>
      </c>
      <c r="F147" s="194" t="s">
        <v>196</v>
      </c>
      <c r="G147" s="194"/>
      <c r="H147" s="194"/>
      <c r="I147" s="194"/>
      <c r="J147" s="132" t="s">
        <v>197</v>
      </c>
      <c r="K147" s="133">
        <v>6</v>
      </c>
      <c r="L147" s="190"/>
      <c r="M147" s="190"/>
      <c r="N147" s="190"/>
      <c r="O147" s="190"/>
      <c r="P147" s="190"/>
      <c r="Q147" s="190"/>
      <c r="R147" s="134"/>
      <c r="T147" s="135" t="s">
        <v>5</v>
      </c>
      <c r="U147" s="40" t="s">
        <v>37</v>
      </c>
      <c r="V147" s="136">
        <v>0.17</v>
      </c>
      <c r="W147" s="136">
        <f t="shared" si="0"/>
        <v>1.02</v>
      </c>
      <c r="X147" s="136">
        <v>3.0000000000000001E-5</v>
      </c>
      <c r="Y147" s="136">
        <f t="shared" si="1"/>
        <v>1.8000000000000001E-4</v>
      </c>
      <c r="Z147" s="136">
        <v>0</v>
      </c>
      <c r="AA147" s="137">
        <f t="shared" si="2"/>
        <v>0</v>
      </c>
      <c r="AR147" s="18" t="s">
        <v>155</v>
      </c>
      <c r="AT147" s="18" t="s">
        <v>125</v>
      </c>
      <c r="AU147" s="18" t="s">
        <v>130</v>
      </c>
      <c r="AY147" s="18" t="s">
        <v>124</v>
      </c>
      <c r="BE147" s="138">
        <f t="shared" si="3"/>
        <v>0</v>
      </c>
      <c r="BF147" s="138">
        <f t="shared" si="4"/>
        <v>0</v>
      </c>
      <c r="BG147" s="138">
        <f t="shared" si="5"/>
        <v>0</v>
      </c>
      <c r="BH147" s="138">
        <f t="shared" si="6"/>
        <v>0</v>
      </c>
      <c r="BI147" s="138">
        <f t="shared" si="7"/>
        <v>0</v>
      </c>
      <c r="BJ147" s="18" t="s">
        <v>130</v>
      </c>
      <c r="BK147" s="139">
        <f t="shared" si="8"/>
        <v>0</v>
      </c>
      <c r="BL147" s="18" t="s">
        <v>155</v>
      </c>
      <c r="BM147" s="18" t="s">
        <v>198</v>
      </c>
    </row>
    <row r="148" spans="2:65" s="1" customFormat="1" ht="25.5" customHeight="1">
      <c r="B148" s="129"/>
      <c r="C148" s="130" t="s">
        <v>199</v>
      </c>
      <c r="D148" s="130" t="s">
        <v>125</v>
      </c>
      <c r="E148" s="131" t="s">
        <v>200</v>
      </c>
      <c r="F148" s="194" t="s">
        <v>201</v>
      </c>
      <c r="G148" s="194"/>
      <c r="H148" s="194"/>
      <c r="I148" s="194"/>
      <c r="J148" s="132" t="s">
        <v>135</v>
      </c>
      <c r="K148" s="133">
        <v>8.2200000000000006</v>
      </c>
      <c r="L148" s="190"/>
      <c r="M148" s="190"/>
      <c r="N148" s="190"/>
      <c r="O148" s="190"/>
      <c r="P148" s="190"/>
      <c r="Q148" s="190"/>
      <c r="R148" s="134"/>
      <c r="T148" s="135" t="s">
        <v>5</v>
      </c>
      <c r="U148" s="40" t="s">
        <v>37</v>
      </c>
      <c r="V148" s="136">
        <v>1.125</v>
      </c>
      <c r="W148" s="136">
        <f t="shared" si="0"/>
        <v>9.2475000000000005</v>
      </c>
      <c r="X148" s="136">
        <v>0</v>
      </c>
      <c r="Y148" s="136">
        <f t="shared" si="1"/>
        <v>0</v>
      </c>
      <c r="Z148" s="136">
        <v>0</v>
      </c>
      <c r="AA148" s="137">
        <f t="shared" si="2"/>
        <v>0</v>
      </c>
      <c r="AR148" s="18" t="s">
        <v>155</v>
      </c>
      <c r="AT148" s="18" t="s">
        <v>125</v>
      </c>
      <c r="AU148" s="18" t="s">
        <v>130</v>
      </c>
      <c r="AY148" s="18" t="s">
        <v>124</v>
      </c>
      <c r="BE148" s="138">
        <f t="shared" si="3"/>
        <v>0</v>
      </c>
      <c r="BF148" s="138">
        <f t="shared" si="4"/>
        <v>0</v>
      </c>
      <c r="BG148" s="138">
        <f t="shared" si="5"/>
        <v>0</v>
      </c>
      <c r="BH148" s="138">
        <f t="shared" si="6"/>
        <v>0</v>
      </c>
      <c r="BI148" s="138">
        <f t="shared" si="7"/>
        <v>0</v>
      </c>
      <c r="BJ148" s="18" t="s">
        <v>130</v>
      </c>
      <c r="BK148" s="139">
        <f t="shared" si="8"/>
        <v>0</v>
      </c>
      <c r="BL148" s="18" t="s">
        <v>155</v>
      </c>
      <c r="BM148" s="18" t="s">
        <v>202</v>
      </c>
    </row>
    <row r="149" spans="2:65" s="9" customFormat="1" ht="29.85" customHeight="1">
      <c r="B149" s="118"/>
      <c r="C149" s="119"/>
      <c r="D149" s="128" t="s">
        <v>107</v>
      </c>
      <c r="E149" s="128"/>
      <c r="F149" s="128"/>
      <c r="G149" s="128"/>
      <c r="H149" s="128"/>
      <c r="I149" s="128"/>
      <c r="J149" s="128"/>
      <c r="K149" s="128"/>
      <c r="L149" s="128"/>
      <c r="M149" s="128"/>
      <c r="N149" s="180">
        <f>BK149</f>
        <v>0</v>
      </c>
      <c r="O149" s="181"/>
      <c r="P149" s="181"/>
      <c r="Q149" s="181"/>
      <c r="R149" s="121"/>
      <c r="T149" s="122"/>
      <c r="U149" s="119"/>
      <c r="V149" s="119"/>
      <c r="W149" s="123">
        <f>W150</f>
        <v>60.590040000000002</v>
      </c>
      <c r="X149" s="119"/>
      <c r="Y149" s="123">
        <f>Y150</f>
        <v>0</v>
      </c>
      <c r="Z149" s="119"/>
      <c r="AA149" s="124">
        <f>AA150</f>
        <v>5.0916000000000006</v>
      </c>
      <c r="AR149" s="125" t="s">
        <v>130</v>
      </c>
      <c r="AT149" s="126" t="s">
        <v>69</v>
      </c>
      <c r="AU149" s="126" t="s">
        <v>78</v>
      </c>
      <c r="AY149" s="125" t="s">
        <v>124</v>
      </c>
      <c r="BK149" s="127">
        <f>BK150</f>
        <v>0</v>
      </c>
    </row>
    <row r="150" spans="2:65" s="1" customFormat="1" ht="38.25" customHeight="1">
      <c r="B150" s="129"/>
      <c r="C150" s="130" t="s">
        <v>203</v>
      </c>
      <c r="D150" s="130" t="s">
        <v>125</v>
      </c>
      <c r="E150" s="131" t="s">
        <v>204</v>
      </c>
      <c r="F150" s="194" t="s">
        <v>205</v>
      </c>
      <c r="G150" s="194"/>
      <c r="H150" s="194"/>
      <c r="I150" s="194"/>
      <c r="J150" s="132" t="s">
        <v>128</v>
      </c>
      <c r="K150" s="133">
        <v>509.16</v>
      </c>
      <c r="L150" s="190"/>
      <c r="M150" s="190"/>
      <c r="N150" s="190"/>
      <c r="O150" s="190"/>
      <c r="P150" s="190"/>
      <c r="Q150" s="190"/>
      <c r="R150" s="134"/>
      <c r="T150" s="135" t="s">
        <v>5</v>
      </c>
      <c r="U150" s="40" t="s">
        <v>37</v>
      </c>
      <c r="V150" s="136">
        <v>0.11899999999999999</v>
      </c>
      <c r="W150" s="136">
        <f>V150*K150</f>
        <v>60.590040000000002</v>
      </c>
      <c r="X150" s="136">
        <v>0</v>
      </c>
      <c r="Y150" s="136">
        <f>X150*K150</f>
        <v>0</v>
      </c>
      <c r="Z150" s="136">
        <v>0.01</v>
      </c>
      <c r="AA150" s="137">
        <f>Z150*K150</f>
        <v>5.0916000000000006</v>
      </c>
      <c r="AR150" s="18" t="s">
        <v>155</v>
      </c>
      <c r="AT150" s="18" t="s">
        <v>125</v>
      </c>
      <c r="AU150" s="18" t="s">
        <v>130</v>
      </c>
      <c r="AY150" s="18" t="s">
        <v>124</v>
      </c>
      <c r="BE150" s="138">
        <f>IF(U150="základná",N150,0)</f>
        <v>0</v>
      </c>
      <c r="BF150" s="138">
        <f>IF(U150="znížená",N150,0)</f>
        <v>0</v>
      </c>
      <c r="BG150" s="138">
        <f>IF(U150="zákl. prenesená",N150,0)</f>
        <v>0</v>
      </c>
      <c r="BH150" s="138">
        <f>IF(U150="zníž. prenesená",N150,0)</f>
        <v>0</v>
      </c>
      <c r="BI150" s="138">
        <f>IF(U150="nulová",N150,0)</f>
        <v>0</v>
      </c>
      <c r="BJ150" s="18" t="s">
        <v>130</v>
      </c>
      <c r="BK150" s="139">
        <f>ROUND(L150*K150,3)</f>
        <v>0</v>
      </c>
      <c r="BL150" s="18" t="s">
        <v>155</v>
      </c>
      <c r="BM150" s="18" t="s">
        <v>206</v>
      </c>
    </row>
    <row r="151" spans="2:65" s="9" customFormat="1" ht="29.85" customHeight="1">
      <c r="B151" s="118"/>
      <c r="C151" s="119"/>
      <c r="D151" s="128" t="s">
        <v>108</v>
      </c>
      <c r="E151" s="128"/>
      <c r="F151" s="128"/>
      <c r="G151" s="128"/>
      <c r="H151" s="128"/>
      <c r="I151" s="128"/>
      <c r="J151" s="128"/>
      <c r="K151" s="128"/>
      <c r="L151" s="128"/>
      <c r="M151" s="128"/>
      <c r="N151" s="180">
        <f>BK151</f>
        <v>0</v>
      </c>
      <c r="O151" s="181"/>
      <c r="P151" s="181"/>
      <c r="Q151" s="181"/>
      <c r="R151" s="121"/>
      <c r="T151" s="122"/>
      <c r="U151" s="119"/>
      <c r="V151" s="119"/>
      <c r="W151" s="123">
        <f>W152</f>
        <v>570.25920000000008</v>
      </c>
      <c r="X151" s="119"/>
      <c r="Y151" s="123">
        <f>Y152</f>
        <v>0</v>
      </c>
      <c r="Z151" s="119"/>
      <c r="AA151" s="124">
        <f>AA152</f>
        <v>7.6374000000000004</v>
      </c>
      <c r="AR151" s="125" t="s">
        <v>130</v>
      </c>
      <c r="AT151" s="126" t="s">
        <v>69</v>
      </c>
      <c r="AU151" s="126" t="s">
        <v>78</v>
      </c>
      <c r="AY151" s="125" t="s">
        <v>124</v>
      </c>
      <c r="BK151" s="127">
        <f>BK152</f>
        <v>0</v>
      </c>
    </row>
    <row r="152" spans="2:65" s="1" customFormat="1" ht="38.25" customHeight="1">
      <c r="B152" s="129"/>
      <c r="C152" s="130" t="s">
        <v>78</v>
      </c>
      <c r="D152" s="130" t="s">
        <v>125</v>
      </c>
      <c r="E152" s="131" t="s">
        <v>207</v>
      </c>
      <c r="F152" s="194" t="s">
        <v>208</v>
      </c>
      <c r="G152" s="194"/>
      <c r="H152" s="194"/>
      <c r="I152" s="194"/>
      <c r="J152" s="132" t="s">
        <v>128</v>
      </c>
      <c r="K152" s="133">
        <v>509.16</v>
      </c>
      <c r="L152" s="190"/>
      <c r="M152" s="190"/>
      <c r="N152" s="190"/>
      <c r="O152" s="190"/>
      <c r="P152" s="190"/>
      <c r="Q152" s="190"/>
      <c r="R152" s="134"/>
      <c r="T152" s="135" t="s">
        <v>5</v>
      </c>
      <c r="U152" s="140" t="s">
        <v>37</v>
      </c>
      <c r="V152" s="141">
        <v>1.1200000000000001</v>
      </c>
      <c r="W152" s="141">
        <f>V152*K152</f>
        <v>570.25920000000008</v>
      </c>
      <c r="X152" s="141">
        <v>0</v>
      </c>
      <c r="Y152" s="141">
        <f>X152*K152</f>
        <v>0</v>
      </c>
      <c r="Z152" s="141">
        <v>1.4999999999999999E-2</v>
      </c>
      <c r="AA152" s="142">
        <f>Z152*K152</f>
        <v>7.6374000000000004</v>
      </c>
      <c r="AR152" s="18" t="s">
        <v>155</v>
      </c>
      <c r="AT152" s="18" t="s">
        <v>125</v>
      </c>
      <c r="AU152" s="18" t="s">
        <v>130</v>
      </c>
      <c r="AY152" s="18" t="s">
        <v>124</v>
      </c>
      <c r="BE152" s="138">
        <f>IF(U152="základná",N152,0)</f>
        <v>0</v>
      </c>
      <c r="BF152" s="138">
        <f>IF(U152="znížená",N152,0)</f>
        <v>0</v>
      </c>
      <c r="BG152" s="138">
        <f>IF(U152="zákl. prenesená",N152,0)</f>
        <v>0</v>
      </c>
      <c r="BH152" s="138">
        <f>IF(U152="zníž. prenesená",N152,0)</f>
        <v>0</v>
      </c>
      <c r="BI152" s="138">
        <f>IF(U152="nulová",N152,0)</f>
        <v>0</v>
      </c>
      <c r="BJ152" s="18" t="s">
        <v>130</v>
      </c>
      <c r="BK152" s="139">
        <f>ROUND(L152*K152,3)</f>
        <v>0</v>
      </c>
      <c r="BL152" s="18" t="s">
        <v>155</v>
      </c>
      <c r="BM152" s="18" t="s">
        <v>209</v>
      </c>
    </row>
    <row r="153" spans="2:65" s="1" customFormat="1" ht="6.95" customHeight="1">
      <c r="B153" s="55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7"/>
    </row>
  </sheetData>
  <mergeCells count="140">
    <mergeCell ref="O14:P14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8:P18"/>
    <mergeCell ref="O20:P20"/>
    <mergeCell ref="O21:P21"/>
    <mergeCell ref="E24:L24"/>
    <mergeCell ref="M27:P27"/>
    <mergeCell ref="M28:P28"/>
    <mergeCell ref="H35:J35"/>
    <mergeCell ref="M35:P35"/>
    <mergeCell ref="H36:J36"/>
    <mergeCell ref="M36:P36"/>
    <mergeCell ref="O15:P15"/>
    <mergeCell ref="H33:J33"/>
    <mergeCell ref="M33:P33"/>
    <mergeCell ref="H34:J34"/>
    <mergeCell ref="M34:P34"/>
    <mergeCell ref="O17:P17"/>
    <mergeCell ref="M81:P81"/>
    <mergeCell ref="M83:Q83"/>
    <mergeCell ref="M84:Q84"/>
    <mergeCell ref="C86:G86"/>
    <mergeCell ref="N86:Q86"/>
    <mergeCell ref="L38:P38"/>
    <mergeCell ref="C76:Q76"/>
    <mergeCell ref="F78:P78"/>
    <mergeCell ref="F79:P79"/>
    <mergeCell ref="N88:Q88"/>
    <mergeCell ref="M113:P113"/>
    <mergeCell ref="M115:Q115"/>
    <mergeCell ref="M116:Q116"/>
    <mergeCell ref="N89:Q89"/>
    <mergeCell ref="N90:Q90"/>
    <mergeCell ref="N91:Q91"/>
    <mergeCell ref="N92:Q92"/>
    <mergeCell ref="N93:Q93"/>
    <mergeCell ref="N94:Q94"/>
    <mergeCell ref="L126:M126"/>
    <mergeCell ref="N126:Q126"/>
    <mergeCell ref="F131:I131"/>
    <mergeCell ref="L131:M131"/>
    <mergeCell ref="N131:Q131"/>
    <mergeCell ref="F123:I123"/>
    <mergeCell ref="L123:M123"/>
    <mergeCell ref="N123:Q123"/>
    <mergeCell ref="N95:Q95"/>
    <mergeCell ref="N96:Q96"/>
    <mergeCell ref="N97:Q97"/>
    <mergeCell ref="F118:I118"/>
    <mergeCell ref="L118:M118"/>
    <mergeCell ref="N118:Q118"/>
    <mergeCell ref="L102:Q102"/>
    <mergeCell ref="N119:Q119"/>
    <mergeCell ref="N120:Q120"/>
    <mergeCell ref="N121:Q121"/>
    <mergeCell ref="F122:I122"/>
    <mergeCell ref="L122:M122"/>
    <mergeCell ref="F152:I152"/>
    <mergeCell ref="L152:M152"/>
    <mergeCell ref="N152:Q152"/>
    <mergeCell ref="F145:I145"/>
    <mergeCell ref="L145:M145"/>
    <mergeCell ref="N145:Q145"/>
    <mergeCell ref="F146:I146"/>
    <mergeCell ref="L146:M146"/>
    <mergeCell ref="N146:Q146"/>
    <mergeCell ref="F147:I147"/>
    <mergeCell ref="N151:Q151"/>
    <mergeCell ref="H1:K1"/>
    <mergeCell ref="F148:I148"/>
    <mergeCell ref="L148:M148"/>
    <mergeCell ref="N148:Q148"/>
    <mergeCell ref="F150:I150"/>
    <mergeCell ref="L150:M150"/>
    <mergeCell ref="N150:Q150"/>
    <mergeCell ref="L147:M147"/>
    <mergeCell ref="N147:Q147"/>
    <mergeCell ref="F139:I139"/>
    <mergeCell ref="L139:M139"/>
    <mergeCell ref="N139:Q139"/>
    <mergeCell ref="F143:I143"/>
    <mergeCell ref="L143:M143"/>
    <mergeCell ref="N143:Q143"/>
    <mergeCell ref="F142:I142"/>
    <mergeCell ref="L142:M142"/>
    <mergeCell ref="F140:I140"/>
    <mergeCell ref="L140:M140"/>
    <mergeCell ref="F144:I144"/>
    <mergeCell ref="L144:M144"/>
    <mergeCell ref="N144:Q144"/>
    <mergeCell ref="F134:I134"/>
    <mergeCell ref="L134:M134"/>
    <mergeCell ref="N134:Q134"/>
    <mergeCell ref="F136:I136"/>
    <mergeCell ref="L136:M136"/>
    <mergeCell ref="F137:I137"/>
    <mergeCell ref="L137:M137"/>
    <mergeCell ref="N135:Q135"/>
    <mergeCell ref="N138:Q138"/>
    <mergeCell ref="N149:Q149"/>
    <mergeCell ref="N136:Q136"/>
    <mergeCell ref="N137:Q137"/>
    <mergeCell ref="N142:Q142"/>
    <mergeCell ref="N140:Q140"/>
    <mergeCell ref="F141:I141"/>
    <mergeCell ref="L141:M141"/>
    <mergeCell ref="N141:Q141"/>
    <mergeCell ref="N133:Q133"/>
    <mergeCell ref="S2:AC2"/>
    <mergeCell ref="N127:Q127"/>
    <mergeCell ref="N129:Q129"/>
    <mergeCell ref="N130:Q130"/>
    <mergeCell ref="N98:Q98"/>
    <mergeCell ref="N100:Q100"/>
    <mergeCell ref="N122:Q122"/>
    <mergeCell ref="C108:Q108"/>
    <mergeCell ref="F110:P110"/>
    <mergeCell ref="F111:P111"/>
    <mergeCell ref="F128:I128"/>
    <mergeCell ref="L128:M128"/>
    <mergeCell ref="N128:Q128"/>
    <mergeCell ref="F132:I132"/>
    <mergeCell ref="L132:M132"/>
    <mergeCell ref="N132:Q132"/>
    <mergeCell ref="F124:I124"/>
    <mergeCell ref="L124:M124"/>
    <mergeCell ref="N124:Q124"/>
    <mergeCell ref="F125:I125"/>
    <mergeCell ref="L125:M125"/>
    <mergeCell ref="N125:Q125"/>
    <mergeCell ref="F126:I126"/>
  </mergeCells>
  <phoneticPr fontId="32" type="noConversion"/>
  <hyperlinks>
    <hyperlink ref="F1:G1" location="C2" display="1) Krycí list rozpočtu"/>
    <hyperlink ref="H1:K1" location="C86" display="2) Rekapitulácia rozpočtu"/>
    <hyperlink ref="L1" location="C118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Stavebná časť</vt:lpstr>
      <vt:lpstr>'01 - Stavebná časť'!Názvy_tlače</vt:lpstr>
      <vt:lpstr>'Rekapitulácia stavby'!Názvy_tlače</vt:lpstr>
      <vt:lpstr>'01 - Stavebná časť'!Oblasť_tlače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PC1-PC\Milan Poprocky</dc:creator>
  <cp:lastModifiedBy>Kapustová Ľubica</cp:lastModifiedBy>
  <dcterms:created xsi:type="dcterms:W3CDTF">2018-04-07T12:50:35Z</dcterms:created>
  <dcterms:modified xsi:type="dcterms:W3CDTF">2018-06-12T12:05:32Z</dcterms:modified>
</cp:coreProperties>
</file>