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SO 6345 - SO 6345 - PRÍST..." sheetId="2" r:id="rId2"/>
    <sheet name="Zoznam figúr" sheetId="3" r:id="rId3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'SO 6345 - SO 6345 - PRÍST...'!$C$123:$K$249</definedName>
    <definedName name="_xlnm.Print_Area" localSheetId="1">'SO 6345 - SO 6345 - PRÍST...'!$C$4:$J$76,'SO 6345 - SO 6345 - PRÍST...'!$C$82:$J$105,'SO 6345 - SO 6345 - PRÍST...'!$C$111:$J$249</definedName>
    <definedName name="_xlnm.Print_Titles" localSheetId="1">'SO 6345 - SO 6345 - PRÍST...'!$123:$123</definedName>
    <definedName name="_xlnm.Print_Area" localSheetId="2">'Zoznam figúr'!$C$4:$G$46</definedName>
    <definedName name="_xlnm.Print_Titles" localSheetId="2">'Zoznam figúr'!$9:$9</definedName>
  </definedNames>
  <calcPr/>
</workbook>
</file>

<file path=xl/calcChain.xml><?xml version="1.0" encoding="utf-8"?>
<calcChain xmlns="http://schemas.openxmlformats.org/spreadsheetml/2006/main">
  <c i="3" l="1" r="D7"/>
  <c i="2" r="J37"/>
  <c r="J36"/>
  <c i="1" r="AY95"/>
  <c i="2" r="J35"/>
  <c i="1" r="AX95"/>
  <c i="2" r="BI249"/>
  <c r="BH249"/>
  <c r="BG249"/>
  <c r="BE249"/>
  <c r="T249"/>
  <c r="R249"/>
  <c r="P249"/>
  <c r="BI247"/>
  <c r="BH247"/>
  <c r="BG247"/>
  <c r="BE247"/>
  <c r="T247"/>
  <c r="R247"/>
  <c r="P247"/>
  <c r="BI246"/>
  <c r="BH246"/>
  <c r="BG246"/>
  <c r="BE246"/>
  <c r="T246"/>
  <c r="R246"/>
  <c r="P246"/>
  <c r="BI244"/>
  <c r="BH244"/>
  <c r="BG244"/>
  <c r="BE244"/>
  <c r="T244"/>
  <c r="R244"/>
  <c r="P244"/>
  <c r="BI243"/>
  <c r="BH243"/>
  <c r="BG243"/>
  <c r="BE243"/>
  <c r="T243"/>
  <c r="R243"/>
  <c r="P243"/>
  <c r="BI241"/>
  <c r="BH241"/>
  <c r="BG241"/>
  <c r="BE241"/>
  <c r="T241"/>
  <c r="R241"/>
  <c r="P241"/>
  <c r="BI239"/>
  <c r="BH239"/>
  <c r="BG239"/>
  <c r="BE239"/>
  <c r="T239"/>
  <c r="R239"/>
  <c r="P239"/>
  <c r="BI237"/>
  <c r="BH237"/>
  <c r="BG237"/>
  <c r="BE237"/>
  <c r="T237"/>
  <c r="T236"/>
  <c r="R237"/>
  <c r="R236"/>
  <c r="P237"/>
  <c r="P236"/>
  <c r="BI234"/>
  <c r="BH234"/>
  <c r="BG234"/>
  <c r="BE234"/>
  <c r="T234"/>
  <c r="R234"/>
  <c r="P234"/>
  <c r="BI232"/>
  <c r="BH232"/>
  <c r="BG232"/>
  <c r="BE232"/>
  <c r="T232"/>
  <c r="R232"/>
  <c r="P232"/>
  <c r="BI226"/>
  <c r="BH226"/>
  <c r="BG226"/>
  <c r="BE226"/>
  <c r="T226"/>
  <c r="R226"/>
  <c r="P226"/>
  <c r="BI221"/>
  <c r="BH221"/>
  <c r="BG221"/>
  <c r="BE221"/>
  <c r="T221"/>
  <c r="R221"/>
  <c r="P221"/>
  <c r="BI216"/>
  <c r="BH216"/>
  <c r="BG216"/>
  <c r="BE216"/>
  <c r="T216"/>
  <c r="R216"/>
  <c r="P216"/>
  <c r="BI214"/>
  <c r="BH214"/>
  <c r="BG214"/>
  <c r="BE214"/>
  <c r="T214"/>
  <c r="R214"/>
  <c r="P214"/>
  <c r="BI212"/>
  <c r="BH212"/>
  <c r="BG212"/>
  <c r="BE212"/>
  <c r="T212"/>
  <c r="R212"/>
  <c r="P212"/>
  <c r="BI209"/>
  <c r="BH209"/>
  <c r="BG209"/>
  <c r="BE209"/>
  <c r="T209"/>
  <c r="T208"/>
  <c r="R209"/>
  <c r="R208"/>
  <c r="P209"/>
  <c r="P208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197"/>
  <c r="BH197"/>
  <c r="BG197"/>
  <c r="BE197"/>
  <c r="T197"/>
  <c r="R197"/>
  <c r="P197"/>
  <c r="BI195"/>
  <c r="BH195"/>
  <c r="BG195"/>
  <c r="BE195"/>
  <c r="T195"/>
  <c r="R195"/>
  <c r="P195"/>
  <c r="BI191"/>
  <c r="BH191"/>
  <c r="BG191"/>
  <c r="BE191"/>
  <c r="T191"/>
  <c r="R191"/>
  <c r="P191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8"/>
  <c r="BH168"/>
  <c r="BG168"/>
  <c r="BE168"/>
  <c r="T168"/>
  <c r="R168"/>
  <c r="P168"/>
  <c r="BI165"/>
  <c r="BH165"/>
  <c r="BG165"/>
  <c r="BE165"/>
  <c r="T165"/>
  <c r="R165"/>
  <c r="P165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3"/>
  <c r="BH153"/>
  <c r="BG153"/>
  <c r="BE153"/>
  <c r="T153"/>
  <c r="R153"/>
  <c r="P153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0"/>
  <c r="BH140"/>
  <c r="BG140"/>
  <c r="BE140"/>
  <c r="T140"/>
  <c r="R140"/>
  <c r="P140"/>
  <c r="BI138"/>
  <c r="BH138"/>
  <c r="BG138"/>
  <c r="BE138"/>
  <c r="T138"/>
  <c r="R138"/>
  <c r="P138"/>
  <c r="BI127"/>
  <c r="BH127"/>
  <c r="BG127"/>
  <c r="BE127"/>
  <c r="T127"/>
  <c r="R127"/>
  <c r="P127"/>
  <c r="F118"/>
  <c r="E116"/>
  <c r="F89"/>
  <c r="E87"/>
  <c r="J24"/>
  <c r="E24"/>
  <c r="J92"/>
  <c r="J23"/>
  <c r="J21"/>
  <c r="E21"/>
  <c r="J120"/>
  <c r="J20"/>
  <c r="J18"/>
  <c r="E18"/>
  <c r="F92"/>
  <c r="J17"/>
  <c r="J15"/>
  <c r="E15"/>
  <c r="F120"/>
  <c r="J14"/>
  <c r="J12"/>
  <c r="J118"/>
  <c r="E7"/>
  <c r="E114"/>
  <c i="1" r="L90"/>
  <c r="AM90"/>
  <c r="AM89"/>
  <c r="L89"/>
  <c r="AM87"/>
  <c r="L87"/>
  <c r="L85"/>
  <c r="L84"/>
  <c i="2" r="J243"/>
  <c r="J212"/>
  <c r="BK197"/>
  <c r="BK173"/>
  <c r="J144"/>
  <c r="J249"/>
  <c r="BK243"/>
  <c r="J214"/>
  <c r="BK168"/>
  <c r="J156"/>
  <c r="BK247"/>
  <c r="BK226"/>
  <c r="J202"/>
  <c r="BK177"/>
  <c r="J173"/>
  <c r="BK153"/>
  <c i="1" r="AS94"/>
  <c i="2" r="J221"/>
  <c r="BK203"/>
  <c r="BK195"/>
  <c r="J177"/>
  <c r="BK158"/>
  <c r="J140"/>
  <c r="BK246"/>
  <c r="J234"/>
  <c r="J209"/>
  <c r="J184"/>
  <c r="BK160"/>
  <c r="J127"/>
  <c r="J247"/>
  <c r="J241"/>
  <c r="BK232"/>
  <c r="BK175"/>
  <c r="J158"/>
  <c r="BK127"/>
  <c r="BK234"/>
  <c r="J204"/>
  <c r="J180"/>
  <c r="J172"/>
  <c r="J138"/>
  <c r="J226"/>
  <c r="BK209"/>
  <c r="J197"/>
  <c r="J178"/>
  <c r="J149"/>
  <c r="BK237"/>
  <c r="BK214"/>
  <c r="BK191"/>
  <c r="BK178"/>
  <c r="J171"/>
  <c r="BK138"/>
  <c r="BK244"/>
  <c r="J237"/>
  <c r="J176"/>
  <c r="J165"/>
  <c r="J146"/>
  <c r="J244"/>
  <c r="BK216"/>
  <c r="J195"/>
  <c r="BK176"/>
  <c r="BK165"/>
  <c r="BK146"/>
  <c r="J239"/>
  <c r="BK204"/>
  <c r="J182"/>
  <c r="J168"/>
  <c r="BK144"/>
  <c r="BK249"/>
  <c r="BK221"/>
  <c r="J203"/>
  <c r="BK182"/>
  <c r="BK172"/>
  <c r="J246"/>
  <c r="BK239"/>
  <c r="J191"/>
  <c r="J160"/>
  <c r="BK140"/>
  <c r="BK241"/>
  <c r="BK212"/>
  <c r="BK184"/>
  <c r="J175"/>
  <c r="BK156"/>
  <c r="BK149"/>
  <c r="J232"/>
  <c r="J216"/>
  <c r="BK202"/>
  <c r="BK180"/>
  <c r="BK171"/>
  <c r="J153"/>
  <c l="1" r="BK126"/>
  <c r="R152"/>
  <c r="P190"/>
  <c r="P211"/>
  <c r="R126"/>
  <c r="BK152"/>
  <c r="J152"/>
  <c r="J99"/>
  <c r="BK190"/>
  <c r="J190"/>
  <c r="J100"/>
  <c r="BK211"/>
  <c r="J211"/>
  <c r="J102"/>
  <c r="BK238"/>
  <c r="J238"/>
  <c r="J104"/>
  <c r="R238"/>
  <c r="T126"/>
  <c r="T152"/>
  <c r="R190"/>
  <c r="T211"/>
  <c r="T238"/>
  <c r="P126"/>
  <c r="P152"/>
  <c r="T190"/>
  <c r="R211"/>
  <c r="P238"/>
  <c r="BK208"/>
  <c r="J208"/>
  <c r="J101"/>
  <c r="BK236"/>
  <c r="J236"/>
  <c r="J103"/>
  <c r="J89"/>
  <c r="F121"/>
  <c r="BF138"/>
  <c r="BF146"/>
  <c r="BF149"/>
  <c r="BF172"/>
  <c r="BF214"/>
  <c r="BF216"/>
  <c r="BF221"/>
  <c r="BF237"/>
  <c r="BF239"/>
  <c r="F91"/>
  <c r="J121"/>
  <c r="BF160"/>
  <c r="BF173"/>
  <c r="BF178"/>
  <c r="BF191"/>
  <c r="BF195"/>
  <c r="BF202"/>
  <c r="BF203"/>
  <c r="BF204"/>
  <c r="BF232"/>
  <c r="BF243"/>
  <c r="BF244"/>
  <c r="E85"/>
  <c r="J91"/>
  <c r="BF144"/>
  <c r="BF153"/>
  <c r="BF156"/>
  <c r="BF158"/>
  <c r="BF165"/>
  <c r="BF175"/>
  <c r="BF180"/>
  <c r="BF184"/>
  <c r="BF197"/>
  <c r="BF226"/>
  <c r="BF234"/>
  <c r="BF241"/>
  <c r="BF249"/>
  <c r="BF127"/>
  <c r="BF140"/>
  <c r="BF168"/>
  <c r="BF171"/>
  <c r="BF176"/>
  <c r="BF177"/>
  <c r="BF182"/>
  <c r="BF209"/>
  <c r="BF212"/>
  <c r="BF246"/>
  <c r="BF247"/>
  <c r="F35"/>
  <c i="1" r="BB95"/>
  <c r="BB94"/>
  <c r="AX94"/>
  <c i="2" r="F37"/>
  <c i="1" r="BD95"/>
  <c r="BD94"/>
  <c r="W33"/>
  <c i="2" r="J33"/>
  <c i="1" r="AV95"/>
  <c i="2" r="F36"/>
  <c i="1" r="BC95"/>
  <c r="BC94"/>
  <c r="W32"/>
  <c i="2" r="F33"/>
  <c i="1" r="AZ95"/>
  <c r="AZ94"/>
  <c r="W29"/>
  <c i="2" l="1" r="P125"/>
  <c r="P124"/>
  <c i="1" r="AU95"/>
  <c i="2" r="T125"/>
  <c r="T124"/>
  <c r="R125"/>
  <c r="R124"/>
  <c r="BK125"/>
  <c r="BK124"/>
  <c r="J124"/>
  <c r="J126"/>
  <c r="J98"/>
  <c i="1" r="AU94"/>
  <c i="2" r="F34"/>
  <c i="1" r="BA95"/>
  <c r="BA94"/>
  <c r="AW94"/>
  <c r="AK30"/>
  <c i="2" r="J30"/>
  <c i="1" r="AG95"/>
  <c r="AG94"/>
  <c r="AK26"/>
  <c r="W31"/>
  <c i="2" r="J34"/>
  <c i="1" r="AW95"/>
  <c r="AT95"/>
  <c r="AN95"/>
  <c r="AV94"/>
  <c r="AK29"/>
  <c r="AY94"/>
  <c i="2" l="1" r="J96"/>
  <c r="J125"/>
  <c r="J97"/>
  <c i="1" r="AK35"/>
  <c i="2" r="J39"/>
  <c i="1" r="W30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<sst xmlns="http://schemas.openxmlformats.org/spreadsheetml/2006/main">
  <si>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</si>
  <si>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</si>
  <si>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</si>
  <si>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</si>
  <si>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{08fc16ab-a667-44c6-a160-f8471008b554}</t>
  </si>
  <si>
    <t xml:space="preserve">&gt;&gt;  skryté stĺpce  &lt;&lt;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</si>
  <si>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</si>
  <si>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</si>
  <si>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</si>
  <si>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</si>
  <si>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</si>
  <si>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</si>
  <si>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</si>
  <si>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z25-04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</si>
  <si>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</si>
  <si>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</si>
  <si>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Prístavba k silážnemu žľabu</t>
  </si>
  <si>
    <t>JKSO:</t>
  </si>
  <si>
    <t>KS:</t>
  </si>
  <si>
    <t>Miesto:</t>
  </si>
  <si>
    <t xml:space="preserve"> </t>
  </si>
  <si>
    <t>Dátum:</t>
  </si>
  <si>
    <t>14. 5. 2025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</si>
  <si>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</si>
  <si>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</si>
  <si>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</si>
  <si>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</si>
  <si>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</si>
  <si>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</si>
  <si>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</si>
  <si>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</si>
  <si>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</si>
  <si>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</si>
  <si>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</si>
  <si>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</si>
  <si>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</si>
  <si>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</si>
  <si>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</si>
  <si>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</si>
  <si>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</si>
  <si>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</si>
  <si>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</si>
  <si>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</si>
  <si>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</si>
  <si>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</si>
  <si>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</si>
  <si>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</si>
  <si>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</si>
  <si>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</si>
  <si>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</si>
  <si>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</si>
  <si>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</si>
  <si>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</si>
  <si>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</si>
  <si>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</si>
  <si>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</si>
  <si>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</si>
  <si>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</si>
  <si>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</si>
  <si>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</si>
  <si>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</si>
  <si>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</si>
  <si>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</si>
  <si>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</si>
  <si>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</si>
  <si>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</si>
  <si>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</si>
  <si>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</si>
  <si>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</si>
  <si>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</si>
  <si>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</si>
  <si>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</si>
  <si>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</si>
  <si>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</si>
  <si>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</si>
  <si>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</si>
  <si>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</si>
  <si>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6345</t>
  </si>
  <si>
    <t>SO 6345 - PRÍSTAVBA K SILÁŽNEMU ŽĽABU</t>
  </si>
  <si>
    <t>STA</t>
  </si>
  <si>
    <t>1</t>
  </si>
  <si>
    <t>{0dc9f3c1-9fe2-4356-8047-1a92ec6f7f13}</t>
  </si>
  <si>
    <t>ZD</t>
  </si>
  <si>
    <t>plocha základovej dosky</t>
  </si>
  <si>
    <t>5788,779</t>
  </si>
  <si>
    <t>2</t>
  </si>
  <si>
    <t>jama</t>
  </si>
  <si>
    <t>objem výkopu jamy</t>
  </si>
  <si>
    <t>1992,634</t>
  </si>
  <si>
    <t>KRYCÍ LIST ROZPOČTU</t>
  </si>
  <si>
    <t>ZOS</t>
  </si>
  <si>
    <t>plocha základu opornej steny</t>
  </si>
  <si>
    <t>320</t>
  </si>
  <si>
    <t>ryhy60</t>
  </si>
  <si>
    <t>objem výkopu ryhy š. 60 cm</t>
  </si>
  <si>
    <t>26,519</t>
  </si>
  <si>
    <t>Objekt:</t>
  </si>
  <si>
    <t>SO 6345 - SO 6345 - PRÍSTAVBA K SILÁŽNEMU ŽĽABU</t>
  </si>
  <si>
    <t>REKAPITULÁCIA ROZPOČTU</t>
  </si>
  <si>
    <t>Kód dielu - Popis</t>
  </si>
  <si>
    <t>Cena celkom [EUR]</t>
  </si>
  <si>
    <t>Náklady z rozpočtu</t>
  </si>
  <si>
    <t>-1</t>
  </si>
  <si>
    <t>D1 - Práce HSV</t>
  </si>
  <si>
    <t xml:space="preserve">    1 - ZEMNÉ PRÁCE</t>
  </si>
  <si>
    <t xml:space="preserve">    2 - ZÁKLADY</t>
  </si>
  <si>
    <t xml:space="preserve">    3 - Zvislé a kompletné konštrukcie</t>
  </si>
  <si>
    <t xml:space="preserve">    6 - POVRCHOVÉ ÚPRAVY</t>
  </si>
  <si>
    <t xml:space="preserve">    9 - Ostatné konštrukcie a práce-búranie</t>
  </si>
  <si>
    <t xml:space="preserve">    99 - PRESUNY HMÔT</t>
  </si>
  <si>
    <t>711 - IZOLÁCIE PROTI VODE A VLHKOSTI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</si>
  <si>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</si>
  <si>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</si>
  <si>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</si>
  <si>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</si>
  <si>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</si>
  <si>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</si>
  <si>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</si>
  <si>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</si>
  <si>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</si>
  <si>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</si>
  <si>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</si>
  <si>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</si>
  <si>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</si>
  <si>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Práce HSV</t>
  </si>
  <si>
    <t>ROZPOCET</t>
  </si>
  <si>
    <t>ZEMNÉ PRÁCE</t>
  </si>
  <si>
    <t>K</t>
  </si>
  <si>
    <t>131201103</t>
  </si>
  <si>
    <t>Hĺbenie nezapažených jám v hornine triedy 3, do 10000 m3</t>
  </si>
  <si>
    <t>m3</t>
  </si>
  <si>
    <t>4</t>
  </si>
  <si>
    <t>VV</t>
  </si>
  <si>
    <t>základová doska</t>
  </si>
  <si>
    <t>100*(61,0-1,0-1,6)</t>
  </si>
  <si>
    <t>-19,55*5,24/2</t>
  </si>
  <si>
    <t>Plocha základovej dosky</t>
  </si>
  <si>
    <t>základ opornej steny</t>
  </si>
  <si>
    <t>100,0*3,2</t>
  </si>
  <si>
    <t>Plocha základu opornej steny</t>
  </si>
  <si>
    <t>ZD*0,3</t>
  </si>
  <si>
    <t>ZOS*(0,95-0,15)</t>
  </si>
  <si>
    <t>Súčet</t>
  </si>
  <si>
    <t>131201109</t>
  </si>
  <si>
    <t>Príplatok za lepivosť v hornine triedy 3 pri hlbení nezapažených jám</t>
  </si>
  <si>
    <t>3</t>
  </si>
  <si>
    <t>132201202</t>
  </si>
  <si>
    <t>Hĺbenie rýh šírka od 0,6 do 2 m v hornine triedy 3, od 100 m3 do 1000 m3</t>
  </si>
  <si>
    <t>6</t>
  </si>
  <si>
    <t>"det.C"(59,4+20,24+61,0-1,0-1,6)*0,3*0,45</t>
  </si>
  <si>
    <t>"det. A"(61,0-1,0-1,6)*0,3*0,45</t>
  </si>
  <si>
    <t>132201209</t>
  </si>
  <si>
    <t>Príplatok za lepivosť horniny v hornine triedy 3 pri hĺbení rýh šírka od 0,6 do 2 m</t>
  </si>
  <si>
    <t>8</t>
  </si>
  <si>
    <t>5</t>
  </si>
  <si>
    <t>162401102</t>
  </si>
  <si>
    <t>Vodorovné premiestnenie výkopu na vzdialenosť do 2000 m v hornine triedy 1 až 4</t>
  </si>
  <si>
    <t>10</t>
  </si>
  <si>
    <t>jama+ryhy60</t>
  </si>
  <si>
    <t>171201203.S</t>
  </si>
  <si>
    <t>Uloženie sypaniny na skládky nad 1000 do 10000 m3</t>
  </si>
  <si>
    <t>-1919458608</t>
  </si>
  <si>
    <t>ZÁKLADY</t>
  </si>
  <si>
    <t>7</t>
  </si>
  <si>
    <t>212756111.S</t>
  </si>
  <si>
    <t>Trativody z flexodrenážnych rúr, DN 100</t>
  </si>
  <si>
    <t>m</t>
  </si>
  <si>
    <t>-1592278474</t>
  </si>
  <si>
    <t>"drenážny systém"</t>
  </si>
  <si>
    <t>100,0/3*61,0+61,0/3*100</t>
  </si>
  <si>
    <t>215901101.S</t>
  </si>
  <si>
    <t>Zhutnenie podložia z rastlej horniny 1 až 4 pod násypy, z hornina súdržných do 92 % PS a nesúdržných</t>
  </si>
  <si>
    <t>m2</t>
  </si>
  <si>
    <t>970715828</t>
  </si>
  <si>
    <t>ZD+ZOS</t>
  </si>
  <si>
    <t>9</t>
  </si>
  <si>
    <t>271573001.p</t>
  </si>
  <si>
    <t>Násyp pod základové konštrukcie so zhutnením zo štrkopiesku fr.4-16 mm</t>
  </si>
  <si>
    <t>-1692547244</t>
  </si>
  <si>
    <t>ZD*0,2</t>
  </si>
  <si>
    <t>273313711.S</t>
  </si>
  <si>
    <t>Betón základových dosiek, prostý tr. C 25/30</t>
  </si>
  <si>
    <t>1056858750</t>
  </si>
  <si>
    <t>100,0*3,2*0,55</t>
  </si>
  <si>
    <t>"príplatok 3,5% za betonáž do výkopu"176,0*0,035</t>
  </si>
  <si>
    <t>11</t>
  </si>
  <si>
    <t>273321511.p</t>
  </si>
  <si>
    <t>Príplatok za pridanie oceľových vlákien a plastifikátora</t>
  </si>
  <si>
    <t>540001823</t>
  </si>
  <si>
    <t>základová doska - množstvo 25 kg/m3</t>
  </si>
  <si>
    <t>"výkres statika 04 - vyznačená časť ZD"100,0*(6,5*7+6,4)*0,25</t>
  </si>
  <si>
    <t>12</t>
  </si>
  <si>
    <t>581140315.S</t>
  </si>
  <si>
    <t>Kryt cementobetónový cestných komunikácií skupiny CB III pre TDZ IV, V a VI, hr. 250 mm</t>
  </si>
  <si>
    <t>58747926</t>
  </si>
  <si>
    <t>13</t>
  </si>
  <si>
    <t>M</t>
  </si>
  <si>
    <t>132710000100.S</t>
  </si>
  <si>
    <t>Vlákna oceľové za studena ťahané - rozptýlená výstuž so zahnutými koncami, d 1.05 mm, dl. 50 mm, výkonnostná trieda 45</t>
  </si>
  <si>
    <t>t</t>
  </si>
  <si>
    <t>-848683709</t>
  </si>
  <si>
    <t>14</t>
  </si>
  <si>
    <t>245520002300.S</t>
  </si>
  <si>
    <t>Prísada do betónu pre transportbetón, superplastifikátor, na báze polykarboxylátov s vyšším plastifikačným účinkom</t>
  </si>
  <si>
    <t>kg</t>
  </si>
  <si>
    <t>-205522170</t>
  </si>
  <si>
    <t>15</t>
  </si>
  <si>
    <t>273351217.S</t>
  </si>
  <si>
    <t>Debnenie stien základových dosiek, zhotovenie-tradičné</t>
  </si>
  <si>
    <t>-1735325662</t>
  </si>
  <si>
    <t>(61,0-1,0-1,6+59,4+20,24)*0,25</t>
  </si>
  <si>
    <t>16</t>
  </si>
  <si>
    <t>273351218.S</t>
  </si>
  <si>
    <t>Debnenie stien základových dosiek, odstránenie-tradičné</t>
  </si>
  <si>
    <t>337252450</t>
  </si>
  <si>
    <t>17</t>
  </si>
  <si>
    <t>273362421.S</t>
  </si>
  <si>
    <t>Výstuž základových dosiek zo zvár. sietí KARI, priemer drôtu 6/6 mm, veľkosť oka 100x100 mm</t>
  </si>
  <si>
    <t>-510335190</t>
  </si>
  <si>
    <t>18</t>
  </si>
  <si>
    <t>BH3510</t>
  </si>
  <si>
    <t>Betónový had TEBAU - plný, výška 35mm, dĺžka 100cm</t>
  </si>
  <si>
    <t>ks</t>
  </si>
  <si>
    <t>-748121819</t>
  </si>
  <si>
    <t>19</t>
  </si>
  <si>
    <t>DB170</t>
  </si>
  <si>
    <t>Dista TEBAU - Kovové dištančné pásy (hady) - krytie 170mm, 2m kusy, balenie 50m (25ks)</t>
  </si>
  <si>
    <t>-1020503871</t>
  </si>
  <si>
    <t>59945,64/10</t>
  </si>
  <si>
    <t>20</t>
  </si>
  <si>
    <t>273362512.S</t>
  </si>
  <si>
    <t>Dodatočné vystužovanie betónových konštrukcií betonárskou oceľovou chemickou injektážnou kotvou VME, D 12 mm -0.00001t</t>
  </si>
  <si>
    <t>cm</t>
  </si>
  <si>
    <t>1943237708</t>
  </si>
  <si>
    <t>"statika 04 - R1"15*82</t>
  </si>
  <si>
    <t>21</t>
  </si>
  <si>
    <t>589510002400.S</t>
  </si>
  <si>
    <t>Výstuž do betónu z ocele 10 505 (B500) D 12 mm</t>
  </si>
  <si>
    <t>-256102411</t>
  </si>
  <si>
    <t>"výkaz výstuže R1"0,03277</t>
  </si>
  <si>
    <t>22</t>
  </si>
  <si>
    <t>274313711.S</t>
  </si>
  <si>
    <t>Betón základových pásov, prostý tr. C 25/30</t>
  </si>
  <si>
    <t>344300535</t>
  </si>
  <si>
    <t>Medzisúčet</t>
  </si>
  <si>
    <t>"príplatok 3,5% za betonáž do výkopu"26,519*0,035</t>
  </si>
  <si>
    <t>Zvislé a kompletné konštrukcie</t>
  </si>
  <si>
    <t>311321511.S</t>
  </si>
  <si>
    <t>Betón nadzákladových múrov, železový (bez výstuže) tr. C 30/37</t>
  </si>
  <si>
    <t>1529041947</t>
  </si>
  <si>
    <t>(0.6+0.25)/2*8,0*100,0</t>
  </si>
  <si>
    <t>"päta"(1,3*(0,25+0,4)/2*2+0,6*0,4)*100,0</t>
  </si>
  <si>
    <t>24</t>
  </si>
  <si>
    <t>311301001.p</t>
  </si>
  <si>
    <t>Tesnenie pracovných škár v betónových konštrukciách gumovými hadičkami jednonásobnými, s akrylátovou živicou</t>
  </si>
  <si>
    <t>1308097849</t>
  </si>
  <si>
    <t>"dilatácia steny"(8,4+3,2)*4</t>
  </si>
  <si>
    <t>25</t>
  </si>
  <si>
    <t>311351105.S</t>
  </si>
  <si>
    <t>Debnenie nadzákladových múrov obojstranné zhotovenie-dielce</t>
  </si>
  <si>
    <t>-585037024</t>
  </si>
  <si>
    <t>8,0*(100,0+(0,6+0,25)/2)*2</t>
  </si>
  <si>
    <t>"päta"(1,3*(0,25+0,4)/2*2+0,6*0,4)*2</t>
  </si>
  <si>
    <t xml:space="preserve">  100,0*0,25*2</t>
  </si>
  <si>
    <t>26</t>
  </si>
  <si>
    <t>311351106.S</t>
  </si>
  <si>
    <t>Debnenie nadzákladových múrov obojstranné odstránenie-dielce</t>
  </si>
  <si>
    <t>-609119324</t>
  </si>
  <si>
    <t>27</t>
  </si>
  <si>
    <t>311321821.S</t>
  </si>
  <si>
    <t>Príplatok za pohľadový betón nadzákladových múrov triedy SB 1</t>
  </si>
  <si>
    <t>-665506258</t>
  </si>
  <si>
    <t>28</t>
  </si>
  <si>
    <t>311361821</t>
  </si>
  <si>
    <t>Výstuž nadzákladových nosných múrov z ocele triedy 10 505 /B500A/</t>
  </si>
  <si>
    <t>42</t>
  </si>
  <si>
    <t>"výkaz výstuže"60,83833</t>
  </si>
  <si>
    <t>"odpočet KARI"-9,342</t>
  </si>
  <si>
    <t>POVRCHOVÉ ÚPRAVY</t>
  </si>
  <si>
    <t>29</t>
  </si>
  <si>
    <t>631313711.S</t>
  </si>
  <si>
    <t>Mazanina z betónu prostého (m3) tr. C 25/30 hr.nad 80 do 120 mm</t>
  </si>
  <si>
    <t>-1424542115</t>
  </si>
  <si>
    <t>"podkladná"ZD*0,1</t>
  </si>
  <si>
    <t>Ostatné konštrukcie a práce-búranie</t>
  </si>
  <si>
    <t>30</t>
  </si>
  <si>
    <t>919721211.p</t>
  </si>
  <si>
    <t>Dilatačné škáry vkladané v cementobet. kryte, s vyplnením šká zálievkou</t>
  </si>
  <si>
    <t>-152884920</t>
  </si>
  <si>
    <t>6,5*8+6,4</t>
  </si>
  <si>
    <t>31</t>
  </si>
  <si>
    <t>919726222.S</t>
  </si>
  <si>
    <t>Dilatačné škáry rezané bet. plôch, tesnenie škár zálievkou za studena</t>
  </si>
  <si>
    <t>1445747233</t>
  </si>
  <si>
    <t>(6,5*9+6,4)*16-3+100,0*8</t>
  </si>
  <si>
    <t>32</t>
  </si>
  <si>
    <t>246990002800.S</t>
  </si>
  <si>
    <t>Tmel zálievkový pre tmelenie škár komunikácií, aplikovanie za studena</t>
  </si>
  <si>
    <t>l</t>
  </si>
  <si>
    <t>-1167528028</t>
  </si>
  <si>
    <t>"rezané škáry"1835,4*0,0843</t>
  </si>
  <si>
    <t>"vkladané"58,5*0,25*0,02*1000</t>
  </si>
  <si>
    <t>447,224*0,084 'Prepočítané koeficientom množstva</t>
  </si>
  <si>
    <t>33</t>
  </si>
  <si>
    <t>953943125.S</t>
  </si>
  <si>
    <t>Osadenie drobných kovových predmetov do betónu pred zabetónovaním, hmotnosti 30-120 kg/kus (bez dodávky)</t>
  </si>
  <si>
    <t>727623303</t>
  </si>
  <si>
    <t>"ozn Z1 -L80/80/8 výrobná dĺžka 6,0m = 57,96 kg/ks</t>
  </si>
  <si>
    <t>(61,0-1,0-1,6+59,4+20,24)/6</t>
  </si>
  <si>
    <t>0,993</t>
  </si>
  <si>
    <t>34</t>
  </si>
  <si>
    <t>767995380.S</t>
  </si>
  <si>
    <t>Výroba doplnku stavebného atypického o hmotnosti od 20,01 do 300 kg stupňa zložitosti 1</t>
  </si>
  <si>
    <t>1794938456</t>
  </si>
  <si>
    <t>"Z1"</t>
  </si>
  <si>
    <t>"L80/80/8 =" 1265,46</t>
  </si>
  <si>
    <t xml:space="preserve">"pl 50/5 = </t>
  </si>
  <si>
    <t>"pracne Z1"77,42</t>
  </si>
  <si>
    <t>35</t>
  </si>
  <si>
    <t>133310001200.S</t>
  </si>
  <si>
    <t>Tyč oceľová prierezu L rovnoramenný uholník 80x80x8 mm, ozn. 10 000, podľa EN ISO S185</t>
  </si>
  <si>
    <t>172034694</t>
  </si>
  <si>
    <t>"L80/80/8 =" 1265,46*1,02/1000</t>
  </si>
  <si>
    <t>36</t>
  </si>
  <si>
    <t>132210010900.S</t>
  </si>
  <si>
    <t>Tyč oceľová jemná plochá šxhr 50x5 mm, ozn. 11 373, podľa EN alebo EN ISO S235JRG1</t>
  </si>
  <si>
    <t>1351518490</t>
  </si>
  <si>
    <t>"pracne Z1"77,42*1,02/1000</t>
  </si>
  <si>
    <t>99</t>
  </si>
  <si>
    <t>PRESUNY HMÔT</t>
  </si>
  <si>
    <t>37</t>
  </si>
  <si>
    <t>998224111.S</t>
  </si>
  <si>
    <t>Presun hmôt pre pozemné komunikácie s krytom monolitickým betónovým akejkoľvek dĺžky objektu</t>
  </si>
  <si>
    <t>553530965</t>
  </si>
  <si>
    <t>711</t>
  </si>
  <si>
    <t>IZOLÁCIE PROTI VODE A VLHKOSTI</t>
  </si>
  <si>
    <t>38</t>
  </si>
  <si>
    <t>711471051.S</t>
  </si>
  <si>
    <t>Zhotovenie izolácie proti tlakovej vode PVC fóliou položenou voľne na vodorovnej ploche so zvarením spoju</t>
  </si>
  <si>
    <t>1941027177</t>
  </si>
  <si>
    <t>"výpis z výkresu - dve vrstvy"5994,64*2</t>
  </si>
  <si>
    <t>39</t>
  </si>
  <si>
    <t>283220000300</t>
  </si>
  <si>
    <t>Hydroizolačná fólia PVC-P FATRAFOL 803, hr. 1,5 mm, š. 2 m, izolácia základov proti zemnej vlhkosti, tlakovej vode, radónu, hnedá, FATRA IZOLFA</t>
  </si>
  <si>
    <t>-1688878919</t>
  </si>
  <si>
    <t>11989,28*1,15 'Prepočítané koeficientom množstva</t>
  </si>
  <si>
    <t>40</t>
  </si>
  <si>
    <t>711491171.S</t>
  </si>
  <si>
    <t>Zhotovenie podkladnej vrstvy izolácie z textílie na ploche vodorovnej, pre izolácie proti zemnej vlhkosti, podpovrchovej a tlakovej vode</t>
  </si>
  <si>
    <t>2143781221</t>
  </si>
  <si>
    <t>41</t>
  </si>
  <si>
    <t>693110004500.S</t>
  </si>
  <si>
    <t>Geotextília polypropylénová netkaná 300 g/m2</t>
  </si>
  <si>
    <t>-1246281641</t>
  </si>
  <si>
    <t>5994,64*1,15 'Prepočítané koeficientom množstva</t>
  </si>
  <si>
    <t>711491172.S</t>
  </si>
  <si>
    <t>Zhotovenie ochrannej vrstvy izolácie z textílie na ploche vodorovnej, pre izolácie proti zemnej vlhkosti, podpovrchovej a tlakovej vode</t>
  </si>
  <si>
    <t>948778711</t>
  </si>
  <si>
    <t>43</t>
  </si>
  <si>
    <t>508322469</t>
  </si>
  <si>
    <t>44</t>
  </si>
  <si>
    <t>998711101.S</t>
  </si>
  <si>
    <t>Presun hmôt pre izoláciu proti vode v objektoch výšky do 6 m</t>
  </si>
  <si>
    <t>160252310</t>
  </si>
  <si>
    <t>ZOZNAM FIGÚR</t>
  </si>
  <si>
    <t>Výmera</t>
  </si>
  <si>
    <t>Použitie figúry: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</si>
</sst>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7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7</v>
      </c>
    </row>
    <row r="4" s="1" customFormat="1" ht="24.96" customHeight="1">
      <c r="B4" s="22"/>
      <c r="D4" s="23" t="s">
        <v>8</v>
      </c>
      <c r="AR4" s="22"/>
      <c r="AS4" s="24" t="s">
        <v>9</v>
      </c>
      <c r="BE4" s="25" t="s">
        <v>10</v>
      </c>
      <c r="BS4" s="19" t="s">
        <v>11</v>
      </c>
    </row>
    <row r="5" s="1" customFormat="1" ht="12" customHeight="1">
      <c r="B5" s="22"/>
      <c r="D5" s="26" t="s">
        <v>12</v>
      </c>
      <c r="K5" s="27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14</v>
      </c>
      <c r="BS5" s="19" t="s">
        <v>6</v>
      </c>
    </row>
    <row r="6" s="1" customFormat="1" ht="36.96" customHeight="1">
      <c r="B6" s="22"/>
      <c r="D6" s="29" t="s">
        <v>15</v>
      </c>
      <c r="K6" s="30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6</v>
      </c>
    </row>
    <row r="7" s="1" customFormat="1" ht="12" customHeight="1">
      <c r="B7" s="22"/>
      <c r="D7" s="32" t="s">
        <v>17</v>
      </c>
      <c r="K7" s="27" t="s">
        <v>1</v>
      </c>
      <c r="AK7" s="32" t="s">
        <v>18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19</v>
      </c>
      <c r="K8" s="27" t="s">
        <v>20</v>
      </c>
      <c r="AK8" s="32" t="s">
        <v>21</v>
      </c>
      <c r="AN8" s="33" t="s">
        <v>22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23</v>
      </c>
      <c r="AK10" s="32" t="s">
        <v>24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20</v>
      </c>
      <c r="AK11" s="32" t="s">
        <v>25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26</v>
      </c>
      <c r="AK13" s="32" t="s">
        <v>24</v>
      </c>
      <c r="AN13" s="34" t="s">
        <v>27</v>
      </c>
      <c r="AR13" s="22"/>
      <c r="BE13" s="31"/>
      <c r="BS13" s="19" t="s">
        <v>6</v>
      </c>
    </row>
    <row r="14">
      <c r="B14" s="22"/>
      <c r="E14" s="34" t="s">
        <v>27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25</v>
      </c>
      <c r="AN14" s="34" t="s">
        <v>27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28</v>
      </c>
      <c r="AK16" s="32" t="s">
        <v>24</v>
      </c>
      <c r="AN16" s="27" t="s">
        <v>1</v>
      </c>
      <c r="AR16" s="22"/>
      <c r="BE16" s="31"/>
      <c r="BS16" s="19" t="s">
        <v>29</v>
      </c>
    </row>
    <row r="17" s="1" customFormat="1" ht="18.48" customHeight="1">
      <c r="B17" s="22"/>
      <c r="E17" s="27" t="s">
        <v>20</v>
      </c>
      <c r="AK17" s="32" t="s">
        <v>25</v>
      </c>
      <c r="AN17" s="27" t="s">
        <v>1</v>
      </c>
      <c r="AR17" s="22"/>
      <c r="BE17" s="31"/>
      <c r="BS17" s="19" t="s">
        <v>29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30</v>
      </c>
      <c r="AK19" s="32" t="s">
        <v>24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20</v>
      </c>
      <c r="AK20" s="32" t="s">
        <v>25</v>
      </c>
      <c r="AN20" s="27" t="s">
        <v>1</v>
      </c>
      <c r="AR20" s="22"/>
      <c r="BE20" s="31"/>
      <c r="BS20" s="19" t="s">
        <v>29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31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32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33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34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35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36</v>
      </c>
      <c r="E29" s="3"/>
      <c r="F29" s="45" t="s">
        <v>37</v>
      </c>
      <c r="G29" s="3"/>
      <c r="H29" s="3"/>
      <c r="I29" s="3"/>
      <c r="J29" s="3"/>
      <c r="K29" s="3"/>
      <c r="L29" s="46">
        <v>0.23000000000000001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47"/>
      <c r="AT29" s="47"/>
      <c r="AU29" s="47"/>
      <c r="AV29" s="47"/>
      <c r="AW29" s="47"/>
      <c r="AX29" s="47"/>
      <c r="AY29" s="47"/>
      <c r="AZ29" s="47"/>
      <c r="BE29" s="50"/>
    </row>
    <row r="30" s="3" customFormat="1" ht="14.4" customHeight="1">
      <c r="A30" s="3"/>
      <c r="B30" s="44"/>
      <c r="C30" s="3"/>
      <c r="D30" s="3"/>
      <c r="E30" s="3"/>
      <c r="F30" s="45" t="s">
        <v>38</v>
      </c>
      <c r="G30" s="3"/>
      <c r="H30" s="3"/>
      <c r="I30" s="3"/>
      <c r="J30" s="3"/>
      <c r="K30" s="3"/>
      <c r="L30" s="46">
        <v>0.23000000000000001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47"/>
      <c r="AT30" s="47"/>
      <c r="AU30" s="47"/>
      <c r="AV30" s="47"/>
      <c r="AW30" s="47"/>
      <c r="AX30" s="47"/>
      <c r="AY30" s="47"/>
      <c r="AZ30" s="47"/>
      <c r="BE30" s="50"/>
    </row>
    <row r="31" hidden="1" s="3" customFormat="1" ht="14.4" customHeight="1">
      <c r="A31" s="3"/>
      <c r="B31" s="44"/>
      <c r="C31" s="3"/>
      <c r="D31" s="3"/>
      <c r="E31" s="3"/>
      <c r="F31" s="32" t="s">
        <v>39</v>
      </c>
      <c r="G31" s="3"/>
      <c r="H31" s="3"/>
      <c r="I31" s="3"/>
      <c r="J31" s="3"/>
      <c r="K31" s="3"/>
      <c r="L31" s="51">
        <v>0.23000000000000001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5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2">
        <v>0</v>
      </c>
      <c r="AL31" s="3"/>
      <c r="AM31" s="3"/>
      <c r="AN31" s="3"/>
      <c r="AO31" s="3"/>
      <c r="AP31" s="3"/>
      <c r="AQ31" s="3"/>
      <c r="AR31" s="44"/>
      <c r="BE31" s="50"/>
    </row>
    <row r="32" hidden="1" s="3" customFormat="1" ht="14.4" customHeight="1">
      <c r="A32" s="3"/>
      <c r="B32" s="44"/>
      <c r="C32" s="3"/>
      <c r="D32" s="3"/>
      <c r="E32" s="3"/>
      <c r="F32" s="32" t="s">
        <v>40</v>
      </c>
      <c r="G32" s="3"/>
      <c r="H32" s="3"/>
      <c r="I32" s="3"/>
      <c r="J32" s="3"/>
      <c r="K32" s="3"/>
      <c r="L32" s="51">
        <v>0.23000000000000001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5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52">
        <v>0</v>
      </c>
      <c r="AL32" s="3"/>
      <c r="AM32" s="3"/>
      <c r="AN32" s="3"/>
      <c r="AO32" s="3"/>
      <c r="AP32" s="3"/>
      <c r="AQ32" s="3"/>
      <c r="AR32" s="44"/>
      <c r="BE32" s="50"/>
    </row>
    <row r="33" hidden="1" s="3" customFormat="1" ht="14.4" customHeight="1">
      <c r="A33" s="3"/>
      <c r="B33" s="44"/>
      <c r="C33" s="3"/>
      <c r="D33" s="3"/>
      <c r="E33" s="3"/>
      <c r="F33" s="45" t="s">
        <v>41</v>
      </c>
      <c r="G33" s="3"/>
      <c r="H33" s="3"/>
      <c r="I33" s="3"/>
      <c r="J33" s="3"/>
      <c r="K33" s="3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47"/>
      <c r="AT33" s="47"/>
      <c r="AU33" s="47"/>
      <c r="AV33" s="47"/>
      <c r="AW33" s="47"/>
      <c r="AX33" s="47"/>
      <c r="AY33" s="47"/>
      <c r="AZ33" s="47"/>
      <c r="BE33" s="50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53"/>
      <c r="D35" s="54" t="s">
        <v>42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43</v>
      </c>
      <c r="U35" s="55"/>
      <c r="V35" s="55"/>
      <c r="W35" s="55"/>
      <c r="X35" s="57" t="s">
        <v>44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60"/>
      <c r="D49" s="61" t="s">
        <v>45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46</v>
      </c>
      <c r="AI49" s="62"/>
      <c r="AJ49" s="62"/>
      <c r="AK49" s="62"/>
      <c r="AL49" s="62"/>
      <c r="AM49" s="62"/>
      <c r="AN49" s="62"/>
      <c r="AO49" s="62"/>
      <c r="AR49" s="60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63" t="s">
        <v>47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48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47</v>
      </c>
      <c r="AI60" s="41"/>
      <c r="AJ60" s="41"/>
      <c r="AK60" s="41"/>
      <c r="AL60" s="41"/>
      <c r="AM60" s="63" t="s">
        <v>48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61" t="s">
        <v>49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1" t="s">
        <v>50</v>
      </c>
      <c r="AI64" s="64"/>
      <c r="AJ64" s="64"/>
      <c r="AK64" s="64"/>
      <c r="AL64" s="64"/>
      <c r="AM64" s="64"/>
      <c r="AN64" s="64"/>
      <c r="AO64" s="64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63" t="s">
        <v>47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48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47</v>
      </c>
      <c r="AI75" s="41"/>
      <c r="AJ75" s="41"/>
      <c r="AK75" s="41"/>
      <c r="AL75" s="41"/>
      <c r="AM75" s="63" t="s">
        <v>48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39"/>
      <c r="B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39"/>
      <c r="BE81" s="38"/>
    </row>
    <row r="82" s="2" customFormat="1" ht="24.96" customHeight="1">
      <c r="A82" s="38"/>
      <c r="B82" s="39"/>
      <c r="C82" s="23" t="s">
        <v>51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9"/>
      <c r="C84" s="32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z25-04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9"/>
      <c r="BE84" s="4"/>
    </row>
    <row r="85" s="5" customFormat="1" ht="36.96" customHeight="1">
      <c r="A85" s="5"/>
      <c r="B85" s="70"/>
      <c r="C85" s="71" t="s">
        <v>15</v>
      </c>
      <c r="D85" s="5"/>
      <c r="E85" s="5"/>
      <c r="F85" s="5"/>
      <c r="G85" s="5"/>
      <c r="H85" s="5"/>
      <c r="I85" s="5"/>
      <c r="J85" s="5"/>
      <c r="K85" s="5"/>
      <c r="L85" s="72" t="str">
        <f>K6</f>
        <v xml:space="preserve"> Prístavba k silážnemu žľabu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70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19</v>
      </c>
      <c r="D87" s="38"/>
      <c r="E87" s="38"/>
      <c r="F87" s="38"/>
      <c r="G87" s="38"/>
      <c r="H87" s="38"/>
      <c r="I87" s="38"/>
      <c r="J87" s="38"/>
      <c r="K87" s="38"/>
      <c r="L87" s="73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21</v>
      </c>
      <c r="AJ87" s="38"/>
      <c r="AK87" s="38"/>
      <c r="AL87" s="38"/>
      <c r="AM87" s="74" t="str">
        <f>IF(AN8= "","",AN8)</f>
        <v>14. 5. 2025</v>
      </c>
      <c r="AN87" s="74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23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28</v>
      </c>
      <c r="AJ89" s="38"/>
      <c r="AK89" s="38"/>
      <c r="AL89" s="38"/>
      <c r="AM89" s="75" t="str">
        <f>IF(E17="","",E17)</f>
        <v xml:space="preserve"> </v>
      </c>
      <c r="AN89" s="4"/>
      <c r="AO89" s="4"/>
      <c r="AP89" s="4"/>
      <c r="AQ89" s="38"/>
      <c r="AR89" s="39"/>
      <c r="AS89" s="76" t="s">
        <v>52</v>
      </c>
      <c r="AT89" s="77"/>
      <c r="AU89" s="78"/>
      <c r="AV89" s="78"/>
      <c r="AW89" s="78"/>
      <c r="AX89" s="78"/>
      <c r="AY89" s="78"/>
      <c r="AZ89" s="78"/>
      <c r="BA89" s="78"/>
      <c r="BB89" s="78"/>
      <c r="BC89" s="78"/>
      <c r="BD89" s="79"/>
      <c r="BE89" s="38"/>
    </row>
    <row r="90" s="2" customFormat="1" ht="15.15" customHeight="1">
      <c r="A90" s="38"/>
      <c r="B90" s="39"/>
      <c r="C90" s="32" t="s">
        <v>26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30</v>
      </c>
      <c r="AJ90" s="38"/>
      <c r="AK90" s="38"/>
      <c r="AL90" s="38"/>
      <c r="AM90" s="75" t="str">
        <f>IF(E20="","",E20)</f>
        <v xml:space="preserve"> </v>
      </c>
      <c r="AN90" s="4"/>
      <c r="AO90" s="4"/>
      <c r="AP90" s="4"/>
      <c r="AQ90" s="38"/>
      <c r="AR90" s="39"/>
      <c r="AS90" s="80"/>
      <c r="AT90" s="81"/>
      <c r="AU90" s="82"/>
      <c r="AV90" s="82"/>
      <c r="AW90" s="82"/>
      <c r="AX90" s="82"/>
      <c r="AY90" s="82"/>
      <c r="AZ90" s="82"/>
      <c r="BA90" s="82"/>
      <c r="BB90" s="82"/>
      <c r="BC90" s="82"/>
      <c r="BD90" s="83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80"/>
      <c r="AT91" s="81"/>
      <c r="AU91" s="82"/>
      <c r="AV91" s="82"/>
      <c r="AW91" s="82"/>
      <c r="AX91" s="82"/>
      <c r="AY91" s="82"/>
      <c r="AZ91" s="82"/>
      <c r="BA91" s="82"/>
      <c r="BB91" s="82"/>
      <c r="BC91" s="82"/>
      <c r="BD91" s="83"/>
      <c r="BE91" s="38"/>
    </row>
    <row r="92" s="2" customFormat="1" ht="29.28" customHeight="1">
      <c r="A92" s="38"/>
      <c r="B92" s="39"/>
      <c r="C92" s="84" t="s">
        <v>53</v>
      </c>
      <c r="D92" s="85"/>
      <c r="E92" s="85"/>
      <c r="F92" s="85"/>
      <c r="G92" s="85"/>
      <c r="H92" s="86"/>
      <c r="I92" s="87" t="s">
        <v>54</v>
      </c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8" t="s">
        <v>55</v>
      </c>
      <c r="AH92" s="85"/>
      <c r="AI92" s="85"/>
      <c r="AJ92" s="85"/>
      <c r="AK92" s="85"/>
      <c r="AL92" s="85"/>
      <c r="AM92" s="85"/>
      <c r="AN92" s="87" t="s">
        <v>56</v>
      </c>
      <c r="AO92" s="85"/>
      <c r="AP92" s="89"/>
      <c r="AQ92" s="90" t="s">
        <v>57</v>
      </c>
      <c r="AR92" s="39"/>
      <c r="AS92" s="91" t="s">
        <v>58</v>
      </c>
      <c r="AT92" s="92" t="s">
        <v>59</v>
      </c>
      <c r="AU92" s="92" t="s">
        <v>60</v>
      </c>
      <c r="AV92" s="92" t="s">
        <v>61</v>
      </c>
      <c r="AW92" s="92" t="s">
        <v>62</v>
      </c>
      <c r="AX92" s="92" t="s">
        <v>63</v>
      </c>
      <c r="AY92" s="92" t="s">
        <v>64</v>
      </c>
      <c r="AZ92" s="92" t="s">
        <v>65</v>
      </c>
      <c r="BA92" s="92" t="s">
        <v>66</v>
      </c>
      <c r="BB92" s="92" t="s">
        <v>67</v>
      </c>
      <c r="BC92" s="92" t="s">
        <v>68</v>
      </c>
      <c r="BD92" s="93" t="s">
        <v>69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94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6"/>
      <c r="BE93" s="38"/>
    </row>
    <row r="94" s="6" customFormat="1" ht="32.4" customHeight="1">
      <c r="A94" s="6"/>
      <c r="B94" s="97"/>
      <c r="C94" s="98" t="s">
        <v>70</v>
      </c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100">
        <f>ROUND(AG95,2)</f>
        <v>0</v>
      </c>
      <c r="AH94" s="100"/>
      <c r="AI94" s="100"/>
      <c r="AJ94" s="100"/>
      <c r="AK94" s="100"/>
      <c r="AL94" s="100"/>
      <c r="AM94" s="100"/>
      <c r="AN94" s="101">
        <f>SUM(AG94,AT94)</f>
        <v>0</v>
      </c>
      <c r="AO94" s="101"/>
      <c r="AP94" s="101"/>
      <c r="AQ94" s="102" t="s">
        <v>1</v>
      </c>
      <c r="AR94" s="97"/>
      <c r="AS94" s="103">
        <f>ROUND(AS95,2)</f>
        <v>0</v>
      </c>
      <c r="AT94" s="104">
        <f>ROUND(SUM(AV94:AW94),2)</f>
        <v>0</v>
      </c>
      <c r="AU94" s="105">
        <f>ROUND(AU95,5)</f>
        <v>0</v>
      </c>
      <c r="AV94" s="104">
        <f>ROUND(AZ94*L29,2)</f>
        <v>0</v>
      </c>
      <c r="AW94" s="104">
        <f>ROUND(BA94*L30,2)</f>
        <v>0</v>
      </c>
      <c r="AX94" s="104">
        <f>ROUND(BB94*L29,2)</f>
        <v>0</v>
      </c>
      <c r="AY94" s="104">
        <f>ROUND(BC94*L30,2)</f>
        <v>0</v>
      </c>
      <c r="AZ94" s="104">
        <f>ROUND(AZ95,2)</f>
        <v>0</v>
      </c>
      <c r="BA94" s="104">
        <f>ROUND(BA95,2)</f>
        <v>0</v>
      </c>
      <c r="BB94" s="104">
        <f>ROUND(BB95,2)</f>
        <v>0</v>
      </c>
      <c r="BC94" s="104">
        <f>ROUND(BC95,2)</f>
        <v>0</v>
      </c>
      <c r="BD94" s="106">
        <f>ROUND(BD95,2)</f>
        <v>0</v>
      </c>
      <c r="BE94" s="6"/>
      <c r="BS94" s="107" t="s">
        <v>71</v>
      </c>
      <c r="BT94" s="107" t="s">
        <v>72</v>
      </c>
      <c r="BU94" s="108" t="s">
        <v>73</v>
      </c>
      <c r="BV94" s="107" t="s">
        <v>74</v>
      </c>
      <c r="BW94" s="107" t="s">
        <v>4</v>
      </c>
      <c r="BX94" s="107" t="s">
        <v>75</v>
      </c>
      <c r="CL94" s="107" t="s">
        <v>1</v>
      </c>
    </row>
    <row r="95" s="7" customFormat="1" ht="24.75" customHeight="1">
      <c r="A95" s="109" t="s">
        <v>76</v>
      </c>
      <c r="B95" s="110"/>
      <c r="C95" s="111"/>
      <c r="D95" s="112" t="s">
        <v>77</v>
      </c>
      <c r="E95" s="112"/>
      <c r="F95" s="112"/>
      <c r="G95" s="112"/>
      <c r="H95" s="112"/>
      <c r="I95" s="113"/>
      <c r="J95" s="112" t="s">
        <v>78</v>
      </c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4">
        <f>'SO 6345 - SO 6345 - PRÍST...'!J30</f>
        <v>0</v>
      </c>
      <c r="AH95" s="113"/>
      <c r="AI95" s="113"/>
      <c r="AJ95" s="113"/>
      <c r="AK95" s="113"/>
      <c r="AL95" s="113"/>
      <c r="AM95" s="113"/>
      <c r="AN95" s="114">
        <f>SUM(AG95,AT95)</f>
        <v>0</v>
      </c>
      <c r="AO95" s="113"/>
      <c r="AP95" s="113"/>
      <c r="AQ95" s="115" t="s">
        <v>79</v>
      </c>
      <c r="AR95" s="110"/>
      <c r="AS95" s="116">
        <v>0</v>
      </c>
      <c r="AT95" s="117">
        <f>ROUND(SUM(AV95:AW95),2)</f>
        <v>0</v>
      </c>
      <c r="AU95" s="118">
        <f>'SO 6345 - SO 6345 - PRÍST...'!P124</f>
        <v>0</v>
      </c>
      <c r="AV95" s="117">
        <f>'SO 6345 - SO 6345 - PRÍST...'!J33</f>
        <v>0</v>
      </c>
      <c r="AW95" s="117">
        <f>'SO 6345 - SO 6345 - PRÍST...'!J34</f>
        <v>0</v>
      </c>
      <c r="AX95" s="117">
        <f>'SO 6345 - SO 6345 - PRÍST...'!J35</f>
        <v>0</v>
      </c>
      <c r="AY95" s="117">
        <f>'SO 6345 - SO 6345 - PRÍST...'!J36</f>
        <v>0</v>
      </c>
      <c r="AZ95" s="117">
        <f>'SO 6345 - SO 6345 - PRÍST...'!F33</f>
        <v>0</v>
      </c>
      <c r="BA95" s="117">
        <f>'SO 6345 - SO 6345 - PRÍST...'!F34</f>
        <v>0</v>
      </c>
      <c r="BB95" s="117">
        <f>'SO 6345 - SO 6345 - PRÍST...'!F35</f>
        <v>0</v>
      </c>
      <c r="BC95" s="117">
        <f>'SO 6345 - SO 6345 - PRÍST...'!F36</f>
        <v>0</v>
      </c>
      <c r="BD95" s="119">
        <f>'SO 6345 - SO 6345 - PRÍST...'!F37</f>
        <v>0</v>
      </c>
      <c r="BE95" s="7"/>
      <c r="BT95" s="120" t="s">
        <v>80</v>
      </c>
      <c r="BV95" s="120" t="s">
        <v>74</v>
      </c>
      <c r="BW95" s="120" t="s">
        <v>81</v>
      </c>
      <c r="BX95" s="120" t="s">
        <v>4</v>
      </c>
      <c r="CL95" s="120" t="s">
        <v>1</v>
      </c>
      <c r="CM95" s="120" t="s">
        <v>72</v>
      </c>
    </row>
    <row r="96" s="2" customFormat="1" ht="30" customHeight="1">
      <c r="A96" s="38"/>
      <c r="B96" s="39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9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39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 6345 - SO 6345 - PRÍS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  <c r="AZ2" s="121" t="s">
        <v>82</v>
      </c>
      <c r="BA2" s="121" t="s">
        <v>83</v>
      </c>
      <c r="BB2" s="121" t="s">
        <v>1</v>
      </c>
      <c r="BC2" s="121" t="s">
        <v>84</v>
      </c>
      <c r="BD2" s="121" t="s">
        <v>85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72</v>
      </c>
      <c r="AZ3" s="121" t="s">
        <v>86</v>
      </c>
      <c r="BA3" s="121" t="s">
        <v>87</v>
      </c>
      <c r="BB3" s="121" t="s">
        <v>1</v>
      </c>
      <c r="BC3" s="121" t="s">
        <v>88</v>
      </c>
      <c r="BD3" s="121" t="s">
        <v>85</v>
      </c>
    </row>
    <row r="4" s="1" customFormat="1" ht="24.96" customHeight="1">
      <c r="B4" s="22"/>
      <c r="D4" s="23" t="s">
        <v>89</v>
      </c>
      <c r="L4" s="22"/>
      <c r="M4" s="122" t="s">
        <v>9</v>
      </c>
      <c r="AT4" s="19" t="s">
        <v>3</v>
      </c>
      <c r="AZ4" s="121" t="s">
        <v>90</v>
      </c>
      <c r="BA4" s="121" t="s">
        <v>91</v>
      </c>
      <c r="BB4" s="121" t="s">
        <v>1</v>
      </c>
      <c r="BC4" s="121" t="s">
        <v>92</v>
      </c>
      <c r="BD4" s="121" t="s">
        <v>85</v>
      </c>
    </row>
    <row r="5" s="1" customFormat="1" ht="6.96" customHeight="1">
      <c r="B5" s="22"/>
      <c r="L5" s="22"/>
      <c r="AZ5" s="121" t="s">
        <v>93</v>
      </c>
      <c r="BA5" s="121" t="s">
        <v>94</v>
      </c>
      <c r="BB5" s="121" t="s">
        <v>1</v>
      </c>
      <c r="BC5" s="121" t="s">
        <v>95</v>
      </c>
      <c r="BD5" s="121" t="s">
        <v>85</v>
      </c>
    </row>
    <row r="6" s="1" customFormat="1" ht="12" customHeight="1">
      <c r="B6" s="22"/>
      <c r="D6" s="32" t="s">
        <v>15</v>
      </c>
      <c r="L6" s="22"/>
    </row>
    <row r="7" s="1" customFormat="1" ht="16.5" customHeight="1">
      <c r="B7" s="22"/>
      <c r="E7" s="123" t="str">
        <f>'Rekapitulácia stavby'!K6</f>
        <v xml:space="preserve"> Prístavba k silážnemu žľabu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96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97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17</v>
      </c>
      <c r="E11" s="38"/>
      <c r="F11" s="27" t="s">
        <v>1</v>
      </c>
      <c r="G11" s="38"/>
      <c r="H11" s="38"/>
      <c r="I11" s="32" t="s">
        <v>18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19</v>
      </c>
      <c r="E12" s="38"/>
      <c r="F12" s="27" t="s">
        <v>20</v>
      </c>
      <c r="G12" s="38"/>
      <c r="H12" s="38"/>
      <c r="I12" s="32" t="s">
        <v>21</v>
      </c>
      <c r="J12" s="74" t="str">
        <f>'Rekapitulácia stavby'!AN8</f>
        <v>14. 5. 2025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23</v>
      </c>
      <c r="E14" s="38"/>
      <c r="F14" s="38"/>
      <c r="G14" s="38"/>
      <c r="H14" s="38"/>
      <c r="I14" s="32" t="s">
        <v>24</v>
      </c>
      <c r="J14" s="27" t="str">
        <f>IF('Rekapitulácia stavby'!AN10="","",'Rekapitulácia stavby'!AN10)</f>
        <v/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tr">
        <f>IF('Rekapitulácia stavby'!E11="","",'Rekapitulácia stavby'!E11)</f>
        <v xml:space="preserve"> </v>
      </c>
      <c r="F15" s="38"/>
      <c r="G15" s="38"/>
      <c r="H15" s="38"/>
      <c r="I15" s="32" t="s">
        <v>25</v>
      </c>
      <c r="J15" s="27" t="str">
        <f>IF('Rekapitulácia stavby'!AN11="","",'Rekapitulácia stavby'!AN11)</f>
        <v/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26</v>
      </c>
      <c r="E17" s="38"/>
      <c r="F17" s="38"/>
      <c r="G17" s="38"/>
      <c r="H17" s="38"/>
      <c r="I17" s="32" t="s">
        <v>24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25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28</v>
      </c>
      <c r="E20" s="38"/>
      <c r="F20" s="38"/>
      <c r="G20" s="38"/>
      <c r="H20" s="38"/>
      <c r="I20" s="32" t="s">
        <v>24</v>
      </c>
      <c r="J20" s="27" t="str">
        <f>IF('Rekapitulácia stavby'!AN16="","",'Rekapitulácia stavby'!AN16)</f>
        <v/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tr">
        <f>IF('Rekapitulácia stavby'!E17="","",'Rekapitulácia stavby'!E17)</f>
        <v xml:space="preserve"> </v>
      </c>
      <c r="F21" s="38"/>
      <c r="G21" s="38"/>
      <c r="H21" s="38"/>
      <c r="I21" s="32" t="s">
        <v>25</v>
      </c>
      <c r="J21" s="27" t="str">
        <f>IF('Rekapitulácia stavby'!AN17="","",'Rekapitulácia stavby'!AN17)</f>
        <v/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30</v>
      </c>
      <c r="E23" s="38"/>
      <c r="F23" s="38"/>
      <c r="G23" s="38"/>
      <c r="H23" s="38"/>
      <c r="I23" s="32" t="s">
        <v>24</v>
      </c>
      <c r="J23" s="27" t="str">
        <f>IF('Rekapitulácia stavby'!AN19="","",'Rekapitulácia stavby'!AN19)</f>
        <v/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IF('Rekapitulácia stavby'!E20="","",'Rekapitulácia stavby'!E20)</f>
        <v xml:space="preserve"> </v>
      </c>
      <c r="F24" s="38"/>
      <c r="G24" s="38"/>
      <c r="H24" s="38"/>
      <c r="I24" s="32" t="s">
        <v>25</v>
      </c>
      <c r="J24" s="27" t="str">
        <f>IF('Rekapitulácia stavby'!AN20="","",'Rekapitulácia stavby'!AN20)</f>
        <v/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31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4"/>
      <c r="B27" s="125"/>
      <c r="C27" s="124"/>
      <c r="D27" s="124"/>
      <c r="E27" s="36" t="s">
        <v>1</v>
      </c>
      <c r="F27" s="36"/>
      <c r="G27" s="36"/>
      <c r="H27" s="36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7" t="s">
        <v>32</v>
      </c>
      <c r="E30" s="38"/>
      <c r="F30" s="38"/>
      <c r="G30" s="38"/>
      <c r="H30" s="38"/>
      <c r="I30" s="38"/>
      <c r="J30" s="101">
        <f>ROUND(J124,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34</v>
      </c>
      <c r="G32" s="38"/>
      <c r="H32" s="38"/>
      <c r="I32" s="43" t="s">
        <v>33</v>
      </c>
      <c r="J32" s="43" t="s">
        <v>35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8" t="s">
        <v>36</v>
      </c>
      <c r="E33" s="45" t="s">
        <v>37</v>
      </c>
      <c r="F33" s="129">
        <f>ROUND((SUM(BE124:BE249)),  2)</f>
        <v>0</v>
      </c>
      <c r="G33" s="130"/>
      <c r="H33" s="130"/>
      <c r="I33" s="131">
        <v>0.23000000000000001</v>
      </c>
      <c r="J33" s="129">
        <f>ROUND(((SUM(BE124:BE249))*I33),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38</v>
      </c>
      <c r="F34" s="129">
        <f>ROUND((SUM(BF124:BF249)),  2)</f>
        <v>0</v>
      </c>
      <c r="G34" s="130"/>
      <c r="H34" s="130"/>
      <c r="I34" s="131">
        <v>0.23000000000000001</v>
      </c>
      <c r="J34" s="129">
        <f>ROUND(((SUM(BF124:BF249))*I34),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39</v>
      </c>
      <c r="F35" s="132">
        <f>ROUND((SUM(BG124:BG249)),  2)</f>
        <v>0</v>
      </c>
      <c r="G35" s="38"/>
      <c r="H35" s="38"/>
      <c r="I35" s="133">
        <v>0.23000000000000001</v>
      </c>
      <c r="J35" s="132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40</v>
      </c>
      <c r="F36" s="132">
        <f>ROUND((SUM(BH124:BH249)),  2)</f>
        <v>0</v>
      </c>
      <c r="G36" s="38"/>
      <c r="H36" s="38"/>
      <c r="I36" s="133">
        <v>0.23000000000000001</v>
      </c>
      <c r="J36" s="132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41</v>
      </c>
      <c r="F37" s="129">
        <f>ROUND((SUM(BI124:BI249)),  2)</f>
        <v>0</v>
      </c>
      <c r="G37" s="130"/>
      <c r="H37" s="130"/>
      <c r="I37" s="131">
        <v>0</v>
      </c>
      <c r="J37" s="129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4"/>
      <c r="D39" s="135" t="s">
        <v>42</v>
      </c>
      <c r="E39" s="86"/>
      <c r="F39" s="86"/>
      <c r="G39" s="136" t="s">
        <v>43</v>
      </c>
      <c r="H39" s="137" t="s">
        <v>44</v>
      </c>
      <c r="I39" s="86"/>
      <c r="J39" s="138">
        <f>SUM(J30:J37)</f>
        <v>0</v>
      </c>
      <c r="K39" s="139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45</v>
      </c>
      <c r="E50" s="62"/>
      <c r="F50" s="62"/>
      <c r="G50" s="61" t="s">
        <v>46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47</v>
      </c>
      <c r="E61" s="41"/>
      <c r="F61" s="140" t="s">
        <v>48</v>
      </c>
      <c r="G61" s="63" t="s">
        <v>47</v>
      </c>
      <c r="H61" s="41"/>
      <c r="I61" s="41"/>
      <c r="J61" s="141" t="s">
        <v>48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49</v>
      </c>
      <c r="E65" s="64"/>
      <c r="F65" s="64"/>
      <c r="G65" s="61" t="s">
        <v>50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47</v>
      </c>
      <c r="E76" s="41"/>
      <c r="F76" s="140" t="s">
        <v>48</v>
      </c>
      <c r="G76" s="63" t="s">
        <v>47</v>
      </c>
      <c r="H76" s="41"/>
      <c r="I76" s="41"/>
      <c r="J76" s="141" t="s">
        <v>48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98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3" t="str">
        <f>E7</f>
        <v xml:space="preserve"> Prístavba k silážnemu žľabu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96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SO 6345 - SO 6345 - PRÍSTAVBA K SILÁŽNEMU ŽĽABU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38"/>
      <c r="E89" s="38"/>
      <c r="F89" s="27" t="str">
        <f>F12</f>
        <v xml:space="preserve"> </v>
      </c>
      <c r="G89" s="38"/>
      <c r="H89" s="38"/>
      <c r="I89" s="32" t="s">
        <v>21</v>
      </c>
      <c r="J89" s="74" t="str">
        <f>IF(J12="","",J12)</f>
        <v>14. 5. 2025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38"/>
      <c r="E91" s="38"/>
      <c r="F91" s="27" t="str">
        <f>E15</f>
        <v xml:space="preserve"> </v>
      </c>
      <c r="G91" s="38"/>
      <c r="H91" s="38"/>
      <c r="I91" s="32" t="s">
        <v>28</v>
      </c>
      <c r="J91" s="36" t="str">
        <f>E21</f>
        <v xml:space="preserve"> 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26</v>
      </c>
      <c r="D92" s="38"/>
      <c r="E92" s="38"/>
      <c r="F92" s="27" t="str">
        <f>IF(E18="","",E18)</f>
        <v>Vyplň údaj</v>
      </c>
      <c r="G92" s="38"/>
      <c r="H92" s="38"/>
      <c r="I92" s="32" t="s">
        <v>30</v>
      </c>
      <c r="J92" s="36" t="str">
        <f>E24</f>
        <v xml:space="preserve"> 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2" t="s">
        <v>99</v>
      </c>
      <c r="D94" s="134"/>
      <c r="E94" s="134"/>
      <c r="F94" s="134"/>
      <c r="G94" s="134"/>
      <c r="H94" s="134"/>
      <c r="I94" s="134"/>
      <c r="J94" s="143" t="s">
        <v>100</v>
      </c>
      <c r="K94" s="134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4" t="s">
        <v>101</v>
      </c>
      <c r="D96" s="38"/>
      <c r="E96" s="38"/>
      <c r="F96" s="38"/>
      <c r="G96" s="38"/>
      <c r="H96" s="38"/>
      <c r="I96" s="38"/>
      <c r="J96" s="101">
        <f>J124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102</v>
      </c>
    </row>
    <row r="97" s="9" customFormat="1" ht="24.96" customHeight="1">
      <c r="A97" s="9"/>
      <c r="B97" s="145"/>
      <c r="C97" s="9"/>
      <c r="D97" s="146" t="s">
        <v>103</v>
      </c>
      <c r="E97" s="147"/>
      <c r="F97" s="147"/>
      <c r="G97" s="147"/>
      <c r="H97" s="147"/>
      <c r="I97" s="147"/>
      <c r="J97" s="148">
        <f>J125</f>
        <v>0</v>
      </c>
      <c r="K97" s="9"/>
      <c r="L97" s="14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9"/>
      <c r="C98" s="10"/>
      <c r="D98" s="150" t="s">
        <v>104</v>
      </c>
      <c r="E98" s="151"/>
      <c r="F98" s="151"/>
      <c r="G98" s="151"/>
      <c r="H98" s="151"/>
      <c r="I98" s="151"/>
      <c r="J98" s="152">
        <f>J126</f>
        <v>0</v>
      </c>
      <c r="K98" s="10"/>
      <c r="L98" s="14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9"/>
      <c r="C99" s="10"/>
      <c r="D99" s="150" t="s">
        <v>105</v>
      </c>
      <c r="E99" s="151"/>
      <c r="F99" s="151"/>
      <c r="G99" s="151"/>
      <c r="H99" s="151"/>
      <c r="I99" s="151"/>
      <c r="J99" s="152">
        <f>J152</f>
        <v>0</v>
      </c>
      <c r="K99" s="10"/>
      <c r="L99" s="14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9"/>
      <c r="C100" s="10"/>
      <c r="D100" s="150" t="s">
        <v>106</v>
      </c>
      <c r="E100" s="151"/>
      <c r="F100" s="151"/>
      <c r="G100" s="151"/>
      <c r="H100" s="151"/>
      <c r="I100" s="151"/>
      <c r="J100" s="152">
        <f>J190</f>
        <v>0</v>
      </c>
      <c r="K100" s="10"/>
      <c r="L100" s="14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9"/>
      <c r="C101" s="10"/>
      <c r="D101" s="150" t="s">
        <v>107</v>
      </c>
      <c r="E101" s="151"/>
      <c r="F101" s="151"/>
      <c r="G101" s="151"/>
      <c r="H101" s="151"/>
      <c r="I101" s="151"/>
      <c r="J101" s="152">
        <f>J208</f>
        <v>0</v>
      </c>
      <c r="K101" s="10"/>
      <c r="L101" s="14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9"/>
      <c r="C102" s="10"/>
      <c r="D102" s="150" t="s">
        <v>108</v>
      </c>
      <c r="E102" s="151"/>
      <c r="F102" s="151"/>
      <c r="G102" s="151"/>
      <c r="H102" s="151"/>
      <c r="I102" s="151"/>
      <c r="J102" s="152">
        <f>J211</f>
        <v>0</v>
      </c>
      <c r="K102" s="10"/>
      <c r="L102" s="14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9"/>
      <c r="C103" s="10"/>
      <c r="D103" s="150" t="s">
        <v>109</v>
      </c>
      <c r="E103" s="151"/>
      <c r="F103" s="151"/>
      <c r="G103" s="151"/>
      <c r="H103" s="151"/>
      <c r="I103" s="151"/>
      <c r="J103" s="152">
        <f>J236</f>
        <v>0</v>
      </c>
      <c r="K103" s="10"/>
      <c r="L103" s="14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5"/>
      <c r="C104" s="9"/>
      <c r="D104" s="146" t="s">
        <v>110</v>
      </c>
      <c r="E104" s="147"/>
      <c r="F104" s="147"/>
      <c r="G104" s="147"/>
      <c r="H104" s="147"/>
      <c r="I104" s="147"/>
      <c r="J104" s="148">
        <f>J238</f>
        <v>0</v>
      </c>
      <c r="K104" s="9"/>
      <c r="L104" s="14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60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111</v>
      </c>
      <c r="D111" s="38"/>
      <c r="E111" s="38"/>
      <c r="F111" s="38"/>
      <c r="G111" s="38"/>
      <c r="H111" s="38"/>
      <c r="I111" s="38"/>
      <c r="J111" s="38"/>
      <c r="K111" s="3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15</v>
      </c>
      <c r="D113" s="38"/>
      <c r="E113" s="38"/>
      <c r="F113" s="38"/>
      <c r="G113" s="38"/>
      <c r="H113" s="38"/>
      <c r="I113" s="38"/>
      <c r="J113" s="38"/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123" t="str">
        <f>E7</f>
        <v xml:space="preserve"> Prístavba k silážnemu žľabu</v>
      </c>
      <c r="F114" s="32"/>
      <c r="G114" s="32"/>
      <c r="H114" s="32"/>
      <c r="I114" s="38"/>
      <c r="J114" s="38"/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96</v>
      </c>
      <c r="D115" s="38"/>
      <c r="E115" s="38"/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38"/>
      <c r="D116" s="38"/>
      <c r="E116" s="72" t="str">
        <f>E9</f>
        <v>SO 6345 - SO 6345 - PRÍSTAVBA K SILÁŽNEMU ŽĽABU</v>
      </c>
      <c r="F116" s="38"/>
      <c r="G116" s="38"/>
      <c r="H116" s="38"/>
      <c r="I116" s="38"/>
      <c r="J116" s="38"/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19</v>
      </c>
      <c r="D118" s="38"/>
      <c r="E118" s="38"/>
      <c r="F118" s="27" t="str">
        <f>F12</f>
        <v xml:space="preserve"> </v>
      </c>
      <c r="G118" s="38"/>
      <c r="H118" s="38"/>
      <c r="I118" s="32" t="s">
        <v>21</v>
      </c>
      <c r="J118" s="74" t="str">
        <f>IF(J12="","",J12)</f>
        <v>14. 5. 2025</v>
      </c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23</v>
      </c>
      <c r="D120" s="38"/>
      <c r="E120" s="38"/>
      <c r="F120" s="27" t="str">
        <f>E15</f>
        <v xml:space="preserve"> </v>
      </c>
      <c r="G120" s="38"/>
      <c r="H120" s="38"/>
      <c r="I120" s="32" t="s">
        <v>28</v>
      </c>
      <c r="J120" s="36" t="str">
        <f>E21</f>
        <v xml:space="preserve"> </v>
      </c>
      <c r="K120" s="38"/>
      <c r="L120" s="60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26</v>
      </c>
      <c r="D121" s="38"/>
      <c r="E121" s="38"/>
      <c r="F121" s="27" t="str">
        <f>IF(E18="","",E18)</f>
        <v>Vyplň údaj</v>
      </c>
      <c r="G121" s="38"/>
      <c r="H121" s="38"/>
      <c r="I121" s="32" t="s">
        <v>30</v>
      </c>
      <c r="J121" s="36" t="str">
        <f>E24</f>
        <v xml:space="preserve"> </v>
      </c>
      <c r="K121" s="38"/>
      <c r="L121" s="60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60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53"/>
      <c r="B123" s="154"/>
      <c r="C123" s="155" t="s">
        <v>112</v>
      </c>
      <c r="D123" s="156" t="s">
        <v>57</v>
      </c>
      <c r="E123" s="156" t="s">
        <v>53</v>
      </c>
      <c r="F123" s="156" t="s">
        <v>54</v>
      </c>
      <c r="G123" s="156" t="s">
        <v>113</v>
      </c>
      <c r="H123" s="156" t="s">
        <v>114</v>
      </c>
      <c r="I123" s="156" t="s">
        <v>115</v>
      </c>
      <c r="J123" s="157" t="s">
        <v>100</v>
      </c>
      <c r="K123" s="158" t="s">
        <v>116</v>
      </c>
      <c r="L123" s="159"/>
      <c r="M123" s="91" t="s">
        <v>1</v>
      </c>
      <c r="N123" s="92" t="s">
        <v>36</v>
      </c>
      <c r="O123" s="92" t="s">
        <v>117</v>
      </c>
      <c r="P123" s="92" t="s">
        <v>118</v>
      </c>
      <c r="Q123" s="92" t="s">
        <v>119</v>
      </c>
      <c r="R123" s="92" t="s">
        <v>120</v>
      </c>
      <c r="S123" s="92" t="s">
        <v>121</v>
      </c>
      <c r="T123" s="93" t="s">
        <v>122</v>
      </c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</row>
    <row r="124" s="2" customFormat="1" ht="22.8" customHeight="1">
      <c r="A124" s="38"/>
      <c r="B124" s="39"/>
      <c r="C124" s="98" t="s">
        <v>101</v>
      </c>
      <c r="D124" s="38"/>
      <c r="E124" s="38"/>
      <c r="F124" s="38"/>
      <c r="G124" s="38"/>
      <c r="H124" s="38"/>
      <c r="I124" s="38"/>
      <c r="J124" s="160">
        <f>BK124</f>
        <v>0</v>
      </c>
      <c r="K124" s="38"/>
      <c r="L124" s="39"/>
      <c r="M124" s="94"/>
      <c r="N124" s="78"/>
      <c r="O124" s="95"/>
      <c r="P124" s="161">
        <f>P125+P238</f>
        <v>0</v>
      </c>
      <c r="Q124" s="95"/>
      <c r="R124" s="161">
        <f>R125+R238</f>
        <v>12063.349821921107</v>
      </c>
      <c r="S124" s="95"/>
      <c r="T124" s="162">
        <f>T125+T238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71</v>
      </c>
      <c r="AU124" s="19" t="s">
        <v>102</v>
      </c>
      <c r="BK124" s="163">
        <f>BK125+BK238</f>
        <v>0</v>
      </c>
    </row>
    <row r="125" s="12" customFormat="1" ht="25.92" customHeight="1">
      <c r="A125" s="12"/>
      <c r="B125" s="164"/>
      <c r="C125" s="12"/>
      <c r="D125" s="165" t="s">
        <v>71</v>
      </c>
      <c r="E125" s="166" t="s">
        <v>123</v>
      </c>
      <c r="F125" s="166" t="s">
        <v>124</v>
      </c>
      <c r="G125" s="12"/>
      <c r="H125" s="12"/>
      <c r="I125" s="167"/>
      <c r="J125" s="168">
        <f>BK125</f>
        <v>0</v>
      </c>
      <c r="K125" s="12"/>
      <c r="L125" s="164"/>
      <c r="M125" s="169"/>
      <c r="N125" s="170"/>
      <c r="O125" s="170"/>
      <c r="P125" s="171">
        <f>P126+P152+P190+P208+P211+P236</f>
        <v>0</v>
      </c>
      <c r="Q125" s="170"/>
      <c r="R125" s="171">
        <f>R126+R152+R190+R208+R211+R236</f>
        <v>12031.242530081107</v>
      </c>
      <c r="S125" s="170"/>
      <c r="T125" s="172">
        <f>T126+T152+T190+T208+T211+T236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5" t="s">
        <v>80</v>
      </c>
      <c r="AT125" s="173" t="s">
        <v>71</v>
      </c>
      <c r="AU125" s="173" t="s">
        <v>72</v>
      </c>
      <c r="AY125" s="165" t="s">
        <v>125</v>
      </c>
      <c r="BK125" s="174">
        <f>BK126+BK152+BK190+BK208+BK211+BK236</f>
        <v>0</v>
      </c>
    </row>
    <row r="126" s="12" customFormat="1" ht="22.8" customHeight="1">
      <c r="A126" s="12"/>
      <c r="B126" s="164"/>
      <c r="C126" s="12"/>
      <c r="D126" s="165" t="s">
        <v>71</v>
      </c>
      <c r="E126" s="175" t="s">
        <v>80</v>
      </c>
      <c r="F126" s="175" t="s">
        <v>126</v>
      </c>
      <c r="G126" s="12"/>
      <c r="H126" s="12"/>
      <c r="I126" s="167"/>
      <c r="J126" s="176">
        <f>BK126</f>
        <v>0</v>
      </c>
      <c r="K126" s="12"/>
      <c r="L126" s="164"/>
      <c r="M126" s="169"/>
      <c r="N126" s="170"/>
      <c r="O126" s="170"/>
      <c r="P126" s="171">
        <f>SUM(P127:P151)</f>
        <v>0</v>
      </c>
      <c r="Q126" s="170"/>
      <c r="R126" s="171">
        <f>SUM(R127:R151)</f>
        <v>0</v>
      </c>
      <c r="S126" s="170"/>
      <c r="T126" s="172">
        <f>SUM(T127:T151)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5" t="s">
        <v>80</v>
      </c>
      <c r="AT126" s="173" t="s">
        <v>71</v>
      </c>
      <c r="AU126" s="173" t="s">
        <v>80</v>
      </c>
      <c r="AY126" s="165" t="s">
        <v>125</v>
      </c>
      <c r="BK126" s="174">
        <f>SUM(BK127:BK151)</f>
        <v>0</v>
      </c>
    </row>
    <row r="127" s="2" customFormat="1" ht="24.15" customHeight="1">
      <c r="A127" s="38"/>
      <c r="B127" s="177"/>
      <c r="C127" s="178" t="s">
        <v>80</v>
      </c>
      <c r="D127" s="178" t="s">
        <v>127</v>
      </c>
      <c r="E127" s="179" t="s">
        <v>128</v>
      </c>
      <c r="F127" s="180" t="s">
        <v>129</v>
      </c>
      <c r="G127" s="181" t="s">
        <v>130</v>
      </c>
      <c r="H127" s="182">
        <v>1992.634</v>
      </c>
      <c r="I127" s="183"/>
      <c r="J127" s="184">
        <f>ROUND(I127*H127,2)</f>
        <v>0</v>
      </c>
      <c r="K127" s="185"/>
      <c r="L127" s="39"/>
      <c r="M127" s="186" t="s">
        <v>1</v>
      </c>
      <c r="N127" s="187" t="s">
        <v>38</v>
      </c>
      <c r="O127" s="82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0" t="s">
        <v>131</v>
      </c>
      <c r="AT127" s="190" t="s">
        <v>127</v>
      </c>
      <c r="AU127" s="190" t="s">
        <v>85</v>
      </c>
      <c r="AY127" s="19" t="s">
        <v>125</v>
      </c>
      <c r="BE127" s="191">
        <f>IF(N127="základná",J127,0)</f>
        <v>0</v>
      </c>
      <c r="BF127" s="191">
        <f>IF(N127="znížená",J127,0)</f>
        <v>0</v>
      </c>
      <c r="BG127" s="191">
        <f>IF(N127="zákl. prenesená",J127,0)</f>
        <v>0</v>
      </c>
      <c r="BH127" s="191">
        <f>IF(N127="zníž. prenesená",J127,0)</f>
        <v>0</v>
      </c>
      <c r="BI127" s="191">
        <f>IF(N127="nulová",J127,0)</f>
        <v>0</v>
      </c>
      <c r="BJ127" s="19" t="s">
        <v>85</v>
      </c>
      <c r="BK127" s="191">
        <f>ROUND(I127*H127,2)</f>
        <v>0</v>
      </c>
      <c r="BL127" s="19" t="s">
        <v>131</v>
      </c>
      <c r="BM127" s="190" t="s">
        <v>85</v>
      </c>
    </row>
    <row r="128" s="13" customFormat="1">
      <c r="A128" s="13"/>
      <c r="B128" s="192"/>
      <c r="C128" s="13"/>
      <c r="D128" s="193" t="s">
        <v>132</v>
      </c>
      <c r="E128" s="194" t="s">
        <v>1</v>
      </c>
      <c r="F128" s="195" t="s">
        <v>133</v>
      </c>
      <c r="G128" s="13"/>
      <c r="H128" s="194" t="s">
        <v>1</v>
      </c>
      <c r="I128" s="196"/>
      <c r="J128" s="13"/>
      <c r="K128" s="13"/>
      <c r="L128" s="192"/>
      <c r="M128" s="197"/>
      <c r="N128" s="198"/>
      <c r="O128" s="198"/>
      <c r="P128" s="198"/>
      <c r="Q128" s="198"/>
      <c r="R128" s="198"/>
      <c r="S128" s="198"/>
      <c r="T128" s="19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132</v>
      </c>
      <c r="AU128" s="194" t="s">
        <v>85</v>
      </c>
      <c r="AV128" s="13" t="s">
        <v>80</v>
      </c>
      <c r="AW128" s="13" t="s">
        <v>29</v>
      </c>
      <c r="AX128" s="13" t="s">
        <v>72</v>
      </c>
      <c r="AY128" s="194" t="s">
        <v>125</v>
      </c>
    </row>
    <row r="129" s="14" customFormat="1">
      <c r="A129" s="14"/>
      <c r="B129" s="200"/>
      <c r="C129" s="14"/>
      <c r="D129" s="193" t="s">
        <v>132</v>
      </c>
      <c r="E129" s="201" t="s">
        <v>1</v>
      </c>
      <c r="F129" s="202" t="s">
        <v>134</v>
      </c>
      <c r="G129" s="14"/>
      <c r="H129" s="203">
        <v>5840</v>
      </c>
      <c r="I129" s="204"/>
      <c r="J129" s="14"/>
      <c r="K129" s="14"/>
      <c r="L129" s="200"/>
      <c r="M129" s="205"/>
      <c r="N129" s="206"/>
      <c r="O129" s="206"/>
      <c r="P129" s="206"/>
      <c r="Q129" s="206"/>
      <c r="R129" s="206"/>
      <c r="S129" s="206"/>
      <c r="T129" s="20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1" t="s">
        <v>132</v>
      </c>
      <c r="AU129" s="201" t="s">
        <v>85</v>
      </c>
      <c r="AV129" s="14" t="s">
        <v>85</v>
      </c>
      <c r="AW129" s="14" t="s">
        <v>29</v>
      </c>
      <c r="AX129" s="14" t="s">
        <v>72</v>
      </c>
      <c r="AY129" s="201" t="s">
        <v>125</v>
      </c>
    </row>
    <row r="130" s="14" customFormat="1">
      <c r="A130" s="14"/>
      <c r="B130" s="200"/>
      <c r="C130" s="14"/>
      <c r="D130" s="193" t="s">
        <v>132</v>
      </c>
      <c r="E130" s="201" t="s">
        <v>1</v>
      </c>
      <c r="F130" s="202" t="s">
        <v>135</v>
      </c>
      <c r="G130" s="14"/>
      <c r="H130" s="203">
        <v>-51.220999999999997</v>
      </c>
      <c r="I130" s="204"/>
      <c r="J130" s="14"/>
      <c r="K130" s="14"/>
      <c r="L130" s="200"/>
      <c r="M130" s="205"/>
      <c r="N130" s="206"/>
      <c r="O130" s="206"/>
      <c r="P130" s="206"/>
      <c r="Q130" s="206"/>
      <c r="R130" s="206"/>
      <c r="S130" s="206"/>
      <c r="T130" s="20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01" t="s">
        <v>132</v>
      </c>
      <c r="AU130" s="201" t="s">
        <v>85</v>
      </c>
      <c r="AV130" s="14" t="s">
        <v>85</v>
      </c>
      <c r="AW130" s="14" t="s">
        <v>29</v>
      </c>
      <c r="AX130" s="14" t="s">
        <v>72</v>
      </c>
      <c r="AY130" s="201" t="s">
        <v>125</v>
      </c>
    </row>
    <row r="131" s="15" customFormat="1">
      <c r="A131" s="15"/>
      <c r="B131" s="208"/>
      <c r="C131" s="15"/>
      <c r="D131" s="193" t="s">
        <v>132</v>
      </c>
      <c r="E131" s="209" t="s">
        <v>82</v>
      </c>
      <c r="F131" s="210" t="s">
        <v>136</v>
      </c>
      <c r="G131" s="15"/>
      <c r="H131" s="211">
        <v>5788.7790000000005</v>
      </c>
      <c r="I131" s="212"/>
      <c r="J131" s="15"/>
      <c r="K131" s="15"/>
      <c r="L131" s="208"/>
      <c r="M131" s="213"/>
      <c r="N131" s="214"/>
      <c r="O131" s="214"/>
      <c r="P131" s="214"/>
      <c r="Q131" s="214"/>
      <c r="R131" s="214"/>
      <c r="S131" s="214"/>
      <c r="T131" s="2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09" t="s">
        <v>132</v>
      </c>
      <c r="AU131" s="209" t="s">
        <v>85</v>
      </c>
      <c r="AV131" s="15" t="s">
        <v>131</v>
      </c>
      <c r="AW131" s="15" t="s">
        <v>29</v>
      </c>
      <c r="AX131" s="15" t="s">
        <v>72</v>
      </c>
      <c r="AY131" s="209" t="s">
        <v>125</v>
      </c>
    </row>
    <row r="132" s="13" customFormat="1">
      <c r="A132" s="13"/>
      <c r="B132" s="192"/>
      <c r="C132" s="13"/>
      <c r="D132" s="193" t="s">
        <v>132</v>
      </c>
      <c r="E132" s="194" t="s">
        <v>1</v>
      </c>
      <c r="F132" s="195" t="s">
        <v>137</v>
      </c>
      <c r="G132" s="13"/>
      <c r="H132" s="194" t="s">
        <v>1</v>
      </c>
      <c r="I132" s="196"/>
      <c r="J132" s="13"/>
      <c r="K132" s="13"/>
      <c r="L132" s="192"/>
      <c r="M132" s="197"/>
      <c r="N132" s="198"/>
      <c r="O132" s="198"/>
      <c r="P132" s="198"/>
      <c r="Q132" s="198"/>
      <c r="R132" s="198"/>
      <c r="S132" s="198"/>
      <c r="T132" s="19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132</v>
      </c>
      <c r="AU132" s="194" t="s">
        <v>85</v>
      </c>
      <c r="AV132" s="13" t="s">
        <v>80</v>
      </c>
      <c r="AW132" s="13" t="s">
        <v>29</v>
      </c>
      <c r="AX132" s="13" t="s">
        <v>72</v>
      </c>
      <c r="AY132" s="194" t="s">
        <v>125</v>
      </c>
    </row>
    <row r="133" s="14" customFormat="1">
      <c r="A133" s="14"/>
      <c r="B133" s="200"/>
      <c r="C133" s="14"/>
      <c r="D133" s="193" t="s">
        <v>132</v>
      </c>
      <c r="E133" s="201" t="s">
        <v>1</v>
      </c>
      <c r="F133" s="202" t="s">
        <v>138</v>
      </c>
      <c r="G133" s="14"/>
      <c r="H133" s="203">
        <v>320</v>
      </c>
      <c r="I133" s="204"/>
      <c r="J133" s="14"/>
      <c r="K133" s="14"/>
      <c r="L133" s="200"/>
      <c r="M133" s="205"/>
      <c r="N133" s="206"/>
      <c r="O133" s="206"/>
      <c r="P133" s="206"/>
      <c r="Q133" s="206"/>
      <c r="R133" s="206"/>
      <c r="S133" s="206"/>
      <c r="T133" s="20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1" t="s">
        <v>132</v>
      </c>
      <c r="AU133" s="201" t="s">
        <v>85</v>
      </c>
      <c r="AV133" s="14" t="s">
        <v>85</v>
      </c>
      <c r="AW133" s="14" t="s">
        <v>29</v>
      </c>
      <c r="AX133" s="14" t="s">
        <v>72</v>
      </c>
      <c r="AY133" s="201" t="s">
        <v>125</v>
      </c>
    </row>
    <row r="134" s="15" customFormat="1">
      <c r="A134" s="15"/>
      <c r="B134" s="208"/>
      <c r="C134" s="15"/>
      <c r="D134" s="193" t="s">
        <v>132</v>
      </c>
      <c r="E134" s="209" t="s">
        <v>90</v>
      </c>
      <c r="F134" s="210" t="s">
        <v>139</v>
      </c>
      <c r="G134" s="15"/>
      <c r="H134" s="211">
        <v>320</v>
      </c>
      <c r="I134" s="212"/>
      <c r="J134" s="15"/>
      <c r="K134" s="15"/>
      <c r="L134" s="208"/>
      <c r="M134" s="213"/>
      <c r="N134" s="214"/>
      <c r="O134" s="214"/>
      <c r="P134" s="214"/>
      <c r="Q134" s="214"/>
      <c r="R134" s="214"/>
      <c r="S134" s="214"/>
      <c r="T134" s="2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9" t="s">
        <v>132</v>
      </c>
      <c r="AU134" s="209" t="s">
        <v>85</v>
      </c>
      <c r="AV134" s="15" t="s">
        <v>131</v>
      </c>
      <c r="AW134" s="15" t="s">
        <v>29</v>
      </c>
      <c r="AX134" s="15" t="s">
        <v>72</v>
      </c>
      <c r="AY134" s="209" t="s">
        <v>125</v>
      </c>
    </row>
    <row r="135" s="14" customFormat="1">
      <c r="A135" s="14"/>
      <c r="B135" s="200"/>
      <c r="C135" s="14"/>
      <c r="D135" s="193" t="s">
        <v>132</v>
      </c>
      <c r="E135" s="201" t="s">
        <v>1</v>
      </c>
      <c r="F135" s="202" t="s">
        <v>140</v>
      </c>
      <c r="G135" s="14"/>
      <c r="H135" s="203">
        <v>1736.634</v>
      </c>
      <c r="I135" s="204"/>
      <c r="J135" s="14"/>
      <c r="K135" s="14"/>
      <c r="L135" s="200"/>
      <c r="M135" s="205"/>
      <c r="N135" s="206"/>
      <c r="O135" s="206"/>
      <c r="P135" s="206"/>
      <c r="Q135" s="206"/>
      <c r="R135" s="206"/>
      <c r="S135" s="206"/>
      <c r="T135" s="20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1" t="s">
        <v>132</v>
      </c>
      <c r="AU135" s="201" t="s">
        <v>85</v>
      </c>
      <c r="AV135" s="14" t="s">
        <v>85</v>
      </c>
      <c r="AW135" s="14" t="s">
        <v>29</v>
      </c>
      <c r="AX135" s="14" t="s">
        <v>72</v>
      </c>
      <c r="AY135" s="201" t="s">
        <v>125</v>
      </c>
    </row>
    <row r="136" s="14" customFormat="1">
      <c r="A136" s="14"/>
      <c r="B136" s="200"/>
      <c r="C136" s="14"/>
      <c r="D136" s="193" t="s">
        <v>132</v>
      </c>
      <c r="E136" s="201" t="s">
        <v>1</v>
      </c>
      <c r="F136" s="202" t="s">
        <v>141</v>
      </c>
      <c r="G136" s="14"/>
      <c r="H136" s="203">
        <v>256</v>
      </c>
      <c r="I136" s="204"/>
      <c r="J136" s="14"/>
      <c r="K136" s="14"/>
      <c r="L136" s="200"/>
      <c r="M136" s="205"/>
      <c r="N136" s="206"/>
      <c r="O136" s="206"/>
      <c r="P136" s="206"/>
      <c r="Q136" s="206"/>
      <c r="R136" s="206"/>
      <c r="S136" s="206"/>
      <c r="T136" s="20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1" t="s">
        <v>132</v>
      </c>
      <c r="AU136" s="201" t="s">
        <v>85</v>
      </c>
      <c r="AV136" s="14" t="s">
        <v>85</v>
      </c>
      <c r="AW136" s="14" t="s">
        <v>29</v>
      </c>
      <c r="AX136" s="14" t="s">
        <v>72</v>
      </c>
      <c r="AY136" s="201" t="s">
        <v>125</v>
      </c>
    </row>
    <row r="137" s="15" customFormat="1">
      <c r="A137" s="15"/>
      <c r="B137" s="208"/>
      <c r="C137" s="15"/>
      <c r="D137" s="193" t="s">
        <v>132</v>
      </c>
      <c r="E137" s="209" t="s">
        <v>86</v>
      </c>
      <c r="F137" s="210" t="s">
        <v>142</v>
      </c>
      <c r="G137" s="15"/>
      <c r="H137" s="211">
        <v>1992.634</v>
      </c>
      <c r="I137" s="212"/>
      <c r="J137" s="15"/>
      <c r="K137" s="15"/>
      <c r="L137" s="208"/>
      <c r="M137" s="213"/>
      <c r="N137" s="214"/>
      <c r="O137" s="214"/>
      <c r="P137" s="214"/>
      <c r="Q137" s="214"/>
      <c r="R137" s="214"/>
      <c r="S137" s="214"/>
      <c r="T137" s="2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09" t="s">
        <v>132</v>
      </c>
      <c r="AU137" s="209" t="s">
        <v>85</v>
      </c>
      <c r="AV137" s="15" t="s">
        <v>131</v>
      </c>
      <c r="AW137" s="15" t="s">
        <v>29</v>
      </c>
      <c r="AX137" s="15" t="s">
        <v>80</v>
      </c>
      <c r="AY137" s="209" t="s">
        <v>125</v>
      </c>
    </row>
    <row r="138" s="2" customFormat="1" ht="24.15" customHeight="1">
      <c r="A138" s="38"/>
      <c r="B138" s="177"/>
      <c r="C138" s="178" t="s">
        <v>85</v>
      </c>
      <c r="D138" s="178" t="s">
        <v>127</v>
      </c>
      <c r="E138" s="179" t="s">
        <v>143</v>
      </c>
      <c r="F138" s="180" t="s">
        <v>144</v>
      </c>
      <c r="G138" s="181" t="s">
        <v>130</v>
      </c>
      <c r="H138" s="182">
        <v>1992.634</v>
      </c>
      <c r="I138" s="183"/>
      <c r="J138" s="184">
        <f>ROUND(I138*H138,2)</f>
        <v>0</v>
      </c>
      <c r="K138" s="185"/>
      <c r="L138" s="39"/>
      <c r="M138" s="186" t="s">
        <v>1</v>
      </c>
      <c r="N138" s="187" t="s">
        <v>38</v>
      </c>
      <c r="O138" s="82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0" t="s">
        <v>131</v>
      </c>
      <c r="AT138" s="190" t="s">
        <v>127</v>
      </c>
      <c r="AU138" s="190" t="s">
        <v>85</v>
      </c>
      <c r="AY138" s="19" t="s">
        <v>125</v>
      </c>
      <c r="BE138" s="191">
        <f>IF(N138="základná",J138,0)</f>
        <v>0</v>
      </c>
      <c r="BF138" s="191">
        <f>IF(N138="znížená",J138,0)</f>
        <v>0</v>
      </c>
      <c r="BG138" s="191">
        <f>IF(N138="zákl. prenesená",J138,0)</f>
        <v>0</v>
      </c>
      <c r="BH138" s="191">
        <f>IF(N138="zníž. prenesená",J138,0)</f>
        <v>0</v>
      </c>
      <c r="BI138" s="191">
        <f>IF(N138="nulová",J138,0)</f>
        <v>0</v>
      </c>
      <c r="BJ138" s="19" t="s">
        <v>85</v>
      </c>
      <c r="BK138" s="191">
        <f>ROUND(I138*H138,2)</f>
        <v>0</v>
      </c>
      <c r="BL138" s="19" t="s">
        <v>131</v>
      </c>
      <c r="BM138" s="190" t="s">
        <v>131</v>
      </c>
    </row>
    <row r="139" s="14" customFormat="1">
      <c r="A139" s="14"/>
      <c r="B139" s="200"/>
      <c r="C139" s="14"/>
      <c r="D139" s="193" t="s">
        <v>132</v>
      </c>
      <c r="E139" s="201" t="s">
        <v>1</v>
      </c>
      <c r="F139" s="202" t="s">
        <v>86</v>
      </c>
      <c r="G139" s="14"/>
      <c r="H139" s="203">
        <v>1992.634</v>
      </c>
      <c r="I139" s="204"/>
      <c r="J139" s="14"/>
      <c r="K139" s="14"/>
      <c r="L139" s="200"/>
      <c r="M139" s="205"/>
      <c r="N139" s="206"/>
      <c r="O139" s="206"/>
      <c r="P139" s="206"/>
      <c r="Q139" s="206"/>
      <c r="R139" s="206"/>
      <c r="S139" s="206"/>
      <c r="T139" s="20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1" t="s">
        <v>132</v>
      </c>
      <c r="AU139" s="201" t="s">
        <v>85</v>
      </c>
      <c r="AV139" s="14" t="s">
        <v>85</v>
      </c>
      <c r="AW139" s="14" t="s">
        <v>29</v>
      </c>
      <c r="AX139" s="14" t="s">
        <v>80</v>
      </c>
      <c r="AY139" s="201" t="s">
        <v>125</v>
      </c>
    </row>
    <row r="140" s="2" customFormat="1" ht="24.15" customHeight="1">
      <c r="A140" s="38"/>
      <c r="B140" s="177"/>
      <c r="C140" s="178" t="s">
        <v>145</v>
      </c>
      <c r="D140" s="178" t="s">
        <v>127</v>
      </c>
      <c r="E140" s="179" t="s">
        <v>146</v>
      </c>
      <c r="F140" s="180" t="s">
        <v>147</v>
      </c>
      <c r="G140" s="181" t="s">
        <v>130</v>
      </c>
      <c r="H140" s="182">
        <v>26.518999999999998</v>
      </c>
      <c r="I140" s="183"/>
      <c r="J140" s="184">
        <f>ROUND(I140*H140,2)</f>
        <v>0</v>
      </c>
      <c r="K140" s="185"/>
      <c r="L140" s="39"/>
      <c r="M140" s="186" t="s">
        <v>1</v>
      </c>
      <c r="N140" s="187" t="s">
        <v>38</v>
      </c>
      <c r="O140" s="82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0" t="s">
        <v>131</v>
      </c>
      <c r="AT140" s="190" t="s">
        <v>127</v>
      </c>
      <c r="AU140" s="190" t="s">
        <v>85</v>
      </c>
      <c r="AY140" s="19" t="s">
        <v>125</v>
      </c>
      <c r="BE140" s="191">
        <f>IF(N140="základná",J140,0)</f>
        <v>0</v>
      </c>
      <c r="BF140" s="191">
        <f>IF(N140="znížená",J140,0)</f>
        <v>0</v>
      </c>
      <c r="BG140" s="191">
        <f>IF(N140="zákl. prenesená",J140,0)</f>
        <v>0</v>
      </c>
      <c r="BH140" s="191">
        <f>IF(N140="zníž. prenesená",J140,0)</f>
        <v>0</v>
      </c>
      <c r="BI140" s="191">
        <f>IF(N140="nulová",J140,0)</f>
        <v>0</v>
      </c>
      <c r="BJ140" s="19" t="s">
        <v>85</v>
      </c>
      <c r="BK140" s="191">
        <f>ROUND(I140*H140,2)</f>
        <v>0</v>
      </c>
      <c r="BL140" s="19" t="s">
        <v>131</v>
      </c>
      <c r="BM140" s="190" t="s">
        <v>148</v>
      </c>
    </row>
    <row r="141" s="14" customFormat="1">
      <c r="A141" s="14"/>
      <c r="B141" s="200"/>
      <c r="C141" s="14"/>
      <c r="D141" s="193" t="s">
        <v>132</v>
      </c>
      <c r="E141" s="201" t="s">
        <v>1</v>
      </c>
      <c r="F141" s="202" t="s">
        <v>149</v>
      </c>
      <c r="G141" s="14"/>
      <c r="H141" s="203">
        <v>18.635000000000002</v>
      </c>
      <c r="I141" s="204"/>
      <c r="J141" s="14"/>
      <c r="K141" s="14"/>
      <c r="L141" s="200"/>
      <c r="M141" s="205"/>
      <c r="N141" s="206"/>
      <c r="O141" s="206"/>
      <c r="P141" s="206"/>
      <c r="Q141" s="206"/>
      <c r="R141" s="206"/>
      <c r="S141" s="206"/>
      <c r="T141" s="20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1" t="s">
        <v>132</v>
      </c>
      <c r="AU141" s="201" t="s">
        <v>85</v>
      </c>
      <c r="AV141" s="14" t="s">
        <v>85</v>
      </c>
      <c r="AW141" s="14" t="s">
        <v>29</v>
      </c>
      <c r="AX141" s="14" t="s">
        <v>72</v>
      </c>
      <c r="AY141" s="201" t="s">
        <v>125</v>
      </c>
    </row>
    <row r="142" s="14" customFormat="1">
      <c r="A142" s="14"/>
      <c r="B142" s="200"/>
      <c r="C142" s="14"/>
      <c r="D142" s="193" t="s">
        <v>132</v>
      </c>
      <c r="E142" s="201" t="s">
        <v>1</v>
      </c>
      <c r="F142" s="202" t="s">
        <v>150</v>
      </c>
      <c r="G142" s="14"/>
      <c r="H142" s="203">
        <v>7.8840000000000003</v>
      </c>
      <c r="I142" s="204"/>
      <c r="J142" s="14"/>
      <c r="K142" s="14"/>
      <c r="L142" s="200"/>
      <c r="M142" s="205"/>
      <c r="N142" s="206"/>
      <c r="O142" s="206"/>
      <c r="P142" s="206"/>
      <c r="Q142" s="206"/>
      <c r="R142" s="206"/>
      <c r="S142" s="206"/>
      <c r="T142" s="20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1" t="s">
        <v>132</v>
      </c>
      <c r="AU142" s="201" t="s">
        <v>85</v>
      </c>
      <c r="AV142" s="14" t="s">
        <v>85</v>
      </c>
      <c r="AW142" s="14" t="s">
        <v>29</v>
      </c>
      <c r="AX142" s="14" t="s">
        <v>72</v>
      </c>
      <c r="AY142" s="201" t="s">
        <v>125</v>
      </c>
    </row>
    <row r="143" s="15" customFormat="1">
      <c r="A143" s="15"/>
      <c r="B143" s="208"/>
      <c r="C143" s="15"/>
      <c r="D143" s="193" t="s">
        <v>132</v>
      </c>
      <c r="E143" s="209" t="s">
        <v>93</v>
      </c>
      <c r="F143" s="210" t="s">
        <v>142</v>
      </c>
      <c r="G143" s="15"/>
      <c r="H143" s="211">
        <v>26.518999999999998</v>
      </c>
      <c r="I143" s="212"/>
      <c r="J143" s="15"/>
      <c r="K143" s="15"/>
      <c r="L143" s="208"/>
      <c r="M143" s="213"/>
      <c r="N143" s="214"/>
      <c r="O143" s="214"/>
      <c r="P143" s="214"/>
      <c r="Q143" s="214"/>
      <c r="R143" s="214"/>
      <c r="S143" s="214"/>
      <c r="T143" s="2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09" t="s">
        <v>132</v>
      </c>
      <c r="AU143" s="209" t="s">
        <v>85</v>
      </c>
      <c r="AV143" s="15" t="s">
        <v>131</v>
      </c>
      <c r="AW143" s="15" t="s">
        <v>29</v>
      </c>
      <c r="AX143" s="15" t="s">
        <v>80</v>
      </c>
      <c r="AY143" s="209" t="s">
        <v>125</v>
      </c>
    </row>
    <row r="144" s="2" customFormat="1" ht="24.15" customHeight="1">
      <c r="A144" s="38"/>
      <c r="B144" s="177"/>
      <c r="C144" s="178" t="s">
        <v>131</v>
      </c>
      <c r="D144" s="178" t="s">
        <v>127</v>
      </c>
      <c r="E144" s="179" t="s">
        <v>151</v>
      </c>
      <c r="F144" s="180" t="s">
        <v>152</v>
      </c>
      <c r="G144" s="181" t="s">
        <v>130</v>
      </c>
      <c r="H144" s="182">
        <v>26.518999999999998</v>
      </c>
      <c r="I144" s="183"/>
      <c r="J144" s="184">
        <f>ROUND(I144*H144,2)</f>
        <v>0</v>
      </c>
      <c r="K144" s="185"/>
      <c r="L144" s="39"/>
      <c r="M144" s="186" t="s">
        <v>1</v>
      </c>
      <c r="N144" s="187" t="s">
        <v>38</v>
      </c>
      <c r="O144" s="82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0" t="s">
        <v>131</v>
      </c>
      <c r="AT144" s="190" t="s">
        <v>127</v>
      </c>
      <c r="AU144" s="190" t="s">
        <v>85</v>
      </c>
      <c r="AY144" s="19" t="s">
        <v>125</v>
      </c>
      <c r="BE144" s="191">
        <f>IF(N144="základná",J144,0)</f>
        <v>0</v>
      </c>
      <c r="BF144" s="191">
        <f>IF(N144="znížená",J144,0)</f>
        <v>0</v>
      </c>
      <c r="BG144" s="191">
        <f>IF(N144="zákl. prenesená",J144,0)</f>
        <v>0</v>
      </c>
      <c r="BH144" s="191">
        <f>IF(N144="zníž. prenesená",J144,0)</f>
        <v>0</v>
      </c>
      <c r="BI144" s="191">
        <f>IF(N144="nulová",J144,0)</f>
        <v>0</v>
      </c>
      <c r="BJ144" s="19" t="s">
        <v>85</v>
      </c>
      <c r="BK144" s="191">
        <f>ROUND(I144*H144,2)</f>
        <v>0</v>
      </c>
      <c r="BL144" s="19" t="s">
        <v>131</v>
      </c>
      <c r="BM144" s="190" t="s">
        <v>153</v>
      </c>
    </row>
    <row r="145" s="14" customFormat="1">
      <c r="A145" s="14"/>
      <c r="B145" s="200"/>
      <c r="C145" s="14"/>
      <c r="D145" s="193" t="s">
        <v>132</v>
      </c>
      <c r="E145" s="201" t="s">
        <v>1</v>
      </c>
      <c r="F145" s="202" t="s">
        <v>93</v>
      </c>
      <c r="G145" s="14"/>
      <c r="H145" s="203">
        <v>26.518999999999998</v>
      </c>
      <c r="I145" s="204"/>
      <c r="J145" s="14"/>
      <c r="K145" s="14"/>
      <c r="L145" s="200"/>
      <c r="M145" s="205"/>
      <c r="N145" s="206"/>
      <c r="O145" s="206"/>
      <c r="P145" s="206"/>
      <c r="Q145" s="206"/>
      <c r="R145" s="206"/>
      <c r="S145" s="206"/>
      <c r="T145" s="20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1" t="s">
        <v>132</v>
      </c>
      <c r="AU145" s="201" t="s">
        <v>85</v>
      </c>
      <c r="AV145" s="14" t="s">
        <v>85</v>
      </c>
      <c r="AW145" s="14" t="s">
        <v>29</v>
      </c>
      <c r="AX145" s="14" t="s">
        <v>80</v>
      </c>
      <c r="AY145" s="201" t="s">
        <v>125</v>
      </c>
    </row>
    <row r="146" s="2" customFormat="1" ht="24.15" customHeight="1">
      <c r="A146" s="38"/>
      <c r="B146" s="177"/>
      <c r="C146" s="178" t="s">
        <v>154</v>
      </c>
      <c r="D146" s="178" t="s">
        <v>127</v>
      </c>
      <c r="E146" s="179" t="s">
        <v>155</v>
      </c>
      <c r="F146" s="180" t="s">
        <v>156</v>
      </c>
      <c r="G146" s="181" t="s">
        <v>130</v>
      </c>
      <c r="H146" s="182">
        <v>2019.153</v>
      </c>
      <c r="I146" s="183"/>
      <c r="J146" s="184">
        <f>ROUND(I146*H146,2)</f>
        <v>0</v>
      </c>
      <c r="K146" s="185"/>
      <c r="L146" s="39"/>
      <c r="M146" s="186" t="s">
        <v>1</v>
      </c>
      <c r="N146" s="187" t="s">
        <v>38</v>
      </c>
      <c r="O146" s="82"/>
      <c r="P146" s="188">
        <f>O146*H146</f>
        <v>0</v>
      </c>
      <c r="Q146" s="188">
        <v>0</v>
      </c>
      <c r="R146" s="188">
        <f>Q146*H146</f>
        <v>0</v>
      </c>
      <c r="S146" s="188">
        <v>0</v>
      </c>
      <c r="T146" s="18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0" t="s">
        <v>131</v>
      </c>
      <c r="AT146" s="190" t="s">
        <v>127</v>
      </c>
      <c r="AU146" s="190" t="s">
        <v>85</v>
      </c>
      <c r="AY146" s="19" t="s">
        <v>125</v>
      </c>
      <c r="BE146" s="191">
        <f>IF(N146="základná",J146,0)</f>
        <v>0</v>
      </c>
      <c r="BF146" s="191">
        <f>IF(N146="znížená",J146,0)</f>
        <v>0</v>
      </c>
      <c r="BG146" s="191">
        <f>IF(N146="zákl. prenesená",J146,0)</f>
        <v>0</v>
      </c>
      <c r="BH146" s="191">
        <f>IF(N146="zníž. prenesená",J146,0)</f>
        <v>0</v>
      </c>
      <c r="BI146" s="191">
        <f>IF(N146="nulová",J146,0)</f>
        <v>0</v>
      </c>
      <c r="BJ146" s="19" t="s">
        <v>85</v>
      </c>
      <c r="BK146" s="191">
        <f>ROUND(I146*H146,2)</f>
        <v>0</v>
      </c>
      <c r="BL146" s="19" t="s">
        <v>131</v>
      </c>
      <c r="BM146" s="190" t="s">
        <v>157</v>
      </c>
    </row>
    <row r="147" s="14" customFormat="1">
      <c r="A147" s="14"/>
      <c r="B147" s="200"/>
      <c r="C147" s="14"/>
      <c r="D147" s="193" t="s">
        <v>132</v>
      </c>
      <c r="E147" s="201" t="s">
        <v>1</v>
      </c>
      <c r="F147" s="202" t="s">
        <v>158</v>
      </c>
      <c r="G147" s="14"/>
      <c r="H147" s="203">
        <v>2019.153</v>
      </c>
      <c r="I147" s="204"/>
      <c r="J147" s="14"/>
      <c r="K147" s="14"/>
      <c r="L147" s="200"/>
      <c r="M147" s="205"/>
      <c r="N147" s="206"/>
      <c r="O147" s="206"/>
      <c r="P147" s="206"/>
      <c r="Q147" s="206"/>
      <c r="R147" s="206"/>
      <c r="S147" s="206"/>
      <c r="T147" s="20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1" t="s">
        <v>132</v>
      </c>
      <c r="AU147" s="201" t="s">
        <v>85</v>
      </c>
      <c r="AV147" s="14" t="s">
        <v>85</v>
      </c>
      <c r="AW147" s="14" t="s">
        <v>29</v>
      </c>
      <c r="AX147" s="14" t="s">
        <v>72</v>
      </c>
      <c r="AY147" s="201" t="s">
        <v>125</v>
      </c>
    </row>
    <row r="148" s="15" customFormat="1">
      <c r="A148" s="15"/>
      <c r="B148" s="208"/>
      <c r="C148" s="15"/>
      <c r="D148" s="193" t="s">
        <v>132</v>
      </c>
      <c r="E148" s="209" t="s">
        <v>1</v>
      </c>
      <c r="F148" s="210" t="s">
        <v>142</v>
      </c>
      <c r="G148" s="15"/>
      <c r="H148" s="211">
        <v>2019.153</v>
      </c>
      <c r="I148" s="212"/>
      <c r="J148" s="15"/>
      <c r="K148" s="15"/>
      <c r="L148" s="208"/>
      <c r="M148" s="213"/>
      <c r="N148" s="214"/>
      <c r="O148" s="214"/>
      <c r="P148" s="214"/>
      <c r="Q148" s="214"/>
      <c r="R148" s="214"/>
      <c r="S148" s="214"/>
      <c r="T148" s="2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09" t="s">
        <v>132</v>
      </c>
      <c r="AU148" s="209" t="s">
        <v>85</v>
      </c>
      <c r="AV148" s="15" t="s">
        <v>131</v>
      </c>
      <c r="AW148" s="15" t="s">
        <v>29</v>
      </c>
      <c r="AX148" s="15" t="s">
        <v>80</v>
      </c>
      <c r="AY148" s="209" t="s">
        <v>125</v>
      </c>
    </row>
    <row r="149" s="2" customFormat="1" ht="21.75" customHeight="1">
      <c r="A149" s="38"/>
      <c r="B149" s="177"/>
      <c r="C149" s="178" t="s">
        <v>148</v>
      </c>
      <c r="D149" s="178" t="s">
        <v>127</v>
      </c>
      <c r="E149" s="179" t="s">
        <v>159</v>
      </c>
      <c r="F149" s="180" t="s">
        <v>160</v>
      </c>
      <c r="G149" s="181" t="s">
        <v>130</v>
      </c>
      <c r="H149" s="182">
        <v>2019.153</v>
      </c>
      <c r="I149" s="183"/>
      <c r="J149" s="184">
        <f>ROUND(I149*H149,2)</f>
        <v>0</v>
      </c>
      <c r="K149" s="185"/>
      <c r="L149" s="39"/>
      <c r="M149" s="186" t="s">
        <v>1</v>
      </c>
      <c r="N149" s="187" t="s">
        <v>38</v>
      </c>
      <c r="O149" s="82"/>
      <c r="P149" s="188">
        <f>O149*H149</f>
        <v>0</v>
      </c>
      <c r="Q149" s="188">
        <v>0</v>
      </c>
      <c r="R149" s="188">
        <f>Q149*H149</f>
        <v>0</v>
      </c>
      <c r="S149" s="188">
        <v>0</v>
      </c>
      <c r="T149" s="18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0" t="s">
        <v>131</v>
      </c>
      <c r="AT149" s="190" t="s">
        <v>127</v>
      </c>
      <c r="AU149" s="190" t="s">
        <v>85</v>
      </c>
      <c r="AY149" s="19" t="s">
        <v>125</v>
      </c>
      <c r="BE149" s="191">
        <f>IF(N149="základná",J149,0)</f>
        <v>0</v>
      </c>
      <c r="BF149" s="191">
        <f>IF(N149="znížená",J149,0)</f>
        <v>0</v>
      </c>
      <c r="BG149" s="191">
        <f>IF(N149="zákl. prenesená",J149,0)</f>
        <v>0</v>
      </c>
      <c r="BH149" s="191">
        <f>IF(N149="zníž. prenesená",J149,0)</f>
        <v>0</v>
      </c>
      <c r="BI149" s="191">
        <f>IF(N149="nulová",J149,0)</f>
        <v>0</v>
      </c>
      <c r="BJ149" s="19" t="s">
        <v>85</v>
      </c>
      <c r="BK149" s="191">
        <f>ROUND(I149*H149,2)</f>
        <v>0</v>
      </c>
      <c r="BL149" s="19" t="s">
        <v>131</v>
      </c>
      <c r="BM149" s="190" t="s">
        <v>161</v>
      </c>
    </row>
    <row r="150" s="14" customFormat="1">
      <c r="A150" s="14"/>
      <c r="B150" s="200"/>
      <c r="C150" s="14"/>
      <c r="D150" s="193" t="s">
        <v>132</v>
      </c>
      <c r="E150" s="201" t="s">
        <v>1</v>
      </c>
      <c r="F150" s="202" t="s">
        <v>158</v>
      </c>
      <c r="G150" s="14"/>
      <c r="H150" s="203">
        <v>2019.153</v>
      </c>
      <c r="I150" s="204"/>
      <c r="J150" s="14"/>
      <c r="K150" s="14"/>
      <c r="L150" s="200"/>
      <c r="M150" s="205"/>
      <c r="N150" s="206"/>
      <c r="O150" s="206"/>
      <c r="P150" s="206"/>
      <c r="Q150" s="206"/>
      <c r="R150" s="206"/>
      <c r="S150" s="206"/>
      <c r="T150" s="20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1" t="s">
        <v>132</v>
      </c>
      <c r="AU150" s="201" t="s">
        <v>85</v>
      </c>
      <c r="AV150" s="14" t="s">
        <v>85</v>
      </c>
      <c r="AW150" s="14" t="s">
        <v>29</v>
      </c>
      <c r="AX150" s="14" t="s">
        <v>72</v>
      </c>
      <c r="AY150" s="201" t="s">
        <v>125</v>
      </c>
    </row>
    <row r="151" s="15" customFormat="1">
      <c r="A151" s="15"/>
      <c r="B151" s="208"/>
      <c r="C151" s="15"/>
      <c r="D151" s="193" t="s">
        <v>132</v>
      </c>
      <c r="E151" s="209" t="s">
        <v>1</v>
      </c>
      <c r="F151" s="210" t="s">
        <v>142</v>
      </c>
      <c r="G151" s="15"/>
      <c r="H151" s="211">
        <v>2019.153</v>
      </c>
      <c r="I151" s="212"/>
      <c r="J151" s="15"/>
      <c r="K151" s="15"/>
      <c r="L151" s="208"/>
      <c r="M151" s="213"/>
      <c r="N151" s="214"/>
      <c r="O151" s="214"/>
      <c r="P151" s="214"/>
      <c r="Q151" s="214"/>
      <c r="R151" s="214"/>
      <c r="S151" s="214"/>
      <c r="T151" s="2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09" t="s">
        <v>132</v>
      </c>
      <c r="AU151" s="209" t="s">
        <v>85</v>
      </c>
      <c r="AV151" s="15" t="s">
        <v>131</v>
      </c>
      <c r="AW151" s="15" t="s">
        <v>29</v>
      </c>
      <c r="AX151" s="15" t="s">
        <v>80</v>
      </c>
      <c r="AY151" s="209" t="s">
        <v>125</v>
      </c>
    </row>
    <row r="152" s="12" customFormat="1" ht="22.8" customHeight="1">
      <c r="A152" s="12"/>
      <c r="B152" s="164"/>
      <c r="C152" s="12"/>
      <c r="D152" s="165" t="s">
        <v>71</v>
      </c>
      <c r="E152" s="175" t="s">
        <v>85</v>
      </c>
      <c r="F152" s="175" t="s">
        <v>162</v>
      </c>
      <c r="G152" s="12"/>
      <c r="H152" s="12"/>
      <c r="I152" s="167"/>
      <c r="J152" s="176">
        <f>BK152</f>
        <v>0</v>
      </c>
      <c r="K152" s="12"/>
      <c r="L152" s="164"/>
      <c r="M152" s="169"/>
      <c r="N152" s="170"/>
      <c r="O152" s="170"/>
      <c r="P152" s="171">
        <f>SUM(P153:P189)</f>
        <v>0</v>
      </c>
      <c r="Q152" s="170"/>
      <c r="R152" s="171">
        <f>SUM(R153:R189)</f>
        <v>9531.8640534604019</v>
      </c>
      <c r="S152" s="170"/>
      <c r="T152" s="172">
        <f>SUM(T153:T189)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5" t="s">
        <v>80</v>
      </c>
      <c r="AT152" s="173" t="s">
        <v>71</v>
      </c>
      <c r="AU152" s="173" t="s">
        <v>80</v>
      </c>
      <c r="AY152" s="165" t="s">
        <v>125</v>
      </c>
      <c r="BK152" s="174">
        <f>SUM(BK153:BK189)</f>
        <v>0</v>
      </c>
    </row>
    <row r="153" s="2" customFormat="1" ht="16.5" customHeight="1">
      <c r="A153" s="38"/>
      <c r="B153" s="177"/>
      <c r="C153" s="178" t="s">
        <v>163</v>
      </c>
      <c r="D153" s="178" t="s">
        <v>127</v>
      </c>
      <c r="E153" s="179" t="s">
        <v>164</v>
      </c>
      <c r="F153" s="180" t="s">
        <v>165</v>
      </c>
      <c r="G153" s="181" t="s">
        <v>166</v>
      </c>
      <c r="H153" s="182">
        <v>4066.6669999999999</v>
      </c>
      <c r="I153" s="183"/>
      <c r="J153" s="184">
        <f>ROUND(I153*H153,2)</f>
        <v>0</v>
      </c>
      <c r="K153" s="185"/>
      <c r="L153" s="39"/>
      <c r="M153" s="186" t="s">
        <v>1</v>
      </c>
      <c r="N153" s="187" t="s">
        <v>38</v>
      </c>
      <c r="O153" s="82"/>
      <c r="P153" s="188">
        <f>O153*H153</f>
        <v>0</v>
      </c>
      <c r="Q153" s="188">
        <v>0.00044099999999999999</v>
      </c>
      <c r="R153" s="188">
        <f>Q153*H153</f>
        <v>1.7934001469999998</v>
      </c>
      <c r="S153" s="188">
        <v>0</v>
      </c>
      <c r="T153" s="189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0" t="s">
        <v>131</v>
      </c>
      <c r="AT153" s="190" t="s">
        <v>127</v>
      </c>
      <c r="AU153" s="190" t="s">
        <v>85</v>
      </c>
      <c r="AY153" s="19" t="s">
        <v>125</v>
      </c>
      <c r="BE153" s="191">
        <f>IF(N153="základná",J153,0)</f>
        <v>0</v>
      </c>
      <c r="BF153" s="191">
        <f>IF(N153="znížená",J153,0)</f>
        <v>0</v>
      </c>
      <c r="BG153" s="191">
        <f>IF(N153="zákl. prenesená",J153,0)</f>
        <v>0</v>
      </c>
      <c r="BH153" s="191">
        <f>IF(N153="zníž. prenesená",J153,0)</f>
        <v>0</v>
      </c>
      <c r="BI153" s="191">
        <f>IF(N153="nulová",J153,0)</f>
        <v>0</v>
      </c>
      <c r="BJ153" s="19" t="s">
        <v>85</v>
      </c>
      <c r="BK153" s="191">
        <f>ROUND(I153*H153,2)</f>
        <v>0</v>
      </c>
      <c r="BL153" s="19" t="s">
        <v>131</v>
      </c>
      <c r="BM153" s="190" t="s">
        <v>167</v>
      </c>
    </row>
    <row r="154" s="13" customFormat="1">
      <c r="A154" s="13"/>
      <c r="B154" s="192"/>
      <c r="C154" s="13"/>
      <c r="D154" s="193" t="s">
        <v>132</v>
      </c>
      <c r="E154" s="194" t="s">
        <v>1</v>
      </c>
      <c r="F154" s="195" t="s">
        <v>168</v>
      </c>
      <c r="G154" s="13"/>
      <c r="H154" s="194" t="s">
        <v>1</v>
      </c>
      <c r="I154" s="196"/>
      <c r="J154" s="13"/>
      <c r="K154" s="13"/>
      <c r="L154" s="192"/>
      <c r="M154" s="197"/>
      <c r="N154" s="198"/>
      <c r="O154" s="198"/>
      <c r="P154" s="198"/>
      <c r="Q154" s="198"/>
      <c r="R154" s="198"/>
      <c r="S154" s="198"/>
      <c r="T154" s="19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4" t="s">
        <v>132</v>
      </c>
      <c r="AU154" s="194" t="s">
        <v>85</v>
      </c>
      <c r="AV154" s="13" t="s">
        <v>80</v>
      </c>
      <c r="AW154" s="13" t="s">
        <v>29</v>
      </c>
      <c r="AX154" s="13" t="s">
        <v>72</v>
      </c>
      <c r="AY154" s="194" t="s">
        <v>125</v>
      </c>
    </row>
    <row r="155" s="14" customFormat="1">
      <c r="A155" s="14"/>
      <c r="B155" s="200"/>
      <c r="C155" s="14"/>
      <c r="D155" s="193" t="s">
        <v>132</v>
      </c>
      <c r="E155" s="201" t="s">
        <v>1</v>
      </c>
      <c r="F155" s="202" t="s">
        <v>169</v>
      </c>
      <c r="G155" s="14"/>
      <c r="H155" s="203">
        <v>4066.6669999999999</v>
      </c>
      <c r="I155" s="204"/>
      <c r="J155" s="14"/>
      <c r="K155" s="14"/>
      <c r="L155" s="200"/>
      <c r="M155" s="205"/>
      <c r="N155" s="206"/>
      <c r="O155" s="206"/>
      <c r="P155" s="206"/>
      <c r="Q155" s="206"/>
      <c r="R155" s="206"/>
      <c r="S155" s="206"/>
      <c r="T155" s="20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1" t="s">
        <v>132</v>
      </c>
      <c r="AU155" s="201" t="s">
        <v>85</v>
      </c>
      <c r="AV155" s="14" t="s">
        <v>85</v>
      </c>
      <c r="AW155" s="14" t="s">
        <v>29</v>
      </c>
      <c r="AX155" s="14" t="s">
        <v>80</v>
      </c>
      <c r="AY155" s="201" t="s">
        <v>125</v>
      </c>
    </row>
    <row r="156" s="2" customFormat="1" ht="33" customHeight="1">
      <c r="A156" s="38"/>
      <c r="B156" s="177"/>
      <c r="C156" s="178" t="s">
        <v>153</v>
      </c>
      <c r="D156" s="178" t="s">
        <v>127</v>
      </c>
      <c r="E156" s="179" t="s">
        <v>170</v>
      </c>
      <c r="F156" s="180" t="s">
        <v>171</v>
      </c>
      <c r="G156" s="181" t="s">
        <v>172</v>
      </c>
      <c r="H156" s="182">
        <v>6108.7790000000005</v>
      </c>
      <c r="I156" s="183"/>
      <c r="J156" s="184">
        <f>ROUND(I156*H156,2)</f>
        <v>0</v>
      </c>
      <c r="K156" s="185"/>
      <c r="L156" s="39"/>
      <c r="M156" s="186" t="s">
        <v>1</v>
      </c>
      <c r="N156" s="187" t="s">
        <v>38</v>
      </c>
      <c r="O156" s="82"/>
      <c r="P156" s="188">
        <f>O156*H156</f>
        <v>0</v>
      </c>
      <c r="Q156" s="188">
        <v>0</v>
      </c>
      <c r="R156" s="188">
        <f>Q156*H156</f>
        <v>0</v>
      </c>
      <c r="S156" s="188">
        <v>0</v>
      </c>
      <c r="T156" s="189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0" t="s">
        <v>131</v>
      </c>
      <c r="AT156" s="190" t="s">
        <v>127</v>
      </c>
      <c r="AU156" s="190" t="s">
        <v>85</v>
      </c>
      <c r="AY156" s="19" t="s">
        <v>125</v>
      </c>
      <c r="BE156" s="191">
        <f>IF(N156="základná",J156,0)</f>
        <v>0</v>
      </c>
      <c r="BF156" s="191">
        <f>IF(N156="znížená",J156,0)</f>
        <v>0</v>
      </c>
      <c r="BG156" s="191">
        <f>IF(N156="zákl. prenesená",J156,0)</f>
        <v>0</v>
      </c>
      <c r="BH156" s="191">
        <f>IF(N156="zníž. prenesená",J156,0)</f>
        <v>0</v>
      </c>
      <c r="BI156" s="191">
        <f>IF(N156="nulová",J156,0)</f>
        <v>0</v>
      </c>
      <c r="BJ156" s="19" t="s">
        <v>85</v>
      </c>
      <c r="BK156" s="191">
        <f>ROUND(I156*H156,2)</f>
        <v>0</v>
      </c>
      <c r="BL156" s="19" t="s">
        <v>131</v>
      </c>
      <c r="BM156" s="190" t="s">
        <v>173</v>
      </c>
    </row>
    <row r="157" s="14" customFormat="1">
      <c r="A157" s="14"/>
      <c r="B157" s="200"/>
      <c r="C157" s="14"/>
      <c r="D157" s="193" t="s">
        <v>132</v>
      </c>
      <c r="E157" s="201" t="s">
        <v>1</v>
      </c>
      <c r="F157" s="202" t="s">
        <v>174</v>
      </c>
      <c r="G157" s="14"/>
      <c r="H157" s="203">
        <v>6108.7790000000005</v>
      </c>
      <c r="I157" s="204"/>
      <c r="J157" s="14"/>
      <c r="K157" s="14"/>
      <c r="L157" s="200"/>
      <c r="M157" s="205"/>
      <c r="N157" s="206"/>
      <c r="O157" s="206"/>
      <c r="P157" s="206"/>
      <c r="Q157" s="206"/>
      <c r="R157" s="206"/>
      <c r="S157" s="206"/>
      <c r="T157" s="20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1" t="s">
        <v>132</v>
      </c>
      <c r="AU157" s="201" t="s">
        <v>85</v>
      </c>
      <c r="AV157" s="14" t="s">
        <v>85</v>
      </c>
      <c r="AW157" s="14" t="s">
        <v>29</v>
      </c>
      <c r="AX157" s="14" t="s">
        <v>80</v>
      </c>
      <c r="AY157" s="201" t="s">
        <v>125</v>
      </c>
    </row>
    <row r="158" s="2" customFormat="1" ht="24.15" customHeight="1">
      <c r="A158" s="38"/>
      <c r="B158" s="177"/>
      <c r="C158" s="178" t="s">
        <v>175</v>
      </c>
      <c r="D158" s="178" t="s">
        <v>127</v>
      </c>
      <c r="E158" s="179" t="s">
        <v>176</v>
      </c>
      <c r="F158" s="180" t="s">
        <v>177</v>
      </c>
      <c r="G158" s="181" t="s">
        <v>130</v>
      </c>
      <c r="H158" s="182">
        <v>1157.7560000000001</v>
      </c>
      <c r="I158" s="183"/>
      <c r="J158" s="184">
        <f>ROUND(I158*H158,2)</f>
        <v>0</v>
      </c>
      <c r="K158" s="185"/>
      <c r="L158" s="39"/>
      <c r="M158" s="186" t="s">
        <v>1</v>
      </c>
      <c r="N158" s="187" t="s">
        <v>38</v>
      </c>
      <c r="O158" s="82"/>
      <c r="P158" s="188">
        <f>O158*H158</f>
        <v>0</v>
      </c>
      <c r="Q158" s="188">
        <v>2.0699999999999998</v>
      </c>
      <c r="R158" s="188">
        <f>Q158*H158</f>
        <v>2396.55492</v>
      </c>
      <c r="S158" s="188">
        <v>0</v>
      </c>
      <c r="T158" s="18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0" t="s">
        <v>131</v>
      </c>
      <c r="AT158" s="190" t="s">
        <v>127</v>
      </c>
      <c r="AU158" s="190" t="s">
        <v>85</v>
      </c>
      <c r="AY158" s="19" t="s">
        <v>125</v>
      </c>
      <c r="BE158" s="191">
        <f>IF(N158="základná",J158,0)</f>
        <v>0</v>
      </c>
      <c r="BF158" s="191">
        <f>IF(N158="znížená",J158,0)</f>
        <v>0</v>
      </c>
      <c r="BG158" s="191">
        <f>IF(N158="zákl. prenesená",J158,0)</f>
        <v>0</v>
      </c>
      <c r="BH158" s="191">
        <f>IF(N158="zníž. prenesená",J158,0)</f>
        <v>0</v>
      </c>
      <c r="BI158" s="191">
        <f>IF(N158="nulová",J158,0)</f>
        <v>0</v>
      </c>
      <c r="BJ158" s="19" t="s">
        <v>85</v>
      </c>
      <c r="BK158" s="191">
        <f>ROUND(I158*H158,2)</f>
        <v>0</v>
      </c>
      <c r="BL158" s="19" t="s">
        <v>131</v>
      </c>
      <c r="BM158" s="190" t="s">
        <v>178</v>
      </c>
    </row>
    <row r="159" s="14" customFormat="1">
      <c r="A159" s="14"/>
      <c r="B159" s="200"/>
      <c r="C159" s="14"/>
      <c r="D159" s="193" t="s">
        <v>132</v>
      </c>
      <c r="E159" s="201" t="s">
        <v>1</v>
      </c>
      <c r="F159" s="202" t="s">
        <v>179</v>
      </c>
      <c r="G159" s="14"/>
      <c r="H159" s="203">
        <v>1157.7560000000001</v>
      </c>
      <c r="I159" s="204"/>
      <c r="J159" s="14"/>
      <c r="K159" s="14"/>
      <c r="L159" s="200"/>
      <c r="M159" s="205"/>
      <c r="N159" s="206"/>
      <c r="O159" s="206"/>
      <c r="P159" s="206"/>
      <c r="Q159" s="206"/>
      <c r="R159" s="206"/>
      <c r="S159" s="206"/>
      <c r="T159" s="20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1" t="s">
        <v>132</v>
      </c>
      <c r="AU159" s="201" t="s">
        <v>85</v>
      </c>
      <c r="AV159" s="14" t="s">
        <v>85</v>
      </c>
      <c r="AW159" s="14" t="s">
        <v>29</v>
      </c>
      <c r="AX159" s="14" t="s">
        <v>80</v>
      </c>
      <c r="AY159" s="201" t="s">
        <v>125</v>
      </c>
    </row>
    <row r="160" s="2" customFormat="1" ht="16.5" customHeight="1">
      <c r="A160" s="38"/>
      <c r="B160" s="177"/>
      <c r="C160" s="178" t="s">
        <v>157</v>
      </c>
      <c r="D160" s="178" t="s">
        <v>127</v>
      </c>
      <c r="E160" s="179" t="s">
        <v>180</v>
      </c>
      <c r="F160" s="180" t="s">
        <v>181</v>
      </c>
      <c r="G160" s="181" t="s">
        <v>130</v>
      </c>
      <c r="H160" s="182">
        <v>182.16</v>
      </c>
      <c r="I160" s="183"/>
      <c r="J160" s="184">
        <f>ROUND(I160*H160,2)</f>
        <v>0</v>
      </c>
      <c r="K160" s="185"/>
      <c r="L160" s="39"/>
      <c r="M160" s="186" t="s">
        <v>1</v>
      </c>
      <c r="N160" s="187" t="s">
        <v>38</v>
      </c>
      <c r="O160" s="82"/>
      <c r="P160" s="188">
        <f>O160*H160</f>
        <v>0</v>
      </c>
      <c r="Q160" s="188">
        <v>2.4157202</v>
      </c>
      <c r="R160" s="188">
        <f>Q160*H160</f>
        <v>440.04759163199998</v>
      </c>
      <c r="S160" s="188">
        <v>0</v>
      </c>
      <c r="T160" s="18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0" t="s">
        <v>131</v>
      </c>
      <c r="AT160" s="190" t="s">
        <v>127</v>
      </c>
      <c r="AU160" s="190" t="s">
        <v>85</v>
      </c>
      <c r="AY160" s="19" t="s">
        <v>125</v>
      </c>
      <c r="BE160" s="191">
        <f>IF(N160="základná",J160,0)</f>
        <v>0</v>
      </c>
      <c r="BF160" s="191">
        <f>IF(N160="znížená",J160,0)</f>
        <v>0</v>
      </c>
      <c r="BG160" s="191">
        <f>IF(N160="zákl. prenesená",J160,0)</f>
        <v>0</v>
      </c>
      <c r="BH160" s="191">
        <f>IF(N160="zníž. prenesená",J160,0)</f>
        <v>0</v>
      </c>
      <c r="BI160" s="191">
        <f>IF(N160="nulová",J160,0)</f>
        <v>0</v>
      </c>
      <c r="BJ160" s="19" t="s">
        <v>85</v>
      </c>
      <c r="BK160" s="191">
        <f>ROUND(I160*H160,2)</f>
        <v>0</v>
      </c>
      <c r="BL160" s="19" t="s">
        <v>131</v>
      </c>
      <c r="BM160" s="190" t="s">
        <v>182</v>
      </c>
    </row>
    <row r="161" s="13" customFormat="1">
      <c r="A161" s="13"/>
      <c r="B161" s="192"/>
      <c r="C161" s="13"/>
      <c r="D161" s="193" t="s">
        <v>132</v>
      </c>
      <c r="E161" s="194" t="s">
        <v>1</v>
      </c>
      <c r="F161" s="195" t="s">
        <v>137</v>
      </c>
      <c r="G161" s="13"/>
      <c r="H161" s="194" t="s">
        <v>1</v>
      </c>
      <c r="I161" s="196"/>
      <c r="J161" s="13"/>
      <c r="K161" s="13"/>
      <c r="L161" s="192"/>
      <c r="M161" s="197"/>
      <c r="N161" s="198"/>
      <c r="O161" s="198"/>
      <c r="P161" s="198"/>
      <c r="Q161" s="198"/>
      <c r="R161" s="198"/>
      <c r="S161" s="198"/>
      <c r="T161" s="19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4" t="s">
        <v>132</v>
      </c>
      <c r="AU161" s="194" t="s">
        <v>85</v>
      </c>
      <c r="AV161" s="13" t="s">
        <v>80</v>
      </c>
      <c r="AW161" s="13" t="s">
        <v>29</v>
      </c>
      <c r="AX161" s="13" t="s">
        <v>72</v>
      </c>
      <c r="AY161" s="194" t="s">
        <v>125</v>
      </c>
    </row>
    <row r="162" s="14" customFormat="1">
      <c r="A162" s="14"/>
      <c r="B162" s="200"/>
      <c r="C162" s="14"/>
      <c r="D162" s="193" t="s">
        <v>132</v>
      </c>
      <c r="E162" s="201" t="s">
        <v>1</v>
      </c>
      <c r="F162" s="202" t="s">
        <v>183</v>
      </c>
      <c r="G162" s="14"/>
      <c r="H162" s="203">
        <v>176</v>
      </c>
      <c r="I162" s="204"/>
      <c r="J162" s="14"/>
      <c r="K162" s="14"/>
      <c r="L162" s="200"/>
      <c r="M162" s="205"/>
      <c r="N162" s="206"/>
      <c r="O162" s="206"/>
      <c r="P162" s="206"/>
      <c r="Q162" s="206"/>
      <c r="R162" s="206"/>
      <c r="S162" s="206"/>
      <c r="T162" s="20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1" t="s">
        <v>132</v>
      </c>
      <c r="AU162" s="201" t="s">
        <v>85</v>
      </c>
      <c r="AV162" s="14" t="s">
        <v>85</v>
      </c>
      <c r="AW162" s="14" t="s">
        <v>29</v>
      </c>
      <c r="AX162" s="14" t="s">
        <v>72</v>
      </c>
      <c r="AY162" s="201" t="s">
        <v>125</v>
      </c>
    </row>
    <row r="163" s="14" customFormat="1">
      <c r="A163" s="14"/>
      <c r="B163" s="200"/>
      <c r="C163" s="14"/>
      <c r="D163" s="193" t="s">
        <v>132</v>
      </c>
      <c r="E163" s="201" t="s">
        <v>1</v>
      </c>
      <c r="F163" s="202" t="s">
        <v>184</v>
      </c>
      <c r="G163" s="14"/>
      <c r="H163" s="203">
        <v>6.1600000000000001</v>
      </c>
      <c r="I163" s="204"/>
      <c r="J163" s="14"/>
      <c r="K163" s="14"/>
      <c r="L163" s="200"/>
      <c r="M163" s="205"/>
      <c r="N163" s="206"/>
      <c r="O163" s="206"/>
      <c r="P163" s="206"/>
      <c r="Q163" s="206"/>
      <c r="R163" s="206"/>
      <c r="S163" s="206"/>
      <c r="T163" s="20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1" t="s">
        <v>132</v>
      </c>
      <c r="AU163" s="201" t="s">
        <v>85</v>
      </c>
      <c r="AV163" s="14" t="s">
        <v>85</v>
      </c>
      <c r="AW163" s="14" t="s">
        <v>29</v>
      </c>
      <c r="AX163" s="14" t="s">
        <v>72</v>
      </c>
      <c r="AY163" s="201" t="s">
        <v>125</v>
      </c>
    </row>
    <row r="164" s="15" customFormat="1">
      <c r="A164" s="15"/>
      <c r="B164" s="208"/>
      <c r="C164" s="15"/>
      <c r="D164" s="193" t="s">
        <v>132</v>
      </c>
      <c r="E164" s="209" t="s">
        <v>1</v>
      </c>
      <c r="F164" s="210" t="s">
        <v>142</v>
      </c>
      <c r="G164" s="15"/>
      <c r="H164" s="211">
        <v>182.16</v>
      </c>
      <c r="I164" s="212"/>
      <c r="J164" s="15"/>
      <c r="K164" s="15"/>
      <c r="L164" s="208"/>
      <c r="M164" s="213"/>
      <c r="N164" s="214"/>
      <c r="O164" s="214"/>
      <c r="P164" s="214"/>
      <c r="Q164" s="214"/>
      <c r="R164" s="214"/>
      <c r="S164" s="214"/>
      <c r="T164" s="2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09" t="s">
        <v>132</v>
      </c>
      <c r="AU164" s="209" t="s">
        <v>85</v>
      </c>
      <c r="AV164" s="15" t="s">
        <v>131</v>
      </c>
      <c r="AW164" s="15" t="s">
        <v>29</v>
      </c>
      <c r="AX164" s="15" t="s">
        <v>80</v>
      </c>
      <c r="AY164" s="209" t="s">
        <v>125</v>
      </c>
    </row>
    <row r="165" s="2" customFormat="1" ht="21.75" customHeight="1">
      <c r="A165" s="38"/>
      <c r="B165" s="177"/>
      <c r="C165" s="178" t="s">
        <v>185</v>
      </c>
      <c r="D165" s="178" t="s">
        <v>127</v>
      </c>
      <c r="E165" s="179" t="s">
        <v>186</v>
      </c>
      <c r="F165" s="180" t="s">
        <v>187</v>
      </c>
      <c r="G165" s="181" t="s">
        <v>130</v>
      </c>
      <c r="H165" s="182">
        <v>1297.5</v>
      </c>
      <c r="I165" s="183"/>
      <c r="J165" s="184">
        <f>ROUND(I165*H165,2)</f>
        <v>0</v>
      </c>
      <c r="K165" s="185"/>
      <c r="L165" s="39"/>
      <c r="M165" s="186" t="s">
        <v>1</v>
      </c>
      <c r="N165" s="187" t="s">
        <v>38</v>
      </c>
      <c r="O165" s="82"/>
      <c r="P165" s="188">
        <f>O165*H165</f>
        <v>0</v>
      </c>
      <c r="Q165" s="188">
        <v>2.3453392000000002</v>
      </c>
      <c r="R165" s="188">
        <f>Q165*H165</f>
        <v>3043.077612</v>
      </c>
      <c r="S165" s="188">
        <v>0</v>
      </c>
      <c r="T165" s="18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0" t="s">
        <v>131</v>
      </c>
      <c r="AT165" s="190" t="s">
        <v>127</v>
      </c>
      <c r="AU165" s="190" t="s">
        <v>85</v>
      </c>
      <c r="AY165" s="19" t="s">
        <v>125</v>
      </c>
      <c r="BE165" s="191">
        <f>IF(N165="základná",J165,0)</f>
        <v>0</v>
      </c>
      <c r="BF165" s="191">
        <f>IF(N165="znížená",J165,0)</f>
        <v>0</v>
      </c>
      <c r="BG165" s="191">
        <f>IF(N165="zákl. prenesená",J165,0)</f>
        <v>0</v>
      </c>
      <c r="BH165" s="191">
        <f>IF(N165="zníž. prenesená",J165,0)</f>
        <v>0</v>
      </c>
      <c r="BI165" s="191">
        <f>IF(N165="nulová",J165,0)</f>
        <v>0</v>
      </c>
      <c r="BJ165" s="19" t="s">
        <v>85</v>
      </c>
      <c r="BK165" s="191">
        <f>ROUND(I165*H165,2)</f>
        <v>0</v>
      </c>
      <c r="BL165" s="19" t="s">
        <v>131</v>
      </c>
      <c r="BM165" s="190" t="s">
        <v>188</v>
      </c>
    </row>
    <row r="166" s="13" customFormat="1">
      <c r="A166" s="13"/>
      <c r="B166" s="192"/>
      <c r="C166" s="13"/>
      <c r="D166" s="193" t="s">
        <v>132</v>
      </c>
      <c r="E166" s="194" t="s">
        <v>1</v>
      </c>
      <c r="F166" s="195" t="s">
        <v>189</v>
      </c>
      <c r="G166" s="13"/>
      <c r="H166" s="194" t="s">
        <v>1</v>
      </c>
      <c r="I166" s="196"/>
      <c r="J166" s="13"/>
      <c r="K166" s="13"/>
      <c r="L166" s="192"/>
      <c r="M166" s="197"/>
      <c r="N166" s="198"/>
      <c r="O166" s="198"/>
      <c r="P166" s="198"/>
      <c r="Q166" s="198"/>
      <c r="R166" s="198"/>
      <c r="S166" s="198"/>
      <c r="T166" s="19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4" t="s">
        <v>132</v>
      </c>
      <c r="AU166" s="194" t="s">
        <v>85</v>
      </c>
      <c r="AV166" s="13" t="s">
        <v>80</v>
      </c>
      <c r="AW166" s="13" t="s">
        <v>29</v>
      </c>
      <c r="AX166" s="13" t="s">
        <v>72</v>
      </c>
      <c r="AY166" s="194" t="s">
        <v>125</v>
      </c>
    </row>
    <row r="167" s="14" customFormat="1">
      <c r="A167" s="14"/>
      <c r="B167" s="200"/>
      <c r="C167" s="14"/>
      <c r="D167" s="193" t="s">
        <v>132</v>
      </c>
      <c r="E167" s="201" t="s">
        <v>1</v>
      </c>
      <c r="F167" s="202" t="s">
        <v>190</v>
      </c>
      <c r="G167" s="14"/>
      <c r="H167" s="203">
        <v>1297.5</v>
      </c>
      <c r="I167" s="204"/>
      <c r="J167" s="14"/>
      <c r="K167" s="14"/>
      <c r="L167" s="200"/>
      <c r="M167" s="205"/>
      <c r="N167" s="206"/>
      <c r="O167" s="206"/>
      <c r="P167" s="206"/>
      <c r="Q167" s="206"/>
      <c r="R167" s="206"/>
      <c r="S167" s="206"/>
      <c r="T167" s="20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01" t="s">
        <v>132</v>
      </c>
      <c r="AU167" s="201" t="s">
        <v>85</v>
      </c>
      <c r="AV167" s="14" t="s">
        <v>85</v>
      </c>
      <c r="AW167" s="14" t="s">
        <v>29</v>
      </c>
      <c r="AX167" s="14" t="s">
        <v>80</v>
      </c>
      <c r="AY167" s="201" t="s">
        <v>125</v>
      </c>
    </row>
    <row r="168" s="2" customFormat="1" ht="33" customHeight="1">
      <c r="A168" s="38"/>
      <c r="B168" s="177"/>
      <c r="C168" s="178" t="s">
        <v>191</v>
      </c>
      <c r="D168" s="178" t="s">
        <v>127</v>
      </c>
      <c r="E168" s="179" t="s">
        <v>192</v>
      </c>
      <c r="F168" s="180" t="s">
        <v>193</v>
      </c>
      <c r="G168" s="181" t="s">
        <v>172</v>
      </c>
      <c r="H168" s="182">
        <v>5788.7790000000005</v>
      </c>
      <c r="I168" s="183"/>
      <c r="J168" s="184">
        <f>ROUND(I168*H168,2)</f>
        <v>0</v>
      </c>
      <c r="K168" s="185"/>
      <c r="L168" s="39"/>
      <c r="M168" s="186" t="s">
        <v>1</v>
      </c>
      <c r="N168" s="187" t="s">
        <v>38</v>
      </c>
      <c r="O168" s="82"/>
      <c r="P168" s="188">
        <f>O168*H168</f>
        <v>0</v>
      </c>
      <c r="Q168" s="188">
        <v>0.57029359999999996</v>
      </c>
      <c r="R168" s="188">
        <f>Q168*H168</f>
        <v>3301.3036155144</v>
      </c>
      <c r="S168" s="188">
        <v>0</v>
      </c>
      <c r="T168" s="18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0" t="s">
        <v>131</v>
      </c>
      <c r="AT168" s="190" t="s">
        <v>127</v>
      </c>
      <c r="AU168" s="190" t="s">
        <v>85</v>
      </c>
      <c r="AY168" s="19" t="s">
        <v>125</v>
      </c>
      <c r="BE168" s="191">
        <f>IF(N168="základná",J168,0)</f>
        <v>0</v>
      </c>
      <c r="BF168" s="191">
        <f>IF(N168="znížená",J168,0)</f>
        <v>0</v>
      </c>
      <c r="BG168" s="191">
        <f>IF(N168="zákl. prenesená",J168,0)</f>
        <v>0</v>
      </c>
      <c r="BH168" s="191">
        <f>IF(N168="zníž. prenesená",J168,0)</f>
        <v>0</v>
      </c>
      <c r="BI168" s="191">
        <f>IF(N168="nulová",J168,0)</f>
        <v>0</v>
      </c>
      <c r="BJ168" s="19" t="s">
        <v>85</v>
      </c>
      <c r="BK168" s="191">
        <f>ROUND(I168*H168,2)</f>
        <v>0</v>
      </c>
      <c r="BL168" s="19" t="s">
        <v>131</v>
      </c>
      <c r="BM168" s="190" t="s">
        <v>194</v>
      </c>
    </row>
    <row r="169" s="13" customFormat="1">
      <c r="A169" s="13"/>
      <c r="B169" s="192"/>
      <c r="C169" s="13"/>
      <c r="D169" s="193" t="s">
        <v>132</v>
      </c>
      <c r="E169" s="194" t="s">
        <v>1</v>
      </c>
      <c r="F169" s="195" t="s">
        <v>133</v>
      </c>
      <c r="G169" s="13"/>
      <c r="H169" s="194" t="s">
        <v>1</v>
      </c>
      <c r="I169" s="196"/>
      <c r="J169" s="13"/>
      <c r="K169" s="13"/>
      <c r="L169" s="192"/>
      <c r="M169" s="197"/>
      <c r="N169" s="198"/>
      <c r="O169" s="198"/>
      <c r="P169" s="198"/>
      <c r="Q169" s="198"/>
      <c r="R169" s="198"/>
      <c r="S169" s="198"/>
      <c r="T169" s="19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4" t="s">
        <v>132</v>
      </c>
      <c r="AU169" s="194" t="s">
        <v>85</v>
      </c>
      <c r="AV169" s="13" t="s">
        <v>80</v>
      </c>
      <c r="AW169" s="13" t="s">
        <v>29</v>
      </c>
      <c r="AX169" s="13" t="s">
        <v>72</v>
      </c>
      <c r="AY169" s="194" t="s">
        <v>125</v>
      </c>
    </row>
    <row r="170" s="14" customFormat="1">
      <c r="A170" s="14"/>
      <c r="B170" s="200"/>
      <c r="C170" s="14"/>
      <c r="D170" s="193" t="s">
        <v>132</v>
      </c>
      <c r="E170" s="201" t="s">
        <v>1</v>
      </c>
      <c r="F170" s="202" t="s">
        <v>82</v>
      </c>
      <c r="G170" s="14"/>
      <c r="H170" s="203">
        <v>5788.7790000000005</v>
      </c>
      <c r="I170" s="204"/>
      <c r="J170" s="14"/>
      <c r="K170" s="14"/>
      <c r="L170" s="200"/>
      <c r="M170" s="205"/>
      <c r="N170" s="206"/>
      <c r="O170" s="206"/>
      <c r="P170" s="206"/>
      <c r="Q170" s="206"/>
      <c r="R170" s="206"/>
      <c r="S170" s="206"/>
      <c r="T170" s="20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1" t="s">
        <v>132</v>
      </c>
      <c r="AU170" s="201" t="s">
        <v>85</v>
      </c>
      <c r="AV170" s="14" t="s">
        <v>85</v>
      </c>
      <c r="AW170" s="14" t="s">
        <v>29</v>
      </c>
      <c r="AX170" s="14" t="s">
        <v>80</v>
      </c>
      <c r="AY170" s="201" t="s">
        <v>125</v>
      </c>
    </row>
    <row r="171" s="2" customFormat="1" ht="37.8" customHeight="1">
      <c r="A171" s="38"/>
      <c r="B171" s="177"/>
      <c r="C171" s="216" t="s">
        <v>195</v>
      </c>
      <c r="D171" s="216" t="s">
        <v>196</v>
      </c>
      <c r="E171" s="217" t="s">
        <v>197</v>
      </c>
      <c r="F171" s="218" t="s">
        <v>198</v>
      </c>
      <c r="G171" s="219" t="s">
        <v>199</v>
      </c>
      <c r="H171" s="220">
        <v>149.868</v>
      </c>
      <c r="I171" s="221"/>
      <c r="J171" s="222">
        <f>ROUND(I171*H171,2)</f>
        <v>0</v>
      </c>
      <c r="K171" s="223"/>
      <c r="L171" s="224"/>
      <c r="M171" s="225" t="s">
        <v>1</v>
      </c>
      <c r="N171" s="226" t="s">
        <v>38</v>
      </c>
      <c r="O171" s="82"/>
      <c r="P171" s="188">
        <f>O171*H171</f>
        <v>0</v>
      </c>
      <c r="Q171" s="188">
        <v>1</v>
      </c>
      <c r="R171" s="188">
        <f>Q171*H171</f>
        <v>149.868</v>
      </c>
      <c r="S171" s="188">
        <v>0</v>
      </c>
      <c r="T171" s="189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0" t="s">
        <v>153</v>
      </c>
      <c r="AT171" s="190" t="s">
        <v>196</v>
      </c>
      <c r="AU171" s="190" t="s">
        <v>85</v>
      </c>
      <c r="AY171" s="19" t="s">
        <v>125</v>
      </c>
      <c r="BE171" s="191">
        <f>IF(N171="základná",J171,0)</f>
        <v>0</v>
      </c>
      <c r="BF171" s="191">
        <f>IF(N171="znížená",J171,0)</f>
        <v>0</v>
      </c>
      <c r="BG171" s="191">
        <f>IF(N171="zákl. prenesená",J171,0)</f>
        <v>0</v>
      </c>
      <c r="BH171" s="191">
        <f>IF(N171="zníž. prenesená",J171,0)</f>
        <v>0</v>
      </c>
      <c r="BI171" s="191">
        <f>IF(N171="nulová",J171,0)</f>
        <v>0</v>
      </c>
      <c r="BJ171" s="19" t="s">
        <v>85</v>
      </c>
      <c r="BK171" s="191">
        <f>ROUND(I171*H171,2)</f>
        <v>0</v>
      </c>
      <c r="BL171" s="19" t="s">
        <v>131</v>
      </c>
      <c r="BM171" s="190" t="s">
        <v>200</v>
      </c>
    </row>
    <row r="172" s="2" customFormat="1" ht="37.8" customHeight="1">
      <c r="A172" s="38"/>
      <c r="B172" s="177"/>
      <c r="C172" s="216" t="s">
        <v>201</v>
      </c>
      <c r="D172" s="216" t="s">
        <v>196</v>
      </c>
      <c r="E172" s="217" t="s">
        <v>202</v>
      </c>
      <c r="F172" s="218" t="s">
        <v>203</v>
      </c>
      <c r="G172" s="219" t="s">
        <v>204</v>
      </c>
      <c r="H172" s="220">
        <v>19.183</v>
      </c>
      <c r="I172" s="221"/>
      <c r="J172" s="222">
        <f>ROUND(I172*H172,2)</f>
        <v>0</v>
      </c>
      <c r="K172" s="223"/>
      <c r="L172" s="224"/>
      <c r="M172" s="225" t="s">
        <v>1</v>
      </c>
      <c r="N172" s="226" t="s">
        <v>38</v>
      </c>
      <c r="O172" s="82"/>
      <c r="P172" s="188">
        <f>O172*H172</f>
        <v>0</v>
      </c>
      <c r="Q172" s="188">
        <v>0.001</v>
      </c>
      <c r="R172" s="188">
        <f>Q172*H172</f>
        <v>0.019182999999999999</v>
      </c>
      <c r="S172" s="188">
        <v>0</v>
      </c>
      <c r="T172" s="189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0" t="s">
        <v>153</v>
      </c>
      <c r="AT172" s="190" t="s">
        <v>196</v>
      </c>
      <c r="AU172" s="190" t="s">
        <v>85</v>
      </c>
      <c r="AY172" s="19" t="s">
        <v>125</v>
      </c>
      <c r="BE172" s="191">
        <f>IF(N172="základná",J172,0)</f>
        <v>0</v>
      </c>
      <c r="BF172" s="191">
        <f>IF(N172="znížená",J172,0)</f>
        <v>0</v>
      </c>
      <c r="BG172" s="191">
        <f>IF(N172="zákl. prenesená",J172,0)</f>
        <v>0</v>
      </c>
      <c r="BH172" s="191">
        <f>IF(N172="zníž. prenesená",J172,0)</f>
        <v>0</v>
      </c>
      <c r="BI172" s="191">
        <f>IF(N172="nulová",J172,0)</f>
        <v>0</v>
      </c>
      <c r="BJ172" s="19" t="s">
        <v>85</v>
      </c>
      <c r="BK172" s="191">
        <f>ROUND(I172*H172,2)</f>
        <v>0</v>
      </c>
      <c r="BL172" s="19" t="s">
        <v>131</v>
      </c>
      <c r="BM172" s="190" t="s">
        <v>205</v>
      </c>
    </row>
    <row r="173" s="2" customFormat="1" ht="24.15" customHeight="1">
      <c r="A173" s="38"/>
      <c r="B173" s="177"/>
      <c r="C173" s="178" t="s">
        <v>206</v>
      </c>
      <c r="D173" s="178" t="s">
        <v>127</v>
      </c>
      <c r="E173" s="179" t="s">
        <v>207</v>
      </c>
      <c r="F173" s="180" t="s">
        <v>208</v>
      </c>
      <c r="G173" s="181" t="s">
        <v>172</v>
      </c>
      <c r="H173" s="182">
        <v>34.509999999999998</v>
      </c>
      <c r="I173" s="183"/>
      <c r="J173" s="184">
        <f>ROUND(I173*H173,2)</f>
        <v>0</v>
      </c>
      <c r="K173" s="185"/>
      <c r="L173" s="39"/>
      <c r="M173" s="186" t="s">
        <v>1</v>
      </c>
      <c r="N173" s="187" t="s">
        <v>38</v>
      </c>
      <c r="O173" s="82"/>
      <c r="P173" s="188">
        <f>O173*H173</f>
        <v>0</v>
      </c>
      <c r="Q173" s="188">
        <v>0.0037677600000000002</v>
      </c>
      <c r="R173" s="188">
        <f>Q173*H173</f>
        <v>0.13002539760000001</v>
      </c>
      <c r="S173" s="188">
        <v>0</v>
      </c>
      <c r="T173" s="18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0" t="s">
        <v>131</v>
      </c>
      <c r="AT173" s="190" t="s">
        <v>127</v>
      </c>
      <c r="AU173" s="190" t="s">
        <v>85</v>
      </c>
      <c r="AY173" s="19" t="s">
        <v>125</v>
      </c>
      <c r="BE173" s="191">
        <f>IF(N173="základná",J173,0)</f>
        <v>0</v>
      </c>
      <c r="BF173" s="191">
        <f>IF(N173="znížená",J173,0)</f>
        <v>0</v>
      </c>
      <c r="BG173" s="191">
        <f>IF(N173="zákl. prenesená",J173,0)</f>
        <v>0</v>
      </c>
      <c r="BH173" s="191">
        <f>IF(N173="zníž. prenesená",J173,0)</f>
        <v>0</v>
      </c>
      <c r="BI173" s="191">
        <f>IF(N173="nulová",J173,0)</f>
        <v>0</v>
      </c>
      <c r="BJ173" s="19" t="s">
        <v>85</v>
      </c>
      <c r="BK173" s="191">
        <f>ROUND(I173*H173,2)</f>
        <v>0</v>
      </c>
      <c r="BL173" s="19" t="s">
        <v>131</v>
      </c>
      <c r="BM173" s="190" t="s">
        <v>209</v>
      </c>
    </row>
    <row r="174" s="14" customFormat="1">
      <c r="A174" s="14"/>
      <c r="B174" s="200"/>
      <c r="C174" s="14"/>
      <c r="D174" s="193" t="s">
        <v>132</v>
      </c>
      <c r="E174" s="201" t="s">
        <v>1</v>
      </c>
      <c r="F174" s="202" t="s">
        <v>210</v>
      </c>
      <c r="G174" s="14"/>
      <c r="H174" s="203">
        <v>34.509999999999998</v>
      </c>
      <c r="I174" s="204"/>
      <c r="J174" s="14"/>
      <c r="K174" s="14"/>
      <c r="L174" s="200"/>
      <c r="M174" s="205"/>
      <c r="N174" s="206"/>
      <c r="O174" s="206"/>
      <c r="P174" s="206"/>
      <c r="Q174" s="206"/>
      <c r="R174" s="206"/>
      <c r="S174" s="206"/>
      <c r="T174" s="20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1" t="s">
        <v>132</v>
      </c>
      <c r="AU174" s="201" t="s">
        <v>85</v>
      </c>
      <c r="AV174" s="14" t="s">
        <v>85</v>
      </c>
      <c r="AW174" s="14" t="s">
        <v>29</v>
      </c>
      <c r="AX174" s="14" t="s">
        <v>80</v>
      </c>
      <c r="AY174" s="201" t="s">
        <v>125</v>
      </c>
    </row>
    <row r="175" s="2" customFormat="1" ht="24.15" customHeight="1">
      <c r="A175" s="38"/>
      <c r="B175" s="177"/>
      <c r="C175" s="178" t="s">
        <v>211</v>
      </c>
      <c r="D175" s="178" t="s">
        <v>127</v>
      </c>
      <c r="E175" s="179" t="s">
        <v>212</v>
      </c>
      <c r="F175" s="180" t="s">
        <v>213</v>
      </c>
      <c r="G175" s="181" t="s">
        <v>172</v>
      </c>
      <c r="H175" s="182">
        <v>34.509999999999998</v>
      </c>
      <c r="I175" s="183"/>
      <c r="J175" s="184">
        <f>ROUND(I175*H175,2)</f>
        <v>0</v>
      </c>
      <c r="K175" s="185"/>
      <c r="L175" s="39"/>
      <c r="M175" s="186" t="s">
        <v>1</v>
      </c>
      <c r="N175" s="187" t="s">
        <v>38</v>
      </c>
      <c r="O175" s="82"/>
      <c r="P175" s="188">
        <f>O175*H175</f>
        <v>0</v>
      </c>
      <c r="Q175" s="188">
        <v>0</v>
      </c>
      <c r="R175" s="188">
        <f>Q175*H175</f>
        <v>0</v>
      </c>
      <c r="S175" s="188">
        <v>0</v>
      </c>
      <c r="T175" s="189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0" t="s">
        <v>131</v>
      </c>
      <c r="AT175" s="190" t="s">
        <v>127</v>
      </c>
      <c r="AU175" s="190" t="s">
        <v>85</v>
      </c>
      <c r="AY175" s="19" t="s">
        <v>125</v>
      </c>
      <c r="BE175" s="191">
        <f>IF(N175="základná",J175,0)</f>
        <v>0</v>
      </c>
      <c r="BF175" s="191">
        <f>IF(N175="znížená",J175,0)</f>
        <v>0</v>
      </c>
      <c r="BG175" s="191">
        <f>IF(N175="zákl. prenesená",J175,0)</f>
        <v>0</v>
      </c>
      <c r="BH175" s="191">
        <f>IF(N175="zníž. prenesená",J175,0)</f>
        <v>0</v>
      </c>
      <c r="BI175" s="191">
        <f>IF(N175="nulová",J175,0)</f>
        <v>0</v>
      </c>
      <c r="BJ175" s="19" t="s">
        <v>85</v>
      </c>
      <c r="BK175" s="191">
        <f>ROUND(I175*H175,2)</f>
        <v>0</v>
      </c>
      <c r="BL175" s="19" t="s">
        <v>131</v>
      </c>
      <c r="BM175" s="190" t="s">
        <v>214</v>
      </c>
    </row>
    <row r="176" s="2" customFormat="1" ht="33" customHeight="1">
      <c r="A176" s="38"/>
      <c r="B176" s="177"/>
      <c r="C176" s="178" t="s">
        <v>215</v>
      </c>
      <c r="D176" s="178" t="s">
        <v>127</v>
      </c>
      <c r="E176" s="179" t="s">
        <v>216</v>
      </c>
      <c r="F176" s="180" t="s">
        <v>217</v>
      </c>
      <c r="G176" s="181" t="s">
        <v>172</v>
      </c>
      <c r="H176" s="182">
        <v>1384</v>
      </c>
      <c r="I176" s="183"/>
      <c r="J176" s="184">
        <f>ROUND(I176*H176,2)</f>
        <v>0</v>
      </c>
      <c r="K176" s="185"/>
      <c r="L176" s="39"/>
      <c r="M176" s="186" t="s">
        <v>1</v>
      </c>
      <c r="N176" s="187" t="s">
        <v>38</v>
      </c>
      <c r="O176" s="82"/>
      <c r="P176" s="188">
        <f>O176*H176</f>
        <v>0</v>
      </c>
      <c r="Q176" s="188">
        <v>0.0049380099999999996</v>
      </c>
      <c r="R176" s="188">
        <f>Q176*H176</f>
        <v>6.8342058399999992</v>
      </c>
      <c r="S176" s="188">
        <v>0</v>
      </c>
      <c r="T176" s="189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0" t="s">
        <v>131</v>
      </c>
      <c r="AT176" s="190" t="s">
        <v>127</v>
      </c>
      <c r="AU176" s="190" t="s">
        <v>85</v>
      </c>
      <c r="AY176" s="19" t="s">
        <v>125</v>
      </c>
      <c r="BE176" s="191">
        <f>IF(N176="základná",J176,0)</f>
        <v>0</v>
      </c>
      <c r="BF176" s="191">
        <f>IF(N176="znížená",J176,0)</f>
        <v>0</v>
      </c>
      <c r="BG176" s="191">
        <f>IF(N176="zákl. prenesená",J176,0)</f>
        <v>0</v>
      </c>
      <c r="BH176" s="191">
        <f>IF(N176="zníž. prenesená",J176,0)</f>
        <v>0</v>
      </c>
      <c r="BI176" s="191">
        <f>IF(N176="nulová",J176,0)</f>
        <v>0</v>
      </c>
      <c r="BJ176" s="19" t="s">
        <v>85</v>
      </c>
      <c r="BK176" s="191">
        <f>ROUND(I176*H176,2)</f>
        <v>0</v>
      </c>
      <c r="BL176" s="19" t="s">
        <v>131</v>
      </c>
      <c r="BM176" s="190" t="s">
        <v>218</v>
      </c>
    </row>
    <row r="177" s="2" customFormat="1" ht="21.75" customHeight="1">
      <c r="A177" s="38"/>
      <c r="B177" s="177"/>
      <c r="C177" s="216" t="s">
        <v>219</v>
      </c>
      <c r="D177" s="216" t="s">
        <v>196</v>
      </c>
      <c r="E177" s="217" t="s">
        <v>220</v>
      </c>
      <c r="F177" s="218" t="s">
        <v>221</v>
      </c>
      <c r="G177" s="219" t="s">
        <v>222</v>
      </c>
      <c r="H177" s="220">
        <v>1220</v>
      </c>
      <c r="I177" s="221"/>
      <c r="J177" s="222">
        <f>ROUND(I177*H177,2)</f>
        <v>0</v>
      </c>
      <c r="K177" s="223"/>
      <c r="L177" s="224"/>
      <c r="M177" s="225" t="s">
        <v>1</v>
      </c>
      <c r="N177" s="226" t="s">
        <v>38</v>
      </c>
      <c r="O177" s="82"/>
      <c r="P177" s="188">
        <f>O177*H177</f>
        <v>0</v>
      </c>
      <c r="Q177" s="188">
        <v>0.00097000000000000005</v>
      </c>
      <c r="R177" s="188">
        <f>Q177*H177</f>
        <v>1.1834</v>
      </c>
      <c r="S177" s="188">
        <v>0</v>
      </c>
      <c r="T177" s="18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0" t="s">
        <v>153</v>
      </c>
      <c r="AT177" s="190" t="s">
        <v>196</v>
      </c>
      <c r="AU177" s="190" t="s">
        <v>85</v>
      </c>
      <c r="AY177" s="19" t="s">
        <v>125</v>
      </c>
      <c r="BE177" s="191">
        <f>IF(N177="základná",J177,0)</f>
        <v>0</v>
      </c>
      <c r="BF177" s="191">
        <f>IF(N177="znížená",J177,0)</f>
        <v>0</v>
      </c>
      <c r="BG177" s="191">
        <f>IF(N177="zákl. prenesená",J177,0)</f>
        <v>0</v>
      </c>
      <c r="BH177" s="191">
        <f>IF(N177="zníž. prenesená",J177,0)</f>
        <v>0</v>
      </c>
      <c r="BI177" s="191">
        <f>IF(N177="nulová",J177,0)</f>
        <v>0</v>
      </c>
      <c r="BJ177" s="19" t="s">
        <v>85</v>
      </c>
      <c r="BK177" s="191">
        <f>ROUND(I177*H177,2)</f>
        <v>0</v>
      </c>
      <c r="BL177" s="19" t="s">
        <v>131</v>
      </c>
      <c r="BM177" s="190" t="s">
        <v>223</v>
      </c>
    </row>
    <row r="178" s="2" customFormat="1" ht="24.15" customHeight="1">
      <c r="A178" s="38"/>
      <c r="B178" s="177"/>
      <c r="C178" s="216" t="s">
        <v>224</v>
      </c>
      <c r="D178" s="216" t="s">
        <v>196</v>
      </c>
      <c r="E178" s="217" t="s">
        <v>225</v>
      </c>
      <c r="F178" s="218" t="s">
        <v>226</v>
      </c>
      <c r="G178" s="219" t="s">
        <v>222</v>
      </c>
      <c r="H178" s="220">
        <v>5994.5640000000003</v>
      </c>
      <c r="I178" s="221"/>
      <c r="J178" s="222">
        <f>ROUND(I178*H178,2)</f>
        <v>0</v>
      </c>
      <c r="K178" s="223"/>
      <c r="L178" s="224"/>
      <c r="M178" s="225" t="s">
        <v>1</v>
      </c>
      <c r="N178" s="226" t="s">
        <v>38</v>
      </c>
      <c r="O178" s="82"/>
      <c r="P178" s="188">
        <f>O178*H178</f>
        <v>0</v>
      </c>
      <c r="Q178" s="188">
        <v>0.020799999999999999</v>
      </c>
      <c r="R178" s="188">
        <f>Q178*H178</f>
        <v>124.6869312</v>
      </c>
      <c r="S178" s="188">
        <v>0</v>
      </c>
      <c r="T178" s="189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0" t="s">
        <v>153</v>
      </c>
      <c r="AT178" s="190" t="s">
        <v>196</v>
      </c>
      <c r="AU178" s="190" t="s">
        <v>85</v>
      </c>
      <c r="AY178" s="19" t="s">
        <v>125</v>
      </c>
      <c r="BE178" s="191">
        <f>IF(N178="základná",J178,0)</f>
        <v>0</v>
      </c>
      <c r="BF178" s="191">
        <f>IF(N178="znížená",J178,0)</f>
        <v>0</v>
      </c>
      <c r="BG178" s="191">
        <f>IF(N178="zákl. prenesená",J178,0)</f>
        <v>0</v>
      </c>
      <c r="BH178" s="191">
        <f>IF(N178="zníž. prenesená",J178,0)</f>
        <v>0</v>
      </c>
      <c r="BI178" s="191">
        <f>IF(N178="nulová",J178,0)</f>
        <v>0</v>
      </c>
      <c r="BJ178" s="19" t="s">
        <v>85</v>
      </c>
      <c r="BK178" s="191">
        <f>ROUND(I178*H178,2)</f>
        <v>0</v>
      </c>
      <c r="BL178" s="19" t="s">
        <v>131</v>
      </c>
      <c r="BM178" s="190" t="s">
        <v>227</v>
      </c>
    </row>
    <row r="179" s="14" customFormat="1">
      <c r="A179" s="14"/>
      <c r="B179" s="200"/>
      <c r="C179" s="14"/>
      <c r="D179" s="193" t="s">
        <v>132</v>
      </c>
      <c r="E179" s="201" t="s">
        <v>1</v>
      </c>
      <c r="F179" s="202" t="s">
        <v>228</v>
      </c>
      <c r="G179" s="14"/>
      <c r="H179" s="203">
        <v>5994.5640000000003</v>
      </c>
      <c r="I179" s="204"/>
      <c r="J179" s="14"/>
      <c r="K179" s="14"/>
      <c r="L179" s="200"/>
      <c r="M179" s="205"/>
      <c r="N179" s="206"/>
      <c r="O179" s="206"/>
      <c r="P179" s="206"/>
      <c r="Q179" s="206"/>
      <c r="R179" s="206"/>
      <c r="S179" s="206"/>
      <c r="T179" s="20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01" t="s">
        <v>132</v>
      </c>
      <c r="AU179" s="201" t="s">
        <v>85</v>
      </c>
      <c r="AV179" s="14" t="s">
        <v>85</v>
      </c>
      <c r="AW179" s="14" t="s">
        <v>29</v>
      </c>
      <c r="AX179" s="14" t="s">
        <v>80</v>
      </c>
      <c r="AY179" s="201" t="s">
        <v>125</v>
      </c>
    </row>
    <row r="180" s="2" customFormat="1" ht="37.8" customHeight="1">
      <c r="A180" s="38"/>
      <c r="B180" s="177"/>
      <c r="C180" s="178" t="s">
        <v>229</v>
      </c>
      <c r="D180" s="178" t="s">
        <v>127</v>
      </c>
      <c r="E180" s="179" t="s">
        <v>230</v>
      </c>
      <c r="F180" s="180" t="s">
        <v>231</v>
      </c>
      <c r="G180" s="181" t="s">
        <v>232</v>
      </c>
      <c r="H180" s="182">
        <v>1230</v>
      </c>
      <c r="I180" s="183"/>
      <c r="J180" s="184">
        <f>ROUND(I180*H180,2)</f>
        <v>0</v>
      </c>
      <c r="K180" s="185"/>
      <c r="L180" s="39"/>
      <c r="M180" s="186" t="s">
        <v>1</v>
      </c>
      <c r="N180" s="187" t="s">
        <v>38</v>
      </c>
      <c r="O180" s="82"/>
      <c r="P180" s="188">
        <f>O180*H180</f>
        <v>0</v>
      </c>
      <c r="Q180" s="188">
        <v>2.268E-05</v>
      </c>
      <c r="R180" s="188">
        <f>Q180*H180</f>
        <v>0.027896399999999998</v>
      </c>
      <c r="S180" s="188">
        <v>0</v>
      </c>
      <c r="T180" s="189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0" t="s">
        <v>131</v>
      </c>
      <c r="AT180" s="190" t="s">
        <v>127</v>
      </c>
      <c r="AU180" s="190" t="s">
        <v>85</v>
      </c>
      <c r="AY180" s="19" t="s">
        <v>125</v>
      </c>
      <c r="BE180" s="191">
        <f>IF(N180="základná",J180,0)</f>
        <v>0</v>
      </c>
      <c r="BF180" s="191">
        <f>IF(N180="znížená",J180,0)</f>
        <v>0</v>
      </c>
      <c r="BG180" s="191">
        <f>IF(N180="zákl. prenesená",J180,0)</f>
        <v>0</v>
      </c>
      <c r="BH180" s="191">
        <f>IF(N180="zníž. prenesená",J180,0)</f>
        <v>0</v>
      </c>
      <c r="BI180" s="191">
        <f>IF(N180="nulová",J180,0)</f>
        <v>0</v>
      </c>
      <c r="BJ180" s="19" t="s">
        <v>85</v>
      </c>
      <c r="BK180" s="191">
        <f>ROUND(I180*H180,2)</f>
        <v>0</v>
      </c>
      <c r="BL180" s="19" t="s">
        <v>131</v>
      </c>
      <c r="BM180" s="190" t="s">
        <v>233</v>
      </c>
    </row>
    <row r="181" s="14" customFormat="1">
      <c r="A181" s="14"/>
      <c r="B181" s="200"/>
      <c r="C181" s="14"/>
      <c r="D181" s="193" t="s">
        <v>132</v>
      </c>
      <c r="E181" s="201" t="s">
        <v>1</v>
      </c>
      <c r="F181" s="202" t="s">
        <v>234</v>
      </c>
      <c r="G181" s="14"/>
      <c r="H181" s="203">
        <v>1230</v>
      </c>
      <c r="I181" s="204"/>
      <c r="J181" s="14"/>
      <c r="K181" s="14"/>
      <c r="L181" s="200"/>
      <c r="M181" s="205"/>
      <c r="N181" s="206"/>
      <c r="O181" s="206"/>
      <c r="P181" s="206"/>
      <c r="Q181" s="206"/>
      <c r="R181" s="206"/>
      <c r="S181" s="206"/>
      <c r="T181" s="20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01" t="s">
        <v>132</v>
      </c>
      <c r="AU181" s="201" t="s">
        <v>85</v>
      </c>
      <c r="AV181" s="14" t="s">
        <v>85</v>
      </c>
      <c r="AW181" s="14" t="s">
        <v>29</v>
      </c>
      <c r="AX181" s="14" t="s">
        <v>80</v>
      </c>
      <c r="AY181" s="201" t="s">
        <v>125</v>
      </c>
    </row>
    <row r="182" s="2" customFormat="1" ht="21.75" customHeight="1">
      <c r="A182" s="38"/>
      <c r="B182" s="177"/>
      <c r="C182" s="216" t="s">
        <v>235</v>
      </c>
      <c r="D182" s="216" t="s">
        <v>196</v>
      </c>
      <c r="E182" s="217" t="s">
        <v>236</v>
      </c>
      <c r="F182" s="218" t="s">
        <v>237</v>
      </c>
      <c r="G182" s="219" t="s">
        <v>199</v>
      </c>
      <c r="H182" s="220">
        <v>0.033000000000000002</v>
      </c>
      <c r="I182" s="221"/>
      <c r="J182" s="222">
        <f>ROUND(I182*H182,2)</f>
        <v>0</v>
      </c>
      <c r="K182" s="223"/>
      <c r="L182" s="224"/>
      <c r="M182" s="225" t="s">
        <v>1</v>
      </c>
      <c r="N182" s="226" t="s">
        <v>38</v>
      </c>
      <c r="O182" s="82"/>
      <c r="P182" s="188">
        <f>O182*H182</f>
        <v>0</v>
      </c>
      <c r="Q182" s="188">
        <v>1</v>
      </c>
      <c r="R182" s="188">
        <f>Q182*H182</f>
        <v>0.033000000000000002</v>
      </c>
      <c r="S182" s="188">
        <v>0</v>
      </c>
      <c r="T182" s="189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0" t="s">
        <v>153</v>
      </c>
      <c r="AT182" s="190" t="s">
        <v>196</v>
      </c>
      <c r="AU182" s="190" t="s">
        <v>85</v>
      </c>
      <c r="AY182" s="19" t="s">
        <v>125</v>
      </c>
      <c r="BE182" s="191">
        <f>IF(N182="základná",J182,0)</f>
        <v>0</v>
      </c>
      <c r="BF182" s="191">
        <f>IF(N182="znížená",J182,0)</f>
        <v>0</v>
      </c>
      <c r="BG182" s="191">
        <f>IF(N182="zákl. prenesená",J182,0)</f>
        <v>0</v>
      </c>
      <c r="BH182" s="191">
        <f>IF(N182="zníž. prenesená",J182,0)</f>
        <v>0</v>
      </c>
      <c r="BI182" s="191">
        <f>IF(N182="nulová",J182,0)</f>
        <v>0</v>
      </c>
      <c r="BJ182" s="19" t="s">
        <v>85</v>
      </c>
      <c r="BK182" s="191">
        <f>ROUND(I182*H182,2)</f>
        <v>0</v>
      </c>
      <c r="BL182" s="19" t="s">
        <v>131</v>
      </c>
      <c r="BM182" s="190" t="s">
        <v>238</v>
      </c>
    </row>
    <row r="183" s="14" customFormat="1">
      <c r="A183" s="14"/>
      <c r="B183" s="200"/>
      <c r="C183" s="14"/>
      <c r="D183" s="193" t="s">
        <v>132</v>
      </c>
      <c r="E183" s="201" t="s">
        <v>1</v>
      </c>
      <c r="F183" s="202" t="s">
        <v>239</v>
      </c>
      <c r="G183" s="14"/>
      <c r="H183" s="203">
        <v>0.033000000000000002</v>
      </c>
      <c r="I183" s="204"/>
      <c r="J183" s="14"/>
      <c r="K183" s="14"/>
      <c r="L183" s="200"/>
      <c r="M183" s="205"/>
      <c r="N183" s="206"/>
      <c r="O183" s="206"/>
      <c r="P183" s="206"/>
      <c r="Q183" s="206"/>
      <c r="R183" s="206"/>
      <c r="S183" s="206"/>
      <c r="T183" s="20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01" t="s">
        <v>132</v>
      </c>
      <c r="AU183" s="201" t="s">
        <v>85</v>
      </c>
      <c r="AV183" s="14" t="s">
        <v>85</v>
      </c>
      <c r="AW183" s="14" t="s">
        <v>29</v>
      </c>
      <c r="AX183" s="14" t="s">
        <v>80</v>
      </c>
      <c r="AY183" s="201" t="s">
        <v>125</v>
      </c>
    </row>
    <row r="184" s="2" customFormat="1" ht="16.5" customHeight="1">
      <c r="A184" s="38"/>
      <c r="B184" s="177"/>
      <c r="C184" s="178" t="s">
        <v>240</v>
      </c>
      <c r="D184" s="178" t="s">
        <v>127</v>
      </c>
      <c r="E184" s="179" t="s">
        <v>241</v>
      </c>
      <c r="F184" s="180" t="s">
        <v>242</v>
      </c>
      <c r="G184" s="181" t="s">
        <v>130</v>
      </c>
      <c r="H184" s="182">
        <v>27.446999999999999</v>
      </c>
      <c r="I184" s="183"/>
      <c r="J184" s="184">
        <f>ROUND(I184*H184,2)</f>
        <v>0</v>
      </c>
      <c r="K184" s="185"/>
      <c r="L184" s="39"/>
      <c r="M184" s="186" t="s">
        <v>1</v>
      </c>
      <c r="N184" s="187" t="s">
        <v>38</v>
      </c>
      <c r="O184" s="82"/>
      <c r="P184" s="188">
        <f>O184*H184</f>
        <v>0</v>
      </c>
      <c r="Q184" s="188">
        <v>2.4157202</v>
      </c>
      <c r="R184" s="188">
        <f>Q184*H184</f>
        <v>66.304272329399993</v>
      </c>
      <c r="S184" s="188">
        <v>0</v>
      </c>
      <c r="T184" s="18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0" t="s">
        <v>131</v>
      </c>
      <c r="AT184" s="190" t="s">
        <v>127</v>
      </c>
      <c r="AU184" s="190" t="s">
        <v>85</v>
      </c>
      <c r="AY184" s="19" t="s">
        <v>125</v>
      </c>
      <c r="BE184" s="191">
        <f>IF(N184="základná",J184,0)</f>
        <v>0</v>
      </c>
      <c r="BF184" s="191">
        <f>IF(N184="znížená",J184,0)</f>
        <v>0</v>
      </c>
      <c r="BG184" s="191">
        <f>IF(N184="zákl. prenesená",J184,0)</f>
        <v>0</v>
      </c>
      <c r="BH184" s="191">
        <f>IF(N184="zníž. prenesená",J184,0)</f>
        <v>0</v>
      </c>
      <c r="BI184" s="191">
        <f>IF(N184="nulová",J184,0)</f>
        <v>0</v>
      </c>
      <c r="BJ184" s="19" t="s">
        <v>85</v>
      </c>
      <c r="BK184" s="191">
        <f>ROUND(I184*H184,2)</f>
        <v>0</v>
      </c>
      <c r="BL184" s="19" t="s">
        <v>131</v>
      </c>
      <c r="BM184" s="190" t="s">
        <v>243</v>
      </c>
    </row>
    <row r="185" s="14" customFormat="1">
      <c r="A185" s="14"/>
      <c r="B185" s="200"/>
      <c r="C185" s="14"/>
      <c r="D185" s="193" t="s">
        <v>132</v>
      </c>
      <c r="E185" s="201" t="s">
        <v>1</v>
      </c>
      <c r="F185" s="202" t="s">
        <v>149</v>
      </c>
      <c r="G185" s="14"/>
      <c r="H185" s="203">
        <v>18.635000000000002</v>
      </c>
      <c r="I185" s="204"/>
      <c r="J185" s="14"/>
      <c r="K185" s="14"/>
      <c r="L185" s="200"/>
      <c r="M185" s="205"/>
      <c r="N185" s="206"/>
      <c r="O185" s="206"/>
      <c r="P185" s="206"/>
      <c r="Q185" s="206"/>
      <c r="R185" s="206"/>
      <c r="S185" s="206"/>
      <c r="T185" s="20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01" t="s">
        <v>132</v>
      </c>
      <c r="AU185" s="201" t="s">
        <v>85</v>
      </c>
      <c r="AV185" s="14" t="s">
        <v>85</v>
      </c>
      <c r="AW185" s="14" t="s">
        <v>29</v>
      </c>
      <c r="AX185" s="14" t="s">
        <v>72</v>
      </c>
      <c r="AY185" s="201" t="s">
        <v>125</v>
      </c>
    </row>
    <row r="186" s="14" customFormat="1">
      <c r="A186" s="14"/>
      <c r="B186" s="200"/>
      <c r="C186" s="14"/>
      <c r="D186" s="193" t="s">
        <v>132</v>
      </c>
      <c r="E186" s="201" t="s">
        <v>1</v>
      </c>
      <c r="F186" s="202" t="s">
        <v>150</v>
      </c>
      <c r="G186" s="14"/>
      <c r="H186" s="203">
        <v>7.8840000000000003</v>
      </c>
      <c r="I186" s="204"/>
      <c r="J186" s="14"/>
      <c r="K186" s="14"/>
      <c r="L186" s="200"/>
      <c r="M186" s="205"/>
      <c r="N186" s="206"/>
      <c r="O186" s="206"/>
      <c r="P186" s="206"/>
      <c r="Q186" s="206"/>
      <c r="R186" s="206"/>
      <c r="S186" s="206"/>
      <c r="T186" s="20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1" t="s">
        <v>132</v>
      </c>
      <c r="AU186" s="201" t="s">
        <v>85</v>
      </c>
      <c r="AV186" s="14" t="s">
        <v>85</v>
      </c>
      <c r="AW186" s="14" t="s">
        <v>29</v>
      </c>
      <c r="AX186" s="14" t="s">
        <v>72</v>
      </c>
      <c r="AY186" s="201" t="s">
        <v>125</v>
      </c>
    </row>
    <row r="187" s="16" customFormat="1">
      <c r="A187" s="16"/>
      <c r="B187" s="227"/>
      <c r="C187" s="16"/>
      <c r="D187" s="193" t="s">
        <v>132</v>
      </c>
      <c r="E187" s="228" t="s">
        <v>1</v>
      </c>
      <c r="F187" s="229" t="s">
        <v>244</v>
      </c>
      <c r="G187" s="16"/>
      <c r="H187" s="230">
        <v>26.518999999999998</v>
      </c>
      <c r="I187" s="231"/>
      <c r="J187" s="16"/>
      <c r="K187" s="16"/>
      <c r="L187" s="227"/>
      <c r="M187" s="232"/>
      <c r="N187" s="233"/>
      <c r="O187" s="233"/>
      <c r="P187" s="233"/>
      <c r="Q187" s="233"/>
      <c r="R187" s="233"/>
      <c r="S187" s="233"/>
      <c r="T187" s="234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28" t="s">
        <v>132</v>
      </c>
      <c r="AU187" s="228" t="s">
        <v>85</v>
      </c>
      <c r="AV187" s="16" t="s">
        <v>145</v>
      </c>
      <c r="AW187" s="16" t="s">
        <v>29</v>
      </c>
      <c r="AX187" s="16" t="s">
        <v>72</v>
      </c>
      <c r="AY187" s="228" t="s">
        <v>125</v>
      </c>
    </row>
    <row r="188" s="14" customFormat="1">
      <c r="A188" s="14"/>
      <c r="B188" s="200"/>
      <c r="C188" s="14"/>
      <c r="D188" s="193" t="s">
        <v>132</v>
      </c>
      <c r="E188" s="201" t="s">
        <v>1</v>
      </c>
      <c r="F188" s="202" t="s">
        <v>245</v>
      </c>
      <c r="G188" s="14"/>
      <c r="H188" s="203">
        <v>0.92800000000000005</v>
      </c>
      <c r="I188" s="204"/>
      <c r="J188" s="14"/>
      <c r="K188" s="14"/>
      <c r="L188" s="200"/>
      <c r="M188" s="205"/>
      <c r="N188" s="206"/>
      <c r="O188" s="206"/>
      <c r="P188" s="206"/>
      <c r="Q188" s="206"/>
      <c r="R188" s="206"/>
      <c r="S188" s="206"/>
      <c r="T188" s="20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1" t="s">
        <v>132</v>
      </c>
      <c r="AU188" s="201" t="s">
        <v>85</v>
      </c>
      <c r="AV188" s="14" t="s">
        <v>85</v>
      </c>
      <c r="AW188" s="14" t="s">
        <v>29</v>
      </c>
      <c r="AX188" s="14" t="s">
        <v>72</v>
      </c>
      <c r="AY188" s="201" t="s">
        <v>125</v>
      </c>
    </row>
    <row r="189" s="15" customFormat="1">
      <c r="A189" s="15"/>
      <c r="B189" s="208"/>
      <c r="C189" s="15"/>
      <c r="D189" s="193" t="s">
        <v>132</v>
      </c>
      <c r="E189" s="209" t="s">
        <v>1</v>
      </c>
      <c r="F189" s="210" t="s">
        <v>142</v>
      </c>
      <c r="G189" s="15"/>
      <c r="H189" s="211">
        <v>27.446999999999999</v>
      </c>
      <c r="I189" s="212"/>
      <c r="J189" s="15"/>
      <c r="K189" s="15"/>
      <c r="L189" s="208"/>
      <c r="M189" s="213"/>
      <c r="N189" s="214"/>
      <c r="O189" s="214"/>
      <c r="P189" s="214"/>
      <c r="Q189" s="214"/>
      <c r="R189" s="214"/>
      <c r="S189" s="214"/>
      <c r="T189" s="2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09" t="s">
        <v>132</v>
      </c>
      <c r="AU189" s="209" t="s">
        <v>85</v>
      </c>
      <c r="AV189" s="15" t="s">
        <v>131</v>
      </c>
      <c r="AW189" s="15" t="s">
        <v>29</v>
      </c>
      <c r="AX189" s="15" t="s">
        <v>80</v>
      </c>
      <c r="AY189" s="209" t="s">
        <v>125</v>
      </c>
    </row>
    <row r="190" s="12" customFormat="1" ht="22.8" customHeight="1">
      <c r="A190" s="12"/>
      <c r="B190" s="164"/>
      <c r="C190" s="12"/>
      <c r="D190" s="165" t="s">
        <v>71</v>
      </c>
      <c r="E190" s="175" t="s">
        <v>145</v>
      </c>
      <c r="F190" s="175" t="s">
        <v>246</v>
      </c>
      <c r="G190" s="12"/>
      <c r="H190" s="12"/>
      <c r="I190" s="167"/>
      <c r="J190" s="176">
        <f>BK190</f>
        <v>0</v>
      </c>
      <c r="K190" s="12"/>
      <c r="L190" s="164"/>
      <c r="M190" s="169"/>
      <c r="N190" s="170"/>
      <c r="O190" s="170"/>
      <c r="P190" s="171">
        <f>SUM(P191:P207)</f>
        <v>0</v>
      </c>
      <c r="Q190" s="170"/>
      <c r="R190" s="171">
        <f>SUM(R191:R207)</f>
        <v>1099.1000340167038</v>
      </c>
      <c r="S190" s="170"/>
      <c r="T190" s="172">
        <f>SUM(T191:T207)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65" t="s">
        <v>80</v>
      </c>
      <c r="AT190" s="173" t="s">
        <v>71</v>
      </c>
      <c r="AU190" s="173" t="s">
        <v>80</v>
      </c>
      <c r="AY190" s="165" t="s">
        <v>125</v>
      </c>
      <c r="BK190" s="174">
        <f>SUM(BK191:BK207)</f>
        <v>0</v>
      </c>
    </row>
    <row r="191" s="2" customFormat="1" ht="24.15" customHeight="1">
      <c r="A191" s="38"/>
      <c r="B191" s="177"/>
      <c r="C191" s="178" t="s">
        <v>7</v>
      </c>
      <c r="D191" s="178" t="s">
        <v>127</v>
      </c>
      <c r="E191" s="179" t="s">
        <v>247</v>
      </c>
      <c r="F191" s="180" t="s">
        <v>248</v>
      </c>
      <c r="G191" s="181" t="s">
        <v>130</v>
      </c>
      <c r="H191" s="182">
        <v>448.5</v>
      </c>
      <c r="I191" s="183"/>
      <c r="J191" s="184">
        <f>ROUND(I191*H191,2)</f>
        <v>0</v>
      </c>
      <c r="K191" s="185"/>
      <c r="L191" s="39"/>
      <c r="M191" s="186" t="s">
        <v>1</v>
      </c>
      <c r="N191" s="187" t="s">
        <v>38</v>
      </c>
      <c r="O191" s="82"/>
      <c r="P191" s="188">
        <f>O191*H191</f>
        <v>0</v>
      </c>
      <c r="Q191" s="188">
        <v>2.3254766999999998</v>
      </c>
      <c r="R191" s="188">
        <f>Q191*H191</f>
        <v>1042.9762999499999</v>
      </c>
      <c r="S191" s="188">
        <v>0</v>
      </c>
      <c r="T191" s="189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0" t="s">
        <v>131</v>
      </c>
      <c r="AT191" s="190" t="s">
        <v>127</v>
      </c>
      <c r="AU191" s="190" t="s">
        <v>85</v>
      </c>
      <c r="AY191" s="19" t="s">
        <v>125</v>
      </c>
      <c r="BE191" s="191">
        <f>IF(N191="základná",J191,0)</f>
        <v>0</v>
      </c>
      <c r="BF191" s="191">
        <f>IF(N191="znížená",J191,0)</f>
        <v>0</v>
      </c>
      <c r="BG191" s="191">
        <f>IF(N191="zákl. prenesená",J191,0)</f>
        <v>0</v>
      </c>
      <c r="BH191" s="191">
        <f>IF(N191="zníž. prenesená",J191,0)</f>
        <v>0</v>
      </c>
      <c r="BI191" s="191">
        <f>IF(N191="nulová",J191,0)</f>
        <v>0</v>
      </c>
      <c r="BJ191" s="19" t="s">
        <v>85</v>
      </c>
      <c r="BK191" s="191">
        <f>ROUND(I191*H191,2)</f>
        <v>0</v>
      </c>
      <c r="BL191" s="19" t="s">
        <v>131</v>
      </c>
      <c r="BM191" s="190" t="s">
        <v>249</v>
      </c>
    </row>
    <row r="192" s="14" customFormat="1">
      <c r="A192" s="14"/>
      <c r="B192" s="200"/>
      <c r="C192" s="14"/>
      <c r="D192" s="193" t="s">
        <v>132</v>
      </c>
      <c r="E192" s="201" t="s">
        <v>1</v>
      </c>
      <c r="F192" s="202" t="s">
        <v>250</v>
      </c>
      <c r="G192" s="14"/>
      <c r="H192" s="203">
        <v>340</v>
      </c>
      <c r="I192" s="204"/>
      <c r="J192" s="14"/>
      <c r="K192" s="14"/>
      <c r="L192" s="200"/>
      <c r="M192" s="205"/>
      <c r="N192" s="206"/>
      <c r="O192" s="206"/>
      <c r="P192" s="206"/>
      <c r="Q192" s="206"/>
      <c r="R192" s="206"/>
      <c r="S192" s="206"/>
      <c r="T192" s="20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01" t="s">
        <v>132</v>
      </c>
      <c r="AU192" s="201" t="s">
        <v>85</v>
      </c>
      <c r="AV192" s="14" t="s">
        <v>85</v>
      </c>
      <c r="AW192" s="14" t="s">
        <v>29</v>
      </c>
      <c r="AX192" s="14" t="s">
        <v>72</v>
      </c>
      <c r="AY192" s="201" t="s">
        <v>125</v>
      </c>
    </row>
    <row r="193" s="14" customFormat="1">
      <c r="A193" s="14"/>
      <c r="B193" s="200"/>
      <c r="C193" s="14"/>
      <c r="D193" s="193" t="s">
        <v>132</v>
      </c>
      <c r="E193" s="201" t="s">
        <v>1</v>
      </c>
      <c r="F193" s="202" t="s">
        <v>251</v>
      </c>
      <c r="G193" s="14"/>
      <c r="H193" s="203">
        <v>108.5</v>
      </c>
      <c r="I193" s="204"/>
      <c r="J193" s="14"/>
      <c r="K193" s="14"/>
      <c r="L193" s="200"/>
      <c r="M193" s="205"/>
      <c r="N193" s="206"/>
      <c r="O193" s="206"/>
      <c r="P193" s="206"/>
      <c r="Q193" s="206"/>
      <c r="R193" s="206"/>
      <c r="S193" s="206"/>
      <c r="T193" s="20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1" t="s">
        <v>132</v>
      </c>
      <c r="AU193" s="201" t="s">
        <v>85</v>
      </c>
      <c r="AV193" s="14" t="s">
        <v>85</v>
      </c>
      <c r="AW193" s="14" t="s">
        <v>29</v>
      </c>
      <c r="AX193" s="14" t="s">
        <v>72</v>
      </c>
      <c r="AY193" s="201" t="s">
        <v>125</v>
      </c>
    </row>
    <row r="194" s="15" customFormat="1">
      <c r="A194" s="15"/>
      <c r="B194" s="208"/>
      <c r="C194" s="15"/>
      <c r="D194" s="193" t="s">
        <v>132</v>
      </c>
      <c r="E194" s="209" t="s">
        <v>1</v>
      </c>
      <c r="F194" s="210" t="s">
        <v>142</v>
      </c>
      <c r="G194" s="15"/>
      <c r="H194" s="211">
        <v>448.5</v>
      </c>
      <c r="I194" s="212"/>
      <c r="J194" s="15"/>
      <c r="K194" s="15"/>
      <c r="L194" s="208"/>
      <c r="M194" s="213"/>
      <c r="N194" s="214"/>
      <c r="O194" s="214"/>
      <c r="P194" s="214"/>
      <c r="Q194" s="214"/>
      <c r="R194" s="214"/>
      <c r="S194" s="214"/>
      <c r="T194" s="2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09" t="s">
        <v>132</v>
      </c>
      <c r="AU194" s="209" t="s">
        <v>85</v>
      </c>
      <c r="AV194" s="15" t="s">
        <v>131</v>
      </c>
      <c r="AW194" s="15" t="s">
        <v>29</v>
      </c>
      <c r="AX194" s="15" t="s">
        <v>80</v>
      </c>
      <c r="AY194" s="209" t="s">
        <v>125</v>
      </c>
    </row>
    <row r="195" s="2" customFormat="1" ht="37.8" customHeight="1">
      <c r="A195" s="38"/>
      <c r="B195" s="177"/>
      <c r="C195" s="178" t="s">
        <v>252</v>
      </c>
      <c r="D195" s="178" t="s">
        <v>127</v>
      </c>
      <c r="E195" s="179" t="s">
        <v>253</v>
      </c>
      <c r="F195" s="180" t="s">
        <v>254</v>
      </c>
      <c r="G195" s="181" t="s">
        <v>166</v>
      </c>
      <c r="H195" s="182">
        <v>46.399999999999999</v>
      </c>
      <c r="I195" s="183"/>
      <c r="J195" s="184">
        <f>ROUND(I195*H195,2)</f>
        <v>0</v>
      </c>
      <c r="K195" s="185"/>
      <c r="L195" s="39"/>
      <c r="M195" s="186" t="s">
        <v>1</v>
      </c>
      <c r="N195" s="187" t="s">
        <v>38</v>
      </c>
      <c r="O195" s="82"/>
      <c r="P195" s="188">
        <f>O195*H195</f>
        <v>0</v>
      </c>
      <c r="Q195" s="188">
        <v>0.00078220000000000004</v>
      </c>
      <c r="R195" s="188">
        <f>Q195*H195</f>
        <v>0.036294079999999999</v>
      </c>
      <c r="S195" s="188">
        <v>0</v>
      </c>
      <c r="T195" s="189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0" t="s">
        <v>131</v>
      </c>
      <c r="AT195" s="190" t="s">
        <v>127</v>
      </c>
      <c r="AU195" s="190" t="s">
        <v>85</v>
      </c>
      <c r="AY195" s="19" t="s">
        <v>125</v>
      </c>
      <c r="BE195" s="191">
        <f>IF(N195="základná",J195,0)</f>
        <v>0</v>
      </c>
      <c r="BF195" s="191">
        <f>IF(N195="znížená",J195,0)</f>
        <v>0</v>
      </c>
      <c r="BG195" s="191">
        <f>IF(N195="zákl. prenesená",J195,0)</f>
        <v>0</v>
      </c>
      <c r="BH195" s="191">
        <f>IF(N195="zníž. prenesená",J195,0)</f>
        <v>0</v>
      </c>
      <c r="BI195" s="191">
        <f>IF(N195="nulová",J195,0)</f>
        <v>0</v>
      </c>
      <c r="BJ195" s="19" t="s">
        <v>85</v>
      </c>
      <c r="BK195" s="191">
        <f>ROUND(I195*H195,2)</f>
        <v>0</v>
      </c>
      <c r="BL195" s="19" t="s">
        <v>131</v>
      </c>
      <c r="BM195" s="190" t="s">
        <v>255</v>
      </c>
    </row>
    <row r="196" s="14" customFormat="1">
      <c r="A196" s="14"/>
      <c r="B196" s="200"/>
      <c r="C196" s="14"/>
      <c r="D196" s="193" t="s">
        <v>132</v>
      </c>
      <c r="E196" s="201" t="s">
        <v>1</v>
      </c>
      <c r="F196" s="202" t="s">
        <v>256</v>
      </c>
      <c r="G196" s="14"/>
      <c r="H196" s="203">
        <v>46.399999999999999</v>
      </c>
      <c r="I196" s="204"/>
      <c r="J196" s="14"/>
      <c r="K196" s="14"/>
      <c r="L196" s="200"/>
      <c r="M196" s="205"/>
      <c r="N196" s="206"/>
      <c r="O196" s="206"/>
      <c r="P196" s="206"/>
      <c r="Q196" s="206"/>
      <c r="R196" s="206"/>
      <c r="S196" s="206"/>
      <c r="T196" s="20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01" t="s">
        <v>132</v>
      </c>
      <c r="AU196" s="201" t="s">
        <v>85</v>
      </c>
      <c r="AV196" s="14" t="s">
        <v>85</v>
      </c>
      <c r="AW196" s="14" t="s">
        <v>29</v>
      </c>
      <c r="AX196" s="14" t="s">
        <v>80</v>
      </c>
      <c r="AY196" s="201" t="s">
        <v>125</v>
      </c>
    </row>
    <row r="197" s="2" customFormat="1" ht="24.15" customHeight="1">
      <c r="A197" s="38"/>
      <c r="B197" s="177"/>
      <c r="C197" s="178" t="s">
        <v>257</v>
      </c>
      <c r="D197" s="178" t="s">
        <v>127</v>
      </c>
      <c r="E197" s="179" t="s">
        <v>258</v>
      </c>
      <c r="F197" s="180" t="s">
        <v>259</v>
      </c>
      <c r="G197" s="181" t="s">
        <v>172</v>
      </c>
      <c r="H197" s="182">
        <v>1658.97</v>
      </c>
      <c r="I197" s="183"/>
      <c r="J197" s="184">
        <f>ROUND(I197*H197,2)</f>
        <v>0</v>
      </c>
      <c r="K197" s="185"/>
      <c r="L197" s="39"/>
      <c r="M197" s="186" t="s">
        <v>1</v>
      </c>
      <c r="N197" s="187" t="s">
        <v>38</v>
      </c>
      <c r="O197" s="82"/>
      <c r="P197" s="188">
        <f>O197*H197</f>
        <v>0</v>
      </c>
      <c r="Q197" s="188">
        <v>0.0022956999999999999</v>
      </c>
      <c r="R197" s="188">
        <f>Q197*H197</f>
        <v>3.808497429</v>
      </c>
      <c r="S197" s="188">
        <v>0</v>
      </c>
      <c r="T197" s="189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0" t="s">
        <v>131</v>
      </c>
      <c r="AT197" s="190" t="s">
        <v>127</v>
      </c>
      <c r="AU197" s="190" t="s">
        <v>85</v>
      </c>
      <c r="AY197" s="19" t="s">
        <v>125</v>
      </c>
      <c r="BE197" s="191">
        <f>IF(N197="základná",J197,0)</f>
        <v>0</v>
      </c>
      <c r="BF197" s="191">
        <f>IF(N197="znížená",J197,0)</f>
        <v>0</v>
      </c>
      <c r="BG197" s="191">
        <f>IF(N197="zákl. prenesená",J197,0)</f>
        <v>0</v>
      </c>
      <c r="BH197" s="191">
        <f>IF(N197="zníž. prenesená",J197,0)</f>
        <v>0</v>
      </c>
      <c r="BI197" s="191">
        <f>IF(N197="nulová",J197,0)</f>
        <v>0</v>
      </c>
      <c r="BJ197" s="19" t="s">
        <v>85</v>
      </c>
      <c r="BK197" s="191">
        <f>ROUND(I197*H197,2)</f>
        <v>0</v>
      </c>
      <c r="BL197" s="19" t="s">
        <v>131</v>
      </c>
      <c r="BM197" s="190" t="s">
        <v>260</v>
      </c>
    </row>
    <row r="198" s="14" customFormat="1">
      <c r="A198" s="14"/>
      <c r="B198" s="200"/>
      <c r="C198" s="14"/>
      <c r="D198" s="193" t="s">
        <v>132</v>
      </c>
      <c r="E198" s="201" t="s">
        <v>1</v>
      </c>
      <c r="F198" s="202" t="s">
        <v>261</v>
      </c>
      <c r="G198" s="14"/>
      <c r="H198" s="203">
        <v>1606.8</v>
      </c>
      <c r="I198" s="204"/>
      <c r="J198" s="14"/>
      <c r="K198" s="14"/>
      <c r="L198" s="200"/>
      <c r="M198" s="205"/>
      <c r="N198" s="206"/>
      <c r="O198" s="206"/>
      <c r="P198" s="206"/>
      <c r="Q198" s="206"/>
      <c r="R198" s="206"/>
      <c r="S198" s="206"/>
      <c r="T198" s="20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1" t="s">
        <v>132</v>
      </c>
      <c r="AU198" s="201" t="s">
        <v>85</v>
      </c>
      <c r="AV198" s="14" t="s">
        <v>85</v>
      </c>
      <c r="AW198" s="14" t="s">
        <v>29</v>
      </c>
      <c r="AX198" s="14" t="s">
        <v>72</v>
      </c>
      <c r="AY198" s="201" t="s">
        <v>125</v>
      </c>
    </row>
    <row r="199" s="14" customFormat="1">
      <c r="A199" s="14"/>
      <c r="B199" s="200"/>
      <c r="C199" s="14"/>
      <c r="D199" s="193" t="s">
        <v>132</v>
      </c>
      <c r="E199" s="201" t="s">
        <v>1</v>
      </c>
      <c r="F199" s="202" t="s">
        <v>262</v>
      </c>
      <c r="G199" s="14"/>
      <c r="H199" s="203">
        <v>2.1699999999999999</v>
      </c>
      <c r="I199" s="204"/>
      <c r="J199" s="14"/>
      <c r="K199" s="14"/>
      <c r="L199" s="200"/>
      <c r="M199" s="205"/>
      <c r="N199" s="206"/>
      <c r="O199" s="206"/>
      <c r="P199" s="206"/>
      <c r="Q199" s="206"/>
      <c r="R199" s="206"/>
      <c r="S199" s="206"/>
      <c r="T199" s="20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01" t="s">
        <v>132</v>
      </c>
      <c r="AU199" s="201" t="s">
        <v>85</v>
      </c>
      <c r="AV199" s="14" t="s">
        <v>85</v>
      </c>
      <c r="AW199" s="14" t="s">
        <v>29</v>
      </c>
      <c r="AX199" s="14" t="s">
        <v>72</v>
      </c>
      <c r="AY199" s="201" t="s">
        <v>125</v>
      </c>
    </row>
    <row r="200" s="14" customFormat="1">
      <c r="A200" s="14"/>
      <c r="B200" s="200"/>
      <c r="C200" s="14"/>
      <c r="D200" s="193" t="s">
        <v>132</v>
      </c>
      <c r="E200" s="201" t="s">
        <v>1</v>
      </c>
      <c r="F200" s="202" t="s">
        <v>263</v>
      </c>
      <c r="G200" s="14"/>
      <c r="H200" s="203">
        <v>50</v>
      </c>
      <c r="I200" s="204"/>
      <c r="J200" s="14"/>
      <c r="K200" s="14"/>
      <c r="L200" s="200"/>
      <c r="M200" s="205"/>
      <c r="N200" s="206"/>
      <c r="O200" s="206"/>
      <c r="P200" s="206"/>
      <c r="Q200" s="206"/>
      <c r="R200" s="206"/>
      <c r="S200" s="206"/>
      <c r="T200" s="20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1" t="s">
        <v>132</v>
      </c>
      <c r="AU200" s="201" t="s">
        <v>85</v>
      </c>
      <c r="AV200" s="14" t="s">
        <v>85</v>
      </c>
      <c r="AW200" s="14" t="s">
        <v>29</v>
      </c>
      <c r="AX200" s="14" t="s">
        <v>72</v>
      </c>
      <c r="AY200" s="201" t="s">
        <v>125</v>
      </c>
    </row>
    <row r="201" s="15" customFormat="1">
      <c r="A201" s="15"/>
      <c r="B201" s="208"/>
      <c r="C201" s="15"/>
      <c r="D201" s="193" t="s">
        <v>132</v>
      </c>
      <c r="E201" s="209" t="s">
        <v>1</v>
      </c>
      <c r="F201" s="210" t="s">
        <v>142</v>
      </c>
      <c r="G201" s="15"/>
      <c r="H201" s="211">
        <v>1658.97</v>
      </c>
      <c r="I201" s="212"/>
      <c r="J201" s="15"/>
      <c r="K201" s="15"/>
      <c r="L201" s="208"/>
      <c r="M201" s="213"/>
      <c r="N201" s="214"/>
      <c r="O201" s="214"/>
      <c r="P201" s="214"/>
      <c r="Q201" s="214"/>
      <c r="R201" s="214"/>
      <c r="S201" s="214"/>
      <c r="T201" s="2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09" t="s">
        <v>132</v>
      </c>
      <c r="AU201" s="209" t="s">
        <v>85</v>
      </c>
      <c r="AV201" s="15" t="s">
        <v>131</v>
      </c>
      <c r="AW201" s="15" t="s">
        <v>29</v>
      </c>
      <c r="AX201" s="15" t="s">
        <v>80</v>
      </c>
      <c r="AY201" s="209" t="s">
        <v>125</v>
      </c>
    </row>
    <row r="202" s="2" customFormat="1" ht="24.15" customHeight="1">
      <c r="A202" s="38"/>
      <c r="B202" s="177"/>
      <c r="C202" s="178" t="s">
        <v>264</v>
      </c>
      <c r="D202" s="178" t="s">
        <v>127</v>
      </c>
      <c r="E202" s="179" t="s">
        <v>265</v>
      </c>
      <c r="F202" s="180" t="s">
        <v>266</v>
      </c>
      <c r="G202" s="181" t="s">
        <v>172</v>
      </c>
      <c r="H202" s="182">
        <v>1658.97</v>
      </c>
      <c r="I202" s="183"/>
      <c r="J202" s="184">
        <f>ROUND(I202*H202,2)</f>
        <v>0</v>
      </c>
      <c r="K202" s="185"/>
      <c r="L202" s="39"/>
      <c r="M202" s="186" t="s">
        <v>1</v>
      </c>
      <c r="N202" s="187" t="s">
        <v>38</v>
      </c>
      <c r="O202" s="82"/>
      <c r="P202" s="188">
        <f>O202*H202</f>
        <v>0</v>
      </c>
      <c r="Q202" s="188">
        <v>0</v>
      </c>
      <c r="R202" s="188">
        <f>Q202*H202</f>
        <v>0</v>
      </c>
      <c r="S202" s="188">
        <v>0</v>
      </c>
      <c r="T202" s="189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0" t="s">
        <v>131</v>
      </c>
      <c r="AT202" s="190" t="s">
        <v>127</v>
      </c>
      <c r="AU202" s="190" t="s">
        <v>85</v>
      </c>
      <c r="AY202" s="19" t="s">
        <v>125</v>
      </c>
      <c r="BE202" s="191">
        <f>IF(N202="základná",J202,0)</f>
        <v>0</v>
      </c>
      <c r="BF202" s="191">
        <f>IF(N202="znížená",J202,0)</f>
        <v>0</v>
      </c>
      <c r="BG202" s="191">
        <f>IF(N202="zákl. prenesená",J202,0)</f>
        <v>0</v>
      </c>
      <c r="BH202" s="191">
        <f>IF(N202="zníž. prenesená",J202,0)</f>
        <v>0</v>
      </c>
      <c r="BI202" s="191">
        <f>IF(N202="nulová",J202,0)</f>
        <v>0</v>
      </c>
      <c r="BJ202" s="19" t="s">
        <v>85</v>
      </c>
      <c r="BK202" s="191">
        <f>ROUND(I202*H202,2)</f>
        <v>0</v>
      </c>
      <c r="BL202" s="19" t="s">
        <v>131</v>
      </c>
      <c r="BM202" s="190" t="s">
        <v>267</v>
      </c>
    </row>
    <row r="203" s="2" customFormat="1" ht="24.15" customHeight="1">
      <c r="A203" s="38"/>
      <c r="B203" s="177"/>
      <c r="C203" s="178" t="s">
        <v>268</v>
      </c>
      <c r="D203" s="178" t="s">
        <v>127</v>
      </c>
      <c r="E203" s="179" t="s">
        <v>269</v>
      </c>
      <c r="F203" s="180" t="s">
        <v>270</v>
      </c>
      <c r="G203" s="181" t="s">
        <v>172</v>
      </c>
      <c r="H203" s="182">
        <v>1658.97</v>
      </c>
      <c r="I203" s="183"/>
      <c r="J203" s="184">
        <f>ROUND(I203*H203,2)</f>
        <v>0</v>
      </c>
      <c r="K203" s="185"/>
      <c r="L203" s="39"/>
      <c r="M203" s="186" t="s">
        <v>1</v>
      </c>
      <c r="N203" s="187" t="s">
        <v>38</v>
      </c>
      <c r="O203" s="82"/>
      <c r="P203" s="188">
        <f>O203*H203</f>
        <v>0</v>
      </c>
      <c r="Q203" s="188">
        <v>0</v>
      </c>
      <c r="R203" s="188">
        <f>Q203*H203</f>
        <v>0</v>
      </c>
      <c r="S203" s="188">
        <v>0</v>
      </c>
      <c r="T203" s="189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0" t="s">
        <v>131</v>
      </c>
      <c r="AT203" s="190" t="s">
        <v>127</v>
      </c>
      <c r="AU203" s="190" t="s">
        <v>85</v>
      </c>
      <c r="AY203" s="19" t="s">
        <v>125</v>
      </c>
      <c r="BE203" s="191">
        <f>IF(N203="základná",J203,0)</f>
        <v>0</v>
      </c>
      <c r="BF203" s="191">
        <f>IF(N203="znížená",J203,0)</f>
        <v>0</v>
      </c>
      <c r="BG203" s="191">
        <f>IF(N203="zákl. prenesená",J203,0)</f>
        <v>0</v>
      </c>
      <c r="BH203" s="191">
        <f>IF(N203="zníž. prenesená",J203,0)</f>
        <v>0</v>
      </c>
      <c r="BI203" s="191">
        <f>IF(N203="nulová",J203,0)</f>
        <v>0</v>
      </c>
      <c r="BJ203" s="19" t="s">
        <v>85</v>
      </c>
      <c r="BK203" s="191">
        <f>ROUND(I203*H203,2)</f>
        <v>0</v>
      </c>
      <c r="BL203" s="19" t="s">
        <v>131</v>
      </c>
      <c r="BM203" s="190" t="s">
        <v>271</v>
      </c>
    </row>
    <row r="204" s="2" customFormat="1" ht="24.15" customHeight="1">
      <c r="A204" s="38"/>
      <c r="B204" s="177"/>
      <c r="C204" s="178" t="s">
        <v>272</v>
      </c>
      <c r="D204" s="178" t="s">
        <v>127</v>
      </c>
      <c r="E204" s="179" t="s">
        <v>273</v>
      </c>
      <c r="F204" s="180" t="s">
        <v>274</v>
      </c>
      <c r="G204" s="181" t="s">
        <v>199</v>
      </c>
      <c r="H204" s="182">
        <v>51.496000000000002</v>
      </c>
      <c r="I204" s="183"/>
      <c r="J204" s="184">
        <f>ROUND(I204*H204,2)</f>
        <v>0</v>
      </c>
      <c r="K204" s="185"/>
      <c r="L204" s="39"/>
      <c r="M204" s="186" t="s">
        <v>1</v>
      </c>
      <c r="N204" s="187" t="s">
        <v>38</v>
      </c>
      <c r="O204" s="82"/>
      <c r="P204" s="188">
        <f>O204*H204</f>
        <v>0</v>
      </c>
      <c r="Q204" s="188">
        <v>1.015203949</v>
      </c>
      <c r="R204" s="188">
        <f>Q204*H204</f>
        <v>52.278942557703999</v>
      </c>
      <c r="S204" s="188">
        <v>0</v>
      </c>
      <c r="T204" s="189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0" t="s">
        <v>131</v>
      </c>
      <c r="AT204" s="190" t="s">
        <v>127</v>
      </c>
      <c r="AU204" s="190" t="s">
        <v>85</v>
      </c>
      <c r="AY204" s="19" t="s">
        <v>125</v>
      </c>
      <c r="BE204" s="191">
        <f>IF(N204="základná",J204,0)</f>
        <v>0</v>
      </c>
      <c r="BF204" s="191">
        <f>IF(N204="znížená",J204,0)</f>
        <v>0</v>
      </c>
      <c r="BG204" s="191">
        <f>IF(N204="zákl. prenesená",J204,0)</f>
        <v>0</v>
      </c>
      <c r="BH204" s="191">
        <f>IF(N204="zníž. prenesená",J204,0)</f>
        <v>0</v>
      </c>
      <c r="BI204" s="191">
        <f>IF(N204="nulová",J204,0)</f>
        <v>0</v>
      </c>
      <c r="BJ204" s="19" t="s">
        <v>85</v>
      </c>
      <c r="BK204" s="191">
        <f>ROUND(I204*H204,2)</f>
        <v>0</v>
      </c>
      <c r="BL204" s="19" t="s">
        <v>131</v>
      </c>
      <c r="BM204" s="190" t="s">
        <v>275</v>
      </c>
    </row>
    <row r="205" s="14" customFormat="1">
      <c r="A205" s="14"/>
      <c r="B205" s="200"/>
      <c r="C205" s="14"/>
      <c r="D205" s="193" t="s">
        <v>132</v>
      </c>
      <c r="E205" s="201" t="s">
        <v>1</v>
      </c>
      <c r="F205" s="202" t="s">
        <v>276</v>
      </c>
      <c r="G205" s="14"/>
      <c r="H205" s="203">
        <v>60.838000000000001</v>
      </c>
      <c r="I205" s="204"/>
      <c r="J205" s="14"/>
      <c r="K205" s="14"/>
      <c r="L205" s="200"/>
      <c r="M205" s="205"/>
      <c r="N205" s="206"/>
      <c r="O205" s="206"/>
      <c r="P205" s="206"/>
      <c r="Q205" s="206"/>
      <c r="R205" s="206"/>
      <c r="S205" s="206"/>
      <c r="T205" s="20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01" t="s">
        <v>132</v>
      </c>
      <c r="AU205" s="201" t="s">
        <v>85</v>
      </c>
      <c r="AV205" s="14" t="s">
        <v>85</v>
      </c>
      <c r="AW205" s="14" t="s">
        <v>29</v>
      </c>
      <c r="AX205" s="14" t="s">
        <v>72</v>
      </c>
      <c r="AY205" s="201" t="s">
        <v>125</v>
      </c>
    </row>
    <row r="206" s="14" customFormat="1">
      <c r="A206" s="14"/>
      <c r="B206" s="200"/>
      <c r="C206" s="14"/>
      <c r="D206" s="193" t="s">
        <v>132</v>
      </c>
      <c r="E206" s="201" t="s">
        <v>1</v>
      </c>
      <c r="F206" s="202" t="s">
        <v>277</v>
      </c>
      <c r="G206" s="14"/>
      <c r="H206" s="203">
        <v>-9.3420000000000005</v>
      </c>
      <c r="I206" s="204"/>
      <c r="J206" s="14"/>
      <c r="K206" s="14"/>
      <c r="L206" s="200"/>
      <c r="M206" s="205"/>
      <c r="N206" s="206"/>
      <c r="O206" s="206"/>
      <c r="P206" s="206"/>
      <c r="Q206" s="206"/>
      <c r="R206" s="206"/>
      <c r="S206" s="206"/>
      <c r="T206" s="20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01" t="s">
        <v>132</v>
      </c>
      <c r="AU206" s="201" t="s">
        <v>85</v>
      </c>
      <c r="AV206" s="14" t="s">
        <v>85</v>
      </c>
      <c r="AW206" s="14" t="s">
        <v>29</v>
      </c>
      <c r="AX206" s="14" t="s">
        <v>72</v>
      </c>
      <c r="AY206" s="201" t="s">
        <v>125</v>
      </c>
    </row>
    <row r="207" s="15" customFormat="1">
      <c r="A207" s="15"/>
      <c r="B207" s="208"/>
      <c r="C207" s="15"/>
      <c r="D207" s="193" t="s">
        <v>132</v>
      </c>
      <c r="E207" s="209" t="s">
        <v>1</v>
      </c>
      <c r="F207" s="210" t="s">
        <v>142</v>
      </c>
      <c r="G207" s="15"/>
      <c r="H207" s="211">
        <v>51.496000000000002</v>
      </c>
      <c r="I207" s="212"/>
      <c r="J207" s="15"/>
      <c r="K207" s="15"/>
      <c r="L207" s="208"/>
      <c r="M207" s="213"/>
      <c r="N207" s="214"/>
      <c r="O207" s="214"/>
      <c r="P207" s="214"/>
      <c r="Q207" s="214"/>
      <c r="R207" s="214"/>
      <c r="S207" s="214"/>
      <c r="T207" s="2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09" t="s">
        <v>132</v>
      </c>
      <c r="AU207" s="209" t="s">
        <v>85</v>
      </c>
      <c r="AV207" s="15" t="s">
        <v>131</v>
      </c>
      <c r="AW207" s="15" t="s">
        <v>29</v>
      </c>
      <c r="AX207" s="15" t="s">
        <v>80</v>
      </c>
      <c r="AY207" s="209" t="s">
        <v>125</v>
      </c>
    </row>
    <row r="208" s="12" customFormat="1" ht="22.8" customHeight="1">
      <c r="A208" s="12"/>
      <c r="B208" s="164"/>
      <c r="C208" s="12"/>
      <c r="D208" s="165" t="s">
        <v>71</v>
      </c>
      <c r="E208" s="175" t="s">
        <v>148</v>
      </c>
      <c r="F208" s="175" t="s">
        <v>278</v>
      </c>
      <c r="G208" s="12"/>
      <c r="H208" s="12"/>
      <c r="I208" s="167"/>
      <c r="J208" s="176">
        <f>BK208</f>
        <v>0</v>
      </c>
      <c r="K208" s="12"/>
      <c r="L208" s="164"/>
      <c r="M208" s="169"/>
      <c r="N208" s="170"/>
      <c r="O208" s="170"/>
      <c r="P208" s="171">
        <f>SUM(P209:P210)</f>
        <v>0</v>
      </c>
      <c r="Q208" s="170"/>
      <c r="R208" s="171">
        <f>SUM(R209:R210)</f>
        <v>1398.4060044040002</v>
      </c>
      <c r="S208" s="170"/>
      <c r="T208" s="172">
        <f>SUM(T209:T210)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65" t="s">
        <v>80</v>
      </c>
      <c r="AT208" s="173" t="s">
        <v>71</v>
      </c>
      <c r="AU208" s="173" t="s">
        <v>80</v>
      </c>
      <c r="AY208" s="165" t="s">
        <v>125</v>
      </c>
      <c r="BK208" s="174">
        <f>SUM(BK209:BK210)</f>
        <v>0</v>
      </c>
    </row>
    <row r="209" s="2" customFormat="1" ht="24.15" customHeight="1">
      <c r="A209" s="38"/>
      <c r="B209" s="177"/>
      <c r="C209" s="178" t="s">
        <v>279</v>
      </c>
      <c r="D209" s="178" t="s">
        <v>127</v>
      </c>
      <c r="E209" s="179" t="s">
        <v>280</v>
      </c>
      <c r="F209" s="180" t="s">
        <v>281</v>
      </c>
      <c r="G209" s="181" t="s">
        <v>130</v>
      </c>
      <c r="H209" s="182">
        <v>578.87800000000004</v>
      </c>
      <c r="I209" s="183"/>
      <c r="J209" s="184">
        <f>ROUND(I209*H209,2)</f>
        <v>0</v>
      </c>
      <c r="K209" s="185"/>
      <c r="L209" s="39"/>
      <c r="M209" s="186" t="s">
        <v>1</v>
      </c>
      <c r="N209" s="187" t="s">
        <v>38</v>
      </c>
      <c r="O209" s="82"/>
      <c r="P209" s="188">
        <f>O209*H209</f>
        <v>0</v>
      </c>
      <c r="Q209" s="188">
        <v>2.415718</v>
      </c>
      <c r="R209" s="188">
        <f>Q209*H209</f>
        <v>1398.4060044040002</v>
      </c>
      <c r="S209" s="188">
        <v>0</v>
      </c>
      <c r="T209" s="189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0" t="s">
        <v>131</v>
      </c>
      <c r="AT209" s="190" t="s">
        <v>127</v>
      </c>
      <c r="AU209" s="190" t="s">
        <v>85</v>
      </c>
      <c r="AY209" s="19" t="s">
        <v>125</v>
      </c>
      <c r="BE209" s="191">
        <f>IF(N209="základná",J209,0)</f>
        <v>0</v>
      </c>
      <c r="BF209" s="191">
        <f>IF(N209="znížená",J209,0)</f>
        <v>0</v>
      </c>
      <c r="BG209" s="191">
        <f>IF(N209="zákl. prenesená",J209,0)</f>
        <v>0</v>
      </c>
      <c r="BH209" s="191">
        <f>IF(N209="zníž. prenesená",J209,0)</f>
        <v>0</v>
      </c>
      <c r="BI209" s="191">
        <f>IF(N209="nulová",J209,0)</f>
        <v>0</v>
      </c>
      <c r="BJ209" s="19" t="s">
        <v>85</v>
      </c>
      <c r="BK209" s="191">
        <f>ROUND(I209*H209,2)</f>
        <v>0</v>
      </c>
      <c r="BL209" s="19" t="s">
        <v>131</v>
      </c>
      <c r="BM209" s="190" t="s">
        <v>282</v>
      </c>
    </row>
    <row r="210" s="14" customFormat="1">
      <c r="A210" s="14"/>
      <c r="B210" s="200"/>
      <c r="C210" s="14"/>
      <c r="D210" s="193" t="s">
        <v>132</v>
      </c>
      <c r="E210" s="201" t="s">
        <v>1</v>
      </c>
      <c r="F210" s="202" t="s">
        <v>283</v>
      </c>
      <c r="G210" s="14"/>
      <c r="H210" s="203">
        <v>578.87800000000004</v>
      </c>
      <c r="I210" s="204"/>
      <c r="J210" s="14"/>
      <c r="K210" s="14"/>
      <c r="L210" s="200"/>
      <c r="M210" s="205"/>
      <c r="N210" s="206"/>
      <c r="O210" s="206"/>
      <c r="P210" s="206"/>
      <c r="Q210" s="206"/>
      <c r="R210" s="206"/>
      <c r="S210" s="206"/>
      <c r="T210" s="20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01" t="s">
        <v>132</v>
      </c>
      <c r="AU210" s="201" t="s">
        <v>85</v>
      </c>
      <c r="AV210" s="14" t="s">
        <v>85</v>
      </c>
      <c r="AW210" s="14" t="s">
        <v>29</v>
      </c>
      <c r="AX210" s="14" t="s">
        <v>80</v>
      </c>
      <c r="AY210" s="201" t="s">
        <v>125</v>
      </c>
    </row>
    <row r="211" s="12" customFormat="1" ht="22.8" customHeight="1">
      <c r="A211" s="12"/>
      <c r="B211" s="164"/>
      <c r="C211" s="12"/>
      <c r="D211" s="165" t="s">
        <v>71</v>
      </c>
      <c r="E211" s="175" t="s">
        <v>175</v>
      </c>
      <c r="F211" s="175" t="s">
        <v>284</v>
      </c>
      <c r="G211" s="12"/>
      <c r="H211" s="12"/>
      <c r="I211" s="167"/>
      <c r="J211" s="176">
        <f>BK211</f>
        <v>0</v>
      </c>
      <c r="K211" s="12"/>
      <c r="L211" s="164"/>
      <c r="M211" s="169"/>
      <c r="N211" s="170"/>
      <c r="O211" s="170"/>
      <c r="P211" s="171">
        <f>SUM(P212:P235)</f>
        <v>0</v>
      </c>
      <c r="Q211" s="170"/>
      <c r="R211" s="171">
        <f>SUM(R212:R235)</f>
        <v>1.8724381999999997</v>
      </c>
      <c r="S211" s="170"/>
      <c r="T211" s="172">
        <f>SUM(T212:T235)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65" t="s">
        <v>80</v>
      </c>
      <c r="AT211" s="173" t="s">
        <v>71</v>
      </c>
      <c r="AU211" s="173" t="s">
        <v>80</v>
      </c>
      <c r="AY211" s="165" t="s">
        <v>125</v>
      </c>
      <c r="BK211" s="174">
        <f>SUM(BK212:BK235)</f>
        <v>0</v>
      </c>
    </row>
    <row r="212" s="2" customFormat="1" ht="24.15" customHeight="1">
      <c r="A212" s="38"/>
      <c r="B212" s="177"/>
      <c r="C212" s="178" t="s">
        <v>285</v>
      </c>
      <c r="D212" s="178" t="s">
        <v>127</v>
      </c>
      <c r="E212" s="179" t="s">
        <v>286</v>
      </c>
      <c r="F212" s="180" t="s">
        <v>287</v>
      </c>
      <c r="G212" s="181" t="s">
        <v>166</v>
      </c>
      <c r="H212" s="182">
        <v>58.399999999999999</v>
      </c>
      <c r="I212" s="183"/>
      <c r="J212" s="184">
        <f>ROUND(I212*H212,2)</f>
        <v>0</v>
      </c>
      <c r="K212" s="185"/>
      <c r="L212" s="39"/>
      <c r="M212" s="186" t="s">
        <v>1</v>
      </c>
      <c r="N212" s="187" t="s">
        <v>38</v>
      </c>
      <c r="O212" s="82"/>
      <c r="P212" s="188">
        <f>O212*H212</f>
        <v>0</v>
      </c>
      <c r="Q212" s="188">
        <v>0.0043</v>
      </c>
      <c r="R212" s="188">
        <f>Q212*H212</f>
        <v>0.25112000000000001</v>
      </c>
      <c r="S212" s="188">
        <v>0</v>
      </c>
      <c r="T212" s="189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0" t="s">
        <v>131</v>
      </c>
      <c r="AT212" s="190" t="s">
        <v>127</v>
      </c>
      <c r="AU212" s="190" t="s">
        <v>85</v>
      </c>
      <c r="AY212" s="19" t="s">
        <v>125</v>
      </c>
      <c r="BE212" s="191">
        <f>IF(N212="základná",J212,0)</f>
        <v>0</v>
      </c>
      <c r="BF212" s="191">
        <f>IF(N212="znížená",J212,0)</f>
        <v>0</v>
      </c>
      <c r="BG212" s="191">
        <f>IF(N212="zákl. prenesená",J212,0)</f>
        <v>0</v>
      </c>
      <c r="BH212" s="191">
        <f>IF(N212="zníž. prenesená",J212,0)</f>
        <v>0</v>
      </c>
      <c r="BI212" s="191">
        <f>IF(N212="nulová",J212,0)</f>
        <v>0</v>
      </c>
      <c r="BJ212" s="19" t="s">
        <v>85</v>
      </c>
      <c r="BK212" s="191">
        <f>ROUND(I212*H212,2)</f>
        <v>0</v>
      </c>
      <c r="BL212" s="19" t="s">
        <v>131</v>
      </c>
      <c r="BM212" s="190" t="s">
        <v>288</v>
      </c>
    </row>
    <row r="213" s="14" customFormat="1">
      <c r="A213" s="14"/>
      <c r="B213" s="200"/>
      <c r="C213" s="14"/>
      <c r="D213" s="193" t="s">
        <v>132</v>
      </c>
      <c r="E213" s="201" t="s">
        <v>1</v>
      </c>
      <c r="F213" s="202" t="s">
        <v>289</v>
      </c>
      <c r="G213" s="14"/>
      <c r="H213" s="203">
        <v>58.399999999999999</v>
      </c>
      <c r="I213" s="204"/>
      <c r="J213" s="14"/>
      <c r="K213" s="14"/>
      <c r="L213" s="200"/>
      <c r="M213" s="205"/>
      <c r="N213" s="206"/>
      <c r="O213" s="206"/>
      <c r="P213" s="206"/>
      <c r="Q213" s="206"/>
      <c r="R213" s="206"/>
      <c r="S213" s="206"/>
      <c r="T213" s="20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1" t="s">
        <v>132</v>
      </c>
      <c r="AU213" s="201" t="s">
        <v>85</v>
      </c>
      <c r="AV213" s="14" t="s">
        <v>85</v>
      </c>
      <c r="AW213" s="14" t="s">
        <v>29</v>
      </c>
      <c r="AX213" s="14" t="s">
        <v>80</v>
      </c>
      <c r="AY213" s="201" t="s">
        <v>125</v>
      </c>
    </row>
    <row r="214" s="2" customFormat="1" ht="24.15" customHeight="1">
      <c r="A214" s="38"/>
      <c r="B214" s="177"/>
      <c r="C214" s="178" t="s">
        <v>290</v>
      </c>
      <c r="D214" s="178" t="s">
        <v>127</v>
      </c>
      <c r="E214" s="179" t="s">
        <v>291</v>
      </c>
      <c r="F214" s="180" t="s">
        <v>292</v>
      </c>
      <c r="G214" s="181" t="s">
        <v>166</v>
      </c>
      <c r="H214" s="182">
        <v>1835.4000000000001</v>
      </c>
      <c r="I214" s="183"/>
      <c r="J214" s="184">
        <f>ROUND(I214*H214,2)</f>
        <v>0</v>
      </c>
      <c r="K214" s="185"/>
      <c r="L214" s="39"/>
      <c r="M214" s="186" t="s">
        <v>1</v>
      </c>
      <c r="N214" s="187" t="s">
        <v>38</v>
      </c>
      <c r="O214" s="82"/>
      <c r="P214" s="188">
        <f>O214*H214</f>
        <v>0</v>
      </c>
      <c r="Q214" s="188">
        <v>0.0001002</v>
      </c>
      <c r="R214" s="188">
        <f>Q214*H214</f>
        <v>0.18390708</v>
      </c>
      <c r="S214" s="188">
        <v>0</v>
      </c>
      <c r="T214" s="189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0" t="s">
        <v>131</v>
      </c>
      <c r="AT214" s="190" t="s">
        <v>127</v>
      </c>
      <c r="AU214" s="190" t="s">
        <v>85</v>
      </c>
      <c r="AY214" s="19" t="s">
        <v>125</v>
      </c>
      <c r="BE214" s="191">
        <f>IF(N214="základná",J214,0)</f>
        <v>0</v>
      </c>
      <c r="BF214" s="191">
        <f>IF(N214="znížená",J214,0)</f>
        <v>0</v>
      </c>
      <c r="BG214" s="191">
        <f>IF(N214="zákl. prenesená",J214,0)</f>
        <v>0</v>
      </c>
      <c r="BH214" s="191">
        <f>IF(N214="zníž. prenesená",J214,0)</f>
        <v>0</v>
      </c>
      <c r="BI214" s="191">
        <f>IF(N214="nulová",J214,0)</f>
        <v>0</v>
      </c>
      <c r="BJ214" s="19" t="s">
        <v>85</v>
      </c>
      <c r="BK214" s="191">
        <f>ROUND(I214*H214,2)</f>
        <v>0</v>
      </c>
      <c r="BL214" s="19" t="s">
        <v>131</v>
      </c>
      <c r="BM214" s="190" t="s">
        <v>293</v>
      </c>
    </row>
    <row r="215" s="14" customFormat="1">
      <c r="A215" s="14"/>
      <c r="B215" s="200"/>
      <c r="C215" s="14"/>
      <c r="D215" s="193" t="s">
        <v>132</v>
      </c>
      <c r="E215" s="201" t="s">
        <v>1</v>
      </c>
      <c r="F215" s="202" t="s">
        <v>294</v>
      </c>
      <c r="G215" s="14"/>
      <c r="H215" s="203">
        <v>1835.4000000000001</v>
      </c>
      <c r="I215" s="204"/>
      <c r="J215" s="14"/>
      <c r="K215" s="14"/>
      <c r="L215" s="200"/>
      <c r="M215" s="205"/>
      <c r="N215" s="206"/>
      <c r="O215" s="206"/>
      <c r="P215" s="206"/>
      <c r="Q215" s="206"/>
      <c r="R215" s="206"/>
      <c r="S215" s="206"/>
      <c r="T215" s="207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1" t="s">
        <v>132</v>
      </c>
      <c r="AU215" s="201" t="s">
        <v>85</v>
      </c>
      <c r="AV215" s="14" t="s">
        <v>85</v>
      </c>
      <c r="AW215" s="14" t="s">
        <v>29</v>
      </c>
      <c r="AX215" s="14" t="s">
        <v>80</v>
      </c>
      <c r="AY215" s="201" t="s">
        <v>125</v>
      </c>
    </row>
    <row r="216" s="2" customFormat="1" ht="24.15" customHeight="1">
      <c r="A216" s="38"/>
      <c r="B216" s="177"/>
      <c r="C216" s="216" t="s">
        <v>295</v>
      </c>
      <c r="D216" s="216" t="s">
        <v>196</v>
      </c>
      <c r="E216" s="217" t="s">
        <v>296</v>
      </c>
      <c r="F216" s="218" t="s">
        <v>297</v>
      </c>
      <c r="G216" s="219" t="s">
        <v>298</v>
      </c>
      <c r="H216" s="220">
        <v>37.567</v>
      </c>
      <c r="I216" s="221"/>
      <c r="J216" s="222">
        <f>ROUND(I216*H216,2)</f>
        <v>0</v>
      </c>
      <c r="K216" s="223"/>
      <c r="L216" s="224"/>
      <c r="M216" s="225" t="s">
        <v>1</v>
      </c>
      <c r="N216" s="226" t="s">
        <v>38</v>
      </c>
      <c r="O216" s="82"/>
      <c r="P216" s="188">
        <f>O216*H216</f>
        <v>0</v>
      </c>
      <c r="Q216" s="188">
        <v>0.0013600000000000001</v>
      </c>
      <c r="R216" s="188">
        <f>Q216*H216</f>
        <v>0.051091120000000004</v>
      </c>
      <c r="S216" s="188">
        <v>0</v>
      </c>
      <c r="T216" s="189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0" t="s">
        <v>153</v>
      </c>
      <c r="AT216" s="190" t="s">
        <v>196</v>
      </c>
      <c r="AU216" s="190" t="s">
        <v>85</v>
      </c>
      <c r="AY216" s="19" t="s">
        <v>125</v>
      </c>
      <c r="BE216" s="191">
        <f>IF(N216="základná",J216,0)</f>
        <v>0</v>
      </c>
      <c r="BF216" s="191">
        <f>IF(N216="znížená",J216,0)</f>
        <v>0</v>
      </c>
      <c r="BG216" s="191">
        <f>IF(N216="zákl. prenesená",J216,0)</f>
        <v>0</v>
      </c>
      <c r="BH216" s="191">
        <f>IF(N216="zníž. prenesená",J216,0)</f>
        <v>0</v>
      </c>
      <c r="BI216" s="191">
        <f>IF(N216="nulová",J216,0)</f>
        <v>0</v>
      </c>
      <c r="BJ216" s="19" t="s">
        <v>85</v>
      </c>
      <c r="BK216" s="191">
        <f>ROUND(I216*H216,2)</f>
        <v>0</v>
      </c>
      <c r="BL216" s="19" t="s">
        <v>131</v>
      </c>
      <c r="BM216" s="190" t="s">
        <v>299</v>
      </c>
    </row>
    <row r="217" s="14" customFormat="1">
      <c r="A217" s="14"/>
      <c r="B217" s="200"/>
      <c r="C217" s="14"/>
      <c r="D217" s="193" t="s">
        <v>132</v>
      </c>
      <c r="E217" s="201" t="s">
        <v>1</v>
      </c>
      <c r="F217" s="202" t="s">
        <v>300</v>
      </c>
      <c r="G217" s="14"/>
      <c r="H217" s="203">
        <v>154.72399999999999</v>
      </c>
      <c r="I217" s="204"/>
      <c r="J217" s="14"/>
      <c r="K217" s="14"/>
      <c r="L217" s="200"/>
      <c r="M217" s="205"/>
      <c r="N217" s="206"/>
      <c r="O217" s="206"/>
      <c r="P217" s="206"/>
      <c r="Q217" s="206"/>
      <c r="R217" s="206"/>
      <c r="S217" s="206"/>
      <c r="T217" s="20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01" t="s">
        <v>132</v>
      </c>
      <c r="AU217" s="201" t="s">
        <v>85</v>
      </c>
      <c r="AV217" s="14" t="s">
        <v>85</v>
      </c>
      <c r="AW217" s="14" t="s">
        <v>29</v>
      </c>
      <c r="AX217" s="14" t="s">
        <v>72</v>
      </c>
      <c r="AY217" s="201" t="s">
        <v>125</v>
      </c>
    </row>
    <row r="218" s="14" customFormat="1">
      <c r="A218" s="14"/>
      <c r="B218" s="200"/>
      <c r="C218" s="14"/>
      <c r="D218" s="193" t="s">
        <v>132</v>
      </c>
      <c r="E218" s="201" t="s">
        <v>1</v>
      </c>
      <c r="F218" s="202" t="s">
        <v>301</v>
      </c>
      <c r="G218" s="14"/>
      <c r="H218" s="203">
        <v>292.5</v>
      </c>
      <c r="I218" s="204"/>
      <c r="J218" s="14"/>
      <c r="K218" s="14"/>
      <c r="L218" s="200"/>
      <c r="M218" s="205"/>
      <c r="N218" s="206"/>
      <c r="O218" s="206"/>
      <c r="P218" s="206"/>
      <c r="Q218" s="206"/>
      <c r="R218" s="206"/>
      <c r="S218" s="206"/>
      <c r="T218" s="207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01" t="s">
        <v>132</v>
      </c>
      <c r="AU218" s="201" t="s">
        <v>85</v>
      </c>
      <c r="AV218" s="14" t="s">
        <v>85</v>
      </c>
      <c r="AW218" s="14" t="s">
        <v>29</v>
      </c>
      <c r="AX218" s="14" t="s">
        <v>72</v>
      </c>
      <c r="AY218" s="201" t="s">
        <v>125</v>
      </c>
    </row>
    <row r="219" s="15" customFormat="1">
      <c r="A219" s="15"/>
      <c r="B219" s="208"/>
      <c r="C219" s="15"/>
      <c r="D219" s="193" t="s">
        <v>132</v>
      </c>
      <c r="E219" s="209" t="s">
        <v>1</v>
      </c>
      <c r="F219" s="210" t="s">
        <v>142</v>
      </c>
      <c r="G219" s="15"/>
      <c r="H219" s="211">
        <v>447.22399999999999</v>
      </c>
      <c r="I219" s="212"/>
      <c r="J219" s="15"/>
      <c r="K219" s="15"/>
      <c r="L219" s="208"/>
      <c r="M219" s="213"/>
      <c r="N219" s="214"/>
      <c r="O219" s="214"/>
      <c r="P219" s="214"/>
      <c r="Q219" s="214"/>
      <c r="R219" s="214"/>
      <c r="S219" s="214"/>
      <c r="T219" s="2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09" t="s">
        <v>132</v>
      </c>
      <c r="AU219" s="209" t="s">
        <v>85</v>
      </c>
      <c r="AV219" s="15" t="s">
        <v>131</v>
      </c>
      <c r="AW219" s="15" t="s">
        <v>29</v>
      </c>
      <c r="AX219" s="15" t="s">
        <v>80</v>
      </c>
      <c r="AY219" s="209" t="s">
        <v>125</v>
      </c>
    </row>
    <row r="220" s="14" customFormat="1">
      <c r="A220" s="14"/>
      <c r="B220" s="200"/>
      <c r="C220" s="14"/>
      <c r="D220" s="193" t="s">
        <v>132</v>
      </c>
      <c r="E220" s="14"/>
      <c r="F220" s="202" t="s">
        <v>302</v>
      </c>
      <c r="G220" s="14"/>
      <c r="H220" s="203">
        <v>37.567</v>
      </c>
      <c r="I220" s="204"/>
      <c r="J220" s="14"/>
      <c r="K220" s="14"/>
      <c r="L220" s="200"/>
      <c r="M220" s="205"/>
      <c r="N220" s="206"/>
      <c r="O220" s="206"/>
      <c r="P220" s="206"/>
      <c r="Q220" s="206"/>
      <c r="R220" s="206"/>
      <c r="S220" s="206"/>
      <c r="T220" s="207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01" t="s">
        <v>132</v>
      </c>
      <c r="AU220" s="201" t="s">
        <v>85</v>
      </c>
      <c r="AV220" s="14" t="s">
        <v>85</v>
      </c>
      <c r="AW220" s="14" t="s">
        <v>3</v>
      </c>
      <c r="AX220" s="14" t="s">
        <v>80</v>
      </c>
      <c r="AY220" s="201" t="s">
        <v>125</v>
      </c>
    </row>
    <row r="221" s="2" customFormat="1" ht="37.8" customHeight="1">
      <c r="A221" s="38"/>
      <c r="B221" s="177"/>
      <c r="C221" s="178" t="s">
        <v>303</v>
      </c>
      <c r="D221" s="178" t="s">
        <v>127</v>
      </c>
      <c r="E221" s="179" t="s">
        <v>304</v>
      </c>
      <c r="F221" s="180" t="s">
        <v>305</v>
      </c>
      <c r="G221" s="181" t="s">
        <v>222</v>
      </c>
      <c r="H221" s="182">
        <v>24</v>
      </c>
      <c r="I221" s="183"/>
      <c r="J221" s="184">
        <f>ROUND(I221*H221,2)</f>
        <v>0</v>
      </c>
      <c r="K221" s="185"/>
      <c r="L221" s="39"/>
      <c r="M221" s="186" t="s">
        <v>1</v>
      </c>
      <c r="N221" s="187" t="s">
        <v>38</v>
      </c>
      <c r="O221" s="82"/>
      <c r="P221" s="188">
        <f>O221*H221</f>
        <v>0</v>
      </c>
      <c r="Q221" s="188">
        <v>0.00068000000000000005</v>
      </c>
      <c r="R221" s="188">
        <f>Q221*H221</f>
        <v>0.016320000000000001</v>
      </c>
      <c r="S221" s="188">
        <v>0</v>
      </c>
      <c r="T221" s="189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0" t="s">
        <v>131</v>
      </c>
      <c r="AT221" s="190" t="s">
        <v>127</v>
      </c>
      <c r="AU221" s="190" t="s">
        <v>85</v>
      </c>
      <c r="AY221" s="19" t="s">
        <v>125</v>
      </c>
      <c r="BE221" s="191">
        <f>IF(N221="základná",J221,0)</f>
        <v>0</v>
      </c>
      <c r="BF221" s="191">
        <f>IF(N221="znížená",J221,0)</f>
        <v>0</v>
      </c>
      <c r="BG221" s="191">
        <f>IF(N221="zákl. prenesená",J221,0)</f>
        <v>0</v>
      </c>
      <c r="BH221" s="191">
        <f>IF(N221="zníž. prenesená",J221,0)</f>
        <v>0</v>
      </c>
      <c r="BI221" s="191">
        <f>IF(N221="nulová",J221,0)</f>
        <v>0</v>
      </c>
      <c r="BJ221" s="19" t="s">
        <v>85</v>
      </c>
      <c r="BK221" s="191">
        <f>ROUND(I221*H221,2)</f>
        <v>0</v>
      </c>
      <c r="BL221" s="19" t="s">
        <v>131</v>
      </c>
      <c r="BM221" s="190" t="s">
        <v>306</v>
      </c>
    </row>
    <row r="222" s="13" customFormat="1">
      <c r="A222" s="13"/>
      <c r="B222" s="192"/>
      <c r="C222" s="13"/>
      <c r="D222" s="193" t="s">
        <v>132</v>
      </c>
      <c r="E222" s="194" t="s">
        <v>1</v>
      </c>
      <c r="F222" s="195" t="s">
        <v>307</v>
      </c>
      <c r="G222" s="13"/>
      <c r="H222" s="194" t="s">
        <v>1</v>
      </c>
      <c r="I222" s="196"/>
      <c r="J222" s="13"/>
      <c r="K222" s="13"/>
      <c r="L222" s="192"/>
      <c r="M222" s="197"/>
      <c r="N222" s="198"/>
      <c r="O222" s="198"/>
      <c r="P222" s="198"/>
      <c r="Q222" s="198"/>
      <c r="R222" s="198"/>
      <c r="S222" s="198"/>
      <c r="T222" s="19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94" t="s">
        <v>132</v>
      </c>
      <c r="AU222" s="194" t="s">
        <v>85</v>
      </c>
      <c r="AV222" s="13" t="s">
        <v>80</v>
      </c>
      <c r="AW222" s="13" t="s">
        <v>29</v>
      </c>
      <c r="AX222" s="13" t="s">
        <v>72</v>
      </c>
      <c r="AY222" s="194" t="s">
        <v>125</v>
      </c>
    </row>
    <row r="223" s="14" customFormat="1">
      <c r="A223" s="14"/>
      <c r="B223" s="200"/>
      <c r="C223" s="14"/>
      <c r="D223" s="193" t="s">
        <v>132</v>
      </c>
      <c r="E223" s="201" t="s">
        <v>1</v>
      </c>
      <c r="F223" s="202" t="s">
        <v>308</v>
      </c>
      <c r="G223" s="14"/>
      <c r="H223" s="203">
        <v>23.007000000000001</v>
      </c>
      <c r="I223" s="204"/>
      <c r="J223" s="14"/>
      <c r="K223" s="14"/>
      <c r="L223" s="200"/>
      <c r="M223" s="205"/>
      <c r="N223" s="206"/>
      <c r="O223" s="206"/>
      <c r="P223" s="206"/>
      <c r="Q223" s="206"/>
      <c r="R223" s="206"/>
      <c r="S223" s="206"/>
      <c r="T223" s="20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1" t="s">
        <v>132</v>
      </c>
      <c r="AU223" s="201" t="s">
        <v>85</v>
      </c>
      <c r="AV223" s="14" t="s">
        <v>85</v>
      </c>
      <c r="AW223" s="14" t="s">
        <v>29</v>
      </c>
      <c r="AX223" s="14" t="s">
        <v>72</v>
      </c>
      <c r="AY223" s="201" t="s">
        <v>125</v>
      </c>
    </row>
    <row r="224" s="14" customFormat="1">
      <c r="A224" s="14"/>
      <c r="B224" s="200"/>
      <c r="C224" s="14"/>
      <c r="D224" s="193" t="s">
        <v>132</v>
      </c>
      <c r="E224" s="201" t="s">
        <v>1</v>
      </c>
      <c r="F224" s="202" t="s">
        <v>309</v>
      </c>
      <c r="G224" s="14"/>
      <c r="H224" s="203">
        <v>0.99299999999999999</v>
      </c>
      <c r="I224" s="204"/>
      <c r="J224" s="14"/>
      <c r="K224" s="14"/>
      <c r="L224" s="200"/>
      <c r="M224" s="205"/>
      <c r="N224" s="206"/>
      <c r="O224" s="206"/>
      <c r="P224" s="206"/>
      <c r="Q224" s="206"/>
      <c r="R224" s="206"/>
      <c r="S224" s="206"/>
      <c r="T224" s="20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01" t="s">
        <v>132</v>
      </c>
      <c r="AU224" s="201" t="s">
        <v>85</v>
      </c>
      <c r="AV224" s="14" t="s">
        <v>85</v>
      </c>
      <c r="AW224" s="14" t="s">
        <v>29</v>
      </c>
      <c r="AX224" s="14" t="s">
        <v>72</v>
      </c>
      <c r="AY224" s="201" t="s">
        <v>125</v>
      </c>
    </row>
    <row r="225" s="15" customFormat="1">
      <c r="A225" s="15"/>
      <c r="B225" s="208"/>
      <c r="C225" s="15"/>
      <c r="D225" s="193" t="s">
        <v>132</v>
      </c>
      <c r="E225" s="209" t="s">
        <v>1</v>
      </c>
      <c r="F225" s="210" t="s">
        <v>142</v>
      </c>
      <c r="G225" s="15"/>
      <c r="H225" s="211">
        <v>24</v>
      </c>
      <c r="I225" s="212"/>
      <c r="J225" s="15"/>
      <c r="K225" s="15"/>
      <c r="L225" s="208"/>
      <c r="M225" s="213"/>
      <c r="N225" s="214"/>
      <c r="O225" s="214"/>
      <c r="P225" s="214"/>
      <c r="Q225" s="214"/>
      <c r="R225" s="214"/>
      <c r="S225" s="214"/>
      <c r="T225" s="2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09" t="s">
        <v>132</v>
      </c>
      <c r="AU225" s="209" t="s">
        <v>85</v>
      </c>
      <c r="AV225" s="15" t="s">
        <v>131</v>
      </c>
      <c r="AW225" s="15" t="s">
        <v>29</v>
      </c>
      <c r="AX225" s="15" t="s">
        <v>80</v>
      </c>
      <c r="AY225" s="209" t="s">
        <v>125</v>
      </c>
    </row>
    <row r="226" s="2" customFormat="1" ht="33" customHeight="1">
      <c r="A226" s="38"/>
      <c r="B226" s="177"/>
      <c r="C226" s="178" t="s">
        <v>310</v>
      </c>
      <c r="D226" s="178" t="s">
        <v>127</v>
      </c>
      <c r="E226" s="179" t="s">
        <v>311</v>
      </c>
      <c r="F226" s="180" t="s">
        <v>312</v>
      </c>
      <c r="G226" s="181" t="s">
        <v>204</v>
      </c>
      <c r="H226" s="182">
        <v>1342.8800000000001</v>
      </c>
      <c r="I226" s="183"/>
      <c r="J226" s="184">
        <f>ROUND(I226*H226,2)</f>
        <v>0</v>
      </c>
      <c r="K226" s="185"/>
      <c r="L226" s="39"/>
      <c r="M226" s="186" t="s">
        <v>1</v>
      </c>
      <c r="N226" s="187" t="s">
        <v>38</v>
      </c>
      <c r="O226" s="82"/>
      <c r="P226" s="188">
        <f>O226*H226</f>
        <v>0</v>
      </c>
      <c r="Q226" s="188">
        <v>0</v>
      </c>
      <c r="R226" s="188">
        <f>Q226*H226</f>
        <v>0</v>
      </c>
      <c r="S226" s="188">
        <v>0</v>
      </c>
      <c r="T226" s="189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0" t="s">
        <v>211</v>
      </c>
      <c r="AT226" s="190" t="s">
        <v>127</v>
      </c>
      <c r="AU226" s="190" t="s">
        <v>85</v>
      </c>
      <c r="AY226" s="19" t="s">
        <v>125</v>
      </c>
      <c r="BE226" s="191">
        <f>IF(N226="základná",J226,0)</f>
        <v>0</v>
      </c>
      <c r="BF226" s="191">
        <f>IF(N226="znížená",J226,0)</f>
        <v>0</v>
      </c>
      <c r="BG226" s="191">
        <f>IF(N226="zákl. prenesená",J226,0)</f>
        <v>0</v>
      </c>
      <c r="BH226" s="191">
        <f>IF(N226="zníž. prenesená",J226,0)</f>
        <v>0</v>
      </c>
      <c r="BI226" s="191">
        <f>IF(N226="nulová",J226,0)</f>
        <v>0</v>
      </c>
      <c r="BJ226" s="19" t="s">
        <v>85</v>
      </c>
      <c r="BK226" s="191">
        <f>ROUND(I226*H226,2)</f>
        <v>0</v>
      </c>
      <c r="BL226" s="19" t="s">
        <v>211</v>
      </c>
      <c r="BM226" s="190" t="s">
        <v>313</v>
      </c>
    </row>
    <row r="227" s="13" customFormat="1">
      <c r="A227" s="13"/>
      <c r="B227" s="192"/>
      <c r="C227" s="13"/>
      <c r="D227" s="193" t="s">
        <v>132</v>
      </c>
      <c r="E227" s="194" t="s">
        <v>1</v>
      </c>
      <c r="F227" s="195" t="s">
        <v>314</v>
      </c>
      <c r="G227" s="13"/>
      <c r="H227" s="194" t="s">
        <v>1</v>
      </c>
      <c r="I227" s="196"/>
      <c r="J227" s="13"/>
      <c r="K227" s="13"/>
      <c r="L227" s="192"/>
      <c r="M227" s="197"/>
      <c r="N227" s="198"/>
      <c r="O227" s="198"/>
      <c r="P227" s="198"/>
      <c r="Q227" s="198"/>
      <c r="R227" s="198"/>
      <c r="S227" s="198"/>
      <c r="T227" s="19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4" t="s">
        <v>132</v>
      </c>
      <c r="AU227" s="194" t="s">
        <v>85</v>
      </c>
      <c r="AV227" s="13" t="s">
        <v>80</v>
      </c>
      <c r="AW227" s="13" t="s">
        <v>29</v>
      </c>
      <c r="AX227" s="13" t="s">
        <v>72</v>
      </c>
      <c r="AY227" s="194" t="s">
        <v>125</v>
      </c>
    </row>
    <row r="228" s="14" customFormat="1">
      <c r="A228" s="14"/>
      <c r="B228" s="200"/>
      <c r="C228" s="14"/>
      <c r="D228" s="193" t="s">
        <v>132</v>
      </c>
      <c r="E228" s="201" t="s">
        <v>1</v>
      </c>
      <c r="F228" s="202" t="s">
        <v>315</v>
      </c>
      <c r="G228" s="14"/>
      <c r="H228" s="203">
        <v>1265.46</v>
      </c>
      <c r="I228" s="204"/>
      <c r="J228" s="14"/>
      <c r="K228" s="14"/>
      <c r="L228" s="200"/>
      <c r="M228" s="205"/>
      <c r="N228" s="206"/>
      <c r="O228" s="206"/>
      <c r="P228" s="206"/>
      <c r="Q228" s="206"/>
      <c r="R228" s="206"/>
      <c r="S228" s="206"/>
      <c r="T228" s="20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1" t="s">
        <v>132</v>
      </c>
      <c r="AU228" s="201" t="s">
        <v>85</v>
      </c>
      <c r="AV228" s="14" t="s">
        <v>85</v>
      </c>
      <c r="AW228" s="14" t="s">
        <v>29</v>
      </c>
      <c r="AX228" s="14" t="s">
        <v>72</v>
      </c>
      <c r="AY228" s="201" t="s">
        <v>125</v>
      </c>
    </row>
    <row r="229" s="13" customFormat="1">
      <c r="A229" s="13"/>
      <c r="B229" s="192"/>
      <c r="C229" s="13"/>
      <c r="D229" s="193" t="s">
        <v>132</v>
      </c>
      <c r="E229" s="194" t="s">
        <v>1</v>
      </c>
      <c r="F229" s="195" t="s">
        <v>316</v>
      </c>
      <c r="G229" s="13"/>
      <c r="H229" s="194" t="s">
        <v>1</v>
      </c>
      <c r="I229" s="196"/>
      <c r="J229" s="13"/>
      <c r="K229" s="13"/>
      <c r="L229" s="192"/>
      <c r="M229" s="197"/>
      <c r="N229" s="198"/>
      <c r="O229" s="198"/>
      <c r="P229" s="198"/>
      <c r="Q229" s="198"/>
      <c r="R229" s="198"/>
      <c r="S229" s="198"/>
      <c r="T229" s="19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94" t="s">
        <v>132</v>
      </c>
      <c r="AU229" s="194" t="s">
        <v>85</v>
      </c>
      <c r="AV229" s="13" t="s">
        <v>80</v>
      </c>
      <c r="AW229" s="13" t="s">
        <v>29</v>
      </c>
      <c r="AX229" s="13" t="s">
        <v>72</v>
      </c>
      <c r="AY229" s="194" t="s">
        <v>125</v>
      </c>
    </row>
    <row r="230" s="14" customFormat="1">
      <c r="A230" s="14"/>
      <c r="B230" s="200"/>
      <c r="C230" s="14"/>
      <c r="D230" s="193" t="s">
        <v>132</v>
      </c>
      <c r="E230" s="201" t="s">
        <v>1</v>
      </c>
      <c r="F230" s="202" t="s">
        <v>317</v>
      </c>
      <c r="G230" s="14"/>
      <c r="H230" s="203">
        <v>77.420000000000002</v>
      </c>
      <c r="I230" s="204"/>
      <c r="J230" s="14"/>
      <c r="K230" s="14"/>
      <c r="L230" s="200"/>
      <c r="M230" s="205"/>
      <c r="N230" s="206"/>
      <c r="O230" s="206"/>
      <c r="P230" s="206"/>
      <c r="Q230" s="206"/>
      <c r="R230" s="206"/>
      <c r="S230" s="206"/>
      <c r="T230" s="207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01" t="s">
        <v>132</v>
      </c>
      <c r="AU230" s="201" t="s">
        <v>85</v>
      </c>
      <c r="AV230" s="14" t="s">
        <v>85</v>
      </c>
      <c r="AW230" s="14" t="s">
        <v>29</v>
      </c>
      <c r="AX230" s="14" t="s">
        <v>72</v>
      </c>
      <c r="AY230" s="201" t="s">
        <v>125</v>
      </c>
    </row>
    <row r="231" s="15" customFormat="1">
      <c r="A231" s="15"/>
      <c r="B231" s="208"/>
      <c r="C231" s="15"/>
      <c r="D231" s="193" t="s">
        <v>132</v>
      </c>
      <c r="E231" s="209" t="s">
        <v>1</v>
      </c>
      <c r="F231" s="210" t="s">
        <v>142</v>
      </c>
      <c r="G231" s="15"/>
      <c r="H231" s="211">
        <v>1342.8800000000001</v>
      </c>
      <c r="I231" s="212"/>
      <c r="J231" s="15"/>
      <c r="K231" s="15"/>
      <c r="L231" s="208"/>
      <c r="M231" s="213"/>
      <c r="N231" s="214"/>
      <c r="O231" s="214"/>
      <c r="P231" s="214"/>
      <c r="Q231" s="214"/>
      <c r="R231" s="214"/>
      <c r="S231" s="214"/>
      <c r="T231" s="2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09" t="s">
        <v>132</v>
      </c>
      <c r="AU231" s="209" t="s">
        <v>85</v>
      </c>
      <c r="AV231" s="15" t="s">
        <v>131</v>
      </c>
      <c r="AW231" s="15" t="s">
        <v>29</v>
      </c>
      <c r="AX231" s="15" t="s">
        <v>80</v>
      </c>
      <c r="AY231" s="209" t="s">
        <v>125</v>
      </c>
    </row>
    <row r="232" s="2" customFormat="1" ht="33" customHeight="1">
      <c r="A232" s="38"/>
      <c r="B232" s="177"/>
      <c r="C232" s="216" t="s">
        <v>318</v>
      </c>
      <c r="D232" s="216" t="s">
        <v>196</v>
      </c>
      <c r="E232" s="217" t="s">
        <v>319</v>
      </c>
      <c r="F232" s="218" t="s">
        <v>320</v>
      </c>
      <c r="G232" s="219" t="s">
        <v>199</v>
      </c>
      <c r="H232" s="220">
        <v>1.2909999999999999</v>
      </c>
      <c r="I232" s="221"/>
      <c r="J232" s="222">
        <f>ROUND(I232*H232,2)</f>
        <v>0</v>
      </c>
      <c r="K232" s="223"/>
      <c r="L232" s="224"/>
      <c r="M232" s="225" t="s">
        <v>1</v>
      </c>
      <c r="N232" s="226" t="s">
        <v>38</v>
      </c>
      <c r="O232" s="82"/>
      <c r="P232" s="188">
        <f>O232*H232</f>
        <v>0</v>
      </c>
      <c r="Q232" s="188">
        <v>1</v>
      </c>
      <c r="R232" s="188">
        <f>Q232*H232</f>
        <v>1.2909999999999999</v>
      </c>
      <c r="S232" s="188">
        <v>0</v>
      </c>
      <c r="T232" s="189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0" t="s">
        <v>153</v>
      </c>
      <c r="AT232" s="190" t="s">
        <v>196</v>
      </c>
      <c r="AU232" s="190" t="s">
        <v>85</v>
      </c>
      <c r="AY232" s="19" t="s">
        <v>125</v>
      </c>
      <c r="BE232" s="191">
        <f>IF(N232="základná",J232,0)</f>
        <v>0</v>
      </c>
      <c r="BF232" s="191">
        <f>IF(N232="znížená",J232,0)</f>
        <v>0</v>
      </c>
      <c r="BG232" s="191">
        <f>IF(N232="zákl. prenesená",J232,0)</f>
        <v>0</v>
      </c>
      <c r="BH232" s="191">
        <f>IF(N232="zníž. prenesená",J232,0)</f>
        <v>0</v>
      </c>
      <c r="BI232" s="191">
        <f>IF(N232="nulová",J232,0)</f>
        <v>0</v>
      </c>
      <c r="BJ232" s="19" t="s">
        <v>85</v>
      </c>
      <c r="BK232" s="191">
        <f>ROUND(I232*H232,2)</f>
        <v>0</v>
      </c>
      <c r="BL232" s="19" t="s">
        <v>131</v>
      </c>
      <c r="BM232" s="190" t="s">
        <v>321</v>
      </c>
    </row>
    <row r="233" s="14" customFormat="1">
      <c r="A233" s="14"/>
      <c r="B233" s="200"/>
      <c r="C233" s="14"/>
      <c r="D233" s="193" t="s">
        <v>132</v>
      </c>
      <c r="E233" s="201" t="s">
        <v>1</v>
      </c>
      <c r="F233" s="202" t="s">
        <v>322</v>
      </c>
      <c r="G233" s="14"/>
      <c r="H233" s="203">
        <v>1.2909999999999999</v>
      </c>
      <c r="I233" s="204"/>
      <c r="J233" s="14"/>
      <c r="K233" s="14"/>
      <c r="L233" s="200"/>
      <c r="M233" s="205"/>
      <c r="N233" s="206"/>
      <c r="O233" s="206"/>
      <c r="P233" s="206"/>
      <c r="Q233" s="206"/>
      <c r="R233" s="206"/>
      <c r="S233" s="206"/>
      <c r="T233" s="20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1" t="s">
        <v>132</v>
      </c>
      <c r="AU233" s="201" t="s">
        <v>85</v>
      </c>
      <c r="AV233" s="14" t="s">
        <v>85</v>
      </c>
      <c r="AW233" s="14" t="s">
        <v>29</v>
      </c>
      <c r="AX233" s="14" t="s">
        <v>80</v>
      </c>
      <c r="AY233" s="201" t="s">
        <v>125</v>
      </c>
    </row>
    <row r="234" s="2" customFormat="1" ht="24.15" customHeight="1">
      <c r="A234" s="38"/>
      <c r="B234" s="177"/>
      <c r="C234" s="216" t="s">
        <v>323</v>
      </c>
      <c r="D234" s="216" t="s">
        <v>196</v>
      </c>
      <c r="E234" s="217" t="s">
        <v>324</v>
      </c>
      <c r="F234" s="218" t="s">
        <v>325</v>
      </c>
      <c r="G234" s="219" t="s">
        <v>199</v>
      </c>
      <c r="H234" s="220">
        <v>0.079000000000000001</v>
      </c>
      <c r="I234" s="221"/>
      <c r="J234" s="222">
        <f>ROUND(I234*H234,2)</f>
        <v>0</v>
      </c>
      <c r="K234" s="223"/>
      <c r="L234" s="224"/>
      <c r="M234" s="225" t="s">
        <v>1</v>
      </c>
      <c r="N234" s="226" t="s">
        <v>38</v>
      </c>
      <c r="O234" s="82"/>
      <c r="P234" s="188">
        <f>O234*H234</f>
        <v>0</v>
      </c>
      <c r="Q234" s="188">
        <v>1</v>
      </c>
      <c r="R234" s="188">
        <f>Q234*H234</f>
        <v>0.079000000000000001</v>
      </c>
      <c r="S234" s="188">
        <v>0</v>
      </c>
      <c r="T234" s="189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0" t="s">
        <v>153</v>
      </c>
      <c r="AT234" s="190" t="s">
        <v>196</v>
      </c>
      <c r="AU234" s="190" t="s">
        <v>85</v>
      </c>
      <c r="AY234" s="19" t="s">
        <v>125</v>
      </c>
      <c r="BE234" s="191">
        <f>IF(N234="základná",J234,0)</f>
        <v>0</v>
      </c>
      <c r="BF234" s="191">
        <f>IF(N234="znížená",J234,0)</f>
        <v>0</v>
      </c>
      <c r="BG234" s="191">
        <f>IF(N234="zákl. prenesená",J234,0)</f>
        <v>0</v>
      </c>
      <c r="BH234" s="191">
        <f>IF(N234="zníž. prenesená",J234,0)</f>
        <v>0</v>
      </c>
      <c r="BI234" s="191">
        <f>IF(N234="nulová",J234,0)</f>
        <v>0</v>
      </c>
      <c r="BJ234" s="19" t="s">
        <v>85</v>
      </c>
      <c r="BK234" s="191">
        <f>ROUND(I234*H234,2)</f>
        <v>0</v>
      </c>
      <c r="BL234" s="19" t="s">
        <v>131</v>
      </c>
      <c r="BM234" s="190" t="s">
        <v>326</v>
      </c>
    </row>
    <row r="235" s="14" customFormat="1">
      <c r="A235" s="14"/>
      <c r="B235" s="200"/>
      <c r="C235" s="14"/>
      <c r="D235" s="193" t="s">
        <v>132</v>
      </c>
      <c r="E235" s="201" t="s">
        <v>1</v>
      </c>
      <c r="F235" s="202" t="s">
        <v>327</v>
      </c>
      <c r="G235" s="14"/>
      <c r="H235" s="203">
        <v>0.079000000000000001</v>
      </c>
      <c r="I235" s="204"/>
      <c r="J235" s="14"/>
      <c r="K235" s="14"/>
      <c r="L235" s="200"/>
      <c r="M235" s="205"/>
      <c r="N235" s="206"/>
      <c r="O235" s="206"/>
      <c r="P235" s="206"/>
      <c r="Q235" s="206"/>
      <c r="R235" s="206"/>
      <c r="S235" s="206"/>
      <c r="T235" s="207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01" t="s">
        <v>132</v>
      </c>
      <c r="AU235" s="201" t="s">
        <v>85</v>
      </c>
      <c r="AV235" s="14" t="s">
        <v>85</v>
      </c>
      <c r="AW235" s="14" t="s">
        <v>29</v>
      </c>
      <c r="AX235" s="14" t="s">
        <v>80</v>
      </c>
      <c r="AY235" s="201" t="s">
        <v>125</v>
      </c>
    </row>
    <row r="236" s="12" customFormat="1" ht="22.8" customHeight="1">
      <c r="A236" s="12"/>
      <c r="B236" s="164"/>
      <c r="C236" s="12"/>
      <c r="D236" s="165" t="s">
        <v>71</v>
      </c>
      <c r="E236" s="175" t="s">
        <v>328</v>
      </c>
      <c r="F236" s="175" t="s">
        <v>329</v>
      </c>
      <c r="G236" s="12"/>
      <c r="H236" s="12"/>
      <c r="I236" s="167"/>
      <c r="J236" s="176">
        <f>BK236</f>
        <v>0</v>
      </c>
      <c r="K236" s="12"/>
      <c r="L236" s="164"/>
      <c r="M236" s="169"/>
      <c r="N236" s="170"/>
      <c r="O236" s="170"/>
      <c r="P236" s="171">
        <f>P237</f>
        <v>0</v>
      </c>
      <c r="Q236" s="170"/>
      <c r="R236" s="171">
        <f>R237</f>
        <v>0</v>
      </c>
      <c r="S236" s="170"/>
      <c r="T236" s="172">
        <f>T237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65" t="s">
        <v>80</v>
      </c>
      <c r="AT236" s="173" t="s">
        <v>71</v>
      </c>
      <c r="AU236" s="173" t="s">
        <v>80</v>
      </c>
      <c r="AY236" s="165" t="s">
        <v>125</v>
      </c>
      <c r="BK236" s="174">
        <f>BK237</f>
        <v>0</v>
      </c>
    </row>
    <row r="237" s="2" customFormat="1" ht="33" customHeight="1">
      <c r="A237" s="38"/>
      <c r="B237" s="177"/>
      <c r="C237" s="178" t="s">
        <v>330</v>
      </c>
      <c r="D237" s="178" t="s">
        <v>127</v>
      </c>
      <c r="E237" s="179" t="s">
        <v>331</v>
      </c>
      <c r="F237" s="180" t="s">
        <v>332</v>
      </c>
      <c r="G237" s="181" t="s">
        <v>199</v>
      </c>
      <c r="H237" s="182">
        <v>12031.243</v>
      </c>
      <c r="I237" s="183"/>
      <c r="J237" s="184">
        <f>ROUND(I237*H237,2)</f>
        <v>0</v>
      </c>
      <c r="K237" s="185"/>
      <c r="L237" s="39"/>
      <c r="M237" s="186" t="s">
        <v>1</v>
      </c>
      <c r="N237" s="187" t="s">
        <v>38</v>
      </c>
      <c r="O237" s="82"/>
      <c r="P237" s="188">
        <f>O237*H237</f>
        <v>0</v>
      </c>
      <c r="Q237" s="188">
        <v>0</v>
      </c>
      <c r="R237" s="188">
        <f>Q237*H237</f>
        <v>0</v>
      </c>
      <c r="S237" s="188">
        <v>0</v>
      </c>
      <c r="T237" s="189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0" t="s">
        <v>131</v>
      </c>
      <c r="AT237" s="190" t="s">
        <v>127</v>
      </c>
      <c r="AU237" s="190" t="s">
        <v>85</v>
      </c>
      <c r="AY237" s="19" t="s">
        <v>125</v>
      </c>
      <c r="BE237" s="191">
        <f>IF(N237="základná",J237,0)</f>
        <v>0</v>
      </c>
      <c r="BF237" s="191">
        <f>IF(N237="znížená",J237,0)</f>
        <v>0</v>
      </c>
      <c r="BG237" s="191">
        <f>IF(N237="zákl. prenesená",J237,0)</f>
        <v>0</v>
      </c>
      <c r="BH237" s="191">
        <f>IF(N237="zníž. prenesená",J237,0)</f>
        <v>0</v>
      </c>
      <c r="BI237" s="191">
        <f>IF(N237="nulová",J237,0)</f>
        <v>0</v>
      </c>
      <c r="BJ237" s="19" t="s">
        <v>85</v>
      </c>
      <c r="BK237" s="191">
        <f>ROUND(I237*H237,2)</f>
        <v>0</v>
      </c>
      <c r="BL237" s="19" t="s">
        <v>131</v>
      </c>
      <c r="BM237" s="190" t="s">
        <v>333</v>
      </c>
    </row>
    <row r="238" s="12" customFormat="1" ht="25.92" customHeight="1">
      <c r="A238" s="12"/>
      <c r="B238" s="164"/>
      <c r="C238" s="12"/>
      <c r="D238" s="165" t="s">
        <v>71</v>
      </c>
      <c r="E238" s="166" t="s">
        <v>334</v>
      </c>
      <c r="F238" s="166" t="s">
        <v>335</v>
      </c>
      <c r="G238" s="12"/>
      <c r="H238" s="12"/>
      <c r="I238" s="167"/>
      <c r="J238" s="168">
        <f>BK238</f>
        <v>0</v>
      </c>
      <c r="K238" s="12"/>
      <c r="L238" s="164"/>
      <c r="M238" s="169"/>
      <c r="N238" s="170"/>
      <c r="O238" s="170"/>
      <c r="P238" s="171">
        <f>SUM(P239:P249)</f>
        <v>0</v>
      </c>
      <c r="Q238" s="170"/>
      <c r="R238" s="171">
        <f>SUM(R239:R249)</f>
        <v>32.107291839999995</v>
      </c>
      <c r="S238" s="170"/>
      <c r="T238" s="172">
        <f>SUM(T239:T249)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165" t="s">
        <v>85</v>
      </c>
      <c r="AT238" s="173" t="s">
        <v>71</v>
      </c>
      <c r="AU238" s="173" t="s">
        <v>72</v>
      </c>
      <c r="AY238" s="165" t="s">
        <v>125</v>
      </c>
      <c r="BK238" s="174">
        <f>SUM(BK239:BK249)</f>
        <v>0</v>
      </c>
    </row>
    <row r="239" s="2" customFormat="1" ht="37.8" customHeight="1">
      <c r="A239" s="38"/>
      <c r="B239" s="177"/>
      <c r="C239" s="178" t="s">
        <v>336</v>
      </c>
      <c r="D239" s="178" t="s">
        <v>127</v>
      </c>
      <c r="E239" s="179" t="s">
        <v>337</v>
      </c>
      <c r="F239" s="180" t="s">
        <v>338</v>
      </c>
      <c r="G239" s="181" t="s">
        <v>172</v>
      </c>
      <c r="H239" s="182">
        <v>11989.280000000001</v>
      </c>
      <c r="I239" s="183"/>
      <c r="J239" s="184">
        <f>ROUND(I239*H239,2)</f>
        <v>0</v>
      </c>
      <c r="K239" s="185"/>
      <c r="L239" s="39"/>
      <c r="M239" s="186" t="s">
        <v>1</v>
      </c>
      <c r="N239" s="187" t="s">
        <v>38</v>
      </c>
      <c r="O239" s="82"/>
      <c r="P239" s="188">
        <f>O239*H239</f>
        <v>0</v>
      </c>
      <c r="Q239" s="188">
        <v>3.3000000000000003E-05</v>
      </c>
      <c r="R239" s="188">
        <f>Q239*H239</f>
        <v>0.39564624000000004</v>
      </c>
      <c r="S239" s="188">
        <v>0</v>
      </c>
      <c r="T239" s="189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0" t="s">
        <v>211</v>
      </c>
      <c r="AT239" s="190" t="s">
        <v>127</v>
      </c>
      <c r="AU239" s="190" t="s">
        <v>80</v>
      </c>
      <c r="AY239" s="19" t="s">
        <v>125</v>
      </c>
      <c r="BE239" s="191">
        <f>IF(N239="základná",J239,0)</f>
        <v>0</v>
      </c>
      <c r="BF239" s="191">
        <f>IF(N239="znížená",J239,0)</f>
        <v>0</v>
      </c>
      <c r="BG239" s="191">
        <f>IF(N239="zákl. prenesená",J239,0)</f>
        <v>0</v>
      </c>
      <c r="BH239" s="191">
        <f>IF(N239="zníž. prenesená",J239,0)</f>
        <v>0</v>
      </c>
      <c r="BI239" s="191">
        <f>IF(N239="nulová",J239,0)</f>
        <v>0</v>
      </c>
      <c r="BJ239" s="19" t="s">
        <v>85</v>
      </c>
      <c r="BK239" s="191">
        <f>ROUND(I239*H239,2)</f>
        <v>0</v>
      </c>
      <c r="BL239" s="19" t="s">
        <v>211</v>
      </c>
      <c r="BM239" s="190" t="s">
        <v>339</v>
      </c>
    </row>
    <row r="240" s="14" customFormat="1">
      <c r="A240" s="14"/>
      <c r="B240" s="200"/>
      <c r="C240" s="14"/>
      <c r="D240" s="193" t="s">
        <v>132</v>
      </c>
      <c r="E240" s="201" t="s">
        <v>1</v>
      </c>
      <c r="F240" s="202" t="s">
        <v>340</v>
      </c>
      <c r="G240" s="14"/>
      <c r="H240" s="203">
        <v>11989.280000000001</v>
      </c>
      <c r="I240" s="204"/>
      <c r="J240" s="14"/>
      <c r="K240" s="14"/>
      <c r="L240" s="200"/>
      <c r="M240" s="205"/>
      <c r="N240" s="206"/>
      <c r="O240" s="206"/>
      <c r="P240" s="206"/>
      <c r="Q240" s="206"/>
      <c r="R240" s="206"/>
      <c r="S240" s="206"/>
      <c r="T240" s="207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1" t="s">
        <v>132</v>
      </c>
      <c r="AU240" s="201" t="s">
        <v>80</v>
      </c>
      <c r="AV240" s="14" t="s">
        <v>85</v>
      </c>
      <c r="AW240" s="14" t="s">
        <v>29</v>
      </c>
      <c r="AX240" s="14" t="s">
        <v>80</v>
      </c>
      <c r="AY240" s="201" t="s">
        <v>125</v>
      </c>
    </row>
    <row r="241" s="2" customFormat="1" ht="44.25" customHeight="1">
      <c r="A241" s="38"/>
      <c r="B241" s="177"/>
      <c r="C241" s="216" t="s">
        <v>341</v>
      </c>
      <c r="D241" s="216" t="s">
        <v>196</v>
      </c>
      <c r="E241" s="217" t="s">
        <v>342</v>
      </c>
      <c r="F241" s="218" t="s">
        <v>343</v>
      </c>
      <c r="G241" s="219" t="s">
        <v>172</v>
      </c>
      <c r="H241" s="220">
        <v>13787.672000000001</v>
      </c>
      <c r="I241" s="221"/>
      <c r="J241" s="222">
        <f>ROUND(I241*H241,2)</f>
        <v>0</v>
      </c>
      <c r="K241" s="223"/>
      <c r="L241" s="224"/>
      <c r="M241" s="225" t="s">
        <v>1</v>
      </c>
      <c r="N241" s="226" t="s">
        <v>38</v>
      </c>
      <c r="O241" s="82"/>
      <c r="P241" s="188">
        <f>O241*H241</f>
        <v>0</v>
      </c>
      <c r="Q241" s="188">
        <v>0.002</v>
      </c>
      <c r="R241" s="188">
        <f>Q241*H241</f>
        <v>27.575344000000001</v>
      </c>
      <c r="S241" s="188">
        <v>0</v>
      </c>
      <c r="T241" s="189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0" t="s">
        <v>295</v>
      </c>
      <c r="AT241" s="190" t="s">
        <v>196</v>
      </c>
      <c r="AU241" s="190" t="s">
        <v>80</v>
      </c>
      <c r="AY241" s="19" t="s">
        <v>125</v>
      </c>
      <c r="BE241" s="191">
        <f>IF(N241="základná",J241,0)</f>
        <v>0</v>
      </c>
      <c r="BF241" s="191">
        <f>IF(N241="znížená",J241,0)</f>
        <v>0</v>
      </c>
      <c r="BG241" s="191">
        <f>IF(N241="zákl. prenesená",J241,0)</f>
        <v>0</v>
      </c>
      <c r="BH241" s="191">
        <f>IF(N241="zníž. prenesená",J241,0)</f>
        <v>0</v>
      </c>
      <c r="BI241" s="191">
        <f>IF(N241="nulová",J241,0)</f>
        <v>0</v>
      </c>
      <c r="BJ241" s="19" t="s">
        <v>85</v>
      </c>
      <c r="BK241" s="191">
        <f>ROUND(I241*H241,2)</f>
        <v>0</v>
      </c>
      <c r="BL241" s="19" t="s">
        <v>211</v>
      </c>
      <c r="BM241" s="190" t="s">
        <v>344</v>
      </c>
    </row>
    <row r="242" s="14" customFormat="1">
      <c r="A242" s="14"/>
      <c r="B242" s="200"/>
      <c r="C242" s="14"/>
      <c r="D242" s="193" t="s">
        <v>132</v>
      </c>
      <c r="E242" s="14"/>
      <c r="F242" s="202" t="s">
        <v>345</v>
      </c>
      <c r="G242" s="14"/>
      <c r="H242" s="203">
        <v>13787.672000000001</v>
      </c>
      <c r="I242" s="204"/>
      <c r="J242" s="14"/>
      <c r="K242" s="14"/>
      <c r="L242" s="200"/>
      <c r="M242" s="205"/>
      <c r="N242" s="206"/>
      <c r="O242" s="206"/>
      <c r="P242" s="206"/>
      <c r="Q242" s="206"/>
      <c r="R242" s="206"/>
      <c r="S242" s="206"/>
      <c r="T242" s="20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1" t="s">
        <v>132</v>
      </c>
      <c r="AU242" s="201" t="s">
        <v>80</v>
      </c>
      <c r="AV242" s="14" t="s">
        <v>85</v>
      </c>
      <c r="AW242" s="14" t="s">
        <v>3</v>
      </c>
      <c r="AX242" s="14" t="s">
        <v>80</v>
      </c>
      <c r="AY242" s="201" t="s">
        <v>125</v>
      </c>
    </row>
    <row r="243" s="2" customFormat="1" ht="37.8" customHeight="1">
      <c r="A243" s="38"/>
      <c r="B243" s="177"/>
      <c r="C243" s="178" t="s">
        <v>346</v>
      </c>
      <c r="D243" s="178" t="s">
        <v>127</v>
      </c>
      <c r="E243" s="179" t="s">
        <v>347</v>
      </c>
      <c r="F243" s="180" t="s">
        <v>348</v>
      </c>
      <c r="G243" s="181" t="s">
        <v>172</v>
      </c>
      <c r="H243" s="182">
        <v>5994.6400000000003</v>
      </c>
      <c r="I243" s="183"/>
      <c r="J243" s="184">
        <f>ROUND(I243*H243,2)</f>
        <v>0</v>
      </c>
      <c r="K243" s="185"/>
      <c r="L243" s="39"/>
      <c r="M243" s="186" t="s">
        <v>1</v>
      </c>
      <c r="N243" s="187" t="s">
        <v>38</v>
      </c>
      <c r="O243" s="82"/>
      <c r="P243" s="188">
        <f>O243*H243</f>
        <v>0</v>
      </c>
      <c r="Q243" s="188">
        <v>0</v>
      </c>
      <c r="R243" s="188">
        <f>Q243*H243</f>
        <v>0</v>
      </c>
      <c r="S243" s="188">
        <v>0</v>
      </c>
      <c r="T243" s="189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0" t="s">
        <v>211</v>
      </c>
      <c r="AT243" s="190" t="s">
        <v>127</v>
      </c>
      <c r="AU243" s="190" t="s">
        <v>80</v>
      </c>
      <c r="AY243" s="19" t="s">
        <v>125</v>
      </c>
      <c r="BE243" s="191">
        <f>IF(N243="základná",J243,0)</f>
        <v>0</v>
      </c>
      <c r="BF243" s="191">
        <f>IF(N243="znížená",J243,0)</f>
        <v>0</v>
      </c>
      <c r="BG243" s="191">
        <f>IF(N243="zákl. prenesená",J243,0)</f>
        <v>0</v>
      </c>
      <c r="BH243" s="191">
        <f>IF(N243="zníž. prenesená",J243,0)</f>
        <v>0</v>
      </c>
      <c r="BI243" s="191">
        <f>IF(N243="nulová",J243,0)</f>
        <v>0</v>
      </c>
      <c r="BJ243" s="19" t="s">
        <v>85</v>
      </c>
      <c r="BK243" s="191">
        <f>ROUND(I243*H243,2)</f>
        <v>0</v>
      </c>
      <c r="BL243" s="19" t="s">
        <v>211</v>
      </c>
      <c r="BM243" s="190" t="s">
        <v>349</v>
      </c>
    </row>
    <row r="244" s="2" customFormat="1" ht="16.5" customHeight="1">
      <c r="A244" s="38"/>
      <c r="B244" s="177"/>
      <c r="C244" s="216" t="s">
        <v>350</v>
      </c>
      <c r="D244" s="216" t="s">
        <v>196</v>
      </c>
      <c r="E244" s="217" t="s">
        <v>351</v>
      </c>
      <c r="F244" s="218" t="s">
        <v>352</v>
      </c>
      <c r="G244" s="219" t="s">
        <v>172</v>
      </c>
      <c r="H244" s="220">
        <v>6893.8360000000002</v>
      </c>
      <c r="I244" s="221"/>
      <c r="J244" s="222">
        <f>ROUND(I244*H244,2)</f>
        <v>0</v>
      </c>
      <c r="K244" s="223"/>
      <c r="L244" s="224"/>
      <c r="M244" s="225" t="s">
        <v>1</v>
      </c>
      <c r="N244" s="226" t="s">
        <v>38</v>
      </c>
      <c r="O244" s="82"/>
      <c r="P244" s="188">
        <f>O244*H244</f>
        <v>0</v>
      </c>
      <c r="Q244" s="188">
        <v>0.00029999999999999997</v>
      </c>
      <c r="R244" s="188">
        <f>Q244*H244</f>
        <v>2.0681507999999997</v>
      </c>
      <c r="S244" s="188">
        <v>0</v>
      </c>
      <c r="T244" s="189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0" t="s">
        <v>295</v>
      </c>
      <c r="AT244" s="190" t="s">
        <v>196</v>
      </c>
      <c r="AU244" s="190" t="s">
        <v>80</v>
      </c>
      <c r="AY244" s="19" t="s">
        <v>125</v>
      </c>
      <c r="BE244" s="191">
        <f>IF(N244="základná",J244,0)</f>
        <v>0</v>
      </c>
      <c r="BF244" s="191">
        <f>IF(N244="znížená",J244,0)</f>
        <v>0</v>
      </c>
      <c r="BG244" s="191">
        <f>IF(N244="zákl. prenesená",J244,0)</f>
        <v>0</v>
      </c>
      <c r="BH244" s="191">
        <f>IF(N244="zníž. prenesená",J244,0)</f>
        <v>0</v>
      </c>
      <c r="BI244" s="191">
        <f>IF(N244="nulová",J244,0)</f>
        <v>0</v>
      </c>
      <c r="BJ244" s="19" t="s">
        <v>85</v>
      </c>
      <c r="BK244" s="191">
        <f>ROUND(I244*H244,2)</f>
        <v>0</v>
      </c>
      <c r="BL244" s="19" t="s">
        <v>211</v>
      </c>
      <c r="BM244" s="190" t="s">
        <v>353</v>
      </c>
    </row>
    <row r="245" s="14" customFormat="1">
      <c r="A245" s="14"/>
      <c r="B245" s="200"/>
      <c r="C245" s="14"/>
      <c r="D245" s="193" t="s">
        <v>132</v>
      </c>
      <c r="E245" s="14"/>
      <c r="F245" s="202" t="s">
        <v>354</v>
      </c>
      <c r="G245" s="14"/>
      <c r="H245" s="203">
        <v>6893.8360000000002</v>
      </c>
      <c r="I245" s="204"/>
      <c r="J245" s="14"/>
      <c r="K245" s="14"/>
      <c r="L245" s="200"/>
      <c r="M245" s="205"/>
      <c r="N245" s="206"/>
      <c r="O245" s="206"/>
      <c r="P245" s="206"/>
      <c r="Q245" s="206"/>
      <c r="R245" s="206"/>
      <c r="S245" s="206"/>
      <c r="T245" s="207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01" t="s">
        <v>132</v>
      </c>
      <c r="AU245" s="201" t="s">
        <v>80</v>
      </c>
      <c r="AV245" s="14" t="s">
        <v>85</v>
      </c>
      <c r="AW245" s="14" t="s">
        <v>3</v>
      </c>
      <c r="AX245" s="14" t="s">
        <v>80</v>
      </c>
      <c r="AY245" s="201" t="s">
        <v>125</v>
      </c>
    </row>
    <row r="246" s="2" customFormat="1" ht="37.8" customHeight="1">
      <c r="A246" s="38"/>
      <c r="B246" s="177"/>
      <c r="C246" s="178" t="s">
        <v>275</v>
      </c>
      <c r="D246" s="178" t="s">
        <v>127</v>
      </c>
      <c r="E246" s="179" t="s">
        <v>355</v>
      </c>
      <c r="F246" s="180" t="s">
        <v>356</v>
      </c>
      <c r="G246" s="181" t="s">
        <v>172</v>
      </c>
      <c r="H246" s="182">
        <v>5994.6400000000003</v>
      </c>
      <c r="I246" s="183"/>
      <c r="J246" s="184">
        <f>ROUND(I246*H246,2)</f>
        <v>0</v>
      </c>
      <c r="K246" s="185"/>
      <c r="L246" s="39"/>
      <c r="M246" s="186" t="s">
        <v>1</v>
      </c>
      <c r="N246" s="187" t="s">
        <v>38</v>
      </c>
      <c r="O246" s="82"/>
      <c r="P246" s="188">
        <f>O246*H246</f>
        <v>0</v>
      </c>
      <c r="Q246" s="188">
        <v>0</v>
      </c>
      <c r="R246" s="188">
        <f>Q246*H246</f>
        <v>0</v>
      </c>
      <c r="S246" s="188">
        <v>0</v>
      </c>
      <c r="T246" s="189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0" t="s">
        <v>211</v>
      </c>
      <c r="AT246" s="190" t="s">
        <v>127</v>
      </c>
      <c r="AU246" s="190" t="s">
        <v>80</v>
      </c>
      <c r="AY246" s="19" t="s">
        <v>125</v>
      </c>
      <c r="BE246" s="191">
        <f>IF(N246="základná",J246,0)</f>
        <v>0</v>
      </c>
      <c r="BF246" s="191">
        <f>IF(N246="znížená",J246,0)</f>
        <v>0</v>
      </c>
      <c r="BG246" s="191">
        <f>IF(N246="zákl. prenesená",J246,0)</f>
        <v>0</v>
      </c>
      <c r="BH246" s="191">
        <f>IF(N246="zníž. prenesená",J246,0)</f>
        <v>0</v>
      </c>
      <c r="BI246" s="191">
        <f>IF(N246="nulová",J246,0)</f>
        <v>0</v>
      </c>
      <c r="BJ246" s="19" t="s">
        <v>85</v>
      </c>
      <c r="BK246" s="191">
        <f>ROUND(I246*H246,2)</f>
        <v>0</v>
      </c>
      <c r="BL246" s="19" t="s">
        <v>211</v>
      </c>
      <c r="BM246" s="190" t="s">
        <v>357</v>
      </c>
    </row>
    <row r="247" s="2" customFormat="1" ht="16.5" customHeight="1">
      <c r="A247" s="38"/>
      <c r="B247" s="177"/>
      <c r="C247" s="216" t="s">
        <v>358</v>
      </c>
      <c r="D247" s="216" t="s">
        <v>196</v>
      </c>
      <c r="E247" s="217" t="s">
        <v>351</v>
      </c>
      <c r="F247" s="218" t="s">
        <v>352</v>
      </c>
      <c r="G247" s="219" t="s">
        <v>172</v>
      </c>
      <c r="H247" s="220">
        <v>6893.8360000000002</v>
      </c>
      <c r="I247" s="221"/>
      <c r="J247" s="222">
        <f>ROUND(I247*H247,2)</f>
        <v>0</v>
      </c>
      <c r="K247" s="223"/>
      <c r="L247" s="224"/>
      <c r="M247" s="225" t="s">
        <v>1</v>
      </c>
      <c r="N247" s="226" t="s">
        <v>38</v>
      </c>
      <c r="O247" s="82"/>
      <c r="P247" s="188">
        <f>O247*H247</f>
        <v>0</v>
      </c>
      <c r="Q247" s="188">
        <v>0.00029999999999999997</v>
      </c>
      <c r="R247" s="188">
        <f>Q247*H247</f>
        <v>2.0681507999999997</v>
      </c>
      <c r="S247" s="188">
        <v>0</v>
      </c>
      <c r="T247" s="189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0" t="s">
        <v>295</v>
      </c>
      <c r="AT247" s="190" t="s">
        <v>196</v>
      </c>
      <c r="AU247" s="190" t="s">
        <v>80</v>
      </c>
      <c r="AY247" s="19" t="s">
        <v>125</v>
      </c>
      <c r="BE247" s="191">
        <f>IF(N247="základná",J247,0)</f>
        <v>0</v>
      </c>
      <c r="BF247" s="191">
        <f>IF(N247="znížená",J247,0)</f>
        <v>0</v>
      </c>
      <c r="BG247" s="191">
        <f>IF(N247="zákl. prenesená",J247,0)</f>
        <v>0</v>
      </c>
      <c r="BH247" s="191">
        <f>IF(N247="zníž. prenesená",J247,0)</f>
        <v>0</v>
      </c>
      <c r="BI247" s="191">
        <f>IF(N247="nulová",J247,0)</f>
        <v>0</v>
      </c>
      <c r="BJ247" s="19" t="s">
        <v>85</v>
      </c>
      <c r="BK247" s="191">
        <f>ROUND(I247*H247,2)</f>
        <v>0</v>
      </c>
      <c r="BL247" s="19" t="s">
        <v>211</v>
      </c>
      <c r="BM247" s="190" t="s">
        <v>359</v>
      </c>
    </row>
    <row r="248" s="14" customFormat="1">
      <c r="A248" s="14"/>
      <c r="B248" s="200"/>
      <c r="C248" s="14"/>
      <c r="D248" s="193" t="s">
        <v>132</v>
      </c>
      <c r="E248" s="14"/>
      <c r="F248" s="202" t="s">
        <v>354</v>
      </c>
      <c r="G248" s="14"/>
      <c r="H248" s="203">
        <v>6893.8360000000002</v>
      </c>
      <c r="I248" s="204"/>
      <c r="J248" s="14"/>
      <c r="K248" s="14"/>
      <c r="L248" s="200"/>
      <c r="M248" s="205"/>
      <c r="N248" s="206"/>
      <c r="O248" s="206"/>
      <c r="P248" s="206"/>
      <c r="Q248" s="206"/>
      <c r="R248" s="206"/>
      <c r="S248" s="206"/>
      <c r="T248" s="207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1" t="s">
        <v>132</v>
      </c>
      <c r="AU248" s="201" t="s">
        <v>80</v>
      </c>
      <c r="AV248" s="14" t="s">
        <v>85</v>
      </c>
      <c r="AW248" s="14" t="s">
        <v>3</v>
      </c>
      <c r="AX248" s="14" t="s">
        <v>80</v>
      </c>
      <c r="AY248" s="201" t="s">
        <v>125</v>
      </c>
    </row>
    <row r="249" s="2" customFormat="1" ht="24.15" customHeight="1">
      <c r="A249" s="38"/>
      <c r="B249" s="177"/>
      <c r="C249" s="178" t="s">
        <v>360</v>
      </c>
      <c r="D249" s="178" t="s">
        <v>127</v>
      </c>
      <c r="E249" s="179" t="s">
        <v>361</v>
      </c>
      <c r="F249" s="180" t="s">
        <v>362</v>
      </c>
      <c r="G249" s="181" t="s">
        <v>199</v>
      </c>
      <c r="H249" s="182">
        <v>32.106999999999999</v>
      </c>
      <c r="I249" s="183"/>
      <c r="J249" s="184">
        <f>ROUND(I249*H249,2)</f>
        <v>0</v>
      </c>
      <c r="K249" s="185"/>
      <c r="L249" s="39"/>
      <c r="M249" s="235" t="s">
        <v>1</v>
      </c>
      <c r="N249" s="236" t="s">
        <v>38</v>
      </c>
      <c r="O249" s="237"/>
      <c r="P249" s="238">
        <f>O249*H249</f>
        <v>0</v>
      </c>
      <c r="Q249" s="238">
        <v>0</v>
      </c>
      <c r="R249" s="238">
        <f>Q249*H249</f>
        <v>0</v>
      </c>
      <c r="S249" s="238">
        <v>0</v>
      </c>
      <c r="T249" s="239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0" t="s">
        <v>211</v>
      </c>
      <c r="AT249" s="190" t="s">
        <v>127</v>
      </c>
      <c r="AU249" s="190" t="s">
        <v>80</v>
      </c>
      <c r="AY249" s="19" t="s">
        <v>125</v>
      </c>
      <c r="BE249" s="191">
        <f>IF(N249="základná",J249,0)</f>
        <v>0</v>
      </c>
      <c r="BF249" s="191">
        <f>IF(N249="znížená",J249,0)</f>
        <v>0</v>
      </c>
      <c r="BG249" s="191">
        <f>IF(N249="zákl. prenesená",J249,0)</f>
        <v>0</v>
      </c>
      <c r="BH249" s="191">
        <f>IF(N249="zníž. prenesená",J249,0)</f>
        <v>0</v>
      </c>
      <c r="BI249" s="191">
        <f>IF(N249="nulová",J249,0)</f>
        <v>0</v>
      </c>
      <c r="BJ249" s="19" t="s">
        <v>85</v>
      </c>
      <c r="BK249" s="191">
        <f>ROUND(I249*H249,2)</f>
        <v>0</v>
      </c>
      <c r="BL249" s="19" t="s">
        <v>211</v>
      </c>
      <c r="BM249" s="190" t="s">
        <v>363</v>
      </c>
    </row>
    <row r="250" s="2" customFormat="1" ht="6.96" customHeight="1">
      <c r="A250" s="38"/>
      <c r="B250" s="65"/>
      <c r="C250" s="66"/>
      <c r="D250" s="66"/>
      <c r="E250" s="66"/>
      <c r="F250" s="66"/>
      <c r="G250" s="66"/>
      <c r="H250" s="66"/>
      <c r="I250" s="66"/>
      <c r="J250" s="66"/>
      <c r="K250" s="66"/>
      <c r="L250" s="39"/>
      <c r="M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</row>
  </sheetData>
  <autoFilter ref="C123:K24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20"/>
      <c r="C3" s="21"/>
      <c r="D3" s="21"/>
      <c r="E3" s="21"/>
      <c r="F3" s="21"/>
      <c r="G3" s="21"/>
      <c r="H3" s="22"/>
    </row>
    <row r="4" s="1" customFormat="1" ht="24.96" customHeight="1">
      <c r="B4" s="22"/>
      <c r="C4" s="23" t="s">
        <v>364</v>
      </c>
      <c r="H4" s="22"/>
    </row>
    <row r="5" s="1" customFormat="1" ht="12" customHeight="1">
      <c r="B5" s="22"/>
      <c r="C5" s="26" t="s">
        <v>12</v>
      </c>
      <c r="D5" s="36" t="s">
        <v>13</v>
      </c>
      <c r="E5" s="1"/>
      <c r="F5" s="1"/>
      <c r="H5" s="22"/>
    </row>
    <row r="6" s="1" customFormat="1" ht="36.96" customHeight="1">
      <c r="B6" s="22"/>
      <c r="C6" s="29" t="s">
        <v>15</v>
      </c>
      <c r="D6" s="30" t="s">
        <v>16</v>
      </c>
      <c r="E6" s="1"/>
      <c r="F6" s="1"/>
      <c r="H6" s="22"/>
    </row>
    <row r="7" s="1" customFormat="1" ht="16.5" customHeight="1">
      <c r="B7" s="22"/>
      <c r="C7" s="32" t="s">
        <v>21</v>
      </c>
      <c r="D7" s="74" t="str">
        <f>'Rekapitulácia stavby'!AN8</f>
        <v>14. 5. 2025</v>
      </c>
      <c r="H7" s="22"/>
    </row>
    <row r="8" s="2" customFormat="1" ht="10.8" customHeight="1">
      <c r="A8" s="38"/>
      <c r="B8" s="39"/>
      <c r="C8" s="38"/>
      <c r="D8" s="38"/>
      <c r="E8" s="38"/>
      <c r="F8" s="38"/>
      <c r="G8" s="38"/>
      <c r="H8" s="39"/>
    </row>
    <row r="9" s="11" customFormat="1" ht="29.28" customHeight="1">
      <c r="A9" s="153"/>
      <c r="B9" s="154"/>
      <c r="C9" s="155" t="s">
        <v>53</v>
      </c>
      <c r="D9" s="156" t="s">
        <v>54</v>
      </c>
      <c r="E9" s="156" t="s">
        <v>113</v>
      </c>
      <c r="F9" s="157" t="s">
        <v>365</v>
      </c>
      <c r="G9" s="153"/>
      <c r="H9" s="154"/>
    </row>
    <row r="10" s="2" customFormat="1" ht="26.4" customHeight="1">
      <c r="A10" s="38"/>
      <c r="B10" s="39"/>
      <c r="C10" s="240" t="s">
        <v>77</v>
      </c>
      <c r="D10" s="240" t="s">
        <v>78</v>
      </c>
      <c r="E10" s="38"/>
      <c r="F10" s="38"/>
      <c r="G10" s="38"/>
      <c r="H10" s="39"/>
    </row>
    <row r="11" s="2" customFormat="1" ht="16.8" customHeight="1">
      <c r="A11" s="38"/>
      <c r="B11" s="39"/>
      <c r="C11" s="241" t="s">
        <v>86</v>
      </c>
      <c r="D11" s="242" t="s">
        <v>87</v>
      </c>
      <c r="E11" s="243" t="s">
        <v>1</v>
      </c>
      <c r="F11" s="244">
        <v>1992.634</v>
      </c>
      <c r="G11" s="38"/>
      <c r="H11" s="39"/>
    </row>
    <row r="12" s="2" customFormat="1" ht="16.8" customHeight="1">
      <c r="A12" s="38"/>
      <c r="B12" s="39"/>
      <c r="C12" s="245" t="s">
        <v>1</v>
      </c>
      <c r="D12" s="245" t="s">
        <v>140</v>
      </c>
      <c r="E12" s="19" t="s">
        <v>1</v>
      </c>
      <c r="F12" s="246">
        <v>1736.634</v>
      </c>
      <c r="G12" s="38"/>
      <c r="H12" s="39"/>
    </row>
    <row r="13" s="2" customFormat="1" ht="16.8" customHeight="1">
      <c r="A13" s="38"/>
      <c r="B13" s="39"/>
      <c r="C13" s="245" t="s">
        <v>1</v>
      </c>
      <c r="D13" s="245" t="s">
        <v>141</v>
      </c>
      <c r="E13" s="19" t="s">
        <v>1</v>
      </c>
      <c r="F13" s="246">
        <v>256</v>
      </c>
      <c r="G13" s="38"/>
      <c r="H13" s="39"/>
    </row>
    <row r="14" s="2" customFormat="1" ht="16.8" customHeight="1">
      <c r="A14" s="38"/>
      <c r="B14" s="39"/>
      <c r="C14" s="245" t="s">
        <v>86</v>
      </c>
      <c r="D14" s="245" t="s">
        <v>142</v>
      </c>
      <c r="E14" s="19" t="s">
        <v>1</v>
      </c>
      <c r="F14" s="246">
        <v>1992.634</v>
      </c>
      <c r="G14" s="38"/>
      <c r="H14" s="39"/>
    </row>
    <row r="15" s="2" customFormat="1" ht="16.8" customHeight="1">
      <c r="A15" s="38"/>
      <c r="B15" s="39"/>
      <c r="C15" s="247" t="s">
        <v>366</v>
      </c>
      <c r="D15" s="38"/>
      <c r="E15" s="38"/>
      <c r="F15" s="38"/>
      <c r="G15" s="38"/>
      <c r="H15" s="39"/>
    </row>
    <row r="16" s="2" customFormat="1" ht="16.8" customHeight="1">
      <c r="A16" s="38"/>
      <c r="B16" s="39"/>
      <c r="C16" s="245" t="s">
        <v>128</v>
      </c>
      <c r="D16" s="245" t="s">
        <v>129</v>
      </c>
      <c r="E16" s="19" t="s">
        <v>130</v>
      </c>
      <c r="F16" s="246">
        <v>1992.634</v>
      </c>
      <c r="G16" s="38"/>
      <c r="H16" s="39"/>
    </row>
    <row r="17" s="2" customFormat="1" ht="16.8" customHeight="1">
      <c r="A17" s="38"/>
      <c r="B17" s="39"/>
      <c r="C17" s="245" t="s">
        <v>143</v>
      </c>
      <c r="D17" s="245" t="s">
        <v>144</v>
      </c>
      <c r="E17" s="19" t="s">
        <v>130</v>
      </c>
      <c r="F17" s="246">
        <v>1992.634</v>
      </c>
      <c r="G17" s="38"/>
      <c r="H17" s="39"/>
    </row>
    <row r="18" s="2" customFormat="1" ht="16.8" customHeight="1">
      <c r="A18" s="38"/>
      <c r="B18" s="39"/>
      <c r="C18" s="245" t="s">
        <v>155</v>
      </c>
      <c r="D18" s="245" t="s">
        <v>156</v>
      </c>
      <c r="E18" s="19" t="s">
        <v>130</v>
      </c>
      <c r="F18" s="246">
        <v>2019.153</v>
      </c>
      <c r="G18" s="38"/>
      <c r="H18" s="39"/>
    </row>
    <row r="19" s="2" customFormat="1" ht="16.8" customHeight="1">
      <c r="A19" s="38"/>
      <c r="B19" s="39"/>
      <c r="C19" s="245" t="s">
        <v>159</v>
      </c>
      <c r="D19" s="245" t="s">
        <v>160</v>
      </c>
      <c r="E19" s="19" t="s">
        <v>130</v>
      </c>
      <c r="F19" s="246">
        <v>2019.153</v>
      </c>
      <c r="G19" s="38"/>
      <c r="H19" s="39"/>
    </row>
    <row r="20" s="2" customFormat="1" ht="16.8" customHeight="1">
      <c r="A20" s="38"/>
      <c r="B20" s="39"/>
      <c r="C20" s="241" t="s">
        <v>93</v>
      </c>
      <c r="D20" s="242" t="s">
        <v>94</v>
      </c>
      <c r="E20" s="243" t="s">
        <v>1</v>
      </c>
      <c r="F20" s="244">
        <v>26.518999999999998</v>
      </c>
      <c r="G20" s="38"/>
      <c r="H20" s="39"/>
    </row>
    <row r="21" s="2" customFormat="1" ht="16.8" customHeight="1">
      <c r="A21" s="38"/>
      <c r="B21" s="39"/>
      <c r="C21" s="245" t="s">
        <v>1</v>
      </c>
      <c r="D21" s="245" t="s">
        <v>149</v>
      </c>
      <c r="E21" s="19" t="s">
        <v>1</v>
      </c>
      <c r="F21" s="246">
        <v>18.635000000000002</v>
      </c>
      <c r="G21" s="38"/>
      <c r="H21" s="39"/>
    </row>
    <row r="22" s="2" customFormat="1" ht="16.8" customHeight="1">
      <c r="A22" s="38"/>
      <c r="B22" s="39"/>
      <c r="C22" s="245" t="s">
        <v>1</v>
      </c>
      <c r="D22" s="245" t="s">
        <v>150</v>
      </c>
      <c r="E22" s="19" t="s">
        <v>1</v>
      </c>
      <c r="F22" s="246">
        <v>7.8840000000000003</v>
      </c>
      <c r="G22" s="38"/>
      <c r="H22" s="39"/>
    </row>
    <row r="23" s="2" customFormat="1" ht="16.8" customHeight="1">
      <c r="A23" s="38"/>
      <c r="B23" s="39"/>
      <c r="C23" s="245" t="s">
        <v>93</v>
      </c>
      <c r="D23" s="245" t="s">
        <v>142</v>
      </c>
      <c r="E23" s="19" t="s">
        <v>1</v>
      </c>
      <c r="F23" s="246">
        <v>26.518999999999998</v>
      </c>
      <c r="G23" s="38"/>
      <c r="H23" s="39"/>
    </row>
    <row r="24" s="2" customFormat="1" ht="16.8" customHeight="1">
      <c r="A24" s="38"/>
      <c r="B24" s="39"/>
      <c r="C24" s="247" t="s">
        <v>366</v>
      </c>
      <c r="D24" s="38"/>
      <c r="E24" s="38"/>
      <c r="F24" s="38"/>
      <c r="G24" s="38"/>
      <c r="H24" s="39"/>
    </row>
    <row r="25" s="2" customFormat="1" ht="16.8" customHeight="1">
      <c r="A25" s="38"/>
      <c r="B25" s="39"/>
      <c r="C25" s="245" t="s">
        <v>146</v>
      </c>
      <c r="D25" s="245" t="s">
        <v>147</v>
      </c>
      <c r="E25" s="19" t="s">
        <v>130</v>
      </c>
      <c r="F25" s="246">
        <v>26.518999999999998</v>
      </c>
      <c r="G25" s="38"/>
      <c r="H25" s="39"/>
    </row>
    <row r="26" s="2" customFormat="1" ht="16.8" customHeight="1">
      <c r="A26" s="38"/>
      <c r="B26" s="39"/>
      <c r="C26" s="245" t="s">
        <v>151</v>
      </c>
      <c r="D26" s="245" t="s">
        <v>152</v>
      </c>
      <c r="E26" s="19" t="s">
        <v>130</v>
      </c>
      <c r="F26" s="246">
        <v>26.518999999999998</v>
      </c>
      <c r="G26" s="38"/>
      <c r="H26" s="39"/>
    </row>
    <row r="27" s="2" customFormat="1" ht="16.8" customHeight="1">
      <c r="A27" s="38"/>
      <c r="B27" s="39"/>
      <c r="C27" s="245" t="s">
        <v>155</v>
      </c>
      <c r="D27" s="245" t="s">
        <v>156</v>
      </c>
      <c r="E27" s="19" t="s">
        <v>130</v>
      </c>
      <c r="F27" s="246">
        <v>2019.153</v>
      </c>
      <c r="G27" s="38"/>
      <c r="H27" s="39"/>
    </row>
    <row r="28" s="2" customFormat="1" ht="16.8" customHeight="1">
      <c r="A28" s="38"/>
      <c r="B28" s="39"/>
      <c r="C28" s="245" t="s">
        <v>159</v>
      </c>
      <c r="D28" s="245" t="s">
        <v>160</v>
      </c>
      <c r="E28" s="19" t="s">
        <v>130</v>
      </c>
      <c r="F28" s="246">
        <v>2019.153</v>
      </c>
      <c r="G28" s="38"/>
      <c r="H28" s="39"/>
    </row>
    <row r="29" s="2" customFormat="1" ht="16.8" customHeight="1">
      <c r="A29" s="38"/>
      <c r="B29" s="39"/>
      <c r="C29" s="241" t="s">
        <v>82</v>
      </c>
      <c r="D29" s="242" t="s">
        <v>83</v>
      </c>
      <c r="E29" s="243" t="s">
        <v>1</v>
      </c>
      <c r="F29" s="244">
        <v>5788.7790000000005</v>
      </c>
      <c r="G29" s="38"/>
      <c r="H29" s="39"/>
    </row>
    <row r="30" s="2" customFormat="1" ht="16.8" customHeight="1">
      <c r="A30" s="38"/>
      <c r="B30" s="39"/>
      <c r="C30" s="245" t="s">
        <v>1</v>
      </c>
      <c r="D30" s="245" t="s">
        <v>133</v>
      </c>
      <c r="E30" s="19" t="s">
        <v>1</v>
      </c>
      <c r="F30" s="246">
        <v>0</v>
      </c>
      <c r="G30" s="38"/>
      <c r="H30" s="39"/>
    </row>
    <row r="31" s="2" customFormat="1" ht="16.8" customHeight="1">
      <c r="A31" s="38"/>
      <c r="B31" s="39"/>
      <c r="C31" s="245" t="s">
        <v>1</v>
      </c>
      <c r="D31" s="245" t="s">
        <v>134</v>
      </c>
      <c r="E31" s="19" t="s">
        <v>1</v>
      </c>
      <c r="F31" s="246">
        <v>5840</v>
      </c>
      <c r="G31" s="38"/>
      <c r="H31" s="39"/>
    </row>
    <row r="32" s="2" customFormat="1" ht="16.8" customHeight="1">
      <c r="A32" s="38"/>
      <c r="B32" s="39"/>
      <c r="C32" s="245" t="s">
        <v>1</v>
      </c>
      <c r="D32" s="245" t="s">
        <v>135</v>
      </c>
      <c r="E32" s="19" t="s">
        <v>1</v>
      </c>
      <c r="F32" s="246">
        <v>-51.220999999999997</v>
      </c>
      <c r="G32" s="38"/>
      <c r="H32" s="39"/>
    </row>
    <row r="33" s="2" customFormat="1" ht="16.8" customHeight="1">
      <c r="A33" s="38"/>
      <c r="B33" s="39"/>
      <c r="C33" s="245" t="s">
        <v>82</v>
      </c>
      <c r="D33" s="245" t="s">
        <v>136</v>
      </c>
      <c r="E33" s="19" t="s">
        <v>1</v>
      </c>
      <c r="F33" s="246">
        <v>5788.7790000000005</v>
      </c>
      <c r="G33" s="38"/>
      <c r="H33" s="39"/>
    </row>
    <row r="34" s="2" customFormat="1" ht="16.8" customHeight="1">
      <c r="A34" s="38"/>
      <c r="B34" s="39"/>
      <c r="C34" s="247" t="s">
        <v>366</v>
      </c>
      <c r="D34" s="38"/>
      <c r="E34" s="38"/>
      <c r="F34" s="38"/>
      <c r="G34" s="38"/>
      <c r="H34" s="39"/>
    </row>
    <row r="35" s="2" customFormat="1" ht="16.8" customHeight="1">
      <c r="A35" s="38"/>
      <c r="B35" s="39"/>
      <c r="C35" s="245" t="s">
        <v>128</v>
      </c>
      <c r="D35" s="245" t="s">
        <v>129</v>
      </c>
      <c r="E35" s="19" t="s">
        <v>130</v>
      </c>
      <c r="F35" s="246">
        <v>1992.634</v>
      </c>
      <c r="G35" s="38"/>
      <c r="H35" s="39"/>
    </row>
    <row r="36" s="2" customFormat="1">
      <c r="A36" s="38"/>
      <c r="B36" s="39"/>
      <c r="C36" s="245" t="s">
        <v>170</v>
      </c>
      <c r="D36" s="245" t="s">
        <v>171</v>
      </c>
      <c r="E36" s="19" t="s">
        <v>172</v>
      </c>
      <c r="F36" s="246">
        <v>6108.7790000000005</v>
      </c>
      <c r="G36" s="38"/>
      <c r="H36" s="39"/>
    </row>
    <row r="37" s="2" customFormat="1" ht="16.8" customHeight="1">
      <c r="A37" s="38"/>
      <c r="B37" s="39"/>
      <c r="C37" s="245" t="s">
        <v>176</v>
      </c>
      <c r="D37" s="245" t="s">
        <v>177</v>
      </c>
      <c r="E37" s="19" t="s">
        <v>130</v>
      </c>
      <c r="F37" s="246">
        <v>1157.7560000000001</v>
      </c>
      <c r="G37" s="38"/>
      <c r="H37" s="39"/>
    </row>
    <row r="38" s="2" customFormat="1" ht="16.8" customHeight="1">
      <c r="A38" s="38"/>
      <c r="B38" s="39"/>
      <c r="C38" s="245" t="s">
        <v>192</v>
      </c>
      <c r="D38" s="245" t="s">
        <v>193</v>
      </c>
      <c r="E38" s="19" t="s">
        <v>172</v>
      </c>
      <c r="F38" s="246">
        <v>5788.7790000000005</v>
      </c>
      <c r="G38" s="38"/>
      <c r="H38" s="39"/>
    </row>
    <row r="39" s="2" customFormat="1" ht="16.8" customHeight="1">
      <c r="A39" s="38"/>
      <c r="B39" s="39"/>
      <c r="C39" s="245" t="s">
        <v>280</v>
      </c>
      <c r="D39" s="245" t="s">
        <v>281</v>
      </c>
      <c r="E39" s="19" t="s">
        <v>130</v>
      </c>
      <c r="F39" s="246">
        <v>578.87800000000004</v>
      </c>
      <c r="G39" s="38"/>
      <c r="H39" s="39"/>
    </row>
    <row r="40" s="2" customFormat="1" ht="16.8" customHeight="1">
      <c r="A40" s="38"/>
      <c r="B40" s="39"/>
      <c r="C40" s="241" t="s">
        <v>90</v>
      </c>
      <c r="D40" s="242" t="s">
        <v>91</v>
      </c>
      <c r="E40" s="243" t="s">
        <v>1</v>
      </c>
      <c r="F40" s="244">
        <v>320</v>
      </c>
      <c r="G40" s="38"/>
      <c r="H40" s="39"/>
    </row>
    <row r="41" s="2" customFormat="1" ht="16.8" customHeight="1">
      <c r="A41" s="38"/>
      <c r="B41" s="39"/>
      <c r="C41" s="245" t="s">
        <v>1</v>
      </c>
      <c r="D41" s="245" t="s">
        <v>137</v>
      </c>
      <c r="E41" s="19" t="s">
        <v>1</v>
      </c>
      <c r="F41" s="246">
        <v>0</v>
      </c>
      <c r="G41" s="38"/>
      <c r="H41" s="39"/>
    </row>
    <row r="42" s="2" customFormat="1" ht="16.8" customHeight="1">
      <c r="A42" s="38"/>
      <c r="B42" s="39"/>
      <c r="C42" s="245" t="s">
        <v>1</v>
      </c>
      <c r="D42" s="245" t="s">
        <v>138</v>
      </c>
      <c r="E42" s="19" t="s">
        <v>1</v>
      </c>
      <c r="F42" s="246">
        <v>320</v>
      </c>
      <c r="G42" s="38"/>
      <c r="H42" s="39"/>
    </row>
    <row r="43" s="2" customFormat="1" ht="16.8" customHeight="1">
      <c r="A43" s="38"/>
      <c r="B43" s="39"/>
      <c r="C43" s="245" t="s">
        <v>90</v>
      </c>
      <c r="D43" s="245" t="s">
        <v>139</v>
      </c>
      <c r="E43" s="19" t="s">
        <v>1</v>
      </c>
      <c r="F43" s="246">
        <v>320</v>
      </c>
      <c r="G43" s="38"/>
      <c r="H43" s="39"/>
    </row>
    <row r="44" s="2" customFormat="1" ht="16.8" customHeight="1">
      <c r="A44" s="38"/>
      <c r="B44" s="39"/>
      <c r="C44" s="247" t="s">
        <v>366</v>
      </c>
      <c r="D44" s="38"/>
      <c r="E44" s="38"/>
      <c r="F44" s="38"/>
      <c r="G44" s="38"/>
      <c r="H44" s="39"/>
    </row>
    <row r="45" s="2" customFormat="1" ht="16.8" customHeight="1">
      <c r="A45" s="38"/>
      <c r="B45" s="39"/>
      <c r="C45" s="245" t="s">
        <v>128</v>
      </c>
      <c r="D45" s="245" t="s">
        <v>129</v>
      </c>
      <c r="E45" s="19" t="s">
        <v>130</v>
      </c>
      <c r="F45" s="246">
        <v>1992.634</v>
      </c>
      <c r="G45" s="38"/>
      <c r="H45" s="39"/>
    </row>
    <row r="46" s="2" customFormat="1">
      <c r="A46" s="38"/>
      <c r="B46" s="39"/>
      <c r="C46" s="245" t="s">
        <v>170</v>
      </c>
      <c r="D46" s="245" t="s">
        <v>171</v>
      </c>
      <c r="E46" s="19" t="s">
        <v>172</v>
      </c>
      <c r="F46" s="246">
        <v>6108.7790000000005</v>
      </c>
      <c r="G46" s="38"/>
      <c r="H46" s="39"/>
    </row>
    <row r="47" s="2" customFormat="1" ht="7.44" customHeight="1">
      <c r="A47" s="38"/>
      <c r="B47" s="65"/>
      <c r="C47" s="66"/>
      <c r="D47" s="66"/>
      <c r="E47" s="66"/>
      <c r="F47" s="66"/>
      <c r="G47" s="66"/>
      <c r="H47" s="39"/>
    </row>
    <row r="48" s="2" customFormat="1">
      <c r="A48" s="38"/>
      <c r="B48" s="38"/>
      <c r="C48" s="38"/>
      <c r="D48" s="38"/>
      <c r="E48" s="38"/>
      <c r="F48" s="38"/>
      <c r="G48" s="38"/>
      <c r="H48" s="38"/>
    </row>
  </sheetData>
  <mergeCells count="2">
    <mergeCell ref="D5:F5"/>
    <mergeCell ref="D6:F6"/>
  </mergeCells>
  <pageSetup paperSize="9" orientation="portrait" blackAndWhite="1" fitToHeight="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LAPTOP-EBQ0L11H\user</dc:creator>
  <cp:lastModifiedBy>LAPTOP-EBQ0L11H\user</cp:lastModifiedBy>
  <dcterms:created xsi:type="dcterms:W3CDTF">2025-05-16T07:13:35Z</dcterms:created>
  <dcterms:modified xsi:type="dcterms:W3CDTF">2025-05-16T07:13:36Z</dcterms:modified>
</cp:coreProperties>
</file>