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ab\Documents\52\CHOVMAT 041NR520563\OBSTARANIE LAGUNA\"/>
    </mc:Choice>
  </mc:AlternateContent>
  <xr:revisionPtr revIDLastSave="0" documentId="8_{39BF6AAF-B929-4386-9FA9-59CF40717BD3}" xr6:coauthVersionLast="47" xr6:coauthVersionMax="47" xr10:uidLastSave="{00000000-0000-0000-0000-000000000000}"/>
  <bookViews>
    <workbookView xWindow="-98" yWindow="-98" windowWidth="21795" windowHeight="11625" xr2:uid="{BAA50BA5-6465-41D5-8F6B-30D9EF7CD70D}"/>
  </bookViews>
  <sheets>
    <sheet name="Rekapitulácia" sheetId="3" r:id="rId1"/>
    <sheet name="SO_01 - zemné práce" sheetId="2" r:id="rId2"/>
    <sheet name="SO_01" sheetId="1" r:id="rId3"/>
  </sheets>
  <definedNames>
    <definedName name="_xlnm.Print_Area" localSheetId="0">Rekapitulácia!$C$4:$AO$75,Rekapitulácia!$C$82:$AP$96</definedName>
    <definedName name="_xlnm.Print_Area" localSheetId="2">SO_01!$C$4:$J$76,SO_01!$C$82:$J$103,SO_01!$C$110:$J$170</definedName>
    <definedName name="_xlnm.Print_Area" localSheetId="1">'SO_01 - zemné práce'!$C$4:$J$76,'SO_01 - zemné práce'!$C$82:$J$98,'SO_01 - zemné práce'!$C$105:$J$132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2" i="2"/>
  <c r="AT96" i="3"/>
  <c r="AT95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M90" i="3"/>
  <c r="L90" i="3"/>
  <c r="AM89" i="3"/>
  <c r="L89" i="3"/>
  <c r="AM87" i="3"/>
  <c r="L87" i="3"/>
  <c r="L85" i="3"/>
  <c r="W33" i="3"/>
  <c r="W32" i="3"/>
  <c r="W31" i="3"/>
  <c r="BK132" i="2" l="1"/>
  <c r="BI132" i="2"/>
  <c r="BH132" i="2"/>
  <c r="BG132" i="2"/>
  <c r="BE132" i="2"/>
  <c r="T132" i="2"/>
  <c r="R132" i="2"/>
  <c r="P132" i="2"/>
  <c r="J132" i="2"/>
  <c r="BF132" i="2" s="1"/>
  <c r="BK131" i="2"/>
  <c r="BI131" i="2"/>
  <c r="BH131" i="2"/>
  <c r="BG131" i="2"/>
  <c r="BE131" i="2"/>
  <c r="T131" i="2"/>
  <c r="R131" i="2"/>
  <c r="P131" i="2"/>
  <c r="J131" i="2"/>
  <c r="BF131" i="2" s="1"/>
  <c r="BK130" i="2"/>
  <c r="BI130" i="2"/>
  <c r="BH130" i="2"/>
  <c r="BG130" i="2"/>
  <c r="BE130" i="2"/>
  <c r="T130" i="2"/>
  <c r="R130" i="2"/>
  <c r="P130" i="2"/>
  <c r="J130" i="2"/>
  <c r="BF130" i="2" s="1"/>
  <c r="BK129" i="2"/>
  <c r="BI129" i="2"/>
  <c r="BH129" i="2"/>
  <c r="BG129" i="2"/>
  <c r="BE129" i="2"/>
  <c r="T129" i="2"/>
  <c r="R129" i="2"/>
  <c r="P129" i="2"/>
  <c r="J129" i="2"/>
  <c r="BF129" i="2" s="1"/>
  <c r="BK128" i="2"/>
  <c r="BI128" i="2"/>
  <c r="BH128" i="2"/>
  <c r="BG128" i="2"/>
  <c r="BE128" i="2"/>
  <c r="T128" i="2"/>
  <c r="R128" i="2"/>
  <c r="P128" i="2"/>
  <c r="J128" i="2"/>
  <c r="BF128" i="2" s="1"/>
  <c r="BK127" i="2"/>
  <c r="BI127" i="2"/>
  <c r="BH127" i="2"/>
  <c r="BG127" i="2"/>
  <c r="BE127" i="2"/>
  <c r="T127" i="2"/>
  <c r="R127" i="2"/>
  <c r="P127" i="2"/>
  <c r="J127" i="2"/>
  <c r="BF127" i="2" s="1"/>
  <c r="BK126" i="2"/>
  <c r="BI126" i="2"/>
  <c r="BH126" i="2"/>
  <c r="BG126" i="2"/>
  <c r="BE126" i="2"/>
  <c r="T126" i="2"/>
  <c r="R126" i="2"/>
  <c r="P126" i="2"/>
  <c r="J126" i="2"/>
  <c r="BF126" i="2" s="1"/>
  <c r="BK125" i="2"/>
  <c r="BI125" i="2"/>
  <c r="BH125" i="2"/>
  <c r="BG125" i="2"/>
  <c r="BE125" i="2"/>
  <c r="T125" i="2"/>
  <c r="R125" i="2"/>
  <c r="P125" i="2"/>
  <c r="J125" i="2"/>
  <c r="BF125" i="2" s="1"/>
  <c r="BK124" i="2"/>
  <c r="BI124" i="2"/>
  <c r="BH124" i="2"/>
  <c r="BG124" i="2"/>
  <c r="BE124" i="2"/>
  <c r="T124" i="2"/>
  <c r="R124" i="2"/>
  <c r="P124" i="2"/>
  <c r="J124" i="2"/>
  <c r="BF124" i="2" s="1"/>
  <c r="BK123" i="2"/>
  <c r="BI123" i="2"/>
  <c r="BH123" i="2"/>
  <c r="BG123" i="2"/>
  <c r="BE123" i="2"/>
  <c r="T123" i="2"/>
  <c r="R123" i="2"/>
  <c r="P123" i="2"/>
  <c r="J123" i="2"/>
  <c r="BF123" i="2" s="1"/>
  <c r="BK122" i="2"/>
  <c r="BI122" i="2"/>
  <c r="BH122" i="2"/>
  <c r="BG122" i="2"/>
  <c r="BE122" i="2"/>
  <c r="T122" i="2"/>
  <c r="R122" i="2"/>
  <c r="P122" i="2"/>
  <c r="J122" i="2"/>
  <c r="BF122" i="2" s="1"/>
  <c r="BK121" i="2"/>
  <c r="BI121" i="2"/>
  <c r="BH121" i="2"/>
  <c r="BG121" i="2"/>
  <c r="BE121" i="2"/>
  <c r="T121" i="2"/>
  <c r="R121" i="2"/>
  <c r="P121" i="2"/>
  <c r="J121" i="2"/>
  <c r="BF121" i="2" s="1"/>
  <c r="F115" i="2"/>
  <c r="J114" i="2"/>
  <c r="F114" i="2"/>
  <c r="J112" i="2"/>
  <c r="F112" i="2"/>
  <c r="E110" i="2"/>
  <c r="E108" i="2"/>
  <c r="F92" i="2"/>
  <c r="J91" i="2"/>
  <c r="F91" i="2"/>
  <c r="J89" i="2"/>
  <c r="F89" i="2"/>
  <c r="E87" i="2"/>
  <c r="E85" i="2"/>
  <c r="J37" i="2"/>
  <c r="J36" i="2"/>
  <c r="J35" i="2"/>
  <c r="BK167" i="1"/>
  <c r="BI167" i="1"/>
  <c r="BH167" i="1"/>
  <c r="BG167" i="1"/>
  <c r="BE167" i="1"/>
  <c r="T167" i="1"/>
  <c r="R167" i="1"/>
  <c r="P167" i="1"/>
  <c r="J167" i="1"/>
  <c r="BF167" i="1" s="1"/>
  <c r="BK165" i="1"/>
  <c r="BI165" i="1"/>
  <c r="BH165" i="1"/>
  <c r="BG165" i="1"/>
  <c r="BE165" i="1"/>
  <c r="T165" i="1"/>
  <c r="R165" i="1"/>
  <c r="P165" i="1"/>
  <c r="J165" i="1"/>
  <c r="BF165" i="1" s="1"/>
  <c r="BK163" i="1"/>
  <c r="BI163" i="1"/>
  <c r="BH163" i="1"/>
  <c r="BG163" i="1"/>
  <c r="BE163" i="1"/>
  <c r="T163" i="1"/>
  <c r="R163" i="1"/>
  <c r="P163" i="1"/>
  <c r="J163" i="1"/>
  <c r="BF163" i="1" s="1"/>
  <c r="BK162" i="1"/>
  <c r="BI162" i="1"/>
  <c r="BH162" i="1"/>
  <c r="BG162" i="1"/>
  <c r="BE162" i="1"/>
  <c r="T162" i="1"/>
  <c r="R162" i="1"/>
  <c r="P162" i="1"/>
  <c r="J162" i="1"/>
  <c r="BF162" i="1" s="1"/>
  <c r="BK161" i="1"/>
  <c r="BI161" i="1"/>
  <c r="BH161" i="1"/>
  <c r="BG161" i="1"/>
  <c r="BE161" i="1"/>
  <c r="T161" i="1"/>
  <c r="R161" i="1"/>
  <c r="P161" i="1"/>
  <c r="J161" i="1"/>
  <c r="BF161" i="1" s="1"/>
  <c r="BK160" i="1"/>
  <c r="BI160" i="1"/>
  <c r="BH160" i="1"/>
  <c r="BG160" i="1"/>
  <c r="BE160" i="1"/>
  <c r="T160" i="1"/>
  <c r="R160" i="1"/>
  <c r="P160" i="1"/>
  <c r="J160" i="1"/>
  <c r="BF160" i="1" s="1"/>
  <c r="BK149" i="1"/>
  <c r="BI149" i="1"/>
  <c r="BH149" i="1"/>
  <c r="BG149" i="1"/>
  <c r="BE149" i="1"/>
  <c r="T149" i="1"/>
  <c r="R149" i="1"/>
  <c r="P149" i="1"/>
  <c r="J149" i="1"/>
  <c r="BF149" i="1" s="1"/>
  <c r="BK148" i="1"/>
  <c r="BI148" i="1"/>
  <c r="BH148" i="1"/>
  <c r="BG148" i="1"/>
  <c r="BE148" i="1"/>
  <c r="T148" i="1"/>
  <c r="R148" i="1"/>
  <c r="P148" i="1"/>
  <c r="J148" i="1"/>
  <c r="BF148" i="1" s="1"/>
  <c r="BK147" i="1"/>
  <c r="BI147" i="1"/>
  <c r="BH147" i="1"/>
  <c r="BG147" i="1"/>
  <c r="BE147" i="1"/>
  <c r="T147" i="1"/>
  <c r="R147" i="1"/>
  <c r="P147" i="1"/>
  <c r="J147" i="1"/>
  <c r="BF147" i="1" s="1"/>
  <c r="BK146" i="1"/>
  <c r="BI146" i="1"/>
  <c r="BH146" i="1"/>
  <c r="BG146" i="1"/>
  <c r="BE146" i="1"/>
  <c r="T146" i="1"/>
  <c r="R146" i="1"/>
  <c r="P146" i="1"/>
  <c r="J146" i="1"/>
  <c r="BF146" i="1" s="1"/>
  <c r="BK145" i="1"/>
  <c r="BI145" i="1"/>
  <c r="BH145" i="1"/>
  <c r="BG145" i="1"/>
  <c r="BE145" i="1"/>
  <c r="T145" i="1"/>
  <c r="R145" i="1"/>
  <c r="P145" i="1"/>
  <c r="J145" i="1"/>
  <c r="BF145" i="1" s="1"/>
  <c r="BK154" i="1"/>
  <c r="BI154" i="1"/>
  <c r="BH154" i="1"/>
  <c r="BG154" i="1"/>
  <c r="BE154" i="1"/>
  <c r="T154" i="1"/>
  <c r="R154" i="1"/>
  <c r="P154" i="1"/>
  <c r="J154" i="1"/>
  <c r="BF154" i="1" s="1"/>
  <c r="BK153" i="1"/>
  <c r="BI153" i="1"/>
  <c r="BH153" i="1"/>
  <c r="BG153" i="1"/>
  <c r="BE153" i="1"/>
  <c r="T153" i="1"/>
  <c r="R153" i="1"/>
  <c r="P153" i="1"/>
  <c r="J153" i="1"/>
  <c r="BF153" i="1" s="1"/>
  <c r="BK152" i="1"/>
  <c r="BI152" i="1"/>
  <c r="BH152" i="1"/>
  <c r="BG152" i="1"/>
  <c r="BE152" i="1"/>
  <c r="T152" i="1"/>
  <c r="R152" i="1"/>
  <c r="P152" i="1"/>
  <c r="J152" i="1"/>
  <c r="BF152" i="1" s="1"/>
  <c r="BK151" i="1"/>
  <c r="BI151" i="1"/>
  <c r="BH151" i="1"/>
  <c r="BG151" i="1"/>
  <c r="BE151" i="1"/>
  <c r="T151" i="1"/>
  <c r="R151" i="1"/>
  <c r="P151" i="1"/>
  <c r="J151" i="1"/>
  <c r="BF151" i="1" s="1"/>
  <c r="BK150" i="1"/>
  <c r="BI150" i="1"/>
  <c r="BH150" i="1"/>
  <c r="BG150" i="1"/>
  <c r="BE150" i="1"/>
  <c r="T150" i="1"/>
  <c r="R150" i="1"/>
  <c r="P150" i="1"/>
  <c r="J150" i="1"/>
  <c r="BF150" i="1" s="1"/>
  <c r="BK144" i="1"/>
  <c r="BI144" i="1"/>
  <c r="BH144" i="1"/>
  <c r="BG144" i="1"/>
  <c r="BE144" i="1"/>
  <c r="T144" i="1"/>
  <c r="R144" i="1"/>
  <c r="P144" i="1"/>
  <c r="J144" i="1"/>
  <c r="BF144" i="1" s="1"/>
  <c r="BK143" i="1"/>
  <c r="BI143" i="1"/>
  <c r="BH143" i="1"/>
  <c r="BG143" i="1"/>
  <c r="BE143" i="1"/>
  <c r="T143" i="1"/>
  <c r="R143" i="1"/>
  <c r="P143" i="1"/>
  <c r="J143" i="1"/>
  <c r="BF143" i="1" s="1"/>
  <c r="BK133" i="1"/>
  <c r="BI133" i="1"/>
  <c r="BH133" i="1"/>
  <c r="BG133" i="1"/>
  <c r="BE133" i="1"/>
  <c r="T133" i="1"/>
  <c r="R133" i="1"/>
  <c r="P133" i="1"/>
  <c r="J133" i="1"/>
  <c r="BF133" i="1" s="1"/>
  <c r="BK131" i="1"/>
  <c r="BI131" i="1"/>
  <c r="BH131" i="1"/>
  <c r="BG131" i="1"/>
  <c r="BE131" i="1"/>
  <c r="T131" i="1"/>
  <c r="R131" i="1"/>
  <c r="P131" i="1"/>
  <c r="J131" i="1"/>
  <c r="BF131" i="1" s="1"/>
  <c r="BK129" i="1"/>
  <c r="BI129" i="1"/>
  <c r="BH129" i="1"/>
  <c r="BG129" i="1"/>
  <c r="BE129" i="1"/>
  <c r="T129" i="1"/>
  <c r="R129" i="1"/>
  <c r="P129" i="1"/>
  <c r="J129" i="1"/>
  <c r="BF129" i="1" s="1"/>
  <c r="BK127" i="1"/>
  <c r="BI127" i="1"/>
  <c r="BH127" i="1"/>
  <c r="BG127" i="1"/>
  <c r="BE127" i="1"/>
  <c r="T127" i="1"/>
  <c r="R127" i="1"/>
  <c r="P127" i="1"/>
  <c r="J127" i="1"/>
  <c r="BF127" i="1" s="1"/>
  <c r="BK136" i="1"/>
  <c r="BI136" i="1"/>
  <c r="BH136" i="1"/>
  <c r="BG136" i="1"/>
  <c r="BE136" i="1"/>
  <c r="T136" i="1"/>
  <c r="R136" i="1"/>
  <c r="P136" i="1"/>
  <c r="J136" i="1"/>
  <c r="BF136" i="1" s="1"/>
  <c r="BK135" i="1"/>
  <c r="BI135" i="1"/>
  <c r="BH135" i="1"/>
  <c r="BG135" i="1"/>
  <c r="BE135" i="1"/>
  <c r="T135" i="1"/>
  <c r="R135" i="1"/>
  <c r="P135" i="1"/>
  <c r="J135" i="1"/>
  <c r="BF135" i="1" s="1"/>
  <c r="BK134" i="1"/>
  <c r="BI134" i="1"/>
  <c r="BH134" i="1"/>
  <c r="BG134" i="1"/>
  <c r="BE134" i="1"/>
  <c r="T134" i="1"/>
  <c r="R134" i="1"/>
  <c r="P134" i="1"/>
  <c r="J134" i="1"/>
  <c r="BF134" i="1" s="1"/>
  <c r="BK132" i="1"/>
  <c r="BI132" i="1"/>
  <c r="BH132" i="1"/>
  <c r="BG132" i="1"/>
  <c r="BE132" i="1"/>
  <c r="T132" i="1"/>
  <c r="R132" i="1"/>
  <c r="P132" i="1"/>
  <c r="J132" i="1"/>
  <c r="BF132" i="1" s="1"/>
  <c r="BK130" i="1"/>
  <c r="BI130" i="1"/>
  <c r="BH130" i="1"/>
  <c r="BG130" i="1"/>
  <c r="BE130" i="1"/>
  <c r="T130" i="1"/>
  <c r="R130" i="1"/>
  <c r="P130" i="1"/>
  <c r="J130" i="1"/>
  <c r="BF130" i="1" s="1"/>
  <c r="BK128" i="1"/>
  <c r="BI128" i="1"/>
  <c r="BH128" i="1"/>
  <c r="BG128" i="1"/>
  <c r="BE128" i="1"/>
  <c r="T128" i="1"/>
  <c r="R128" i="1"/>
  <c r="P128" i="1"/>
  <c r="J128" i="1"/>
  <c r="BF128" i="1" s="1"/>
  <c r="BK170" i="1"/>
  <c r="BI170" i="1"/>
  <c r="BH170" i="1"/>
  <c r="BG170" i="1"/>
  <c r="BE170" i="1"/>
  <c r="T170" i="1"/>
  <c r="R170" i="1"/>
  <c r="P170" i="1"/>
  <c r="J170" i="1"/>
  <c r="BF170" i="1" s="1"/>
  <c r="BK169" i="1"/>
  <c r="BI169" i="1"/>
  <c r="BH169" i="1"/>
  <c r="BG169" i="1"/>
  <c r="BE169" i="1"/>
  <c r="T169" i="1"/>
  <c r="R169" i="1"/>
  <c r="P169" i="1"/>
  <c r="J169" i="1"/>
  <c r="BF169" i="1" s="1"/>
  <c r="BK168" i="1"/>
  <c r="BI168" i="1"/>
  <c r="BH168" i="1"/>
  <c r="BG168" i="1"/>
  <c r="BE168" i="1"/>
  <c r="T168" i="1"/>
  <c r="R168" i="1"/>
  <c r="P168" i="1"/>
  <c r="J168" i="1"/>
  <c r="BF168" i="1" s="1"/>
  <c r="BK166" i="1"/>
  <c r="BI166" i="1"/>
  <c r="BH166" i="1"/>
  <c r="BG166" i="1"/>
  <c r="BE166" i="1"/>
  <c r="T166" i="1"/>
  <c r="R166" i="1"/>
  <c r="P166" i="1"/>
  <c r="J166" i="1"/>
  <c r="BF166" i="1" s="1"/>
  <c r="BK164" i="1"/>
  <c r="BI164" i="1"/>
  <c r="BH164" i="1"/>
  <c r="BG164" i="1"/>
  <c r="BE164" i="1"/>
  <c r="T164" i="1"/>
  <c r="R164" i="1"/>
  <c r="P164" i="1"/>
  <c r="J164" i="1"/>
  <c r="BF164" i="1" s="1"/>
  <c r="BK159" i="1"/>
  <c r="BI159" i="1"/>
  <c r="BH159" i="1"/>
  <c r="BG159" i="1"/>
  <c r="BE159" i="1"/>
  <c r="T159" i="1"/>
  <c r="R159" i="1"/>
  <c r="P159" i="1"/>
  <c r="J159" i="1"/>
  <c r="BF159" i="1" s="1"/>
  <c r="T158" i="1"/>
  <c r="R158" i="1"/>
  <c r="P158" i="1"/>
  <c r="T157" i="1"/>
  <c r="R157" i="1"/>
  <c r="P157" i="1"/>
  <c r="BK156" i="1"/>
  <c r="BK155" i="1" s="1"/>
  <c r="J155" i="1" s="1"/>
  <c r="J101" i="1" s="1"/>
  <c r="BI156" i="1"/>
  <c r="BH156" i="1"/>
  <c r="BG156" i="1"/>
  <c r="BE156" i="1"/>
  <c r="T156" i="1"/>
  <c r="R156" i="1"/>
  <c r="P156" i="1"/>
  <c r="J156" i="1"/>
  <c r="BF156" i="1" s="1"/>
  <c r="T155" i="1"/>
  <c r="R155" i="1"/>
  <c r="P155" i="1"/>
  <c r="BK142" i="1"/>
  <c r="BI142" i="1"/>
  <c r="BH142" i="1"/>
  <c r="BG142" i="1"/>
  <c r="BE142" i="1"/>
  <c r="T142" i="1"/>
  <c r="R142" i="1"/>
  <c r="P142" i="1"/>
  <c r="J142" i="1"/>
  <c r="BF142" i="1" s="1"/>
  <c r="BK141" i="1"/>
  <c r="BI141" i="1"/>
  <c r="BH141" i="1"/>
  <c r="BG141" i="1"/>
  <c r="BE141" i="1"/>
  <c r="T141" i="1"/>
  <c r="R141" i="1"/>
  <c r="P141" i="1"/>
  <c r="J141" i="1"/>
  <c r="BF141" i="1" s="1"/>
  <c r="BK140" i="1"/>
  <c r="BI140" i="1"/>
  <c r="BH140" i="1"/>
  <c r="BG140" i="1"/>
  <c r="BE140" i="1"/>
  <c r="T140" i="1"/>
  <c r="R140" i="1"/>
  <c r="P140" i="1"/>
  <c r="J140" i="1"/>
  <c r="BF140" i="1" s="1"/>
  <c r="T139" i="1"/>
  <c r="R139" i="1"/>
  <c r="P139" i="1"/>
  <c r="BK138" i="1"/>
  <c r="BI138" i="1"/>
  <c r="BH138" i="1"/>
  <c r="BG138" i="1"/>
  <c r="BE138" i="1"/>
  <c r="T138" i="1"/>
  <c r="R138" i="1"/>
  <c r="P138" i="1"/>
  <c r="J138" i="1"/>
  <c r="BF138" i="1" s="1"/>
  <c r="BK137" i="1"/>
  <c r="T137" i="1"/>
  <c r="R137" i="1"/>
  <c r="P137" i="1"/>
  <c r="J137" i="1"/>
  <c r="J99" i="1" s="1"/>
  <c r="BK126" i="1"/>
  <c r="BI126" i="1"/>
  <c r="BH126" i="1"/>
  <c r="BG126" i="1"/>
  <c r="BE126" i="1"/>
  <c r="T126" i="1"/>
  <c r="R126" i="1"/>
  <c r="P126" i="1"/>
  <c r="J126" i="1"/>
  <c r="BF126" i="1" s="1"/>
  <c r="T125" i="1"/>
  <c r="R125" i="1"/>
  <c r="P125" i="1"/>
  <c r="T124" i="1"/>
  <c r="R124" i="1"/>
  <c r="P124" i="1"/>
  <c r="T123" i="1"/>
  <c r="R123" i="1"/>
  <c r="P123" i="1"/>
  <c r="F117" i="1"/>
  <c r="E115" i="1"/>
  <c r="F89" i="1"/>
  <c r="E87" i="1"/>
  <c r="J37" i="1"/>
  <c r="J36" i="1"/>
  <c r="J35" i="1"/>
  <c r="BK139" i="1" l="1"/>
  <c r="J139" i="1" s="1"/>
  <c r="J100" i="1" s="1"/>
  <c r="F33" i="1"/>
  <c r="BK125" i="1"/>
  <c r="J33" i="1"/>
  <c r="J34" i="1"/>
  <c r="F35" i="1"/>
  <c r="F36" i="1"/>
  <c r="F37" i="1"/>
  <c r="BK158" i="1"/>
  <c r="J158" i="1" s="1"/>
  <c r="J103" i="1" s="1"/>
  <c r="F34" i="1"/>
  <c r="P120" i="2"/>
  <c r="P119" i="2" s="1"/>
  <c r="P118" i="2" s="1"/>
  <c r="F33" i="2"/>
  <c r="BK120" i="2"/>
  <c r="J120" i="2" s="1"/>
  <c r="J98" i="2" s="1"/>
  <c r="J34" i="2"/>
  <c r="F36" i="2"/>
  <c r="F37" i="2"/>
  <c r="J33" i="2"/>
  <c r="F34" i="2"/>
  <c r="R120" i="2"/>
  <c r="R119" i="2" s="1"/>
  <c r="R118" i="2" s="1"/>
  <c r="T120" i="2"/>
  <c r="T119" i="2" s="1"/>
  <c r="T118" i="2" s="1"/>
  <c r="F35" i="2"/>
  <c r="E113" i="1"/>
  <c r="E85" i="1"/>
  <c r="J117" i="1"/>
  <c r="J89" i="1"/>
  <c r="F119" i="1"/>
  <c r="F91" i="1"/>
  <c r="F120" i="1"/>
  <c r="F92" i="1"/>
  <c r="J119" i="1"/>
  <c r="J91" i="1"/>
  <c r="BK124" i="1" l="1"/>
  <c r="J124" i="1" s="1"/>
  <c r="J97" i="1" s="1"/>
  <c r="J125" i="1"/>
  <c r="J98" i="1" s="1"/>
  <c r="BK157" i="1"/>
  <c r="BK119" i="2"/>
  <c r="J119" i="2"/>
  <c r="J97" i="2" s="1"/>
  <c r="BK118" i="2"/>
  <c r="J118" i="2" s="1"/>
  <c r="BK123" i="1" l="1"/>
  <c r="J123" i="1" s="1"/>
  <c r="J157" i="1"/>
  <c r="J102" i="1" s="1"/>
  <c r="J96" i="1"/>
  <c r="J30" i="1"/>
  <c r="J30" i="2"/>
  <c r="J96" i="2"/>
  <c r="J39" i="1" l="1"/>
  <c r="AN96" i="3" s="1"/>
  <c r="AG96" i="3"/>
  <c r="J39" i="2"/>
  <c r="AN95" i="3" s="1"/>
  <c r="AG95" i="3"/>
  <c r="AG94" i="3" l="1"/>
  <c r="AK26" i="3" s="1"/>
  <c r="W30" i="3" s="1"/>
  <c r="AN94" i="3"/>
  <c r="AK35" i="3" s="1"/>
  <c r="AK30" i="3" l="1"/>
</calcChain>
</file>

<file path=xl/sharedStrings.xml><?xml version="1.0" encoding="utf-8"?>
<sst xmlns="http://schemas.openxmlformats.org/spreadsheetml/2006/main" count="1096" uniqueCount="262">
  <si>
    <t>&gt;&gt;  skryté stĺpce  &lt;&lt;</t>
  </si>
  <si>
    <t>{47dd7def-14fe-4c91-b7ea-cb21207d4f5c}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</si>
  <si>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</si>
  <si>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</si>
  <si>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</si>
  <si>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</si>
  <si>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</si>
  <si>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</si>
  <si>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JKSO:</t>
  </si>
  <si>
    <t/>
  </si>
  <si>
    <t>KS:</t>
  </si>
  <si>
    <t>Miesto:</t>
  </si>
  <si>
    <t>Dátum:</t>
  </si>
  <si>
    <t>Objednávateľ:</t>
  </si>
  <si>
    <t>IČO:</t>
  </si>
  <si>
    <t>IČ DPH:</t>
  </si>
  <si>
    <t>Zhotoviteľ:</t>
  </si>
  <si>
    <t>Projektant:</t>
  </si>
  <si>
    <t>Spracovateľ: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</si>
  <si>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</si>
  <si>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</si>
  <si>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</si>
  <si>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</si>
  <si>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</si>
  <si>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</si>
  <si>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</si>
  <si>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</si>
  <si>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</si>
  <si>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</si>
  <si>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</si>
  <si>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</si>
  <si>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</si>
  <si>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</si>
  <si>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</si>
  <si>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</si>
  <si>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</si>
  <si>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</si>
  <si>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</si>
  <si>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</si>
  <si>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</si>
  <si>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</si>
  <si>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</si>
  <si>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</si>
  <si>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</si>
  <si>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</si>
  <si>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</si>
  <si>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99 - Presun hmôt HSV</t>
  </si>
  <si>
    <t>PSV - Práce a dodávky PSV</t>
  </si>
  <si>
    <t xml:space="preserve">    767 - Konštrukcie doplnkové kovové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</si>
  <si>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</si>
  <si>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</si>
  <si>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</si>
  <si>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</si>
  <si>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</si>
  <si>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</si>
  <si>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</si>
  <si>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</si>
  <si>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</si>
  <si>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</si>
  <si>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</si>
  <si>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</si>
  <si>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</si>
  <si>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</si>
  <si>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</si>
  <si>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</si>
  <si>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HSV</t>
  </si>
  <si>
    <t>Práce a dodávky HSV</t>
  </si>
  <si>
    <t>1</t>
  </si>
  <si>
    <t>ROZPOCET</t>
  </si>
  <si>
    <t>Zemné práce</t>
  </si>
  <si>
    <t>K</t>
  </si>
  <si>
    <t>m2</t>
  </si>
  <si>
    <t>4</t>
  </si>
  <si>
    <t>2</t>
  </si>
  <si>
    <t>-772477987</t>
  </si>
  <si>
    <t>416512342</t>
  </si>
  <si>
    <t>ks</t>
  </si>
  <si>
    <t>1040581414</t>
  </si>
  <si>
    <t>-628517213</t>
  </si>
  <si>
    <t>662723382</t>
  </si>
  <si>
    <t>-892356134</t>
  </si>
  <si>
    <t>8</t>
  </si>
  <si>
    <t>-1619747905</t>
  </si>
  <si>
    <t>-1287596561</t>
  </si>
  <si>
    <t>-914694356</t>
  </si>
  <si>
    <t>M</t>
  </si>
  <si>
    <t>2119717663</t>
  </si>
  <si>
    <t>m</t>
  </si>
  <si>
    <t>1950170766</t>
  </si>
  <si>
    <t>-1079706329</t>
  </si>
  <si>
    <t>t</t>
  </si>
  <si>
    <t>379908855</t>
  </si>
  <si>
    <t>-555515436</t>
  </si>
  <si>
    <t>1239437258</t>
  </si>
  <si>
    <t>735325352</t>
  </si>
  <si>
    <t>99</t>
  </si>
  <si>
    <t>Presun hmôt HSV</t>
  </si>
  <si>
    <t>347111663</t>
  </si>
  <si>
    <t>PSV</t>
  </si>
  <si>
    <t>Práce a dodávky PSV</t>
  </si>
  <si>
    <t>-1012643480</t>
  </si>
  <si>
    <t>238478191</t>
  </si>
  <si>
    <t>-2024206493</t>
  </si>
  <si>
    <t>-1310449778</t>
  </si>
  <si>
    <t>-2116750389</t>
  </si>
  <si>
    <t>584682441</t>
  </si>
  <si>
    <t>%</t>
  </si>
  <si>
    <t>767</t>
  </si>
  <si>
    <t>Konštrukcie doplnkové kovové</t>
  </si>
  <si>
    <t>998767201.S</t>
  </si>
  <si>
    <t>Presun hmôt pre kovové stavebné doplnkové konštrukcie v objektoch výšky do 6 m</t>
  </si>
  <si>
    <t>Hnojovicová lagúna</t>
  </si>
  <si>
    <t>SO 01 - Hnojovicová lagúna</t>
  </si>
  <si>
    <t>Chovmat F.U., s.r.o., 941 08 Rastislavice 372</t>
  </si>
  <si>
    <t>Komjatice</t>
  </si>
  <si>
    <t>Projectoora s.r.o.</t>
  </si>
  <si>
    <t>121101112</t>
  </si>
  <si>
    <t>Odstránenie ornice s premiestn. na hromady, so zložením na vzdialenosť do 100 m a do 1000 m3</t>
  </si>
  <si>
    <t>m3</t>
  </si>
  <si>
    <t>122201103</t>
  </si>
  <si>
    <t>Odkopávka a prekopávka nezapažená v hornine 3, nad 1000 do 10000 m3</t>
  </si>
  <si>
    <t>122201109.S</t>
  </si>
  <si>
    <t>Odkopávky a prekopávky nezapažené. Príplatok k cenám za lepivosť horniny</t>
  </si>
  <si>
    <t>132201101.S</t>
  </si>
  <si>
    <t>Výkop ryhy do šírky 600 mm v horn.3 do 100 m3</t>
  </si>
  <si>
    <t>132201109.S</t>
  </si>
  <si>
    <t>Hĺbenie rýh šírky do 600 mm zapažených i nezapažených s urovnaním dna. Príplatok k cene za lepivosť horniny 3</t>
  </si>
  <si>
    <t>162501102.S</t>
  </si>
  <si>
    <t>Vodorovné premiestnenie výkopku po spevnenej ceste, z horniny tr.1-4 do 3000 m</t>
  </si>
  <si>
    <t>162501105.S</t>
  </si>
  <si>
    <t>Vodorovné premiestnenie výkopku po spevnenej ceste z horniny tr.1-4, príplatok k cene za každých ďalšich a začatých 1000 m</t>
  </si>
  <si>
    <t>167101101.S</t>
  </si>
  <si>
    <t>Nakladanie neuľahnutého výkopku z hornín tr.1-4 do 100 m3</t>
  </si>
  <si>
    <t>171101101.S</t>
  </si>
  <si>
    <t>Uloženie sypaniny do násypu súdržnej horniny s mierou zhutnenia podľa Proctor-Standard na 95 %</t>
  </si>
  <si>
    <t>171151101.S</t>
  </si>
  <si>
    <t>Hutnenie bokov násypov z hornín súdržných a sypkých</t>
  </si>
  <si>
    <t>171209002.S</t>
  </si>
  <si>
    <t>Poplatok za skladovanie - zemina a kamenivo (17 05) ostatné</t>
  </si>
  <si>
    <t>174101001.S</t>
  </si>
  <si>
    <t>Zásyp sypaninou so zhutnením jám, šachiet, rýh, zárezov alebo okolo objektov do 100 m3</t>
  </si>
  <si>
    <t>Zakladanie</t>
  </si>
  <si>
    <t>211971105.S</t>
  </si>
  <si>
    <t>Zhotovenie zábrany pred podharabaním v ryhe z fólie šírky 500 mm</t>
  </si>
  <si>
    <t>283300125010</t>
  </si>
  <si>
    <t>Fólia HDPE hr. 2 mm</t>
  </si>
  <si>
    <t>211971201.S</t>
  </si>
  <si>
    <t>Zhotovenie spodnej podšívky v jame so stenami šikmými</t>
  </si>
  <si>
    <t>283001040010</t>
  </si>
  <si>
    <t>Fólia Aquatex PE hr. 1mm</t>
  </si>
  <si>
    <t>211971211.S</t>
  </si>
  <si>
    <t>Zhotovenie plávajúceho krytu v jame so stenami šikmými s odplyňovacími plavákmi</t>
  </si>
  <si>
    <t>283001040350</t>
  </si>
  <si>
    <t>Fólia Genatex 900 PVC s UV ochranou</t>
  </si>
  <si>
    <t>211971215.S</t>
  </si>
  <si>
    <t>Zhotovenie ochrany násypu so stenami šikmými</t>
  </si>
  <si>
    <t>283001040360</t>
  </si>
  <si>
    <t>Fólia fóliou Genatex 1000</t>
  </si>
  <si>
    <t>275313511.S</t>
  </si>
  <si>
    <t>Betón základových pätiek, prostý tr.C 10/12,5</t>
  </si>
  <si>
    <t>275321411.S</t>
  </si>
  <si>
    <t>Betón základových pätiek, železový (bez výstuže), tr.C 25/30</t>
  </si>
  <si>
    <t>275361821.S</t>
  </si>
  <si>
    <t>Výstuž základových pätiek z ocele B500 (10505)</t>
  </si>
  <si>
    <t>Vodorovné konštrukcie</t>
  </si>
  <si>
    <t>451573101.S</t>
  </si>
  <si>
    <t>Lôžko podkladné v otvorenom výkope v rovine a vo svahu z piesku fr. 0-4 mm</t>
  </si>
  <si>
    <t>Rúrové vedenie</t>
  </si>
  <si>
    <t>871313001.S</t>
  </si>
  <si>
    <t>M+D Potrubie HDPE D 63x3,8 mm, vrátane tvaroviek pod povrchom nádrže medzi spodnou a vrchnou fóliou</t>
  </si>
  <si>
    <t>871313002.S</t>
  </si>
  <si>
    <t>M+D Potrubie HDPE D 63x3,8 mm, vrátane tvaroviek pod spodnou fóliou v pieskovom lôžku</t>
  </si>
  <si>
    <t>871313012.S</t>
  </si>
  <si>
    <t>M+D Potrubie HDPE D225x13,4 mm, vrátane tvaroviek komín na odvod plynu</t>
  </si>
  <si>
    <t>871313013.S</t>
  </si>
  <si>
    <t>M+D Potrubie HDPE D225x13,4 mm, vrátane tvaroviek centrálny komín priesakov</t>
  </si>
  <si>
    <t>871313021.S</t>
  </si>
  <si>
    <t>M+D Plniace a vyprázdňovacie potrubie PVC 160, PN10, vrátane tvaroviek</t>
  </si>
  <si>
    <t>871313025.S</t>
  </si>
  <si>
    <t>M+D Plniace a vyprázdňovacie potrubie PVC 250, PN10, vrátane tvaroviek</t>
  </si>
  <si>
    <t>871313031.S</t>
  </si>
  <si>
    <t>M+D Potrubie PVC 250 mm s krytkou</t>
  </si>
  <si>
    <t>871313041.S</t>
  </si>
  <si>
    <t>M+D Potrubie PVC 100 mm odkvapkávacie</t>
  </si>
  <si>
    <t>891372101.S</t>
  </si>
  <si>
    <t>M+D Záchytná odkvapkávacia nádrž cca 200L</t>
  </si>
  <si>
    <t>891372151.S</t>
  </si>
  <si>
    <t>M+D Liatinový vretenový ventil 6´´</t>
  </si>
  <si>
    <t>891372152.S</t>
  </si>
  <si>
    <t>M+D Mosadzný ventil 4´´</t>
  </si>
  <si>
    <t>891372154.S</t>
  </si>
  <si>
    <t>M+D Mosadzný ventil 6´´</t>
  </si>
  <si>
    <t>891372159.S</t>
  </si>
  <si>
    <t>M+D Koncovka na pripojenie fekálneho vozidla</t>
  </si>
  <si>
    <t>891372205.S</t>
  </si>
  <si>
    <t>M+D Podpera potrubia</t>
  </si>
  <si>
    <t>891372278.S</t>
  </si>
  <si>
    <t>M+D Mixér hnojovice</t>
  </si>
  <si>
    <t>998331011.S</t>
  </si>
  <si>
    <t>Presun hmôt pre nádrže (8331)</t>
  </si>
  <si>
    <t>767911130.S</t>
  </si>
  <si>
    <t>3133102215.S</t>
  </si>
  <si>
    <t>Drôtené pletivo výšky 2 m, s povrchovou úpravou</t>
  </si>
  <si>
    <t>156153010010</t>
  </si>
  <si>
    <t>Napínací drôt s povrchovou úpravou</t>
  </si>
  <si>
    <t>3133106115.S</t>
  </si>
  <si>
    <t>Stĺpik guľatý pre plot priemer 48 mm, výšky 3,3 m</t>
  </si>
  <si>
    <t>3133106112.S</t>
  </si>
  <si>
    <t>Vzpera guľatá pre plot priemer 40 mm, výšky 2,5 m</t>
  </si>
  <si>
    <t>767912120.S</t>
  </si>
  <si>
    <t>Montáž oplotenia ostnatého drôtu, vo výške nad 2,0 m</t>
  </si>
  <si>
    <t>158426300010</t>
  </si>
  <si>
    <t>Drôt ostnatý s povrchovou úpravou</t>
  </si>
  <si>
    <t>767920220.S</t>
  </si>
  <si>
    <t>Montáž vrát a vrátok k oploteniu osadzovaných na stĺpiky oceľové, s plochou jednotlivo nad 2 do 4 m2</t>
  </si>
  <si>
    <t>5534370512.S</t>
  </si>
  <si>
    <t>Bránka dvojkrídlová 5000x2500 mm, výplň drôtené pletivo, drôt ostnatý, s povrchovou úpravou</t>
  </si>
  <si>
    <t>767995201.S</t>
  </si>
  <si>
    <t>M+D Oceľové roštové schodisko šírky 1000 mm, 10 stupňov, schodnice, oceľové zábradlie výšky 970 mm, vrátane povrchovej úpravy</t>
  </si>
  <si>
    <t>767995202.S</t>
  </si>
  <si>
    <t>M+D Oceľová lávka šírky 1000 mm, dĺžky 7140 mm, zábradlie výšky 970 mm, vrátane povrchovej úpravy</t>
  </si>
  <si>
    <t xml:space="preserve">    2 - Zakladanie</t>
  </si>
  <si>
    <t xml:space="preserve">    4 - Vodorovnékonštrukcie</t>
  </si>
  <si>
    <t xml:space="preserve">    8 - Rúrové vedenie</t>
  </si>
  <si>
    <t>Export Komplet</t>
  </si>
  <si>
    <t>2.0</t>
  </si>
  <si>
    <t>{99ed5704-0fa7-4dfb-bbe7-ecaea3f6b472}</t>
  </si>
  <si>
    <t>0,01</t>
  </si>
  <si>
    <t>20</t>
  </si>
  <si>
    <t>REKAPITULÁCIA STAVBY</t>
  </si>
  <si>
    <t>0,001</t>
  </si>
  <si>
    <t>Kód:</t>
  </si>
  <si>
    <t xml:space="preserve"> </t>
  </si>
  <si>
    <t>Projectoora, s.r.o.</t>
  </si>
  <si>
    <t>True</t>
  </si>
  <si>
    <t>REKAPITULÁCIA OBJEKTOV STAVBY</t>
  </si>
  <si>
    <t>Informatívne údaje z listov zákaziek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</si>
  <si>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</si>
  <si>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</si>
  <si>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</si>
  <si>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</si>
  <si>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</si>
  <si>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</si>
  <si>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</si>
  <si>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</si>
  <si>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</si>
  <si>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</si>
  <si>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</si>
  <si>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</si>
  <si>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</si>
  <si>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</si>
  <si>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</si>
  <si>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###NOIMPORT###</t>
  </si>
  <si>
    <t>IMPORT</t>
  </si>
  <si>
    <t>{00000000-0000-0000-0000-000000000000}</t>
  </si>
  <si>
    <t>/</t>
  </si>
  <si>
    <t>STA</t>
  </si>
  <si>
    <t>{aade1479-eead-4b65-8860-294a8bd8ebe7}</t>
  </si>
  <si>
    <t>SO_01ZP</t>
  </si>
  <si>
    <t>SO 01 - Hnojovicová lagúna - zemné práce</t>
  </si>
  <si>
    <t xml:space="preserve">SO 01 - Hnojovicová lagúna </t>
  </si>
  <si>
    <t>Montáž oplotenia strojového pletiva, s výškou od 1,6 do 2,0 m, vrátane stĺpikov so vzperami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</si>
</sst>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00"/>
    <numFmt numFmtId="167" formatCode="#,##0.000"/>
  </numFmts>
  <fonts count="35">
    <font>
      <sz val="11"/>
      <color theme="1"/>
      <name val="Calibri"/>
      <family val="2"/>
      <charset val="238"/>
      <scheme val="minor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sz val="10"/>
      <color rgb="FFFFFFFF"/>
      <name val="Arial CE"/>
    </font>
    <font>
      <sz val="8"/>
      <color rgb="FFFFFFFF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b/>
      <sz val="10"/>
      <color rgb="FFFFFFFF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12"/>
      <name val="Arial CE"/>
    </font>
    <font>
      <sz val="18"/>
      <color theme="10"/>
      <name val="Wingdings 2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b/>
      <sz val="11"/>
      <color rgb="FF003366"/>
      <name val="Arial CE"/>
      <family val="2"/>
      <charset val="238"/>
    </font>
    <font>
      <sz val="11"/>
      <color rgb="FF969696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rgb="FFBEBEBE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7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10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12" fillId="3" borderId="5" xfId="0" applyFont="1" applyFill="1" applyBorder="1" applyAlignment="1">
      <alignment horizontal="left" vertical="center"/>
    </xf>
    <xf numFmtId="0" fontId="0" fillId="3" borderId="6" xfId="0" applyFill="1" applyBorder="1" applyAlignment="1">
      <alignment vertical="center"/>
    </xf>
    <xf numFmtId="0" fontId="12" fillId="3" borderId="6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4" fontId="12" fillId="3" borderId="6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4" fontId="16" fillId="0" borderId="12" xfId="0" applyNumberFormat="1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vertical="center"/>
    </xf>
    <xf numFmtId="4" fontId="17" fillId="0" borderId="12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" fontId="8" fillId="0" borderId="0" xfId="0" applyNumberFormat="1" applyFont="1"/>
    <xf numFmtId="0" fontId="0" fillId="0" borderId="16" xfId="0" applyBorder="1" applyAlignment="1">
      <alignment vertical="center"/>
    </xf>
    <xf numFmtId="166" fontId="19" fillId="0" borderId="4" xfId="0" applyNumberFormat="1" applyFont="1" applyBorder="1"/>
    <xf numFmtId="166" fontId="19" fillId="0" borderId="17" xfId="0" applyNumberFormat="1" applyFont="1" applyBorder="1"/>
    <xf numFmtId="4" fontId="20" fillId="0" borderId="0" xfId="0" applyNumberFormat="1" applyFont="1" applyAlignment="1">
      <alignment vertical="center"/>
    </xf>
    <xf numFmtId="0" fontId="21" fillId="0" borderId="3" xfId="0" applyFont="1" applyBorder="1"/>
    <xf numFmtId="0" fontId="21" fillId="0" borderId="0" xfId="0" applyFont="1"/>
    <xf numFmtId="0" fontId="2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16" fillId="0" borderId="0" xfId="0" applyNumberFormat="1" applyFont="1"/>
    <xf numFmtId="0" fontId="21" fillId="0" borderId="18" xfId="0" applyFont="1" applyBorder="1"/>
    <xf numFmtId="166" fontId="21" fillId="0" borderId="0" xfId="0" applyNumberFormat="1" applyFont="1"/>
    <xf numFmtId="166" fontId="21" fillId="0" borderId="19" xfId="0" applyNumberFormat="1" applyFont="1" applyBorder="1"/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vertical="center"/>
    </xf>
    <xf numFmtId="0" fontId="17" fillId="0" borderId="0" xfId="0" applyFont="1" applyAlignment="1">
      <alignment horizontal="left"/>
    </xf>
    <xf numFmtId="4" fontId="1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167" fontId="14" fillId="0" borderId="20" xfId="0" applyNumberFormat="1" applyFont="1" applyBorder="1" applyAlignment="1" applyProtection="1">
      <alignment vertical="center"/>
      <protection locked="0"/>
    </xf>
    <xf numFmtId="4" fontId="14" fillId="0" borderId="20" xfId="0" applyNumberFormat="1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18" fillId="0" borderId="18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9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2" fillId="0" borderId="20" xfId="0" applyFont="1" applyBorder="1" applyAlignment="1" applyProtection="1">
      <alignment horizontal="center" vertical="center"/>
      <protection locked="0"/>
    </xf>
    <xf numFmtId="49" fontId="22" fillId="0" borderId="20" xfId="0" applyNumberFormat="1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167" fontId="22" fillId="0" borderId="20" xfId="0" applyNumberFormat="1" applyFont="1" applyBorder="1" applyAlignment="1" applyProtection="1">
      <alignment vertical="center"/>
      <protection locked="0"/>
    </xf>
    <xf numFmtId="4" fontId="22" fillId="0" borderId="20" xfId="0" applyNumberFormat="1" applyFont="1" applyBorder="1" applyAlignment="1" applyProtection="1">
      <alignment vertical="center"/>
      <protection locked="0"/>
    </xf>
    <xf numFmtId="0" fontId="23" fillId="0" borderId="20" xfId="0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22" fillId="0" borderId="18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center"/>
    </xf>
    <xf numFmtId="0" fontId="0" fillId="0" borderId="8" xfId="0" applyBorder="1"/>
    <xf numFmtId="0" fontId="7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12" fillId="4" borderId="5" xfId="0" applyFont="1" applyFill="1" applyBorder="1" applyAlignment="1">
      <alignment horizontal="left" vertical="center"/>
    </xf>
    <xf numFmtId="0" fontId="0" fillId="4" borderId="6" xfId="0" applyFill="1" applyBorder="1" applyAlignment="1">
      <alignment vertical="center"/>
    </xf>
    <xf numFmtId="0" fontId="12" fillId="4" borderId="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" fontId="27" fillId="0" borderId="18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9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0" fillId="0" borderId="3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34" fillId="0" borderId="18" xfId="0" applyNumberFormat="1" applyFont="1" applyBorder="1" applyAlignment="1">
      <alignment vertical="center"/>
    </xf>
    <xf numFmtId="4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4" fontId="34" fillId="0" borderId="19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4" fontId="33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7" fillId="0" borderId="16" xfId="0" applyFont="1" applyBorder="1" applyAlignment="1">
      <alignment horizontal="center" vertical="center"/>
    </xf>
    <xf numFmtId="0" fontId="27" fillId="0" borderId="4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right" vertical="center"/>
    </xf>
    <xf numFmtId="0" fontId="14" fillId="3" borderId="7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165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12" fillId="4" borderId="6" xfId="0" applyFont="1" applyFill="1" applyBorder="1" applyAlignment="1">
      <alignment horizontal="left" vertical="center"/>
    </xf>
    <xf numFmtId="0" fontId="0" fillId="4" borderId="6" xfId="0" applyFill="1" applyBorder="1" applyAlignment="1">
      <alignment vertical="center"/>
    </xf>
    <xf numFmtId="4" fontId="12" fillId="4" borderId="6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4" fontId="7" fillId="0" borderId="9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38438-7BE2-4D8F-BCC1-FC02F9048CAC}">
  <sheetPr>
    <pageSetUpPr fitToPage="1"/>
  </sheetPr>
  <dimension ref="A1:CM98"/>
  <sheetViews>
    <sheetView showGridLines="0" tabSelected="1" topLeftCell="A64" workbookViewId="0">
      <selection activeCell="Z97" sqref="Z97"/>
    </sheetView>
  </sheetViews>
  <sheetFormatPr defaultRowHeight="14.25"/>
  <cols>
    <col min="1" max="1" width="7.1328125" customWidth="1"/>
    <col min="2" max="2" width="1.46484375" customWidth="1"/>
    <col min="3" max="3" width="3.53125" customWidth="1"/>
    <col min="4" max="33" width="2.33203125" customWidth="1"/>
    <col min="34" max="34" width="2.86328125" customWidth="1"/>
    <col min="35" max="35" width="27.1328125" customWidth="1"/>
    <col min="36" max="37" width="2.1328125" customWidth="1"/>
    <col min="38" max="38" width="7.1328125" customWidth="1"/>
    <col min="39" max="39" width="2.86328125" customWidth="1"/>
    <col min="40" max="40" width="11.46484375" customWidth="1"/>
    <col min="41" max="41" width="6.46484375" customWidth="1"/>
    <col min="42" max="42" width="3.53125" customWidth="1"/>
    <col min="43" max="43" width="13.46484375" hidden="1" customWidth="1"/>
    <col min="44" max="44" width="11.6640625" customWidth="1"/>
    <col min="45" max="47" width="22.1328125" hidden="1" customWidth="1"/>
    <col min="48" max="49" width="18.53125" hidden="1" customWidth="1"/>
    <col min="50" max="51" width="21.46484375" hidden="1" customWidth="1"/>
    <col min="52" max="52" width="18.53125" hidden="1" customWidth="1"/>
    <col min="53" max="53" width="16.46484375" hidden="1" customWidth="1"/>
    <col min="54" max="54" width="21.46484375" hidden="1" customWidth="1"/>
    <col min="55" max="55" width="18.53125" hidden="1" customWidth="1"/>
    <col min="56" max="56" width="16.46484375" hidden="1" customWidth="1"/>
    <col min="57" max="57" width="57" customWidth="1"/>
  </cols>
  <sheetData>
    <row r="1" spans="1:74">
      <c r="A1" s="107" t="s">
        <v>224</v>
      </c>
      <c r="AZ1" s="107" t="s">
        <v>9</v>
      </c>
      <c r="BA1" s="107" t="s">
        <v>225</v>
      </c>
      <c r="BB1" s="107" t="s">
        <v>9</v>
      </c>
      <c r="BT1" s="107" t="s">
        <v>5</v>
      </c>
      <c r="BU1" s="107" t="s">
        <v>5</v>
      </c>
      <c r="BV1" s="107" t="s">
        <v>226</v>
      </c>
    </row>
    <row r="2" spans="1:74" ht="36.950000000000003" customHeight="1">
      <c r="AR2" s="182" t="s">
        <v>0</v>
      </c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S2" s="1" t="s">
        <v>227</v>
      </c>
      <c r="BT2" s="1" t="s">
        <v>228</v>
      </c>
    </row>
    <row r="3" spans="1:74" ht="6.9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4"/>
      <c r="BS3" s="1" t="s">
        <v>227</v>
      </c>
      <c r="BT3" s="1" t="s">
        <v>228</v>
      </c>
    </row>
    <row r="4" spans="1:74" ht="24.95" customHeight="1">
      <c r="B4" s="4"/>
      <c r="D4" s="5" t="s">
        <v>229</v>
      </c>
      <c r="AR4" s="4"/>
      <c r="AS4" s="108" t="s">
        <v>4</v>
      </c>
      <c r="BS4" s="1" t="s">
        <v>230</v>
      </c>
    </row>
    <row r="5" spans="1:74" ht="12" customHeight="1">
      <c r="B5" s="4"/>
      <c r="D5" s="109" t="s">
        <v>231</v>
      </c>
      <c r="K5" s="184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R5" s="4"/>
      <c r="BS5" s="1" t="s">
        <v>227</v>
      </c>
    </row>
    <row r="6" spans="1:74" ht="36.950000000000003" customHeight="1">
      <c r="B6" s="4"/>
      <c r="D6" s="110" t="s">
        <v>6</v>
      </c>
      <c r="K6" s="185" t="s">
        <v>111</v>
      </c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R6" s="4"/>
      <c r="BS6" s="1" t="s">
        <v>227</v>
      </c>
    </row>
    <row r="7" spans="1:74" ht="12" customHeight="1">
      <c r="B7" s="4"/>
      <c r="D7" s="7" t="s">
        <v>8</v>
      </c>
      <c r="K7" s="10" t="s">
        <v>9</v>
      </c>
      <c r="AK7" s="7" t="s">
        <v>10</v>
      </c>
      <c r="AN7" s="10" t="s">
        <v>9</v>
      </c>
      <c r="AR7" s="4"/>
      <c r="BS7" s="1" t="s">
        <v>227</v>
      </c>
    </row>
    <row r="8" spans="1:74" ht="12" customHeight="1">
      <c r="B8" s="4"/>
      <c r="D8" s="7" t="s">
        <v>11</v>
      </c>
      <c r="K8" s="10" t="s">
        <v>114</v>
      </c>
      <c r="AK8" s="7" t="s">
        <v>12</v>
      </c>
      <c r="AN8" s="111">
        <v>45797</v>
      </c>
      <c r="AR8" s="4"/>
      <c r="BS8" s="1" t="s">
        <v>227</v>
      </c>
    </row>
    <row r="9" spans="1:74" ht="14.45" customHeight="1">
      <c r="B9" s="4"/>
      <c r="AR9" s="4"/>
      <c r="BS9" s="1" t="s">
        <v>227</v>
      </c>
    </row>
    <row r="10" spans="1:74" ht="12" customHeight="1">
      <c r="B10" s="4"/>
      <c r="D10" s="7" t="s">
        <v>13</v>
      </c>
      <c r="AK10" s="7" t="s">
        <v>14</v>
      </c>
      <c r="AN10" s="10" t="s">
        <v>9</v>
      </c>
      <c r="AR10" s="4"/>
      <c r="BS10" s="1" t="s">
        <v>227</v>
      </c>
    </row>
    <row r="11" spans="1:74" ht="18.5" customHeight="1">
      <c r="B11" s="4"/>
      <c r="E11" s="10" t="s">
        <v>113</v>
      </c>
      <c r="AK11" s="7" t="s">
        <v>15</v>
      </c>
      <c r="AN11" s="10" t="s">
        <v>9</v>
      </c>
      <c r="AR11" s="4"/>
      <c r="BS11" s="1" t="s">
        <v>227</v>
      </c>
    </row>
    <row r="12" spans="1:74" ht="6.95" customHeight="1">
      <c r="B12" s="4"/>
      <c r="AR12" s="4"/>
      <c r="BS12" s="1" t="s">
        <v>227</v>
      </c>
    </row>
    <row r="13" spans="1:74" ht="12" customHeight="1">
      <c r="B13" s="4"/>
      <c r="D13" s="7" t="s">
        <v>16</v>
      </c>
      <c r="AK13" s="7" t="s">
        <v>14</v>
      </c>
      <c r="AN13" s="10" t="s">
        <v>9</v>
      </c>
      <c r="AR13" s="4"/>
      <c r="BS13" s="1" t="s">
        <v>227</v>
      </c>
    </row>
    <row r="14" spans="1:74">
      <c r="B14" s="4"/>
      <c r="E14" s="10" t="s">
        <v>232</v>
      </c>
      <c r="AK14" s="7" t="s">
        <v>15</v>
      </c>
      <c r="AN14" s="10" t="s">
        <v>9</v>
      </c>
      <c r="AR14" s="4"/>
      <c r="BS14" s="1" t="s">
        <v>227</v>
      </c>
    </row>
    <row r="15" spans="1:74" ht="6.95" customHeight="1">
      <c r="B15" s="4"/>
      <c r="AR15" s="4"/>
      <c r="BS15" s="1" t="s">
        <v>5</v>
      </c>
    </row>
    <row r="16" spans="1:74" ht="12" customHeight="1">
      <c r="B16" s="4"/>
      <c r="D16" s="7" t="s">
        <v>17</v>
      </c>
      <c r="AK16" s="7" t="s">
        <v>14</v>
      </c>
      <c r="AN16" s="10" t="s">
        <v>9</v>
      </c>
      <c r="AR16" s="4"/>
      <c r="BS16" s="1" t="s">
        <v>5</v>
      </c>
    </row>
    <row r="17" spans="2:71" ht="18.5" customHeight="1">
      <c r="B17" s="4"/>
      <c r="E17" s="10" t="s">
        <v>233</v>
      </c>
      <c r="AK17" s="7" t="s">
        <v>15</v>
      </c>
      <c r="AN17" s="10" t="s">
        <v>9</v>
      </c>
      <c r="AR17" s="4"/>
      <c r="BS17" s="1" t="s">
        <v>5</v>
      </c>
    </row>
    <row r="18" spans="2:71" ht="6.95" customHeight="1">
      <c r="B18" s="4"/>
      <c r="AR18" s="4"/>
      <c r="BS18" s="1" t="s">
        <v>227</v>
      </c>
    </row>
    <row r="19" spans="2:71" ht="12" customHeight="1">
      <c r="B19" s="4"/>
      <c r="D19" s="7" t="s">
        <v>18</v>
      </c>
      <c r="AK19" s="7" t="s">
        <v>14</v>
      </c>
      <c r="AN19" s="10" t="s">
        <v>9</v>
      </c>
      <c r="AR19" s="4"/>
      <c r="BS19" s="1" t="s">
        <v>227</v>
      </c>
    </row>
    <row r="20" spans="2:71" ht="18.5" customHeight="1">
      <c r="B20" s="4"/>
      <c r="E20" s="10" t="s">
        <v>232</v>
      </c>
      <c r="AK20" s="7" t="s">
        <v>15</v>
      </c>
      <c r="AN20" s="10" t="s">
        <v>9</v>
      </c>
      <c r="AR20" s="4"/>
      <c r="BS20" s="1" t="s">
        <v>234</v>
      </c>
    </row>
    <row r="21" spans="2:71" ht="6.95" customHeight="1">
      <c r="B21" s="4"/>
      <c r="AR21" s="4"/>
    </row>
    <row r="22" spans="2:71" ht="12" customHeight="1">
      <c r="B22" s="4"/>
      <c r="D22" s="7" t="s">
        <v>19</v>
      </c>
      <c r="AR22" s="4"/>
    </row>
    <row r="23" spans="2:71" ht="16.5" customHeight="1">
      <c r="B23" s="4"/>
      <c r="E23" s="186" t="s">
        <v>9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R23" s="4"/>
    </row>
    <row r="24" spans="2:71" ht="6.95" customHeight="1">
      <c r="B24" s="4"/>
      <c r="AR24" s="4"/>
    </row>
    <row r="25" spans="2:71" ht="6.95" customHeight="1">
      <c r="B25" s="4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R25" s="4"/>
    </row>
    <row r="26" spans="2:71" s="9" customFormat="1" ht="26" customHeight="1">
      <c r="B26" s="8"/>
      <c r="D26" s="113" t="s">
        <v>20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187">
        <f>ROUND(AG94,2)</f>
        <v>0</v>
      </c>
      <c r="AL26" s="188"/>
      <c r="AM26" s="188"/>
      <c r="AN26" s="188"/>
      <c r="AO26" s="188"/>
      <c r="AR26" s="8"/>
    </row>
    <row r="27" spans="2:71" s="9" customFormat="1" ht="6.95" customHeight="1">
      <c r="B27" s="8"/>
      <c r="AR27" s="8"/>
    </row>
    <row r="28" spans="2:71" s="9" customFormat="1">
      <c r="B28" s="8"/>
      <c r="L28" s="181" t="s">
        <v>22</v>
      </c>
      <c r="M28" s="181"/>
      <c r="N28" s="181"/>
      <c r="O28" s="181"/>
      <c r="P28" s="181"/>
      <c r="W28" s="181" t="s">
        <v>21</v>
      </c>
      <c r="X28" s="181"/>
      <c r="Y28" s="181"/>
      <c r="Z28" s="181"/>
      <c r="AA28" s="181"/>
      <c r="AB28" s="181"/>
      <c r="AC28" s="181"/>
      <c r="AD28" s="181"/>
      <c r="AE28" s="181"/>
      <c r="AK28" s="181" t="s">
        <v>23</v>
      </c>
      <c r="AL28" s="181"/>
      <c r="AM28" s="181"/>
      <c r="AN28" s="181"/>
      <c r="AO28" s="181"/>
      <c r="AR28" s="8"/>
    </row>
    <row r="29" spans="2:71" s="115" customFormat="1" ht="14.45" customHeight="1">
      <c r="B29" s="114"/>
      <c r="D29" s="7" t="s">
        <v>24</v>
      </c>
      <c r="F29" s="20" t="s">
        <v>25</v>
      </c>
      <c r="L29" s="174"/>
      <c r="M29" s="175"/>
      <c r="N29" s="175"/>
      <c r="O29" s="175"/>
      <c r="P29" s="175"/>
      <c r="Q29" s="116"/>
      <c r="R29" s="116"/>
      <c r="S29" s="116"/>
      <c r="T29" s="116"/>
      <c r="U29" s="116"/>
      <c r="V29" s="116"/>
      <c r="W29" s="176"/>
      <c r="X29" s="175"/>
      <c r="Y29" s="175"/>
      <c r="Z29" s="175"/>
      <c r="AA29" s="175"/>
      <c r="AB29" s="175"/>
      <c r="AC29" s="175"/>
      <c r="AD29" s="175"/>
      <c r="AE29" s="175"/>
      <c r="AF29" s="116"/>
      <c r="AG29" s="116"/>
      <c r="AH29" s="116"/>
      <c r="AI29" s="116"/>
      <c r="AJ29" s="116"/>
      <c r="AK29" s="176"/>
      <c r="AL29" s="175"/>
      <c r="AM29" s="175"/>
      <c r="AN29" s="175"/>
      <c r="AO29" s="175"/>
      <c r="AP29" s="116"/>
      <c r="AQ29" s="116"/>
      <c r="AR29" s="117"/>
      <c r="AS29" s="116"/>
      <c r="AT29" s="116"/>
      <c r="AU29" s="116"/>
      <c r="AV29" s="116"/>
      <c r="AW29" s="116"/>
      <c r="AX29" s="116"/>
      <c r="AY29" s="116"/>
      <c r="AZ29" s="116"/>
    </row>
    <row r="30" spans="2:71" s="115" customFormat="1" ht="14.45" customHeight="1">
      <c r="B30" s="114"/>
      <c r="F30" s="20" t="s">
        <v>26</v>
      </c>
      <c r="L30" s="171">
        <v>0.23</v>
      </c>
      <c r="M30" s="172"/>
      <c r="N30" s="172"/>
      <c r="O30" s="172"/>
      <c r="P30" s="172"/>
      <c r="W30" s="173">
        <f>AK26</f>
        <v>0</v>
      </c>
      <c r="X30" s="172"/>
      <c r="Y30" s="172"/>
      <c r="Z30" s="172"/>
      <c r="AA30" s="172"/>
      <c r="AB30" s="172"/>
      <c r="AC30" s="172"/>
      <c r="AD30" s="172"/>
      <c r="AE30" s="172"/>
      <c r="AK30" s="173">
        <f>AK35-AK26</f>
        <v>0</v>
      </c>
      <c r="AL30" s="172"/>
      <c r="AM30" s="172"/>
      <c r="AN30" s="172"/>
      <c r="AO30" s="172"/>
      <c r="AR30" s="114"/>
    </row>
    <row r="31" spans="2:71" s="115" customFormat="1" ht="14.45" hidden="1" customHeight="1">
      <c r="B31" s="114"/>
      <c r="F31" s="7" t="s">
        <v>27</v>
      </c>
      <c r="L31" s="171">
        <v>0.2</v>
      </c>
      <c r="M31" s="172"/>
      <c r="N31" s="172"/>
      <c r="O31" s="172"/>
      <c r="P31" s="172"/>
      <c r="W31" s="173">
        <f>ROUND(BB94, 2)</f>
        <v>0</v>
      </c>
      <c r="X31" s="172"/>
      <c r="Y31" s="172"/>
      <c r="Z31" s="172"/>
      <c r="AA31" s="172"/>
      <c r="AB31" s="172"/>
      <c r="AC31" s="172"/>
      <c r="AD31" s="172"/>
      <c r="AE31" s="172"/>
      <c r="AK31" s="173">
        <v>0</v>
      </c>
      <c r="AL31" s="172"/>
      <c r="AM31" s="172"/>
      <c r="AN31" s="172"/>
      <c r="AO31" s="172"/>
      <c r="AR31" s="114"/>
    </row>
    <row r="32" spans="2:71" s="115" customFormat="1" ht="14.45" hidden="1" customHeight="1">
      <c r="B32" s="114"/>
      <c r="F32" s="7" t="s">
        <v>28</v>
      </c>
      <c r="L32" s="171">
        <v>0.2</v>
      </c>
      <c r="M32" s="172"/>
      <c r="N32" s="172"/>
      <c r="O32" s="172"/>
      <c r="P32" s="172"/>
      <c r="W32" s="173">
        <f>ROUND(BC94, 2)</f>
        <v>0</v>
      </c>
      <c r="X32" s="172"/>
      <c r="Y32" s="172"/>
      <c r="Z32" s="172"/>
      <c r="AA32" s="172"/>
      <c r="AB32" s="172"/>
      <c r="AC32" s="172"/>
      <c r="AD32" s="172"/>
      <c r="AE32" s="172"/>
      <c r="AK32" s="173">
        <v>0</v>
      </c>
      <c r="AL32" s="172"/>
      <c r="AM32" s="172"/>
      <c r="AN32" s="172"/>
      <c r="AO32" s="172"/>
      <c r="AR32" s="114"/>
    </row>
    <row r="33" spans="2:52" s="115" customFormat="1" ht="14.45" hidden="1" customHeight="1">
      <c r="B33" s="114"/>
      <c r="F33" s="20" t="s">
        <v>29</v>
      </c>
      <c r="L33" s="174">
        <v>0</v>
      </c>
      <c r="M33" s="175"/>
      <c r="N33" s="175"/>
      <c r="O33" s="175"/>
      <c r="P33" s="175"/>
      <c r="Q33" s="116"/>
      <c r="R33" s="116"/>
      <c r="S33" s="116"/>
      <c r="T33" s="116"/>
      <c r="U33" s="116"/>
      <c r="V33" s="116"/>
      <c r="W33" s="176">
        <f>ROUND(BD94, 2)</f>
        <v>0</v>
      </c>
      <c r="X33" s="175"/>
      <c r="Y33" s="175"/>
      <c r="Z33" s="175"/>
      <c r="AA33" s="175"/>
      <c r="AB33" s="175"/>
      <c r="AC33" s="175"/>
      <c r="AD33" s="175"/>
      <c r="AE33" s="175"/>
      <c r="AF33" s="116"/>
      <c r="AG33" s="116"/>
      <c r="AH33" s="116"/>
      <c r="AI33" s="116"/>
      <c r="AJ33" s="116"/>
      <c r="AK33" s="176">
        <v>0</v>
      </c>
      <c r="AL33" s="175"/>
      <c r="AM33" s="175"/>
      <c r="AN33" s="175"/>
      <c r="AO33" s="175"/>
      <c r="AP33" s="116"/>
      <c r="AQ33" s="116"/>
      <c r="AR33" s="117"/>
      <c r="AS33" s="116"/>
      <c r="AT33" s="116"/>
      <c r="AU33" s="116"/>
      <c r="AV33" s="116"/>
      <c r="AW33" s="116"/>
      <c r="AX33" s="116"/>
      <c r="AY33" s="116"/>
      <c r="AZ33" s="116"/>
    </row>
    <row r="34" spans="2:52" s="9" customFormat="1" ht="6.95" customHeight="1">
      <c r="B34" s="8"/>
      <c r="AR34" s="8"/>
    </row>
    <row r="35" spans="2:52" s="9" customFormat="1" ht="26" customHeight="1">
      <c r="B35" s="8"/>
      <c r="C35" s="118"/>
      <c r="D35" s="119" t="s">
        <v>30</v>
      </c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1" t="s">
        <v>31</v>
      </c>
      <c r="U35" s="120"/>
      <c r="V35" s="120"/>
      <c r="W35" s="120"/>
      <c r="X35" s="177" t="s">
        <v>32</v>
      </c>
      <c r="Y35" s="178"/>
      <c r="Z35" s="178"/>
      <c r="AA35" s="178"/>
      <c r="AB35" s="178"/>
      <c r="AC35" s="120"/>
      <c r="AD35" s="120"/>
      <c r="AE35" s="120"/>
      <c r="AF35" s="120"/>
      <c r="AG35" s="120"/>
      <c r="AH35" s="120"/>
      <c r="AI35" s="120"/>
      <c r="AJ35" s="120"/>
      <c r="AK35" s="179">
        <f>AN94</f>
        <v>0</v>
      </c>
      <c r="AL35" s="178"/>
      <c r="AM35" s="178"/>
      <c r="AN35" s="178"/>
      <c r="AO35" s="180"/>
      <c r="AP35" s="118"/>
      <c r="AQ35" s="118"/>
      <c r="AR35" s="8"/>
    </row>
    <row r="36" spans="2:52" s="9" customFormat="1" ht="6.95" customHeight="1">
      <c r="B36" s="8"/>
      <c r="AR36" s="8"/>
    </row>
    <row r="37" spans="2:52" s="9" customFormat="1" ht="14.45" customHeight="1">
      <c r="B37" s="8"/>
      <c r="AR37" s="8"/>
    </row>
    <row r="38" spans="2:52" ht="14.45" customHeight="1">
      <c r="B38" s="4"/>
      <c r="AR38" s="4"/>
    </row>
    <row r="39" spans="2:52" ht="14.45" customHeight="1">
      <c r="B39" s="4"/>
      <c r="AR39" s="4"/>
    </row>
    <row r="40" spans="2:52" ht="14.45" customHeight="1">
      <c r="B40" s="4"/>
      <c r="AR40" s="4"/>
    </row>
    <row r="41" spans="2:52" ht="14.45" customHeight="1">
      <c r="B41" s="4"/>
      <c r="AR41" s="4"/>
    </row>
    <row r="42" spans="2:52" ht="14.45" customHeight="1">
      <c r="B42" s="4"/>
      <c r="AR42" s="4"/>
    </row>
    <row r="43" spans="2:52" ht="14.45" customHeight="1">
      <c r="B43" s="4"/>
      <c r="AR43" s="4"/>
    </row>
    <row r="44" spans="2:52" ht="14.45" customHeight="1">
      <c r="B44" s="4"/>
      <c r="AR44" s="4"/>
    </row>
    <row r="45" spans="2:52" ht="14.45" customHeight="1">
      <c r="B45" s="4"/>
      <c r="AR45" s="4"/>
    </row>
    <row r="46" spans="2:52" ht="14.45" customHeight="1">
      <c r="B46" s="4"/>
      <c r="AR46" s="4"/>
    </row>
    <row r="47" spans="2:52" ht="14.45" customHeight="1">
      <c r="B47" s="4"/>
      <c r="AR47" s="4"/>
    </row>
    <row r="48" spans="2:52" ht="14.45" customHeight="1">
      <c r="B48" s="4"/>
      <c r="AR48" s="4"/>
    </row>
    <row r="49" spans="2:44" s="9" customFormat="1" ht="14.45" customHeight="1">
      <c r="B49" s="8"/>
      <c r="D49" s="33" t="s">
        <v>33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3" t="s">
        <v>34</v>
      </c>
      <c r="AI49" s="34"/>
      <c r="AJ49" s="34"/>
      <c r="AK49" s="34"/>
      <c r="AL49" s="34"/>
      <c r="AM49" s="34"/>
      <c r="AN49" s="34"/>
      <c r="AO49" s="34"/>
      <c r="AR49" s="8"/>
    </row>
    <row r="50" spans="2:44">
      <c r="B50" s="4"/>
      <c r="AR50" s="4"/>
    </row>
    <row r="51" spans="2:44">
      <c r="B51" s="4"/>
      <c r="AR51" s="4"/>
    </row>
    <row r="52" spans="2:44">
      <c r="B52" s="4"/>
      <c r="AR52" s="4"/>
    </row>
    <row r="53" spans="2:44">
      <c r="B53" s="4"/>
      <c r="AR53" s="4"/>
    </row>
    <row r="54" spans="2:44">
      <c r="B54" s="4"/>
      <c r="AR54" s="4"/>
    </row>
    <row r="55" spans="2:44">
      <c r="B55" s="4"/>
      <c r="AR55" s="4"/>
    </row>
    <row r="56" spans="2:44">
      <c r="B56" s="4"/>
      <c r="AR56" s="4"/>
    </row>
    <row r="57" spans="2:44">
      <c r="B57" s="4"/>
      <c r="AR57" s="4"/>
    </row>
    <row r="58" spans="2:44">
      <c r="B58" s="4"/>
      <c r="AR58" s="4"/>
    </row>
    <row r="59" spans="2:44">
      <c r="B59" s="4"/>
      <c r="AR59" s="4"/>
    </row>
    <row r="60" spans="2:44" s="9" customFormat="1">
      <c r="B60" s="8"/>
      <c r="D60" s="35" t="s">
        <v>35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5" t="s">
        <v>36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5" t="s">
        <v>35</v>
      </c>
      <c r="AI60" s="36"/>
      <c r="AJ60" s="36"/>
      <c r="AK60" s="36"/>
      <c r="AL60" s="36"/>
      <c r="AM60" s="35" t="s">
        <v>36</v>
      </c>
      <c r="AN60" s="36"/>
      <c r="AO60" s="36"/>
      <c r="AR60" s="8"/>
    </row>
    <row r="61" spans="2:44">
      <c r="B61" s="4"/>
      <c r="AR61" s="4"/>
    </row>
    <row r="62" spans="2:44">
      <c r="B62" s="4"/>
      <c r="AR62" s="4"/>
    </row>
    <row r="63" spans="2:44">
      <c r="B63" s="4"/>
      <c r="AR63" s="4"/>
    </row>
    <row r="64" spans="2:44" s="9" customFormat="1">
      <c r="B64" s="8"/>
      <c r="D64" s="33" t="s">
        <v>37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3" t="s">
        <v>38</v>
      </c>
      <c r="AI64" s="34"/>
      <c r="AJ64" s="34"/>
      <c r="AK64" s="34"/>
      <c r="AL64" s="34"/>
      <c r="AM64" s="34"/>
      <c r="AN64" s="34"/>
      <c r="AO64" s="34"/>
      <c r="AR64" s="8"/>
    </row>
    <row r="65" spans="2:44">
      <c r="B65" s="4"/>
      <c r="AR65" s="4"/>
    </row>
    <row r="66" spans="2:44">
      <c r="B66" s="4"/>
      <c r="AR66" s="4"/>
    </row>
    <row r="67" spans="2:44">
      <c r="B67" s="4"/>
      <c r="AR67" s="4"/>
    </row>
    <row r="68" spans="2:44">
      <c r="B68" s="4"/>
      <c r="AR68" s="4"/>
    </row>
    <row r="69" spans="2:44">
      <c r="B69" s="4"/>
      <c r="AR69" s="4"/>
    </row>
    <row r="70" spans="2:44">
      <c r="B70" s="4"/>
      <c r="AR70" s="4"/>
    </row>
    <row r="71" spans="2:44">
      <c r="B71" s="4"/>
      <c r="AR71" s="4"/>
    </row>
    <row r="72" spans="2:44">
      <c r="B72" s="4"/>
      <c r="AR72" s="4"/>
    </row>
    <row r="73" spans="2:44">
      <c r="B73" s="4"/>
      <c r="AR73" s="4"/>
    </row>
    <row r="74" spans="2:44">
      <c r="B74" s="4"/>
      <c r="AR74" s="4"/>
    </row>
    <row r="75" spans="2:44" s="9" customFormat="1">
      <c r="B75" s="8"/>
      <c r="D75" s="35" t="s">
        <v>35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5" t="s">
        <v>36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5" t="s">
        <v>35</v>
      </c>
      <c r="AI75" s="36"/>
      <c r="AJ75" s="36"/>
      <c r="AK75" s="36"/>
      <c r="AL75" s="36"/>
      <c r="AM75" s="35" t="s">
        <v>36</v>
      </c>
      <c r="AN75" s="36"/>
      <c r="AO75" s="36"/>
      <c r="AR75" s="8"/>
    </row>
    <row r="76" spans="2:44" s="9" customFormat="1">
      <c r="B76" s="8"/>
      <c r="AR76" s="8"/>
    </row>
    <row r="77" spans="2:44" s="9" customFormat="1" ht="6.9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8"/>
    </row>
    <row r="81" spans="1:91" s="9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8"/>
    </row>
    <row r="82" spans="1:91" s="9" customFormat="1" ht="24.95" customHeight="1">
      <c r="B82" s="8"/>
      <c r="C82" s="5" t="s">
        <v>235</v>
      </c>
      <c r="AR82" s="8"/>
    </row>
    <row r="83" spans="1:91" s="9" customFormat="1" ht="6.95" customHeight="1">
      <c r="B83" s="8"/>
      <c r="AR83" s="8"/>
    </row>
    <row r="84" spans="1:91" s="122" customFormat="1" ht="12" customHeight="1">
      <c r="B84" s="123"/>
      <c r="C84" s="7" t="s">
        <v>231</v>
      </c>
      <c r="AR84" s="123"/>
    </row>
    <row r="85" spans="1:91" s="124" customFormat="1" ht="36.950000000000003" customHeight="1">
      <c r="B85" s="125"/>
      <c r="C85" s="126" t="s">
        <v>6</v>
      </c>
      <c r="L85" s="169" t="str">
        <f>K6</f>
        <v>Hnojovicová lagúna</v>
      </c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R85" s="125"/>
    </row>
    <row r="86" spans="1:91" s="9" customFormat="1" ht="6.95" customHeight="1">
      <c r="B86" s="8"/>
      <c r="AR86" s="8"/>
    </row>
    <row r="87" spans="1:91" s="9" customFormat="1" ht="12" customHeight="1">
      <c r="B87" s="8"/>
      <c r="C87" s="7" t="s">
        <v>11</v>
      </c>
      <c r="L87" s="127" t="str">
        <f>IF(K8="","",K8)</f>
        <v>Komjatice</v>
      </c>
      <c r="AI87" s="7" t="s">
        <v>12</v>
      </c>
      <c r="AM87" s="157">
        <f>IF(AN8= "","",AN8)</f>
        <v>45797</v>
      </c>
      <c r="AN87" s="157"/>
      <c r="AR87" s="8"/>
    </row>
    <row r="88" spans="1:91" s="9" customFormat="1" ht="6.95" customHeight="1">
      <c r="B88" s="8"/>
      <c r="AR88" s="8"/>
    </row>
    <row r="89" spans="1:91" s="9" customFormat="1" ht="15.2" customHeight="1">
      <c r="B89" s="8"/>
      <c r="C89" s="7" t="s">
        <v>13</v>
      </c>
      <c r="L89" s="122" t="str">
        <f>IF(E11= "","",E11)</f>
        <v>Chovmat F.U., s.r.o., 941 08 Rastislavice 372</v>
      </c>
      <c r="AI89" s="7" t="s">
        <v>17</v>
      </c>
      <c r="AM89" s="158" t="str">
        <f>IF(E17="","",E17)</f>
        <v>Projectoora, s.r.o.</v>
      </c>
      <c r="AN89" s="159"/>
      <c r="AO89" s="159"/>
      <c r="AP89" s="159"/>
      <c r="AR89" s="8"/>
      <c r="AS89" s="160" t="s">
        <v>236</v>
      </c>
      <c r="AT89" s="161"/>
      <c r="AU89" s="15"/>
      <c r="AV89" s="15"/>
      <c r="AW89" s="15"/>
      <c r="AX89" s="15"/>
      <c r="AY89" s="15"/>
      <c r="AZ89" s="15"/>
      <c r="BA89" s="15"/>
      <c r="BB89" s="15"/>
      <c r="BC89" s="15"/>
      <c r="BD89" s="128"/>
    </row>
    <row r="90" spans="1:91" s="9" customFormat="1" ht="15.2" customHeight="1">
      <c r="B90" s="8"/>
      <c r="C90" s="7" t="s">
        <v>16</v>
      </c>
      <c r="L90" s="122" t="str">
        <f>IF(E14="","",E14)</f>
        <v xml:space="preserve"> </v>
      </c>
      <c r="AI90" s="7" t="s">
        <v>18</v>
      </c>
      <c r="AM90" s="158" t="str">
        <f>IF(E20="","",E20)</f>
        <v xml:space="preserve"> </v>
      </c>
      <c r="AN90" s="159"/>
      <c r="AO90" s="159"/>
      <c r="AP90" s="159"/>
      <c r="AR90" s="8"/>
      <c r="AS90" s="162"/>
      <c r="AT90" s="163"/>
      <c r="BD90" s="129"/>
    </row>
    <row r="91" spans="1:91" s="9" customFormat="1" ht="11" customHeight="1">
      <c r="B91" s="8"/>
      <c r="AR91" s="8"/>
      <c r="AS91" s="162"/>
      <c r="AT91" s="163"/>
      <c r="BD91" s="129"/>
    </row>
    <row r="92" spans="1:91" s="9" customFormat="1" ht="29.25" customHeight="1">
      <c r="B92" s="8"/>
      <c r="C92" s="164" t="s">
        <v>52</v>
      </c>
      <c r="D92" s="165"/>
      <c r="E92" s="165"/>
      <c r="F92" s="165"/>
      <c r="G92" s="165"/>
      <c r="H92" s="28"/>
      <c r="I92" s="166" t="s">
        <v>53</v>
      </c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7" t="s">
        <v>237</v>
      </c>
      <c r="AH92" s="165"/>
      <c r="AI92" s="165"/>
      <c r="AJ92" s="165"/>
      <c r="AK92" s="165"/>
      <c r="AL92" s="165"/>
      <c r="AM92" s="165"/>
      <c r="AN92" s="166" t="s">
        <v>238</v>
      </c>
      <c r="AO92" s="165"/>
      <c r="AP92" s="168"/>
      <c r="AQ92" s="130" t="s">
        <v>51</v>
      </c>
      <c r="AR92" s="8"/>
      <c r="AS92" s="61" t="s">
        <v>239</v>
      </c>
      <c r="AT92" s="62" t="s">
        <v>240</v>
      </c>
      <c r="AU92" s="62" t="s">
        <v>241</v>
      </c>
      <c r="AV92" s="62" t="s">
        <v>242</v>
      </c>
      <c r="AW92" s="62" t="s">
        <v>243</v>
      </c>
      <c r="AX92" s="62" t="s">
        <v>244</v>
      </c>
      <c r="AY92" s="62" t="s">
        <v>245</v>
      </c>
      <c r="AZ92" s="62" t="s">
        <v>246</v>
      </c>
      <c r="BA92" s="62" t="s">
        <v>247</v>
      </c>
      <c r="BB92" s="62" t="s">
        <v>248</v>
      </c>
      <c r="BC92" s="62" t="s">
        <v>249</v>
      </c>
      <c r="BD92" s="63" t="s">
        <v>250</v>
      </c>
    </row>
    <row r="93" spans="1:91" s="9" customFormat="1" ht="11" customHeight="1">
      <c r="B93" s="8"/>
      <c r="AR93" s="8"/>
      <c r="AS93" s="67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28"/>
    </row>
    <row r="94" spans="1:91" s="131" customFormat="1" ht="32.450000000000003" customHeight="1">
      <c r="B94" s="132"/>
      <c r="C94" s="65" t="s">
        <v>251</v>
      </c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55">
        <f>SUM(AG95:AM96)</f>
        <v>0</v>
      </c>
      <c r="AH94" s="155"/>
      <c r="AI94" s="155"/>
      <c r="AJ94" s="155"/>
      <c r="AK94" s="155"/>
      <c r="AL94" s="155"/>
      <c r="AM94" s="155"/>
      <c r="AN94" s="156">
        <f>SUM(AN95:AP96)</f>
        <v>0</v>
      </c>
      <c r="AO94" s="156"/>
      <c r="AP94" s="156"/>
      <c r="AQ94" s="134" t="s">
        <v>9</v>
      </c>
      <c r="AR94" s="132"/>
      <c r="AS94" s="135">
        <f>ROUND(SUM(AS95:AS96),2)</f>
        <v>0</v>
      </c>
      <c r="AT94" s="136">
        <f t="shared" ref="AT94:AT96" si="0">ROUND(SUM(AV94:AW94),2)</f>
        <v>0</v>
      </c>
      <c r="AU94" s="137">
        <f>ROUND(SUM(AU95:AU96),5)</f>
        <v>0</v>
      </c>
      <c r="AV94" s="136">
        <f>ROUND(AZ94*L29,2)</f>
        <v>0</v>
      </c>
      <c r="AW94" s="136">
        <f>ROUND(BA94*L30,2)</f>
        <v>0</v>
      </c>
      <c r="AX94" s="136">
        <f>ROUND(BB94*L29,2)</f>
        <v>0</v>
      </c>
      <c r="AY94" s="136">
        <f>ROUND(BC94*L30,2)</f>
        <v>0</v>
      </c>
      <c r="AZ94" s="136">
        <f>ROUND(SUM(AZ95:AZ96),2)</f>
        <v>0</v>
      </c>
      <c r="BA94" s="136">
        <f>ROUND(SUM(BA95:BA96),2)</f>
        <v>0</v>
      </c>
      <c r="BB94" s="136">
        <f>ROUND(SUM(BB95:BB96),2)</f>
        <v>0</v>
      </c>
      <c r="BC94" s="136">
        <f>ROUND(SUM(BC95:BC96),2)</f>
        <v>0</v>
      </c>
      <c r="BD94" s="138">
        <f>ROUND(SUM(BD95:BD96),2)</f>
        <v>0</v>
      </c>
      <c r="BS94" s="139" t="s">
        <v>64</v>
      </c>
      <c r="BT94" s="139" t="s">
        <v>2</v>
      </c>
      <c r="BU94" s="140" t="s">
        <v>252</v>
      </c>
      <c r="BV94" s="139" t="s">
        <v>253</v>
      </c>
      <c r="BW94" s="139" t="s">
        <v>226</v>
      </c>
      <c r="BX94" s="139" t="s">
        <v>254</v>
      </c>
      <c r="CL94" s="139" t="s">
        <v>9</v>
      </c>
    </row>
    <row r="95" spans="1:91" s="150" customFormat="1" ht="30.75" customHeight="1">
      <c r="A95" s="141" t="s">
        <v>255</v>
      </c>
      <c r="B95" s="142"/>
      <c r="C95" s="143"/>
      <c r="D95" s="152" t="s">
        <v>258</v>
      </c>
      <c r="E95" s="152"/>
      <c r="F95" s="152"/>
      <c r="G95" s="152"/>
      <c r="H95" s="152"/>
      <c r="I95" s="144"/>
      <c r="J95" s="152" t="s">
        <v>259</v>
      </c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  <c r="AD95" s="152"/>
      <c r="AE95" s="152"/>
      <c r="AF95" s="152"/>
      <c r="AG95" s="153">
        <f>'SO_01 - zemné práce'!J30</f>
        <v>0</v>
      </c>
      <c r="AH95" s="154"/>
      <c r="AI95" s="154"/>
      <c r="AJ95" s="154"/>
      <c r="AK95" s="154"/>
      <c r="AL95" s="154"/>
      <c r="AM95" s="154"/>
      <c r="AN95" s="153">
        <f>'SO_01 - zemné práce'!J39</f>
        <v>0</v>
      </c>
      <c r="AO95" s="154"/>
      <c r="AP95" s="154"/>
      <c r="AQ95" s="145" t="s">
        <v>256</v>
      </c>
      <c r="AR95" s="142"/>
      <c r="AS95" s="146">
        <v>0</v>
      </c>
      <c r="AT95" s="147">
        <f t="shared" si="0"/>
        <v>0</v>
      </c>
      <c r="AU95" s="148">
        <v>0</v>
      </c>
      <c r="AV95" s="147">
        <v>0</v>
      </c>
      <c r="AW95" s="147">
        <v>0</v>
      </c>
      <c r="AX95" s="147">
        <v>0</v>
      </c>
      <c r="AY95" s="147">
        <v>0</v>
      </c>
      <c r="AZ95" s="147">
        <v>0</v>
      </c>
      <c r="BA95" s="147">
        <v>0</v>
      </c>
      <c r="BB95" s="147">
        <v>0</v>
      </c>
      <c r="BC95" s="147">
        <v>0</v>
      </c>
      <c r="BD95" s="149">
        <v>0</v>
      </c>
      <c r="BT95" s="151" t="s">
        <v>67</v>
      </c>
      <c r="BV95" s="151" t="s">
        <v>253</v>
      </c>
      <c r="BW95" s="151" t="s">
        <v>257</v>
      </c>
      <c r="BX95" s="151" t="s">
        <v>226</v>
      </c>
      <c r="CL95" s="151" t="s">
        <v>9</v>
      </c>
      <c r="CM95" s="151" t="s">
        <v>2</v>
      </c>
    </row>
    <row r="96" spans="1:91" s="150" customFormat="1" ht="30.75" customHeight="1">
      <c r="A96" s="141" t="s">
        <v>255</v>
      </c>
      <c r="B96" s="142"/>
      <c r="C96" s="143"/>
      <c r="D96" s="152" t="s">
        <v>258</v>
      </c>
      <c r="E96" s="152"/>
      <c r="F96" s="152"/>
      <c r="G96" s="152"/>
      <c r="H96" s="152"/>
      <c r="I96" s="144"/>
      <c r="J96" s="152" t="s">
        <v>260</v>
      </c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53">
        <f>SO_01!J30</f>
        <v>0</v>
      </c>
      <c r="AH96" s="154"/>
      <c r="AI96" s="154"/>
      <c r="AJ96" s="154"/>
      <c r="AK96" s="154"/>
      <c r="AL96" s="154"/>
      <c r="AM96" s="154"/>
      <c r="AN96" s="153">
        <f>SO_01!J39</f>
        <v>0</v>
      </c>
      <c r="AO96" s="154"/>
      <c r="AP96" s="154"/>
      <c r="AQ96" s="145" t="s">
        <v>256</v>
      </c>
      <c r="AR96" s="142"/>
      <c r="AS96" s="146">
        <v>0</v>
      </c>
      <c r="AT96" s="147">
        <f t="shared" si="0"/>
        <v>0</v>
      </c>
      <c r="AU96" s="148">
        <v>0</v>
      </c>
      <c r="AV96" s="147">
        <v>0</v>
      </c>
      <c r="AW96" s="147">
        <v>0</v>
      </c>
      <c r="AX96" s="147">
        <v>0</v>
      </c>
      <c r="AY96" s="147">
        <v>0</v>
      </c>
      <c r="AZ96" s="147">
        <v>0</v>
      </c>
      <c r="BA96" s="147">
        <v>0</v>
      </c>
      <c r="BB96" s="147">
        <v>0</v>
      </c>
      <c r="BC96" s="147">
        <v>0</v>
      </c>
      <c r="BD96" s="149">
        <v>0</v>
      </c>
      <c r="BT96" s="151" t="s">
        <v>67</v>
      </c>
      <c r="BV96" s="151" t="s">
        <v>253</v>
      </c>
      <c r="BW96" s="151" t="s">
        <v>257</v>
      </c>
      <c r="BX96" s="151" t="s">
        <v>226</v>
      </c>
      <c r="CL96" s="151" t="s">
        <v>9</v>
      </c>
      <c r="CM96" s="151" t="s">
        <v>2</v>
      </c>
    </row>
    <row r="97" spans="2:44" s="9" customFormat="1" ht="30" customHeight="1">
      <c r="B97" s="8"/>
      <c r="AR97" s="8"/>
    </row>
    <row r="98" spans="2:44" s="9" customFormat="1" ht="6.95" customHeight="1"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8"/>
    </row>
  </sheetData>
  <mergeCells count="44">
    <mergeCell ref="L28:P28"/>
    <mergeCell ref="W28:AE28"/>
    <mergeCell ref="AK28:AO28"/>
    <mergeCell ref="AR2:BE2"/>
    <mergeCell ref="K5:AJ5"/>
    <mergeCell ref="K6:AJ6"/>
    <mergeCell ref="E23:AN23"/>
    <mergeCell ref="AK26:AO26"/>
    <mergeCell ref="L29:P29"/>
    <mergeCell ref="W29:AE29"/>
    <mergeCell ref="AK29:AO29"/>
    <mergeCell ref="L30:P30"/>
    <mergeCell ref="W30:AE30"/>
    <mergeCell ref="AK30:AO30"/>
    <mergeCell ref="L85:AJ8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D96:H96"/>
    <mergeCell ref="J96:AF96"/>
    <mergeCell ref="AG96:AM96"/>
    <mergeCell ref="AN96:AP96"/>
    <mergeCell ref="AG94:AM94"/>
    <mergeCell ref="AN94:AP94"/>
    <mergeCell ref="D95:H95"/>
    <mergeCell ref="J95:AF95"/>
    <mergeCell ref="AG95:AM95"/>
    <mergeCell ref="AN95:AP95"/>
  </mergeCells>
  <hyperlinks>
    <hyperlink ref="A95" location="'BP - Búracie práce v pôvo...'!C2" display="/" xr:uid="{FA8AFFFB-D903-4385-93F2-5E571B1126C5}"/>
    <hyperlink ref="A96" location="'BP - Búracie práce v pôvo...'!C2" display="/" xr:uid="{EAD75BE4-D8DD-4F4B-8627-CAB6A799C4E6}"/>
  </hyperlinks>
  <pageMargins left="0.39370078740157483" right="0.39370078740157483" top="0.39370078740157483" bottom="0.39370078740157483" header="0.31496062992125984" footer="0.31496062992125984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46FBD-64CD-4392-908E-3FA3987C649E}">
  <sheetPr>
    <pageSetUpPr fitToPage="1"/>
  </sheetPr>
  <dimension ref="B2:BM133"/>
  <sheetViews>
    <sheetView showGridLines="0" topLeftCell="A134" zoomScaleNormal="100" workbookViewId="0">
      <selection activeCell="I121" sqref="I121:I133"/>
    </sheetView>
  </sheetViews>
  <sheetFormatPr defaultRowHeight="14.25"/>
  <cols>
    <col min="1" max="1" width="7.1328125" customWidth="1"/>
    <col min="2" max="2" width="1" customWidth="1"/>
    <col min="3" max="3" width="3.53125" customWidth="1"/>
    <col min="4" max="4" width="3.6640625" customWidth="1"/>
    <col min="5" max="5" width="14.6640625" customWidth="1"/>
    <col min="6" max="6" width="43.53125" customWidth="1"/>
    <col min="7" max="7" width="6.46484375" customWidth="1"/>
    <col min="8" max="8" width="12" customWidth="1"/>
    <col min="9" max="9" width="13.53125" customWidth="1"/>
    <col min="10" max="10" width="19.1328125" customWidth="1"/>
    <col min="11" max="11" width="19.1328125" hidden="1" customWidth="1"/>
    <col min="12" max="12" width="8" customWidth="1"/>
    <col min="13" max="13" width="9.33203125" hidden="1" customWidth="1"/>
    <col min="14" max="14" width="0" hidden="1" customWidth="1"/>
    <col min="15" max="20" width="12.1328125" hidden="1" customWidth="1"/>
    <col min="21" max="21" width="14" hidden="1" customWidth="1"/>
    <col min="22" max="22" width="10.53125" customWidth="1"/>
    <col min="23" max="23" width="14" customWidth="1"/>
    <col min="24" max="24" width="10.53125" customWidth="1"/>
    <col min="25" max="25" width="12.86328125" customWidth="1"/>
    <col min="26" max="26" width="9.46484375" customWidth="1"/>
    <col min="27" max="27" width="12.86328125" customWidth="1"/>
    <col min="28" max="28" width="14" customWidth="1"/>
    <col min="29" max="29" width="9.46484375" customWidth="1"/>
    <col min="30" max="30" width="12.86328125" customWidth="1"/>
    <col min="31" max="31" width="14" customWidth="1"/>
    <col min="44" max="65" width="9.1328125" hidden="1" customWidth="1"/>
  </cols>
  <sheetData>
    <row r="2" spans="2:46" ht="36.950000000000003" customHeight="1">
      <c r="L2" s="182" t="s">
        <v>0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" t="s">
        <v>1</v>
      </c>
    </row>
    <row r="3" spans="2:46" ht="6.9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1" t="s">
        <v>2</v>
      </c>
    </row>
    <row r="4" spans="2:46" ht="24.95" customHeight="1">
      <c r="B4" s="4"/>
      <c r="D4" s="5" t="s">
        <v>3</v>
      </c>
      <c r="L4" s="4"/>
      <c r="M4" s="6" t="s">
        <v>4</v>
      </c>
      <c r="AT4" s="1" t="s">
        <v>5</v>
      </c>
    </row>
    <row r="5" spans="2:46" ht="6.95" customHeight="1">
      <c r="B5" s="4"/>
      <c r="L5" s="4"/>
    </row>
    <row r="6" spans="2:46" ht="12" customHeight="1">
      <c r="B6" s="4"/>
      <c r="D6" s="7" t="s">
        <v>6</v>
      </c>
      <c r="L6" s="4"/>
    </row>
    <row r="7" spans="2:46" ht="16.5" customHeight="1">
      <c r="B7" s="4"/>
      <c r="E7" s="190" t="s">
        <v>111</v>
      </c>
      <c r="F7" s="191"/>
      <c r="G7" s="191"/>
      <c r="H7" s="191"/>
      <c r="L7" s="4"/>
    </row>
    <row r="8" spans="2:46" s="9" customFormat="1" ht="12" customHeight="1">
      <c r="B8" s="8"/>
      <c r="D8" s="7" t="s">
        <v>7</v>
      </c>
      <c r="L8" s="8"/>
    </row>
    <row r="9" spans="2:46" s="9" customFormat="1" ht="30" customHeight="1">
      <c r="B9" s="8"/>
      <c r="E9" s="169" t="s">
        <v>259</v>
      </c>
      <c r="F9" s="189"/>
      <c r="G9" s="189"/>
      <c r="H9" s="189"/>
      <c r="L9" s="8"/>
    </row>
    <row r="10" spans="2:46" s="9" customFormat="1">
      <c r="B10" s="8"/>
      <c r="L10" s="8"/>
    </row>
    <row r="11" spans="2:46" s="9" customFormat="1" ht="12" customHeight="1">
      <c r="B11" s="8"/>
      <c r="D11" s="7" t="s">
        <v>8</v>
      </c>
      <c r="F11" s="10" t="s">
        <v>9</v>
      </c>
      <c r="I11" s="7" t="s">
        <v>10</v>
      </c>
      <c r="J11" s="10" t="s">
        <v>9</v>
      </c>
      <c r="L11" s="8"/>
    </row>
    <row r="12" spans="2:46" s="9" customFormat="1" ht="12" customHeight="1">
      <c r="B12" s="8"/>
      <c r="D12" s="7" t="s">
        <v>11</v>
      </c>
      <c r="F12" s="10" t="s">
        <v>114</v>
      </c>
      <c r="I12" s="7" t="s">
        <v>12</v>
      </c>
      <c r="J12" s="11">
        <f>Rekapitulácia!AN8</f>
        <v>45797</v>
      </c>
      <c r="L12" s="8"/>
    </row>
    <row r="13" spans="2:46" s="9" customFormat="1" ht="11" customHeight="1">
      <c r="B13" s="8"/>
      <c r="L13" s="8"/>
    </row>
    <row r="14" spans="2:46" s="9" customFormat="1" ht="12" customHeight="1">
      <c r="B14" s="8"/>
      <c r="D14" s="7" t="s">
        <v>13</v>
      </c>
      <c r="I14" s="7" t="s">
        <v>14</v>
      </c>
      <c r="J14" s="10"/>
      <c r="L14" s="8"/>
    </row>
    <row r="15" spans="2:46" s="9" customFormat="1" ht="18" customHeight="1">
      <c r="B15" s="8"/>
      <c r="E15" s="10" t="s">
        <v>113</v>
      </c>
      <c r="I15" s="7" t="s">
        <v>15</v>
      </c>
      <c r="J15" s="10"/>
      <c r="L15" s="8"/>
    </row>
    <row r="16" spans="2:46" s="9" customFormat="1" ht="6.95" customHeight="1">
      <c r="B16" s="8"/>
      <c r="L16" s="8"/>
    </row>
    <row r="17" spans="2:12" s="9" customFormat="1" ht="12" customHeight="1">
      <c r="B17" s="8"/>
      <c r="D17" s="7" t="s">
        <v>16</v>
      </c>
      <c r="I17" s="7" t="s">
        <v>14</v>
      </c>
      <c r="J17" s="10"/>
      <c r="L17" s="8"/>
    </row>
    <row r="18" spans="2:12" s="9" customFormat="1" ht="18" customHeight="1">
      <c r="B18" s="8"/>
      <c r="E18" s="184"/>
      <c r="F18" s="184"/>
      <c r="G18" s="184"/>
      <c r="H18" s="184"/>
      <c r="I18" s="7" t="s">
        <v>15</v>
      </c>
      <c r="J18" s="10"/>
      <c r="L18" s="8"/>
    </row>
    <row r="19" spans="2:12" s="9" customFormat="1" ht="6.95" customHeight="1">
      <c r="B19" s="8"/>
      <c r="L19" s="8"/>
    </row>
    <row r="20" spans="2:12" s="9" customFormat="1" ht="12" customHeight="1">
      <c r="B20" s="8"/>
      <c r="D20" s="7" t="s">
        <v>17</v>
      </c>
      <c r="I20" s="7" t="s">
        <v>14</v>
      </c>
      <c r="J20" s="10"/>
      <c r="L20" s="8"/>
    </row>
    <row r="21" spans="2:12" s="9" customFormat="1" ht="18" customHeight="1">
      <c r="B21" s="8"/>
      <c r="E21" s="10" t="s">
        <v>115</v>
      </c>
      <c r="I21" s="7" t="s">
        <v>15</v>
      </c>
      <c r="J21" s="10"/>
      <c r="L21" s="8"/>
    </row>
    <row r="22" spans="2:12" s="9" customFormat="1" ht="6.95" customHeight="1">
      <c r="B22" s="8"/>
      <c r="L22" s="8"/>
    </row>
    <row r="23" spans="2:12" s="9" customFormat="1" ht="12" customHeight="1">
      <c r="B23" s="8"/>
      <c r="D23" s="7" t="s">
        <v>18</v>
      </c>
      <c r="I23" s="7" t="s">
        <v>14</v>
      </c>
      <c r="J23" s="10"/>
      <c r="L23" s="8"/>
    </row>
    <row r="24" spans="2:12" s="9" customFormat="1" ht="18" customHeight="1">
      <c r="B24" s="8"/>
      <c r="E24" s="10"/>
      <c r="I24" s="7" t="s">
        <v>15</v>
      </c>
      <c r="J24" s="10"/>
      <c r="L24" s="8"/>
    </row>
    <row r="25" spans="2:12" s="9" customFormat="1" ht="6.95" customHeight="1">
      <c r="B25" s="8"/>
      <c r="L25" s="8"/>
    </row>
    <row r="26" spans="2:12" s="9" customFormat="1" ht="12" customHeight="1">
      <c r="B26" s="8"/>
      <c r="D26" s="7" t="s">
        <v>19</v>
      </c>
      <c r="L26" s="8"/>
    </row>
    <row r="27" spans="2:12" s="13" customFormat="1" ht="16.5" customHeight="1">
      <c r="B27" s="12"/>
      <c r="E27" s="186" t="s">
        <v>9</v>
      </c>
      <c r="F27" s="186"/>
      <c r="G27" s="186"/>
      <c r="H27" s="186"/>
      <c r="L27" s="12"/>
    </row>
    <row r="28" spans="2:12" s="9" customFormat="1" ht="6.95" customHeight="1">
      <c r="B28" s="8"/>
      <c r="L28" s="8"/>
    </row>
    <row r="29" spans="2:12" s="9" customFormat="1" ht="6.95" customHeight="1">
      <c r="B29" s="8"/>
      <c r="D29" s="15"/>
      <c r="E29" s="15"/>
      <c r="F29" s="15"/>
      <c r="G29" s="15"/>
      <c r="H29" s="15"/>
      <c r="I29" s="15"/>
      <c r="J29" s="15"/>
      <c r="K29" s="15"/>
      <c r="L29" s="8"/>
    </row>
    <row r="30" spans="2:12" s="9" customFormat="1" ht="25.35" customHeight="1">
      <c r="B30" s="8"/>
      <c r="D30" s="16" t="s">
        <v>20</v>
      </c>
      <c r="J30" s="17">
        <f>ROUND(J118, 2)</f>
        <v>0</v>
      </c>
      <c r="L30" s="8"/>
    </row>
    <row r="31" spans="2:12" s="9" customFormat="1" ht="6.95" customHeight="1">
      <c r="B31" s="8"/>
      <c r="D31" s="15"/>
      <c r="E31" s="15"/>
      <c r="F31" s="15"/>
      <c r="G31" s="15"/>
      <c r="H31" s="15"/>
      <c r="I31" s="15"/>
      <c r="J31" s="15"/>
      <c r="K31" s="15"/>
      <c r="L31" s="8"/>
    </row>
    <row r="32" spans="2:12" s="9" customFormat="1" ht="14.45" customHeight="1">
      <c r="B32" s="8"/>
      <c r="F32" s="18" t="s">
        <v>21</v>
      </c>
      <c r="I32" s="18" t="s">
        <v>22</v>
      </c>
      <c r="J32" s="18" t="s">
        <v>23</v>
      </c>
      <c r="L32" s="8"/>
    </row>
    <row r="33" spans="2:12" s="9" customFormat="1" ht="14.45" customHeight="1">
      <c r="B33" s="8"/>
      <c r="D33" s="19" t="s">
        <v>24</v>
      </c>
      <c r="E33" s="20" t="s">
        <v>25</v>
      </c>
      <c r="F33" s="21">
        <f>ROUND((SUM(BE118:BE132)),  2)</f>
        <v>0</v>
      </c>
      <c r="G33" s="22"/>
      <c r="H33" s="22"/>
      <c r="I33" s="23">
        <v>0.23</v>
      </c>
      <c r="J33" s="21">
        <f>ROUND(((SUM(BE118:BE132))*I33),  2)</f>
        <v>0</v>
      </c>
      <c r="L33" s="8"/>
    </row>
    <row r="34" spans="2:12" s="9" customFormat="1" ht="14.45" customHeight="1">
      <c r="B34" s="8"/>
      <c r="E34" s="20" t="s">
        <v>26</v>
      </c>
      <c r="F34" s="24">
        <f>ROUND((SUM(BF118:BF132)),  2)</f>
        <v>0</v>
      </c>
      <c r="I34" s="25">
        <v>0.23</v>
      </c>
      <c r="J34" s="24">
        <f>ROUND(((SUM(BF118:BF132))*I34),  2)</f>
        <v>0</v>
      </c>
      <c r="L34" s="8"/>
    </row>
    <row r="35" spans="2:12" s="9" customFormat="1" ht="14.45" hidden="1" customHeight="1">
      <c r="B35" s="8"/>
      <c r="E35" s="7" t="s">
        <v>27</v>
      </c>
      <c r="F35" s="24">
        <f>ROUND((SUM(BG118:BG132)),  2)</f>
        <v>0</v>
      </c>
      <c r="I35" s="25">
        <v>0.23</v>
      </c>
      <c r="J35" s="24">
        <f>0</f>
        <v>0</v>
      </c>
      <c r="L35" s="8"/>
    </row>
    <row r="36" spans="2:12" s="9" customFormat="1" ht="14.45" hidden="1" customHeight="1">
      <c r="B36" s="8"/>
      <c r="E36" s="7" t="s">
        <v>28</v>
      </c>
      <c r="F36" s="24">
        <f>ROUND((SUM(BH118:BH132)),  2)</f>
        <v>0</v>
      </c>
      <c r="I36" s="25">
        <v>0.23</v>
      </c>
      <c r="J36" s="24">
        <f>0</f>
        <v>0</v>
      </c>
      <c r="L36" s="8"/>
    </row>
    <row r="37" spans="2:12" s="9" customFormat="1" ht="14.45" hidden="1" customHeight="1">
      <c r="B37" s="8"/>
      <c r="E37" s="20" t="s">
        <v>29</v>
      </c>
      <c r="F37" s="21">
        <f>ROUND((SUM(BI118:BI132)),  2)</f>
        <v>0</v>
      </c>
      <c r="G37" s="22"/>
      <c r="H37" s="22"/>
      <c r="I37" s="23">
        <v>0</v>
      </c>
      <c r="J37" s="21">
        <f>0</f>
        <v>0</v>
      </c>
      <c r="L37" s="8"/>
    </row>
    <row r="38" spans="2:12" s="9" customFormat="1" ht="6.95" customHeight="1">
      <c r="B38" s="8"/>
      <c r="L38" s="8"/>
    </row>
    <row r="39" spans="2:12" s="9" customFormat="1" ht="25.35" customHeight="1">
      <c r="B39" s="8"/>
      <c r="C39" s="26"/>
      <c r="D39" s="27" t="s">
        <v>30</v>
      </c>
      <c r="E39" s="28"/>
      <c r="F39" s="28"/>
      <c r="G39" s="29" t="s">
        <v>31</v>
      </c>
      <c r="H39" s="30" t="s">
        <v>32</v>
      </c>
      <c r="I39" s="28"/>
      <c r="J39" s="31">
        <f>SUM(J30:J37)</f>
        <v>0</v>
      </c>
      <c r="K39" s="32"/>
      <c r="L39" s="8"/>
    </row>
    <row r="40" spans="2:12" s="9" customFormat="1" ht="14.45" customHeight="1">
      <c r="B40" s="8"/>
      <c r="L40" s="8"/>
    </row>
    <row r="41" spans="2:12" ht="14.45" customHeight="1">
      <c r="B41" s="4"/>
      <c r="L41" s="4"/>
    </row>
    <row r="42" spans="2:12" ht="14.45" customHeight="1">
      <c r="B42" s="4"/>
      <c r="L42" s="4"/>
    </row>
    <row r="43" spans="2:12" ht="14.45" customHeight="1">
      <c r="B43" s="4"/>
      <c r="L43" s="4"/>
    </row>
    <row r="44" spans="2:12" ht="14.45" customHeight="1">
      <c r="B44" s="4"/>
      <c r="L44" s="4"/>
    </row>
    <row r="45" spans="2:12" ht="14.45" customHeight="1">
      <c r="B45" s="4"/>
      <c r="L45" s="4"/>
    </row>
    <row r="46" spans="2:12" ht="14.45" customHeight="1">
      <c r="B46" s="4"/>
      <c r="L46" s="4"/>
    </row>
    <row r="47" spans="2:12" ht="14.45" customHeight="1">
      <c r="B47" s="4"/>
      <c r="L47" s="4"/>
    </row>
    <row r="48" spans="2:12" ht="14.45" customHeight="1">
      <c r="B48" s="4"/>
      <c r="L48" s="4"/>
    </row>
    <row r="49" spans="2:12" ht="14.45" customHeight="1">
      <c r="B49" s="4"/>
      <c r="L49" s="4"/>
    </row>
    <row r="50" spans="2:12" s="9" customFormat="1" ht="14.45" customHeight="1">
      <c r="B50" s="8"/>
      <c r="D50" s="33" t="s">
        <v>33</v>
      </c>
      <c r="E50" s="34"/>
      <c r="F50" s="34"/>
      <c r="G50" s="33" t="s">
        <v>34</v>
      </c>
      <c r="H50" s="34"/>
      <c r="I50" s="34"/>
      <c r="J50" s="34"/>
      <c r="K50" s="34"/>
      <c r="L50" s="8"/>
    </row>
    <row r="51" spans="2:12">
      <c r="B51" s="4"/>
      <c r="L51" s="4"/>
    </row>
    <row r="52" spans="2:12">
      <c r="B52" s="4"/>
      <c r="L52" s="4"/>
    </row>
    <row r="53" spans="2:12">
      <c r="B53" s="4"/>
      <c r="L53" s="4"/>
    </row>
    <row r="54" spans="2:12">
      <c r="B54" s="4"/>
      <c r="L54" s="4"/>
    </row>
    <row r="55" spans="2:12">
      <c r="B55" s="4"/>
      <c r="L55" s="4"/>
    </row>
    <row r="56" spans="2:12">
      <c r="B56" s="4"/>
      <c r="L56" s="4"/>
    </row>
    <row r="57" spans="2:12">
      <c r="B57" s="4"/>
      <c r="L57" s="4"/>
    </row>
    <row r="58" spans="2:12">
      <c r="B58" s="4"/>
      <c r="L58" s="4"/>
    </row>
    <row r="59" spans="2:12">
      <c r="B59" s="4"/>
      <c r="L59" s="4"/>
    </row>
    <row r="60" spans="2:12">
      <c r="B60" s="4"/>
      <c r="L60" s="4"/>
    </row>
    <row r="61" spans="2:12" s="9" customFormat="1">
      <c r="B61" s="8"/>
      <c r="D61" s="35" t="s">
        <v>35</v>
      </c>
      <c r="E61" s="36"/>
      <c r="F61" s="37" t="s">
        <v>36</v>
      </c>
      <c r="G61" s="35" t="s">
        <v>35</v>
      </c>
      <c r="H61" s="36"/>
      <c r="I61" s="36"/>
      <c r="J61" s="38" t="s">
        <v>36</v>
      </c>
      <c r="K61" s="36"/>
      <c r="L61" s="8"/>
    </row>
    <row r="62" spans="2:12">
      <c r="B62" s="4"/>
      <c r="L62" s="4"/>
    </row>
    <row r="63" spans="2:12">
      <c r="B63" s="4"/>
      <c r="L63" s="4"/>
    </row>
    <row r="64" spans="2:12">
      <c r="B64" s="4"/>
      <c r="L64" s="4"/>
    </row>
    <row r="65" spans="2:12" s="9" customFormat="1">
      <c r="B65" s="8"/>
      <c r="D65" s="33" t="s">
        <v>37</v>
      </c>
      <c r="E65" s="34"/>
      <c r="F65" s="34"/>
      <c r="G65" s="33" t="s">
        <v>38</v>
      </c>
      <c r="H65" s="34"/>
      <c r="I65" s="34"/>
      <c r="J65" s="34"/>
      <c r="K65" s="34"/>
      <c r="L65" s="8"/>
    </row>
    <row r="66" spans="2:12">
      <c r="B66" s="4"/>
      <c r="L66" s="4"/>
    </row>
    <row r="67" spans="2:12">
      <c r="B67" s="4"/>
      <c r="L67" s="4"/>
    </row>
    <row r="68" spans="2:12">
      <c r="B68" s="4"/>
      <c r="L68" s="4"/>
    </row>
    <row r="69" spans="2:12">
      <c r="B69" s="4"/>
      <c r="L69" s="4"/>
    </row>
    <row r="70" spans="2:12">
      <c r="B70" s="4"/>
      <c r="L70" s="4"/>
    </row>
    <row r="71" spans="2:12">
      <c r="B71" s="4"/>
      <c r="L71" s="4"/>
    </row>
    <row r="72" spans="2:12">
      <c r="B72" s="4"/>
      <c r="L72" s="4"/>
    </row>
    <row r="73" spans="2:12">
      <c r="B73" s="4"/>
      <c r="L73" s="4"/>
    </row>
    <row r="74" spans="2:12">
      <c r="B74" s="4"/>
      <c r="L74" s="4"/>
    </row>
    <row r="75" spans="2:12">
      <c r="B75" s="4"/>
      <c r="L75" s="4"/>
    </row>
    <row r="76" spans="2:12" s="9" customFormat="1">
      <c r="B76" s="8"/>
      <c r="D76" s="35" t="s">
        <v>35</v>
      </c>
      <c r="E76" s="36"/>
      <c r="F76" s="37" t="s">
        <v>36</v>
      </c>
      <c r="G76" s="35" t="s">
        <v>35</v>
      </c>
      <c r="H76" s="36"/>
      <c r="I76" s="36"/>
      <c r="J76" s="38" t="s">
        <v>36</v>
      </c>
      <c r="K76" s="36"/>
      <c r="L76" s="8"/>
    </row>
    <row r="77" spans="2:12" s="9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8"/>
    </row>
    <row r="81" spans="2:47" s="9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8"/>
    </row>
    <row r="82" spans="2:47" s="9" customFormat="1" ht="24.95" customHeight="1">
      <c r="B82" s="8"/>
      <c r="C82" s="5" t="s">
        <v>39</v>
      </c>
      <c r="L82" s="8"/>
    </row>
    <row r="83" spans="2:47" s="9" customFormat="1" ht="6.95" customHeight="1">
      <c r="B83" s="8"/>
      <c r="L83" s="8"/>
    </row>
    <row r="84" spans="2:47" s="9" customFormat="1" ht="12" customHeight="1">
      <c r="B84" s="8"/>
      <c r="C84" s="7" t="s">
        <v>6</v>
      </c>
      <c r="L84" s="8"/>
    </row>
    <row r="85" spans="2:47" s="9" customFormat="1" ht="16.5" customHeight="1">
      <c r="B85" s="8"/>
      <c r="E85" s="190" t="str">
        <f>E7</f>
        <v>Hnojovicová lagúna</v>
      </c>
      <c r="F85" s="191"/>
      <c r="G85" s="191"/>
      <c r="H85" s="191"/>
      <c r="L85" s="8"/>
    </row>
    <row r="86" spans="2:47" s="9" customFormat="1" ht="12" customHeight="1">
      <c r="B86" s="8"/>
      <c r="C86" s="7" t="s">
        <v>7</v>
      </c>
      <c r="L86" s="8"/>
    </row>
    <row r="87" spans="2:47" s="9" customFormat="1" ht="30" customHeight="1">
      <c r="B87" s="8"/>
      <c r="E87" s="169" t="str">
        <f>E9</f>
        <v>SO 01 - Hnojovicová lagúna - zemné práce</v>
      </c>
      <c r="F87" s="189"/>
      <c r="G87" s="189"/>
      <c r="H87" s="189"/>
      <c r="L87" s="8"/>
    </row>
    <row r="88" spans="2:47" s="9" customFormat="1" ht="6.95" customHeight="1">
      <c r="B88" s="8"/>
      <c r="L88" s="8"/>
    </row>
    <row r="89" spans="2:47" s="9" customFormat="1" ht="12" customHeight="1">
      <c r="B89" s="8"/>
      <c r="C89" s="7" t="s">
        <v>11</v>
      </c>
      <c r="F89" s="10" t="str">
        <f>F12</f>
        <v>Komjatice</v>
      </c>
      <c r="I89" s="7" t="s">
        <v>12</v>
      </c>
      <c r="J89" s="11">
        <f>IF(J12="","",J12)</f>
        <v>45797</v>
      </c>
      <c r="L89" s="8"/>
    </row>
    <row r="90" spans="2:47" s="9" customFormat="1" ht="6.95" customHeight="1">
      <c r="B90" s="8"/>
      <c r="L90" s="8"/>
    </row>
    <row r="91" spans="2:47" s="9" customFormat="1" ht="15.2" customHeight="1">
      <c r="B91" s="8"/>
      <c r="C91" s="7" t="s">
        <v>13</v>
      </c>
      <c r="F91" s="10" t="str">
        <f>E15</f>
        <v>Chovmat F.U., s.r.o., 941 08 Rastislavice 372</v>
      </c>
      <c r="I91" s="7" t="s">
        <v>17</v>
      </c>
      <c r="J91" s="14" t="str">
        <f>E21</f>
        <v>Projectoora s.r.o.</v>
      </c>
      <c r="L91" s="8"/>
    </row>
    <row r="92" spans="2:47" s="9" customFormat="1" ht="15.2" customHeight="1">
      <c r="B92" s="8"/>
      <c r="C92" s="7" t="s">
        <v>16</v>
      </c>
      <c r="F92" s="10" t="str">
        <f>IF(E18="","",E18)</f>
        <v/>
      </c>
      <c r="I92" s="7" t="s">
        <v>18</v>
      </c>
      <c r="J92" s="14"/>
      <c r="L92" s="8"/>
    </row>
    <row r="93" spans="2:47" s="9" customFormat="1" ht="10.35" customHeight="1">
      <c r="B93" s="8"/>
      <c r="L93" s="8"/>
    </row>
    <row r="94" spans="2:47" s="9" customFormat="1" ht="29.25" customHeight="1">
      <c r="B94" s="8"/>
      <c r="C94" s="43" t="s">
        <v>40</v>
      </c>
      <c r="D94" s="26"/>
      <c r="E94" s="26"/>
      <c r="F94" s="26"/>
      <c r="G94" s="26"/>
      <c r="H94" s="26"/>
      <c r="I94" s="26"/>
      <c r="J94" s="44" t="s">
        <v>41</v>
      </c>
      <c r="K94" s="26"/>
      <c r="L94" s="8"/>
    </row>
    <row r="95" spans="2:47" s="9" customFormat="1" ht="10.35" customHeight="1">
      <c r="B95" s="8"/>
      <c r="L95" s="8"/>
    </row>
    <row r="96" spans="2:47" s="9" customFormat="1" ht="23" customHeight="1">
      <c r="B96" s="8"/>
      <c r="C96" s="45" t="s">
        <v>42</v>
      </c>
      <c r="J96" s="17">
        <f>J118</f>
        <v>0</v>
      </c>
      <c r="L96" s="8"/>
      <c r="AU96" s="1" t="s">
        <v>43</v>
      </c>
    </row>
    <row r="97" spans="2:12" s="47" customFormat="1" ht="24.95" customHeight="1">
      <c r="B97" s="46"/>
      <c r="D97" s="48" t="s">
        <v>44</v>
      </c>
      <c r="E97" s="49"/>
      <c r="F97" s="49"/>
      <c r="G97" s="49"/>
      <c r="H97" s="49"/>
      <c r="I97" s="49"/>
      <c r="J97" s="50">
        <f>J119</f>
        <v>0</v>
      </c>
      <c r="L97" s="46"/>
    </row>
    <row r="98" spans="2:12" s="52" customFormat="1" ht="20" customHeight="1">
      <c r="B98" s="51"/>
      <c r="D98" s="53" t="s">
        <v>45</v>
      </c>
      <c r="E98" s="54"/>
      <c r="F98" s="54"/>
      <c r="G98" s="54"/>
      <c r="H98" s="54"/>
      <c r="I98" s="54"/>
      <c r="J98" s="55">
        <f>J120</f>
        <v>0</v>
      </c>
      <c r="L98" s="51"/>
    </row>
    <row r="99" spans="2:12" s="9" customFormat="1" ht="21.75" customHeight="1">
      <c r="B99" s="8"/>
      <c r="L99" s="8"/>
    </row>
    <row r="100" spans="2:12" s="9" customFormat="1" ht="6.95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8"/>
    </row>
    <row r="104" spans="2:12" s="9" customFormat="1" ht="6.95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8"/>
    </row>
    <row r="105" spans="2:12" s="9" customFormat="1" ht="24.95" customHeight="1">
      <c r="B105" s="8"/>
      <c r="C105" s="5" t="s">
        <v>49</v>
      </c>
      <c r="L105" s="8"/>
    </row>
    <row r="106" spans="2:12" s="9" customFormat="1" ht="6.95" customHeight="1">
      <c r="B106" s="8"/>
      <c r="L106" s="8"/>
    </row>
    <row r="107" spans="2:12" s="9" customFormat="1" ht="12" customHeight="1">
      <c r="B107" s="8"/>
      <c r="C107" s="7" t="s">
        <v>6</v>
      </c>
      <c r="L107" s="8"/>
    </row>
    <row r="108" spans="2:12" s="9" customFormat="1" ht="16.5" customHeight="1">
      <c r="B108" s="8"/>
      <c r="E108" s="190" t="str">
        <f>E7</f>
        <v>Hnojovicová lagúna</v>
      </c>
      <c r="F108" s="191"/>
      <c r="G108" s="191"/>
      <c r="H108" s="191"/>
      <c r="L108" s="8"/>
    </row>
    <row r="109" spans="2:12" s="9" customFormat="1" ht="12" customHeight="1">
      <c r="B109" s="8"/>
      <c r="C109" s="7" t="s">
        <v>7</v>
      </c>
      <c r="L109" s="8"/>
    </row>
    <row r="110" spans="2:12" s="9" customFormat="1" ht="30" customHeight="1">
      <c r="B110" s="8"/>
      <c r="E110" s="169" t="str">
        <f>E9</f>
        <v>SO 01 - Hnojovicová lagúna - zemné práce</v>
      </c>
      <c r="F110" s="189"/>
      <c r="G110" s="189"/>
      <c r="H110" s="189"/>
      <c r="L110" s="8"/>
    </row>
    <row r="111" spans="2:12" s="9" customFormat="1" ht="6.95" customHeight="1">
      <c r="B111" s="8"/>
      <c r="L111" s="8"/>
    </row>
    <row r="112" spans="2:12" s="9" customFormat="1" ht="12" customHeight="1">
      <c r="B112" s="8"/>
      <c r="C112" s="7" t="s">
        <v>11</v>
      </c>
      <c r="F112" s="10" t="str">
        <f>F12</f>
        <v>Komjatice</v>
      </c>
      <c r="I112" s="7" t="s">
        <v>12</v>
      </c>
      <c r="J112" s="11">
        <f>IF(J12="","",J12)</f>
        <v>45797</v>
      </c>
      <c r="L112" s="8"/>
    </row>
    <row r="113" spans="2:65" s="9" customFormat="1" ht="6.95" customHeight="1">
      <c r="B113" s="8"/>
      <c r="L113" s="8"/>
    </row>
    <row r="114" spans="2:65" s="9" customFormat="1" ht="15.2" customHeight="1">
      <c r="B114" s="8"/>
      <c r="C114" s="7" t="s">
        <v>13</v>
      </c>
      <c r="F114" s="10" t="str">
        <f>E15</f>
        <v>Chovmat F.U., s.r.o., 941 08 Rastislavice 372</v>
      </c>
      <c r="I114" s="7" t="s">
        <v>17</v>
      </c>
      <c r="J114" s="14" t="str">
        <f>E21</f>
        <v>Projectoora s.r.o.</v>
      </c>
      <c r="L114" s="8"/>
    </row>
    <row r="115" spans="2:65" s="9" customFormat="1" ht="15.2" customHeight="1">
      <c r="B115" s="8"/>
      <c r="C115" s="7" t="s">
        <v>16</v>
      </c>
      <c r="F115" s="10" t="str">
        <f>IF(E18="","",E18)</f>
        <v/>
      </c>
      <c r="I115" s="7" t="s">
        <v>18</v>
      </c>
      <c r="J115" s="14"/>
      <c r="L115" s="8"/>
    </row>
    <row r="116" spans="2:65" s="9" customFormat="1" ht="10.35" customHeight="1">
      <c r="B116" s="8"/>
      <c r="L116" s="8"/>
    </row>
    <row r="117" spans="2:65" s="64" customFormat="1" ht="29.25" customHeight="1">
      <c r="B117" s="56"/>
      <c r="C117" s="57" t="s">
        <v>50</v>
      </c>
      <c r="D117" s="58" t="s">
        <v>51</v>
      </c>
      <c r="E117" s="58" t="s">
        <v>52</v>
      </c>
      <c r="F117" s="58" t="s">
        <v>53</v>
      </c>
      <c r="G117" s="58" t="s">
        <v>54</v>
      </c>
      <c r="H117" s="58" t="s">
        <v>55</v>
      </c>
      <c r="I117" s="58" t="s">
        <v>56</v>
      </c>
      <c r="J117" s="59" t="s">
        <v>41</v>
      </c>
      <c r="K117" s="60" t="s">
        <v>57</v>
      </c>
      <c r="L117" s="56"/>
      <c r="M117" s="61" t="s">
        <v>9</v>
      </c>
      <c r="N117" s="62" t="s">
        <v>24</v>
      </c>
      <c r="O117" s="62" t="s">
        <v>58</v>
      </c>
      <c r="P117" s="62" t="s">
        <v>59</v>
      </c>
      <c r="Q117" s="62" t="s">
        <v>60</v>
      </c>
      <c r="R117" s="62" t="s">
        <v>61</v>
      </c>
      <c r="S117" s="62" t="s">
        <v>62</v>
      </c>
      <c r="T117" s="63" t="s">
        <v>63</v>
      </c>
    </row>
    <row r="118" spans="2:65" s="9" customFormat="1" ht="23" customHeight="1">
      <c r="B118" s="8"/>
      <c r="C118" s="65" t="s">
        <v>42</v>
      </c>
      <c r="J118" s="66">
        <f>BK118</f>
        <v>0</v>
      </c>
      <c r="L118" s="8"/>
      <c r="M118" s="67"/>
      <c r="N118" s="15"/>
      <c r="O118" s="15"/>
      <c r="P118" s="68" t="e">
        <f>P119+#REF!</f>
        <v>#REF!</v>
      </c>
      <c r="Q118" s="15"/>
      <c r="R118" s="68" t="e">
        <f>R119+#REF!</f>
        <v>#REF!</v>
      </c>
      <c r="S118" s="15"/>
      <c r="T118" s="69" t="e">
        <f>T119+#REF!</f>
        <v>#REF!</v>
      </c>
      <c r="AT118" s="1" t="s">
        <v>64</v>
      </c>
      <c r="AU118" s="1" t="s">
        <v>43</v>
      </c>
      <c r="BK118" s="70">
        <f>BK119</f>
        <v>0</v>
      </c>
    </row>
    <row r="119" spans="2:65" s="72" customFormat="1" ht="26" customHeight="1">
      <c r="B119" s="71"/>
      <c r="D119" s="73" t="s">
        <v>64</v>
      </c>
      <c r="E119" s="74" t="s">
        <v>65</v>
      </c>
      <c r="F119" s="74" t="s">
        <v>66</v>
      </c>
      <c r="J119" s="75">
        <f>BK119</f>
        <v>0</v>
      </c>
      <c r="L119" s="71"/>
      <c r="M119" s="76"/>
      <c r="P119" s="77" t="e">
        <f>P120+#REF!+#REF!+#REF!+#REF!+#REF!</f>
        <v>#REF!</v>
      </c>
      <c r="R119" s="77" t="e">
        <f>R120+#REF!+#REF!+#REF!+#REF!+#REF!</f>
        <v>#REF!</v>
      </c>
      <c r="T119" s="78" t="e">
        <f>T120+#REF!+#REF!+#REF!+#REF!+#REF!</f>
        <v>#REF!</v>
      </c>
      <c r="AR119" s="73" t="s">
        <v>67</v>
      </c>
      <c r="AT119" s="79" t="s">
        <v>64</v>
      </c>
      <c r="AU119" s="79" t="s">
        <v>2</v>
      </c>
      <c r="AY119" s="73" t="s">
        <v>68</v>
      </c>
      <c r="BK119" s="80">
        <f>BK120</f>
        <v>0</v>
      </c>
    </row>
    <row r="120" spans="2:65" s="72" customFormat="1" ht="23" customHeight="1">
      <c r="B120" s="71"/>
      <c r="D120" s="73" t="s">
        <v>64</v>
      </c>
      <c r="E120" s="81" t="s">
        <v>67</v>
      </c>
      <c r="F120" s="81" t="s">
        <v>69</v>
      </c>
      <c r="J120" s="82">
        <f>BK120</f>
        <v>0</v>
      </c>
      <c r="L120" s="71"/>
      <c r="M120" s="76"/>
      <c r="P120" s="77">
        <f>SUM(P121:P132)</f>
        <v>4599.8135439999996</v>
      </c>
      <c r="R120" s="77">
        <f>SUM(R121:R132)</f>
        <v>442.702320774756</v>
      </c>
      <c r="T120" s="78">
        <f>SUM(T121:T132)</f>
        <v>36.620976000000006</v>
      </c>
      <c r="AR120" s="73" t="s">
        <v>67</v>
      </c>
      <c r="AT120" s="79" t="s">
        <v>64</v>
      </c>
      <c r="AU120" s="79" t="s">
        <v>67</v>
      </c>
      <c r="AY120" s="73" t="s">
        <v>68</v>
      </c>
      <c r="BK120" s="80">
        <f>SUM(BK121:BK132)</f>
        <v>0</v>
      </c>
    </row>
    <row r="121" spans="2:65" s="9" customFormat="1" ht="23.25">
      <c r="B121" s="83"/>
      <c r="C121" s="84">
        <v>1</v>
      </c>
      <c r="D121" s="84" t="s">
        <v>70</v>
      </c>
      <c r="E121" s="85" t="s">
        <v>116</v>
      </c>
      <c r="F121" s="86" t="s">
        <v>117</v>
      </c>
      <c r="G121" s="87" t="s">
        <v>118</v>
      </c>
      <c r="H121" s="88">
        <v>117.00700000000001</v>
      </c>
      <c r="I121" s="89"/>
      <c r="J121" s="89">
        <f t="shared" ref="J121:J132" si="0">ROUND(I121*H121,2)</f>
        <v>0</v>
      </c>
      <c r="K121" s="90"/>
      <c r="L121" s="8"/>
      <c r="M121" s="91" t="s">
        <v>9</v>
      </c>
      <c r="N121" s="92" t="s">
        <v>26</v>
      </c>
      <c r="O121" s="93">
        <v>1.169</v>
      </c>
      <c r="P121" s="93">
        <f t="shared" ref="P121:P132" si="1">O121*H121</f>
        <v>136.781183</v>
      </c>
      <c r="Q121" s="93">
        <v>0</v>
      </c>
      <c r="R121" s="93">
        <f t="shared" ref="R121:R132" si="2">Q121*H121</f>
        <v>0</v>
      </c>
      <c r="S121" s="93">
        <v>0.22500000000000001</v>
      </c>
      <c r="T121" s="94">
        <f t="shared" ref="T121:T132" si="3">S121*H121</f>
        <v>26.326575000000002</v>
      </c>
      <c r="AR121" s="95" t="s">
        <v>72</v>
      </c>
      <c r="AT121" s="95" t="s">
        <v>70</v>
      </c>
      <c r="AU121" s="95" t="s">
        <v>73</v>
      </c>
      <c r="AY121" s="1" t="s">
        <v>68</v>
      </c>
      <c r="BE121" s="96">
        <f t="shared" ref="BE121:BE132" si="4">IF(N121="základná",J121,0)</f>
        <v>0</v>
      </c>
      <c r="BF121" s="96">
        <f t="shared" ref="BF121:BF132" si="5">IF(N121="znížená",J121,0)</f>
        <v>0</v>
      </c>
      <c r="BG121" s="96">
        <f t="shared" ref="BG121:BG132" si="6">IF(N121="zákl. prenesená",J121,0)</f>
        <v>0</v>
      </c>
      <c r="BH121" s="96">
        <f t="shared" ref="BH121:BH132" si="7">IF(N121="zníž. prenesená",J121,0)</f>
        <v>0</v>
      </c>
      <c r="BI121" s="96">
        <f t="shared" ref="BI121:BI132" si="8">IF(N121="nulová",J121,0)</f>
        <v>0</v>
      </c>
      <c r="BJ121" s="1" t="s">
        <v>73</v>
      </c>
      <c r="BK121" s="96">
        <f t="shared" ref="BK121:BK132" si="9">ROUND(I121*H121,2)</f>
        <v>0</v>
      </c>
      <c r="BL121" s="1" t="s">
        <v>72</v>
      </c>
      <c r="BM121" s="95" t="s">
        <v>74</v>
      </c>
    </row>
    <row r="122" spans="2:65" s="9" customFormat="1" ht="23.25">
      <c r="B122" s="83"/>
      <c r="C122" s="84">
        <v>2</v>
      </c>
      <c r="D122" s="84" t="s">
        <v>70</v>
      </c>
      <c r="E122" s="85" t="s">
        <v>119</v>
      </c>
      <c r="F122" s="86" t="s">
        <v>120</v>
      </c>
      <c r="G122" s="87" t="s">
        <v>118</v>
      </c>
      <c r="H122" s="88">
        <v>927.28</v>
      </c>
      <c r="I122" s="89"/>
      <c r="J122" s="89">
        <f t="shared" si="0"/>
        <v>0</v>
      </c>
      <c r="K122" s="90"/>
      <c r="L122" s="8"/>
      <c r="M122" s="91" t="s">
        <v>9</v>
      </c>
      <c r="N122" s="92" t="s">
        <v>26</v>
      </c>
      <c r="O122" s="93">
        <v>0.252</v>
      </c>
      <c r="P122" s="93">
        <f t="shared" si="1"/>
        <v>233.67455999999999</v>
      </c>
      <c r="Q122" s="93">
        <v>1.8960442000000001E-2</v>
      </c>
      <c r="R122" s="93">
        <f t="shared" si="2"/>
        <v>17.581638657759999</v>
      </c>
      <c r="S122" s="93">
        <v>0</v>
      </c>
      <c r="T122" s="94">
        <f t="shared" si="3"/>
        <v>0</v>
      </c>
      <c r="AR122" s="95" t="s">
        <v>72</v>
      </c>
      <c r="AT122" s="95" t="s">
        <v>70</v>
      </c>
      <c r="AU122" s="95" t="s">
        <v>73</v>
      </c>
      <c r="AY122" s="1" t="s">
        <v>68</v>
      </c>
      <c r="BE122" s="96">
        <f t="shared" si="4"/>
        <v>0</v>
      </c>
      <c r="BF122" s="96">
        <f t="shared" si="5"/>
        <v>0</v>
      </c>
      <c r="BG122" s="96">
        <f t="shared" si="6"/>
        <v>0</v>
      </c>
      <c r="BH122" s="96">
        <f t="shared" si="7"/>
        <v>0</v>
      </c>
      <c r="BI122" s="96">
        <f t="shared" si="8"/>
        <v>0</v>
      </c>
      <c r="BJ122" s="1" t="s">
        <v>73</v>
      </c>
      <c r="BK122" s="96">
        <f t="shared" si="9"/>
        <v>0</v>
      </c>
      <c r="BL122" s="1" t="s">
        <v>72</v>
      </c>
      <c r="BM122" s="95" t="s">
        <v>77</v>
      </c>
    </row>
    <row r="123" spans="2:65" s="9" customFormat="1" ht="23.25">
      <c r="B123" s="83"/>
      <c r="C123" s="84">
        <v>3</v>
      </c>
      <c r="D123" s="84" t="s">
        <v>70</v>
      </c>
      <c r="E123" s="85" t="s">
        <v>121</v>
      </c>
      <c r="F123" s="86" t="s">
        <v>122</v>
      </c>
      <c r="G123" s="87" t="s">
        <v>118</v>
      </c>
      <c r="H123" s="88">
        <v>1176.213</v>
      </c>
      <c r="I123" s="89"/>
      <c r="J123" s="89">
        <f t="shared" si="0"/>
        <v>0</v>
      </c>
      <c r="K123" s="90"/>
      <c r="L123" s="8"/>
      <c r="M123" s="91" t="s">
        <v>9</v>
      </c>
      <c r="N123" s="92" t="s">
        <v>26</v>
      </c>
      <c r="O123" s="93">
        <v>0.252</v>
      </c>
      <c r="P123" s="93">
        <f t="shared" si="1"/>
        <v>296.40567599999997</v>
      </c>
      <c r="Q123" s="93">
        <v>1.8960442000000001E-2</v>
      </c>
      <c r="R123" s="93">
        <f t="shared" si="2"/>
        <v>22.301518366146002</v>
      </c>
      <c r="S123" s="93">
        <v>0</v>
      </c>
      <c r="T123" s="94">
        <f t="shared" si="3"/>
        <v>0</v>
      </c>
      <c r="AR123" s="95" t="s">
        <v>72</v>
      </c>
      <c r="AT123" s="95" t="s">
        <v>70</v>
      </c>
      <c r="AU123" s="95" t="s">
        <v>73</v>
      </c>
      <c r="AY123" s="1" t="s">
        <v>68</v>
      </c>
      <c r="BE123" s="96">
        <f t="shared" si="4"/>
        <v>0</v>
      </c>
      <c r="BF123" s="96">
        <f t="shared" si="5"/>
        <v>0</v>
      </c>
      <c r="BG123" s="96">
        <f t="shared" si="6"/>
        <v>0</v>
      </c>
      <c r="BH123" s="96">
        <f t="shared" si="7"/>
        <v>0</v>
      </c>
      <c r="BI123" s="96">
        <f t="shared" si="8"/>
        <v>0</v>
      </c>
      <c r="BJ123" s="1" t="s">
        <v>73</v>
      </c>
      <c r="BK123" s="96">
        <f t="shared" si="9"/>
        <v>0</v>
      </c>
      <c r="BL123" s="1" t="s">
        <v>72</v>
      </c>
      <c r="BM123" s="95" t="s">
        <v>78</v>
      </c>
    </row>
    <row r="124" spans="2:65" s="9" customFormat="1">
      <c r="B124" s="83"/>
      <c r="C124" s="84">
        <v>4</v>
      </c>
      <c r="D124" s="84" t="s">
        <v>70</v>
      </c>
      <c r="E124" s="85" t="s">
        <v>123</v>
      </c>
      <c r="F124" s="86" t="s">
        <v>124</v>
      </c>
      <c r="G124" s="87" t="s">
        <v>118</v>
      </c>
      <c r="H124" s="88">
        <v>32.485999999999997</v>
      </c>
      <c r="I124" s="89"/>
      <c r="J124" s="89">
        <f t="shared" si="0"/>
        <v>0</v>
      </c>
      <c r="K124" s="90"/>
      <c r="L124" s="8"/>
      <c r="M124" s="91" t="s">
        <v>9</v>
      </c>
      <c r="N124" s="92" t="s">
        <v>26</v>
      </c>
      <c r="O124" s="93">
        <v>0.51800000000000002</v>
      </c>
      <c r="P124" s="93">
        <f t="shared" si="1"/>
        <v>16.827748</v>
      </c>
      <c r="Q124" s="93">
        <v>0.11928994399999999</v>
      </c>
      <c r="R124" s="93">
        <f t="shared" si="2"/>
        <v>3.8752531207839995</v>
      </c>
      <c r="S124" s="93">
        <v>0</v>
      </c>
      <c r="T124" s="94">
        <f t="shared" si="3"/>
        <v>0</v>
      </c>
      <c r="AR124" s="95" t="s">
        <v>72</v>
      </c>
      <c r="AT124" s="95" t="s">
        <v>70</v>
      </c>
      <c r="AU124" s="95" t="s">
        <v>73</v>
      </c>
      <c r="AY124" s="1" t="s">
        <v>68</v>
      </c>
      <c r="BE124" s="96">
        <f t="shared" si="4"/>
        <v>0</v>
      </c>
      <c r="BF124" s="96">
        <f t="shared" si="5"/>
        <v>0</v>
      </c>
      <c r="BG124" s="96">
        <f t="shared" si="6"/>
        <v>0</v>
      </c>
      <c r="BH124" s="96">
        <f t="shared" si="7"/>
        <v>0</v>
      </c>
      <c r="BI124" s="96">
        <f t="shared" si="8"/>
        <v>0</v>
      </c>
      <c r="BJ124" s="1" t="s">
        <v>73</v>
      </c>
      <c r="BK124" s="96">
        <f t="shared" si="9"/>
        <v>0</v>
      </c>
      <c r="BL124" s="1" t="s">
        <v>72</v>
      </c>
      <c r="BM124" s="95" t="s">
        <v>79</v>
      </c>
    </row>
    <row r="125" spans="2:65" s="9" customFormat="1" ht="23.25">
      <c r="B125" s="83"/>
      <c r="C125" s="84">
        <v>5</v>
      </c>
      <c r="D125" s="84" t="s">
        <v>70</v>
      </c>
      <c r="E125" s="85" t="s">
        <v>125</v>
      </c>
      <c r="F125" s="86" t="s">
        <v>126</v>
      </c>
      <c r="G125" s="87" t="s">
        <v>118</v>
      </c>
      <c r="H125" s="88">
        <v>40.859000000000002</v>
      </c>
      <c r="I125" s="89"/>
      <c r="J125" s="89">
        <f t="shared" si="0"/>
        <v>0</v>
      </c>
      <c r="K125" s="90"/>
      <c r="L125" s="8"/>
      <c r="M125" s="91" t="s">
        <v>9</v>
      </c>
      <c r="N125" s="92" t="s">
        <v>26</v>
      </c>
      <c r="O125" s="93">
        <v>1.169</v>
      </c>
      <c r="P125" s="93">
        <f t="shared" si="1"/>
        <v>47.764171000000005</v>
      </c>
      <c r="Q125" s="93">
        <v>0</v>
      </c>
      <c r="R125" s="93">
        <f t="shared" si="2"/>
        <v>0</v>
      </c>
      <c r="S125" s="93">
        <v>0.22500000000000001</v>
      </c>
      <c r="T125" s="94">
        <f t="shared" si="3"/>
        <v>9.1932749999999999</v>
      </c>
      <c r="AR125" s="95" t="s">
        <v>72</v>
      </c>
      <c r="AT125" s="95" t="s">
        <v>70</v>
      </c>
      <c r="AU125" s="95" t="s">
        <v>73</v>
      </c>
      <c r="AY125" s="1" t="s">
        <v>68</v>
      </c>
      <c r="BE125" s="96">
        <f t="shared" si="4"/>
        <v>0</v>
      </c>
      <c r="BF125" s="96">
        <f t="shared" si="5"/>
        <v>0</v>
      </c>
      <c r="BG125" s="96">
        <f t="shared" si="6"/>
        <v>0</v>
      </c>
      <c r="BH125" s="96">
        <f t="shared" si="7"/>
        <v>0</v>
      </c>
      <c r="BI125" s="96">
        <f t="shared" si="8"/>
        <v>0</v>
      </c>
      <c r="BJ125" s="1" t="s">
        <v>73</v>
      </c>
      <c r="BK125" s="96">
        <f t="shared" si="9"/>
        <v>0</v>
      </c>
      <c r="BL125" s="1" t="s">
        <v>72</v>
      </c>
      <c r="BM125" s="95" t="s">
        <v>74</v>
      </c>
    </row>
    <row r="126" spans="2:65" s="9" customFormat="1" ht="23.25">
      <c r="B126" s="83"/>
      <c r="C126" s="84">
        <v>6</v>
      </c>
      <c r="D126" s="84" t="s">
        <v>70</v>
      </c>
      <c r="E126" s="85" t="s">
        <v>127</v>
      </c>
      <c r="F126" s="86" t="s">
        <v>128</v>
      </c>
      <c r="G126" s="87" t="s">
        <v>118</v>
      </c>
      <c r="H126" s="88">
        <v>670</v>
      </c>
      <c r="I126" s="89"/>
      <c r="J126" s="89">
        <f t="shared" si="0"/>
        <v>0</v>
      </c>
      <c r="K126" s="90"/>
      <c r="L126" s="8"/>
      <c r="M126" s="91" t="s">
        <v>9</v>
      </c>
      <c r="N126" s="92" t="s">
        <v>26</v>
      </c>
      <c r="O126" s="93">
        <v>0.252</v>
      </c>
      <c r="P126" s="93">
        <f t="shared" si="1"/>
        <v>168.84</v>
      </c>
      <c r="Q126" s="93">
        <v>1.8960442000000001E-2</v>
      </c>
      <c r="R126" s="93">
        <f t="shared" si="2"/>
        <v>12.70349614</v>
      </c>
      <c r="S126" s="93">
        <v>0</v>
      </c>
      <c r="T126" s="94">
        <f t="shared" si="3"/>
        <v>0</v>
      </c>
      <c r="AR126" s="95" t="s">
        <v>72</v>
      </c>
      <c r="AT126" s="95" t="s">
        <v>70</v>
      </c>
      <c r="AU126" s="95" t="s">
        <v>73</v>
      </c>
      <c r="AY126" s="1" t="s">
        <v>68</v>
      </c>
      <c r="BE126" s="96">
        <f t="shared" si="4"/>
        <v>0</v>
      </c>
      <c r="BF126" s="96">
        <f t="shared" si="5"/>
        <v>0</v>
      </c>
      <c r="BG126" s="96">
        <f t="shared" si="6"/>
        <v>0</v>
      </c>
      <c r="BH126" s="96">
        <f t="shared" si="7"/>
        <v>0</v>
      </c>
      <c r="BI126" s="96">
        <f t="shared" si="8"/>
        <v>0</v>
      </c>
      <c r="BJ126" s="1" t="s">
        <v>73</v>
      </c>
      <c r="BK126" s="96">
        <f t="shared" si="9"/>
        <v>0</v>
      </c>
      <c r="BL126" s="1" t="s">
        <v>72</v>
      </c>
      <c r="BM126" s="95" t="s">
        <v>77</v>
      </c>
    </row>
    <row r="127" spans="2:65" s="9" customFormat="1" ht="34.9">
      <c r="B127" s="83"/>
      <c r="C127" s="84">
        <v>7</v>
      </c>
      <c r="D127" s="84" t="s">
        <v>70</v>
      </c>
      <c r="E127" s="85" t="s">
        <v>129</v>
      </c>
      <c r="F127" s="86" t="s">
        <v>130</v>
      </c>
      <c r="G127" s="87" t="s">
        <v>118</v>
      </c>
      <c r="H127" s="88">
        <v>10859</v>
      </c>
      <c r="I127" s="89"/>
      <c r="J127" s="89">
        <f t="shared" si="0"/>
        <v>0</v>
      </c>
      <c r="K127" s="90"/>
      <c r="L127" s="8"/>
      <c r="M127" s="91" t="s">
        <v>9</v>
      </c>
      <c r="N127" s="92" t="s">
        <v>26</v>
      </c>
      <c r="O127" s="93">
        <v>0.252</v>
      </c>
      <c r="P127" s="93">
        <f t="shared" si="1"/>
        <v>2736.4679999999998</v>
      </c>
      <c r="Q127" s="93">
        <v>1.8960442000000001E-2</v>
      </c>
      <c r="R127" s="93">
        <f t="shared" si="2"/>
        <v>205.89143967800001</v>
      </c>
      <c r="S127" s="93">
        <v>0</v>
      </c>
      <c r="T127" s="94">
        <f t="shared" si="3"/>
        <v>0</v>
      </c>
      <c r="AR127" s="95" t="s">
        <v>72</v>
      </c>
      <c r="AT127" s="95" t="s">
        <v>70</v>
      </c>
      <c r="AU127" s="95" t="s">
        <v>73</v>
      </c>
      <c r="AY127" s="1" t="s">
        <v>68</v>
      </c>
      <c r="BE127" s="96">
        <f t="shared" si="4"/>
        <v>0</v>
      </c>
      <c r="BF127" s="96">
        <f t="shared" si="5"/>
        <v>0</v>
      </c>
      <c r="BG127" s="96">
        <f t="shared" si="6"/>
        <v>0</v>
      </c>
      <c r="BH127" s="96">
        <f t="shared" si="7"/>
        <v>0</v>
      </c>
      <c r="BI127" s="96">
        <f t="shared" si="8"/>
        <v>0</v>
      </c>
      <c r="BJ127" s="1" t="s">
        <v>73</v>
      </c>
      <c r="BK127" s="96">
        <f t="shared" si="9"/>
        <v>0</v>
      </c>
      <c r="BL127" s="1" t="s">
        <v>72</v>
      </c>
      <c r="BM127" s="95" t="s">
        <v>78</v>
      </c>
    </row>
    <row r="128" spans="2:65" s="9" customFormat="1" ht="23.25">
      <c r="B128" s="83"/>
      <c r="C128" s="84">
        <v>8</v>
      </c>
      <c r="D128" s="84" t="s">
        <v>70</v>
      </c>
      <c r="E128" s="85" t="s">
        <v>131</v>
      </c>
      <c r="F128" s="86" t="s">
        <v>132</v>
      </c>
      <c r="G128" s="87" t="s">
        <v>118</v>
      </c>
      <c r="H128" s="88">
        <v>649</v>
      </c>
      <c r="I128" s="89"/>
      <c r="J128" s="89">
        <f t="shared" si="0"/>
        <v>0</v>
      </c>
      <c r="K128" s="90"/>
      <c r="L128" s="8"/>
      <c r="M128" s="91" t="s">
        <v>9</v>
      </c>
      <c r="N128" s="92" t="s">
        <v>26</v>
      </c>
      <c r="O128" s="93">
        <v>0.51800000000000002</v>
      </c>
      <c r="P128" s="93">
        <f t="shared" si="1"/>
        <v>336.18200000000002</v>
      </c>
      <c r="Q128" s="93">
        <v>0.11928994399999999</v>
      </c>
      <c r="R128" s="93">
        <f t="shared" si="2"/>
        <v>77.419173655999998</v>
      </c>
      <c r="S128" s="93">
        <v>0</v>
      </c>
      <c r="T128" s="94">
        <f t="shared" si="3"/>
        <v>0</v>
      </c>
      <c r="AR128" s="95" t="s">
        <v>72</v>
      </c>
      <c r="AT128" s="95" t="s">
        <v>70</v>
      </c>
      <c r="AU128" s="95" t="s">
        <v>73</v>
      </c>
      <c r="AY128" s="1" t="s">
        <v>68</v>
      </c>
      <c r="BE128" s="96">
        <f t="shared" si="4"/>
        <v>0</v>
      </c>
      <c r="BF128" s="96">
        <f t="shared" si="5"/>
        <v>0</v>
      </c>
      <c r="BG128" s="96">
        <f t="shared" si="6"/>
        <v>0</v>
      </c>
      <c r="BH128" s="96">
        <f t="shared" si="7"/>
        <v>0</v>
      </c>
      <c r="BI128" s="96">
        <f t="shared" si="8"/>
        <v>0</v>
      </c>
      <c r="BJ128" s="1" t="s">
        <v>73</v>
      </c>
      <c r="BK128" s="96">
        <f t="shared" si="9"/>
        <v>0</v>
      </c>
      <c r="BL128" s="1" t="s">
        <v>72</v>
      </c>
      <c r="BM128" s="95" t="s">
        <v>79</v>
      </c>
    </row>
    <row r="129" spans="2:65" s="9" customFormat="1" ht="23.25">
      <c r="B129" s="83"/>
      <c r="C129" s="84">
        <v>9</v>
      </c>
      <c r="D129" s="84" t="s">
        <v>70</v>
      </c>
      <c r="E129" s="85" t="s">
        <v>133</v>
      </c>
      <c r="F129" s="86" t="s">
        <v>134</v>
      </c>
      <c r="G129" s="87" t="s">
        <v>118</v>
      </c>
      <c r="H129" s="88">
        <v>526.77800000000002</v>
      </c>
      <c r="I129" s="89"/>
      <c r="J129" s="89">
        <f t="shared" si="0"/>
        <v>0</v>
      </c>
      <c r="K129" s="90"/>
      <c r="L129" s="8"/>
      <c r="M129" s="91" t="s">
        <v>9</v>
      </c>
      <c r="N129" s="92" t="s">
        <v>26</v>
      </c>
      <c r="O129" s="93">
        <v>0.252</v>
      </c>
      <c r="P129" s="93">
        <f t="shared" si="1"/>
        <v>132.74805600000002</v>
      </c>
      <c r="Q129" s="93">
        <v>1.8960442000000001E-2</v>
      </c>
      <c r="R129" s="93">
        <f t="shared" si="2"/>
        <v>9.9879437158760016</v>
      </c>
      <c r="S129" s="93">
        <v>0</v>
      </c>
      <c r="T129" s="94">
        <f t="shared" si="3"/>
        <v>0</v>
      </c>
      <c r="AR129" s="95" t="s">
        <v>72</v>
      </c>
      <c r="AT129" s="95" t="s">
        <v>70</v>
      </c>
      <c r="AU129" s="95" t="s">
        <v>73</v>
      </c>
      <c r="AY129" s="1" t="s">
        <v>68</v>
      </c>
      <c r="BE129" s="96">
        <f t="shared" si="4"/>
        <v>0</v>
      </c>
      <c r="BF129" s="96">
        <f t="shared" si="5"/>
        <v>0</v>
      </c>
      <c r="BG129" s="96">
        <f t="shared" si="6"/>
        <v>0</v>
      </c>
      <c r="BH129" s="96">
        <f t="shared" si="7"/>
        <v>0</v>
      </c>
      <c r="BI129" s="96">
        <f t="shared" si="8"/>
        <v>0</v>
      </c>
      <c r="BJ129" s="1" t="s">
        <v>73</v>
      </c>
      <c r="BK129" s="96">
        <f t="shared" si="9"/>
        <v>0</v>
      </c>
      <c r="BL129" s="1" t="s">
        <v>72</v>
      </c>
      <c r="BM129" s="95" t="s">
        <v>77</v>
      </c>
    </row>
    <row r="130" spans="2:65" s="9" customFormat="1" ht="18.75" customHeight="1">
      <c r="B130" s="83"/>
      <c r="C130" s="84">
        <v>10</v>
      </c>
      <c r="D130" s="84" t="s">
        <v>70</v>
      </c>
      <c r="E130" s="85" t="s">
        <v>135</v>
      </c>
      <c r="F130" s="86" t="s">
        <v>136</v>
      </c>
      <c r="G130" s="87" t="s">
        <v>71</v>
      </c>
      <c r="H130" s="88">
        <v>501.15499999999997</v>
      </c>
      <c r="I130" s="89"/>
      <c r="J130" s="89">
        <f t="shared" si="0"/>
        <v>0</v>
      </c>
      <c r="K130" s="90"/>
      <c r="L130" s="8"/>
      <c r="M130" s="91" t="s">
        <v>9</v>
      </c>
      <c r="N130" s="92" t="s">
        <v>26</v>
      </c>
      <c r="O130" s="93">
        <v>0.252</v>
      </c>
      <c r="P130" s="93">
        <f t="shared" si="1"/>
        <v>126.29105999999999</v>
      </c>
      <c r="Q130" s="93">
        <v>1.8960442000000001E-2</v>
      </c>
      <c r="R130" s="93">
        <f t="shared" si="2"/>
        <v>9.5021203105099996</v>
      </c>
      <c r="S130" s="93">
        <v>0</v>
      </c>
      <c r="T130" s="94">
        <f t="shared" si="3"/>
        <v>0</v>
      </c>
      <c r="AR130" s="95" t="s">
        <v>72</v>
      </c>
      <c r="AT130" s="95" t="s">
        <v>70</v>
      </c>
      <c r="AU130" s="95" t="s">
        <v>73</v>
      </c>
      <c r="AY130" s="1" t="s">
        <v>68</v>
      </c>
      <c r="BE130" s="96">
        <f t="shared" si="4"/>
        <v>0</v>
      </c>
      <c r="BF130" s="96">
        <f t="shared" si="5"/>
        <v>0</v>
      </c>
      <c r="BG130" s="96">
        <f t="shared" si="6"/>
        <v>0</v>
      </c>
      <c r="BH130" s="96">
        <f t="shared" si="7"/>
        <v>0</v>
      </c>
      <c r="BI130" s="96">
        <f t="shared" si="8"/>
        <v>0</v>
      </c>
      <c r="BJ130" s="1" t="s">
        <v>73</v>
      </c>
      <c r="BK130" s="96">
        <f t="shared" si="9"/>
        <v>0</v>
      </c>
      <c r="BL130" s="1" t="s">
        <v>72</v>
      </c>
      <c r="BM130" s="95" t="s">
        <v>78</v>
      </c>
    </row>
    <row r="131" spans="2:65" s="9" customFormat="1" ht="23.25">
      <c r="B131" s="83"/>
      <c r="C131" s="84">
        <v>11</v>
      </c>
      <c r="D131" s="84" t="s">
        <v>70</v>
      </c>
      <c r="E131" s="85" t="s">
        <v>137</v>
      </c>
      <c r="F131" s="86" t="s">
        <v>138</v>
      </c>
      <c r="G131" s="87" t="s">
        <v>90</v>
      </c>
      <c r="H131" s="88">
        <v>699.47</v>
      </c>
      <c r="I131" s="89"/>
      <c r="J131" s="89">
        <f t="shared" si="0"/>
        <v>0</v>
      </c>
      <c r="K131" s="90"/>
      <c r="L131" s="8"/>
      <c r="M131" s="91" t="s">
        <v>9</v>
      </c>
      <c r="N131" s="92" t="s">
        <v>26</v>
      </c>
      <c r="O131" s="93">
        <v>0.51800000000000002</v>
      </c>
      <c r="P131" s="93">
        <f t="shared" si="1"/>
        <v>362.32546000000002</v>
      </c>
      <c r="Q131" s="93">
        <v>0.11928994399999999</v>
      </c>
      <c r="R131" s="93">
        <f t="shared" si="2"/>
        <v>83.439737129679997</v>
      </c>
      <c r="S131" s="93">
        <v>0</v>
      </c>
      <c r="T131" s="94">
        <f t="shared" si="3"/>
        <v>0</v>
      </c>
      <c r="AR131" s="95" t="s">
        <v>72</v>
      </c>
      <c r="AT131" s="95" t="s">
        <v>70</v>
      </c>
      <c r="AU131" s="95" t="s">
        <v>73</v>
      </c>
      <c r="AY131" s="1" t="s">
        <v>68</v>
      </c>
      <c r="BE131" s="96">
        <f t="shared" si="4"/>
        <v>0</v>
      </c>
      <c r="BF131" s="96">
        <f t="shared" si="5"/>
        <v>0</v>
      </c>
      <c r="BG131" s="96">
        <f t="shared" si="6"/>
        <v>0</v>
      </c>
      <c r="BH131" s="96">
        <f t="shared" si="7"/>
        <v>0</v>
      </c>
      <c r="BI131" s="96">
        <f t="shared" si="8"/>
        <v>0</v>
      </c>
      <c r="BJ131" s="1" t="s">
        <v>73</v>
      </c>
      <c r="BK131" s="96">
        <f t="shared" si="9"/>
        <v>0</v>
      </c>
      <c r="BL131" s="1" t="s">
        <v>72</v>
      </c>
      <c r="BM131" s="95" t="s">
        <v>79</v>
      </c>
    </row>
    <row r="132" spans="2:65" s="9" customFormat="1" ht="23.25">
      <c r="B132" s="83"/>
      <c r="C132" s="84">
        <v>12</v>
      </c>
      <c r="D132" s="84" t="s">
        <v>70</v>
      </c>
      <c r="E132" s="85" t="s">
        <v>139</v>
      </c>
      <c r="F132" s="86" t="s">
        <v>140</v>
      </c>
      <c r="G132" s="87" t="s">
        <v>118</v>
      </c>
      <c r="H132" s="88">
        <v>28.977</v>
      </c>
      <c r="I132" s="89"/>
      <c r="J132" s="89">
        <f t="shared" si="0"/>
        <v>0</v>
      </c>
      <c r="K132" s="90"/>
      <c r="L132" s="8"/>
      <c r="M132" s="91" t="s">
        <v>9</v>
      </c>
      <c r="N132" s="92" t="s">
        <v>26</v>
      </c>
      <c r="O132" s="93">
        <v>0.19</v>
      </c>
      <c r="P132" s="93">
        <f t="shared" si="1"/>
        <v>5.50563</v>
      </c>
      <c r="Q132" s="93">
        <v>0</v>
      </c>
      <c r="R132" s="93">
        <f t="shared" si="2"/>
        <v>0</v>
      </c>
      <c r="S132" s="93">
        <v>3.7999999999999999E-2</v>
      </c>
      <c r="T132" s="94">
        <f t="shared" si="3"/>
        <v>1.101126</v>
      </c>
      <c r="AR132" s="95" t="s">
        <v>72</v>
      </c>
      <c r="AT132" s="95" t="s">
        <v>70</v>
      </c>
      <c r="AU132" s="95" t="s">
        <v>73</v>
      </c>
      <c r="AY132" s="1" t="s">
        <v>68</v>
      </c>
      <c r="BE132" s="96">
        <f t="shared" si="4"/>
        <v>0</v>
      </c>
      <c r="BF132" s="96">
        <f t="shared" si="5"/>
        <v>0</v>
      </c>
      <c r="BG132" s="96">
        <f t="shared" si="6"/>
        <v>0</v>
      </c>
      <c r="BH132" s="96">
        <f t="shared" si="7"/>
        <v>0</v>
      </c>
      <c r="BI132" s="96">
        <f t="shared" si="8"/>
        <v>0</v>
      </c>
      <c r="BJ132" s="1" t="s">
        <v>73</v>
      </c>
      <c r="BK132" s="96">
        <f t="shared" si="9"/>
        <v>0</v>
      </c>
      <c r="BL132" s="1" t="s">
        <v>72</v>
      </c>
      <c r="BM132" s="95" t="s">
        <v>75</v>
      </c>
    </row>
    <row r="133" spans="2:65" s="9" customFormat="1" ht="6.95" customHeight="1"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8"/>
    </row>
  </sheetData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E7A62-CEED-4AF2-B25B-BF7BEA34B392}">
  <sheetPr>
    <pageSetUpPr fitToPage="1"/>
  </sheetPr>
  <dimension ref="B2:BM171"/>
  <sheetViews>
    <sheetView showGridLines="0" topLeftCell="A162" zoomScaleNormal="100" workbookViewId="0">
      <selection activeCell="I159" sqref="I159:I170"/>
    </sheetView>
  </sheetViews>
  <sheetFormatPr defaultRowHeight="14.25"/>
  <cols>
    <col min="1" max="1" width="7.1328125" customWidth="1"/>
    <col min="2" max="2" width="1" customWidth="1"/>
    <col min="3" max="3" width="3.53125" customWidth="1"/>
    <col min="4" max="4" width="3.6640625" customWidth="1"/>
    <col min="5" max="5" width="14.6640625" customWidth="1"/>
    <col min="6" max="6" width="43.53125" customWidth="1"/>
    <col min="7" max="7" width="6.46484375" customWidth="1"/>
    <col min="8" max="8" width="12" customWidth="1"/>
    <col min="9" max="9" width="13.53125" customWidth="1"/>
    <col min="10" max="10" width="19.1328125" customWidth="1"/>
    <col min="11" max="11" width="19.1328125" hidden="1" customWidth="1"/>
    <col min="12" max="12" width="8" customWidth="1"/>
    <col min="13" max="13" width="9.33203125" hidden="1" customWidth="1"/>
    <col min="14" max="14" width="0" hidden="1" customWidth="1"/>
    <col min="15" max="20" width="12.1328125" hidden="1" customWidth="1"/>
    <col min="21" max="21" width="14" hidden="1" customWidth="1"/>
    <col min="22" max="22" width="10.53125" customWidth="1"/>
    <col min="23" max="23" width="14" customWidth="1"/>
    <col min="24" max="24" width="10.53125" customWidth="1"/>
    <col min="25" max="25" width="12.86328125" customWidth="1"/>
    <col min="26" max="26" width="9.46484375" customWidth="1"/>
    <col min="27" max="27" width="12.86328125" customWidth="1"/>
    <col min="28" max="28" width="14" customWidth="1"/>
    <col min="29" max="29" width="9.46484375" customWidth="1"/>
    <col min="30" max="30" width="12.86328125" customWidth="1"/>
    <col min="31" max="31" width="14" customWidth="1"/>
    <col min="44" max="65" width="9.1328125" hidden="1" customWidth="1"/>
  </cols>
  <sheetData>
    <row r="2" spans="2:46" ht="36.950000000000003" customHeight="1">
      <c r="L2" s="182" t="s">
        <v>0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" t="s">
        <v>1</v>
      </c>
    </row>
    <row r="3" spans="2:46" ht="6.9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1" t="s">
        <v>2</v>
      </c>
    </row>
    <row r="4" spans="2:46" ht="24.95" customHeight="1">
      <c r="B4" s="4"/>
      <c r="D4" s="5" t="s">
        <v>3</v>
      </c>
      <c r="L4" s="4"/>
      <c r="M4" s="6" t="s">
        <v>4</v>
      </c>
      <c r="AT4" s="1" t="s">
        <v>5</v>
      </c>
    </row>
    <row r="5" spans="2:46" ht="6.95" customHeight="1">
      <c r="B5" s="4"/>
      <c r="L5" s="4"/>
    </row>
    <row r="6" spans="2:46" ht="12" customHeight="1">
      <c r="B6" s="4"/>
      <c r="D6" s="7" t="s">
        <v>6</v>
      </c>
      <c r="L6" s="4"/>
    </row>
    <row r="7" spans="2:46" ht="16.5" customHeight="1">
      <c r="B7" s="4"/>
      <c r="E7" s="190" t="s">
        <v>111</v>
      </c>
      <c r="F7" s="191"/>
      <c r="G7" s="191"/>
      <c r="H7" s="191"/>
      <c r="L7" s="4"/>
    </row>
    <row r="8" spans="2:46" s="9" customFormat="1" ht="12" customHeight="1">
      <c r="B8" s="8"/>
      <c r="D8" s="7" t="s">
        <v>7</v>
      </c>
      <c r="L8" s="8"/>
    </row>
    <row r="9" spans="2:46" s="9" customFormat="1" ht="30" customHeight="1">
      <c r="B9" s="8"/>
      <c r="E9" s="169" t="s">
        <v>112</v>
      </c>
      <c r="F9" s="189"/>
      <c r="G9" s="189"/>
      <c r="H9" s="189"/>
      <c r="L9" s="8"/>
    </row>
    <row r="10" spans="2:46" s="9" customFormat="1">
      <c r="B10" s="8"/>
      <c r="L10" s="8"/>
    </row>
    <row r="11" spans="2:46" s="9" customFormat="1" ht="12" customHeight="1">
      <c r="B11" s="8"/>
      <c r="D11" s="7" t="s">
        <v>8</v>
      </c>
      <c r="F11" s="10" t="s">
        <v>9</v>
      </c>
      <c r="I11" s="7" t="s">
        <v>10</v>
      </c>
      <c r="J11" s="10" t="s">
        <v>9</v>
      </c>
      <c r="L11" s="8"/>
    </row>
    <row r="12" spans="2:46" s="9" customFormat="1" ht="12" customHeight="1">
      <c r="B12" s="8"/>
      <c r="D12" s="7" t="s">
        <v>11</v>
      </c>
      <c r="F12" s="10" t="s">
        <v>114</v>
      </c>
      <c r="I12" s="7" t="s">
        <v>12</v>
      </c>
      <c r="J12" s="11">
        <f>Rekapitulácia!AN8</f>
        <v>45797</v>
      </c>
      <c r="L12" s="8"/>
    </row>
    <row r="13" spans="2:46" s="9" customFormat="1" ht="11" customHeight="1">
      <c r="B13" s="8"/>
      <c r="L13" s="8"/>
    </row>
    <row r="14" spans="2:46" s="9" customFormat="1" ht="12" customHeight="1">
      <c r="B14" s="8"/>
      <c r="D14" s="7" t="s">
        <v>13</v>
      </c>
      <c r="I14" s="7" t="s">
        <v>14</v>
      </c>
      <c r="J14" s="10"/>
      <c r="L14" s="8"/>
    </row>
    <row r="15" spans="2:46" s="9" customFormat="1" ht="18" customHeight="1">
      <c r="B15" s="8"/>
      <c r="E15" s="10" t="s">
        <v>113</v>
      </c>
      <c r="I15" s="7" t="s">
        <v>15</v>
      </c>
      <c r="J15" s="10"/>
      <c r="L15" s="8"/>
    </row>
    <row r="16" spans="2:46" s="9" customFormat="1" ht="6.95" customHeight="1">
      <c r="B16" s="8"/>
      <c r="L16" s="8"/>
    </row>
    <row r="17" spans="2:12" s="9" customFormat="1" ht="12" customHeight="1">
      <c r="B17" s="8"/>
      <c r="D17" s="7" t="s">
        <v>16</v>
      </c>
      <c r="I17" s="7" t="s">
        <v>14</v>
      </c>
      <c r="J17" s="10"/>
      <c r="L17" s="8"/>
    </row>
    <row r="18" spans="2:12" s="9" customFormat="1" ht="18" customHeight="1">
      <c r="B18" s="8"/>
      <c r="E18" s="184"/>
      <c r="F18" s="184"/>
      <c r="G18" s="184"/>
      <c r="H18" s="184"/>
      <c r="I18" s="7" t="s">
        <v>15</v>
      </c>
      <c r="J18" s="10"/>
      <c r="L18" s="8"/>
    </row>
    <row r="19" spans="2:12" s="9" customFormat="1" ht="6.95" customHeight="1">
      <c r="B19" s="8"/>
      <c r="L19" s="8"/>
    </row>
    <row r="20" spans="2:12" s="9" customFormat="1" ht="12" customHeight="1">
      <c r="B20" s="8"/>
      <c r="D20" s="7" t="s">
        <v>17</v>
      </c>
      <c r="I20" s="7" t="s">
        <v>14</v>
      </c>
      <c r="J20" s="10"/>
      <c r="L20" s="8"/>
    </row>
    <row r="21" spans="2:12" s="9" customFormat="1" ht="18" customHeight="1">
      <c r="B21" s="8"/>
      <c r="E21" s="10" t="s">
        <v>115</v>
      </c>
      <c r="I21" s="7" t="s">
        <v>15</v>
      </c>
      <c r="J21" s="10"/>
      <c r="L21" s="8"/>
    </row>
    <row r="22" spans="2:12" s="9" customFormat="1" ht="6.95" customHeight="1">
      <c r="B22" s="8"/>
      <c r="L22" s="8"/>
    </row>
    <row r="23" spans="2:12" s="9" customFormat="1" ht="12" customHeight="1">
      <c r="B23" s="8"/>
      <c r="D23" s="7" t="s">
        <v>18</v>
      </c>
      <c r="I23" s="7" t="s">
        <v>14</v>
      </c>
      <c r="J23" s="10"/>
      <c r="L23" s="8"/>
    </row>
    <row r="24" spans="2:12" s="9" customFormat="1" ht="18" customHeight="1">
      <c r="B24" s="8"/>
      <c r="E24" s="10"/>
      <c r="I24" s="7" t="s">
        <v>15</v>
      </c>
      <c r="J24" s="10"/>
      <c r="L24" s="8"/>
    </row>
    <row r="25" spans="2:12" s="9" customFormat="1" ht="6.95" customHeight="1">
      <c r="B25" s="8"/>
      <c r="L25" s="8"/>
    </row>
    <row r="26" spans="2:12" s="9" customFormat="1" ht="12" customHeight="1">
      <c r="B26" s="8"/>
      <c r="D26" s="7" t="s">
        <v>19</v>
      </c>
      <c r="L26" s="8"/>
    </row>
    <row r="27" spans="2:12" s="13" customFormat="1" ht="16.5" customHeight="1">
      <c r="B27" s="12"/>
      <c r="E27" s="186" t="s">
        <v>9</v>
      </c>
      <c r="F27" s="186"/>
      <c r="G27" s="186"/>
      <c r="H27" s="186"/>
      <c r="L27" s="12"/>
    </row>
    <row r="28" spans="2:12" s="9" customFormat="1" ht="6.95" customHeight="1">
      <c r="B28" s="8"/>
      <c r="L28" s="8"/>
    </row>
    <row r="29" spans="2:12" s="9" customFormat="1" ht="6.95" customHeight="1">
      <c r="B29" s="8"/>
      <c r="D29" s="15"/>
      <c r="E29" s="15"/>
      <c r="F29" s="15"/>
      <c r="G29" s="15"/>
      <c r="H29" s="15"/>
      <c r="I29" s="15"/>
      <c r="J29" s="15"/>
      <c r="K29" s="15"/>
      <c r="L29" s="8"/>
    </row>
    <row r="30" spans="2:12" s="9" customFormat="1" ht="25.35" customHeight="1">
      <c r="B30" s="8"/>
      <c r="D30" s="16" t="s">
        <v>20</v>
      </c>
      <c r="J30" s="17">
        <f>ROUND(J123, 2)</f>
        <v>0</v>
      </c>
      <c r="L30" s="8"/>
    </row>
    <row r="31" spans="2:12" s="9" customFormat="1" ht="6.95" customHeight="1">
      <c r="B31" s="8"/>
      <c r="D31" s="15"/>
      <c r="E31" s="15"/>
      <c r="F31" s="15"/>
      <c r="G31" s="15"/>
      <c r="H31" s="15"/>
      <c r="I31" s="15"/>
      <c r="J31" s="15"/>
      <c r="K31" s="15"/>
      <c r="L31" s="8"/>
    </row>
    <row r="32" spans="2:12" s="9" customFormat="1" ht="14.45" customHeight="1">
      <c r="B32" s="8"/>
      <c r="F32" s="18" t="s">
        <v>21</v>
      </c>
      <c r="I32" s="18" t="s">
        <v>22</v>
      </c>
      <c r="J32" s="18" t="s">
        <v>23</v>
      </c>
      <c r="L32" s="8"/>
    </row>
    <row r="33" spans="2:12" s="9" customFormat="1" ht="14.45" customHeight="1">
      <c r="B33" s="8"/>
      <c r="D33" s="19" t="s">
        <v>24</v>
      </c>
      <c r="E33" s="20" t="s">
        <v>25</v>
      </c>
      <c r="F33" s="21">
        <f>ROUND((SUM(BE123:BE170)),  2)</f>
        <v>0</v>
      </c>
      <c r="G33" s="22"/>
      <c r="H33" s="22"/>
      <c r="I33" s="23">
        <v>0.23</v>
      </c>
      <c r="J33" s="21">
        <f>ROUND(((SUM(BE123:BE170))*I33),  2)</f>
        <v>0</v>
      </c>
      <c r="L33" s="8"/>
    </row>
    <row r="34" spans="2:12" s="9" customFormat="1" ht="14.45" customHeight="1">
      <c r="B34" s="8"/>
      <c r="E34" s="20" t="s">
        <v>26</v>
      </c>
      <c r="F34" s="24">
        <f>ROUND((SUM(BF123:BF170)),  2)</f>
        <v>0</v>
      </c>
      <c r="I34" s="25">
        <v>0.23</v>
      </c>
      <c r="J34" s="24">
        <f>ROUND(((SUM(BF123:BF170))*I34),  2)</f>
        <v>0</v>
      </c>
      <c r="L34" s="8"/>
    </row>
    <row r="35" spans="2:12" s="9" customFormat="1" ht="14.45" hidden="1" customHeight="1">
      <c r="B35" s="8"/>
      <c r="E35" s="7" t="s">
        <v>27</v>
      </c>
      <c r="F35" s="24">
        <f>ROUND((SUM(BG123:BG170)),  2)</f>
        <v>0</v>
      </c>
      <c r="I35" s="25">
        <v>0.23</v>
      </c>
      <c r="J35" s="24">
        <f>0</f>
        <v>0</v>
      </c>
      <c r="L35" s="8"/>
    </row>
    <row r="36" spans="2:12" s="9" customFormat="1" ht="14.45" hidden="1" customHeight="1">
      <c r="B36" s="8"/>
      <c r="E36" s="7" t="s">
        <v>28</v>
      </c>
      <c r="F36" s="24">
        <f>ROUND((SUM(BH123:BH170)),  2)</f>
        <v>0</v>
      </c>
      <c r="I36" s="25">
        <v>0.23</v>
      </c>
      <c r="J36" s="24">
        <f>0</f>
        <v>0</v>
      </c>
      <c r="L36" s="8"/>
    </row>
    <row r="37" spans="2:12" s="9" customFormat="1" ht="14.45" hidden="1" customHeight="1">
      <c r="B37" s="8"/>
      <c r="E37" s="20" t="s">
        <v>29</v>
      </c>
      <c r="F37" s="21">
        <f>ROUND((SUM(BI123:BI170)),  2)</f>
        <v>0</v>
      </c>
      <c r="G37" s="22"/>
      <c r="H37" s="22"/>
      <c r="I37" s="23">
        <v>0</v>
      </c>
      <c r="J37" s="21">
        <f>0</f>
        <v>0</v>
      </c>
      <c r="L37" s="8"/>
    </row>
    <row r="38" spans="2:12" s="9" customFormat="1" ht="6.95" customHeight="1">
      <c r="B38" s="8"/>
      <c r="L38" s="8"/>
    </row>
    <row r="39" spans="2:12" s="9" customFormat="1" ht="25.35" customHeight="1">
      <c r="B39" s="8"/>
      <c r="C39" s="26"/>
      <c r="D39" s="27" t="s">
        <v>30</v>
      </c>
      <c r="E39" s="28"/>
      <c r="F39" s="28"/>
      <c r="G39" s="29" t="s">
        <v>31</v>
      </c>
      <c r="H39" s="30" t="s">
        <v>32</v>
      </c>
      <c r="I39" s="28"/>
      <c r="J39" s="31">
        <f>SUM(J30:J37)</f>
        <v>0</v>
      </c>
      <c r="K39" s="32"/>
      <c r="L39" s="8"/>
    </row>
    <row r="40" spans="2:12" s="9" customFormat="1" ht="14.45" customHeight="1">
      <c r="B40" s="8"/>
      <c r="L40" s="8"/>
    </row>
    <row r="41" spans="2:12" ht="14.45" customHeight="1">
      <c r="B41" s="4"/>
      <c r="L41" s="4"/>
    </row>
    <row r="42" spans="2:12" ht="14.45" customHeight="1">
      <c r="B42" s="4"/>
      <c r="L42" s="4"/>
    </row>
    <row r="43" spans="2:12" ht="14.45" customHeight="1">
      <c r="B43" s="4"/>
      <c r="L43" s="4"/>
    </row>
    <row r="44" spans="2:12" ht="14.45" customHeight="1">
      <c r="B44" s="4"/>
      <c r="L44" s="4"/>
    </row>
    <row r="45" spans="2:12" ht="14.45" customHeight="1">
      <c r="B45" s="4"/>
      <c r="L45" s="4"/>
    </row>
    <row r="46" spans="2:12" ht="14.45" customHeight="1">
      <c r="B46" s="4"/>
      <c r="L46" s="4"/>
    </row>
    <row r="47" spans="2:12" ht="14.45" customHeight="1">
      <c r="B47" s="4"/>
      <c r="L47" s="4"/>
    </row>
    <row r="48" spans="2:12" ht="14.45" customHeight="1">
      <c r="B48" s="4"/>
      <c r="L48" s="4"/>
    </row>
    <row r="49" spans="2:12" ht="14.45" customHeight="1">
      <c r="B49" s="4"/>
      <c r="L49" s="4"/>
    </row>
    <row r="50" spans="2:12" s="9" customFormat="1" ht="14.45" customHeight="1">
      <c r="B50" s="8"/>
      <c r="D50" s="33" t="s">
        <v>33</v>
      </c>
      <c r="E50" s="34"/>
      <c r="F50" s="34"/>
      <c r="G50" s="33" t="s">
        <v>34</v>
      </c>
      <c r="H50" s="34"/>
      <c r="I50" s="34"/>
      <c r="J50" s="34"/>
      <c r="K50" s="34"/>
      <c r="L50" s="8"/>
    </row>
    <row r="51" spans="2:12">
      <c r="B51" s="4"/>
      <c r="L51" s="4"/>
    </row>
    <row r="52" spans="2:12">
      <c r="B52" s="4"/>
      <c r="L52" s="4"/>
    </row>
    <row r="53" spans="2:12">
      <c r="B53" s="4"/>
      <c r="L53" s="4"/>
    </row>
    <row r="54" spans="2:12">
      <c r="B54" s="4"/>
      <c r="L54" s="4"/>
    </row>
    <row r="55" spans="2:12">
      <c r="B55" s="4"/>
      <c r="L55" s="4"/>
    </row>
    <row r="56" spans="2:12">
      <c r="B56" s="4"/>
      <c r="L56" s="4"/>
    </row>
    <row r="57" spans="2:12">
      <c r="B57" s="4"/>
      <c r="L57" s="4"/>
    </row>
    <row r="58" spans="2:12">
      <c r="B58" s="4"/>
      <c r="L58" s="4"/>
    </row>
    <row r="59" spans="2:12">
      <c r="B59" s="4"/>
      <c r="L59" s="4"/>
    </row>
    <row r="60" spans="2:12">
      <c r="B60" s="4"/>
      <c r="L60" s="4"/>
    </row>
    <row r="61" spans="2:12" s="9" customFormat="1">
      <c r="B61" s="8"/>
      <c r="D61" s="35" t="s">
        <v>35</v>
      </c>
      <c r="E61" s="36"/>
      <c r="F61" s="37" t="s">
        <v>36</v>
      </c>
      <c r="G61" s="35" t="s">
        <v>35</v>
      </c>
      <c r="H61" s="36"/>
      <c r="I61" s="36"/>
      <c r="J61" s="38" t="s">
        <v>36</v>
      </c>
      <c r="K61" s="36"/>
      <c r="L61" s="8"/>
    </row>
    <row r="62" spans="2:12">
      <c r="B62" s="4"/>
      <c r="L62" s="4"/>
    </row>
    <row r="63" spans="2:12">
      <c r="B63" s="4"/>
      <c r="L63" s="4"/>
    </row>
    <row r="64" spans="2:12">
      <c r="B64" s="4"/>
      <c r="L64" s="4"/>
    </row>
    <row r="65" spans="2:12" s="9" customFormat="1">
      <c r="B65" s="8"/>
      <c r="D65" s="33" t="s">
        <v>37</v>
      </c>
      <c r="E65" s="34"/>
      <c r="F65" s="34"/>
      <c r="G65" s="33" t="s">
        <v>38</v>
      </c>
      <c r="H65" s="34"/>
      <c r="I65" s="34"/>
      <c r="J65" s="34"/>
      <c r="K65" s="34"/>
      <c r="L65" s="8"/>
    </row>
    <row r="66" spans="2:12">
      <c r="B66" s="4"/>
      <c r="L66" s="4"/>
    </row>
    <row r="67" spans="2:12">
      <c r="B67" s="4"/>
      <c r="L67" s="4"/>
    </row>
    <row r="68" spans="2:12">
      <c r="B68" s="4"/>
      <c r="L68" s="4"/>
    </row>
    <row r="69" spans="2:12">
      <c r="B69" s="4"/>
      <c r="L69" s="4"/>
    </row>
    <row r="70" spans="2:12">
      <c r="B70" s="4"/>
      <c r="L70" s="4"/>
    </row>
    <row r="71" spans="2:12">
      <c r="B71" s="4"/>
      <c r="L71" s="4"/>
    </row>
    <row r="72" spans="2:12">
      <c r="B72" s="4"/>
      <c r="L72" s="4"/>
    </row>
    <row r="73" spans="2:12">
      <c r="B73" s="4"/>
      <c r="L73" s="4"/>
    </row>
    <row r="74" spans="2:12">
      <c r="B74" s="4"/>
      <c r="L74" s="4"/>
    </row>
    <row r="75" spans="2:12">
      <c r="B75" s="4"/>
      <c r="L75" s="4"/>
    </row>
    <row r="76" spans="2:12" s="9" customFormat="1">
      <c r="B76" s="8"/>
      <c r="D76" s="35" t="s">
        <v>35</v>
      </c>
      <c r="E76" s="36"/>
      <c r="F76" s="37" t="s">
        <v>36</v>
      </c>
      <c r="G76" s="35" t="s">
        <v>35</v>
      </c>
      <c r="H76" s="36"/>
      <c r="I76" s="36"/>
      <c r="J76" s="38" t="s">
        <v>36</v>
      </c>
      <c r="K76" s="36"/>
      <c r="L76" s="8"/>
    </row>
    <row r="77" spans="2:12" s="9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8"/>
    </row>
    <row r="81" spans="2:47" s="9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8"/>
    </row>
    <row r="82" spans="2:47" s="9" customFormat="1" ht="24.95" customHeight="1">
      <c r="B82" s="8"/>
      <c r="C82" s="5" t="s">
        <v>39</v>
      </c>
      <c r="L82" s="8"/>
    </row>
    <row r="83" spans="2:47" s="9" customFormat="1" ht="6.95" customHeight="1">
      <c r="B83" s="8"/>
      <c r="L83" s="8"/>
    </row>
    <row r="84" spans="2:47" s="9" customFormat="1" ht="12" customHeight="1">
      <c r="B84" s="8"/>
      <c r="C84" s="7" t="s">
        <v>6</v>
      </c>
      <c r="L84" s="8"/>
    </row>
    <row r="85" spans="2:47" s="9" customFormat="1" ht="16.5" customHeight="1">
      <c r="B85" s="8"/>
      <c r="E85" s="190" t="str">
        <f>E7</f>
        <v>Hnojovicová lagúna</v>
      </c>
      <c r="F85" s="191"/>
      <c r="G85" s="191"/>
      <c r="H85" s="191"/>
      <c r="L85" s="8"/>
    </row>
    <row r="86" spans="2:47" s="9" customFormat="1" ht="12" customHeight="1">
      <c r="B86" s="8"/>
      <c r="C86" s="7" t="s">
        <v>7</v>
      </c>
      <c r="L86" s="8"/>
    </row>
    <row r="87" spans="2:47" s="9" customFormat="1" ht="30" customHeight="1">
      <c r="B87" s="8"/>
      <c r="E87" s="169" t="str">
        <f>E9</f>
        <v>SO 01 - Hnojovicová lagúna</v>
      </c>
      <c r="F87" s="189"/>
      <c r="G87" s="189"/>
      <c r="H87" s="189"/>
      <c r="L87" s="8"/>
    </row>
    <row r="88" spans="2:47" s="9" customFormat="1" ht="6.95" customHeight="1">
      <c r="B88" s="8"/>
      <c r="L88" s="8"/>
    </row>
    <row r="89" spans="2:47" s="9" customFormat="1" ht="12" customHeight="1">
      <c r="B89" s="8"/>
      <c r="C89" s="7" t="s">
        <v>11</v>
      </c>
      <c r="F89" s="10" t="str">
        <f>F12</f>
        <v>Komjatice</v>
      </c>
      <c r="I89" s="7" t="s">
        <v>12</v>
      </c>
      <c r="J89" s="11">
        <f>IF(J12="","",J12)</f>
        <v>45797</v>
      </c>
      <c r="L89" s="8"/>
    </row>
    <row r="90" spans="2:47" s="9" customFormat="1" ht="6.95" customHeight="1">
      <c r="B90" s="8"/>
      <c r="L90" s="8"/>
    </row>
    <row r="91" spans="2:47" s="9" customFormat="1" ht="15.2" customHeight="1">
      <c r="B91" s="8"/>
      <c r="C91" s="7" t="s">
        <v>13</v>
      </c>
      <c r="F91" s="10" t="str">
        <f>E15</f>
        <v>Chovmat F.U., s.r.o., 941 08 Rastislavice 372</v>
      </c>
      <c r="I91" s="7" t="s">
        <v>17</v>
      </c>
      <c r="J91" s="14" t="str">
        <f>E21</f>
        <v>Projectoora s.r.o.</v>
      </c>
      <c r="L91" s="8"/>
    </row>
    <row r="92" spans="2:47" s="9" customFormat="1" ht="15.2" customHeight="1">
      <c r="B92" s="8"/>
      <c r="C92" s="7" t="s">
        <v>16</v>
      </c>
      <c r="F92" s="10" t="str">
        <f>IF(E18="","",E18)</f>
        <v/>
      </c>
      <c r="I92" s="7" t="s">
        <v>18</v>
      </c>
      <c r="J92" s="14"/>
      <c r="L92" s="8"/>
    </row>
    <row r="93" spans="2:47" s="9" customFormat="1" ht="10.35" customHeight="1">
      <c r="B93" s="8"/>
      <c r="L93" s="8"/>
    </row>
    <row r="94" spans="2:47" s="9" customFormat="1" ht="29.25" customHeight="1">
      <c r="B94" s="8"/>
      <c r="C94" s="43" t="s">
        <v>40</v>
      </c>
      <c r="D94" s="26"/>
      <c r="E94" s="26"/>
      <c r="F94" s="26"/>
      <c r="G94" s="26"/>
      <c r="H94" s="26"/>
      <c r="I94" s="26"/>
      <c r="J94" s="44" t="s">
        <v>41</v>
      </c>
      <c r="K94" s="26"/>
      <c r="L94" s="8"/>
    </row>
    <row r="95" spans="2:47" s="9" customFormat="1" ht="10.35" customHeight="1">
      <c r="B95" s="8"/>
      <c r="L95" s="8"/>
    </row>
    <row r="96" spans="2:47" s="9" customFormat="1" ht="23" customHeight="1">
      <c r="B96" s="8"/>
      <c r="C96" s="45" t="s">
        <v>42</v>
      </c>
      <c r="J96" s="17">
        <f>J123</f>
        <v>0</v>
      </c>
      <c r="L96" s="8"/>
      <c r="AU96" s="1" t="s">
        <v>43</v>
      </c>
    </row>
    <row r="97" spans="2:12" s="47" customFormat="1" ht="24.95" customHeight="1">
      <c r="B97" s="46"/>
      <c r="D97" s="48" t="s">
        <v>44</v>
      </c>
      <c r="E97" s="49"/>
      <c r="F97" s="49"/>
      <c r="G97" s="49"/>
      <c r="H97" s="49"/>
      <c r="I97" s="49"/>
      <c r="J97" s="50">
        <f>J124</f>
        <v>0</v>
      </c>
      <c r="L97" s="46"/>
    </row>
    <row r="98" spans="2:12" s="52" customFormat="1" ht="20" customHeight="1">
      <c r="B98" s="51"/>
      <c r="D98" s="53" t="s">
        <v>221</v>
      </c>
      <c r="E98" s="54"/>
      <c r="F98" s="54"/>
      <c r="G98" s="54"/>
      <c r="H98" s="54"/>
      <c r="I98" s="54"/>
      <c r="J98" s="55">
        <f>J125</f>
        <v>0</v>
      </c>
      <c r="L98" s="51"/>
    </row>
    <row r="99" spans="2:12" s="52" customFormat="1" ht="20" customHeight="1">
      <c r="B99" s="51"/>
      <c r="D99" s="53" t="s">
        <v>222</v>
      </c>
      <c r="E99" s="54"/>
      <c r="F99" s="54"/>
      <c r="G99" s="54"/>
      <c r="H99" s="54"/>
      <c r="I99" s="54"/>
      <c r="J99" s="55">
        <f>J137</f>
        <v>0</v>
      </c>
      <c r="L99" s="51"/>
    </row>
    <row r="100" spans="2:12" s="52" customFormat="1" ht="20" customHeight="1">
      <c r="B100" s="51"/>
      <c r="D100" s="53" t="s">
        <v>223</v>
      </c>
      <c r="E100" s="54"/>
      <c r="F100" s="54"/>
      <c r="G100" s="54"/>
      <c r="H100" s="54"/>
      <c r="I100" s="54"/>
      <c r="J100" s="55">
        <f>J139</f>
        <v>0</v>
      </c>
      <c r="L100" s="51"/>
    </row>
    <row r="101" spans="2:12" s="52" customFormat="1" ht="20" customHeight="1">
      <c r="B101" s="51"/>
      <c r="D101" s="53" t="s">
        <v>46</v>
      </c>
      <c r="E101" s="54"/>
      <c r="F101" s="54"/>
      <c r="G101" s="54"/>
      <c r="H101" s="54"/>
      <c r="I101" s="54"/>
      <c r="J101" s="55">
        <f>J155</f>
        <v>0</v>
      </c>
      <c r="L101" s="51"/>
    </row>
    <row r="102" spans="2:12" s="47" customFormat="1" ht="24.95" customHeight="1">
      <c r="B102" s="46"/>
      <c r="D102" s="48" t="s">
        <v>47</v>
      </c>
      <c r="E102" s="49"/>
      <c r="F102" s="49"/>
      <c r="G102" s="49"/>
      <c r="H102" s="49"/>
      <c r="I102" s="49"/>
      <c r="J102" s="50">
        <f>J157</f>
        <v>0</v>
      </c>
      <c r="L102" s="46"/>
    </row>
    <row r="103" spans="2:12" s="52" customFormat="1" ht="20" customHeight="1">
      <c r="B103" s="51"/>
      <c r="D103" s="53" t="s">
        <v>48</v>
      </c>
      <c r="E103" s="54"/>
      <c r="F103" s="54"/>
      <c r="G103" s="54"/>
      <c r="H103" s="54"/>
      <c r="I103" s="54"/>
      <c r="J103" s="55">
        <f>J158</f>
        <v>0</v>
      </c>
      <c r="L103" s="51"/>
    </row>
    <row r="104" spans="2:12" s="9" customFormat="1" ht="21.75" customHeight="1">
      <c r="B104" s="8"/>
      <c r="L104" s="8"/>
    </row>
    <row r="105" spans="2:12" s="9" customFormat="1" ht="6.95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8"/>
    </row>
    <row r="109" spans="2:12" s="9" customFormat="1" ht="6.95" customHeigh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8"/>
    </row>
    <row r="110" spans="2:12" s="9" customFormat="1" ht="24.95" customHeight="1">
      <c r="B110" s="8"/>
      <c r="C110" s="5" t="s">
        <v>49</v>
      </c>
      <c r="L110" s="8"/>
    </row>
    <row r="111" spans="2:12" s="9" customFormat="1" ht="6.95" customHeight="1">
      <c r="B111" s="8"/>
      <c r="L111" s="8"/>
    </row>
    <row r="112" spans="2:12" s="9" customFormat="1" ht="12" customHeight="1">
      <c r="B112" s="8"/>
      <c r="C112" s="7" t="s">
        <v>6</v>
      </c>
      <c r="L112" s="8"/>
    </row>
    <row r="113" spans="2:65" s="9" customFormat="1" ht="16.5" customHeight="1">
      <c r="B113" s="8"/>
      <c r="E113" s="190" t="str">
        <f>E7</f>
        <v>Hnojovicová lagúna</v>
      </c>
      <c r="F113" s="191"/>
      <c r="G113" s="191"/>
      <c r="H113" s="191"/>
      <c r="L113" s="8"/>
    </row>
    <row r="114" spans="2:65" s="9" customFormat="1" ht="12" customHeight="1">
      <c r="B114" s="8"/>
      <c r="C114" s="7" t="s">
        <v>7</v>
      </c>
      <c r="L114" s="8"/>
    </row>
    <row r="115" spans="2:65" s="9" customFormat="1" ht="30" customHeight="1">
      <c r="B115" s="8"/>
      <c r="E115" s="169" t="str">
        <f>E9</f>
        <v>SO 01 - Hnojovicová lagúna</v>
      </c>
      <c r="F115" s="189"/>
      <c r="G115" s="189"/>
      <c r="H115" s="189"/>
      <c r="L115" s="8"/>
    </row>
    <row r="116" spans="2:65" s="9" customFormat="1" ht="6.95" customHeight="1">
      <c r="B116" s="8"/>
      <c r="L116" s="8"/>
    </row>
    <row r="117" spans="2:65" s="9" customFormat="1" ht="12" customHeight="1">
      <c r="B117" s="8"/>
      <c r="C117" s="7" t="s">
        <v>11</v>
      </c>
      <c r="F117" s="10" t="str">
        <f>F12</f>
        <v>Komjatice</v>
      </c>
      <c r="I117" s="7" t="s">
        <v>12</v>
      </c>
      <c r="J117" s="11">
        <f>IF(J12="","",J12)</f>
        <v>45797</v>
      </c>
      <c r="L117" s="8"/>
    </row>
    <row r="118" spans="2:65" s="9" customFormat="1" ht="6.95" customHeight="1">
      <c r="B118" s="8"/>
      <c r="L118" s="8"/>
    </row>
    <row r="119" spans="2:65" s="9" customFormat="1" ht="15.2" customHeight="1">
      <c r="B119" s="8"/>
      <c r="C119" s="7" t="s">
        <v>13</v>
      </c>
      <c r="F119" s="10" t="str">
        <f>E15</f>
        <v>Chovmat F.U., s.r.o., 941 08 Rastislavice 372</v>
      </c>
      <c r="I119" s="7" t="s">
        <v>17</v>
      </c>
      <c r="J119" s="14" t="str">
        <f>E21</f>
        <v>Projectoora s.r.o.</v>
      </c>
      <c r="L119" s="8"/>
    </row>
    <row r="120" spans="2:65" s="9" customFormat="1" ht="15.2" customHeight="1">
      <c r="B120" s="8"/>
      <c r="C120" s="7" t="s">
        <v>16</v>
      </c>
      <c r="F120" s="10" t="str">
        <f>IF(E18="","",E18)</f>
        <v/>
      </c>
      <c r="I120" s="7" t="s">
        <v>18</v>
      </c>
      <c r="J120" s="14"/>
      <c r="L120" s="8"/>
    </row>
    <row r="121" spans="2:65" s="9" customFormat="1" ht="10.35" customHeight="1">
      <c r="B121" s="8"/>
      <c r="L121" s="8"/>
    </row>
    <row r="122" spans="2:65" s="64" customFormat="1" ht="29.25" customHeight="1">
      <c r="B122" s="56"/>
      <c r="C122" s="57" t="s">
        <v>50</v>
      </c>
      <c r="D122" s="58" t="s">
        <v>51</v>
      </c>
      <c r="E122" s="58" t="s">
        <v>52</v>
      </c>
      <c r="F122" s="58" t="s">
        <v>53</v>
      </c>
      <c r="G122" s="58" t="s">
        <v>54</v>
      </c>
      <c r="H122" s="58" t="s">
        <v>55</v>
      </c>
      <c r="I122" s="58" t="s">
        <v>56</v>
      </c>
      <c r="J122" s="59" t="s">
        <v>41</v>
      </c>
      <c r="K122" s="60" t="s">
        <v>57</v>
      </c>
      <c r="L122" s="56"/>
      <c r="M122" s="61" t="s">
        <v>9</v>
      </c>
      <c r="N122" s="62" t="s">
        <v>24</v>
      </c>
      <c r="O122" s="62" t="s">
        <v>58</v>
      </c>
      <c r="P122" s="62" t="s">
        <v>59</v>
      </c>
      <c r="Q122" s="62" t="s">
        <v>60</v>
      </c>
      <c r="R122" s="62" t="s">
        <v>61</v>
      </c>
      <c r="S122" s="62" t="s">
        <v>62</v>
      </c>
      <c r="T122" s="63" t="s">
        <v>63</v>
      </c>
    </row>
    <row r="123" spans="2:65" s="9" customFormat="1" ht="23" customHeight="1">
      <c r="B123" s="8"/>
      <c r="C123" s="65" t="s">
        <v>42</v>
      </c>
      <c r="J123" s="66">
        <f>BK123</f>
        <v>0</v>
      </c>
      <c r="L123" s="8"/>
      <c r="M123" s="67"/>
      <c r="N123" s="15"/>
      <c r="O123" s="15"/>
      <c r="P123" s="68" t="e">
        <f>P124+P157</f>
        <v>#REF!</v>
      </c>
      <c r="Q123" s="15"/>
      <c r="R123" s="68" t="e">
        <f>R124+R157</f>
        <v>#REF!</v>
      </c>
      <c r="S123" s="15"/>
      <c r="T123" s="69" t="e">
        <f>T124+T157</f>
        <v>#REF!</v>
      </c>
      <c r="AT123" s="1" t="s">
        <v>64</v>
      </c>
      <c r="AU123" s="1" t="s">
        <v>43</v>
      </c>
      <c r="BK123" s="70">
        <f>BK124+BK157</f>
        <v>0</v>
      </c>
    </row>
    <row r="124" spans="2:65" s="72" customFormat="1" ht="26" customHeight="1">
      <c r="B124" s="71"/>
      <c r="D124" s="73" t="s">
        <v>64</v>
      </c>
      <c r="E124" s="74" t="s">
        <v>65</v>
      </c>
      <c r="F124" s="74" t="s">
        <v>66</v>
      </c>
      <c r="J124" s="75">
        <f>BK124</f>
        <v>0</v>
      </c>
      <c r="L124" s="71"/>
      <c r="M124" s="76"/>
      <c r="P124" s="77" t="e">
        <f>#REF!+P125+P137+P139+#REF!+P155</f>
        <v>#REF!</v>
      </c>
      <c r="R124" s="77" t="e">
        <f>#REF!+R125+R137+R139+#REF!+R155</f>
        <v>#REF!</v>
      </c>
      <c r="T124" s="78" t="e">
        <f>#REF!+T125+T137+T139+#REF!+T155</f>
        <v>#REF!</v>
      </c>
      <c r="AR124" s="73" t="s">
        <v>67</v>
      </c>
      <c r="AT124" s="79" t="s">
        <v>64</v>
      </c>
      <c r="AU124" s="79" t="s">
        <v>2</v>
      </c>
      <c r="AY124" s="73" t="s">
        <v>68</v>
      </c>
      <c r="BK124" s="80">
        <f>BK125+BK137+BK139+BK155</f>
        <v>0</v>
      </c>
    </row>
    <row r="125" spans="2:65" s="72" customFormat="1" ht="23" customHeight="1">
      <c r="B125" s="71"/>
      <c r="D125" s="73" t="s">
        <v>64</v>
      </c>
      <c r="E125" s="81" t="s">
        <v>73</v>
      </c>
      <c r="F125" s="81" t="s">
        <v>141</v>
      </c>
      <c r="J125" s="82">
        <f>BK125</f>
        <v>0</v>
      </c>
      <c r="L125" s="71"/>
      <c r="M125" s="76"/>
      <c r="P125" s="77">
        <f>SUM(P126:P136)</f>
        <v>1128.9692520000001</v>
      </c>
      <c r="R125" s="77">
        <f>SUM(R126:R136)</f>
        <v>248.22874009275799</v>
      </c>
      <c r="T125" s="78">
        <f>SUM(T126:T136)</f>
        <v>1.482E-2</v>
      </c>
      <c r="AR125" s="73" t="s">
        <v>67</v>
      </c>
      <c r="AT125" s="79" t="s">
        <v>64</v>
      </c>
      <c r="AU125" s="79" t="s">
        <v>67</v>
      </c>
      <c r="AY125" s="73" t="s">
        <v>68</v>
      </c>
      <c r="BK125" s="80">
        <f>SUM(BK126:BK136)</f>
        <v>0</v>
      </c>
    </row>
    <row r="126" spans="2:65" s="9" customFormat="1" ht="23.25">
      <c r="B126" s="83"/>
      <c r="C126" s="84">
        <v>1</v>
      </c>
      <c r="D126" s="84" t="s">
        <v>70</v>
      </c>
      <c r="E126" s="85" t="s">
        <v>142</v>
      </c>
      <c r="F126" s="86" t="s">
        <v>143</v>
      </c>
      <c r="G126" s="87" t="s">
        <v>87</v>
      </c>
      <c r="H126" s="88">
        <v>150</v>
      </c>
      <c r="I126" s="89"/>
      <c r="J126" s="89">
        <f t="shared" ref="J126:J136" si="0">ROUND(I126*H126,2)</f>
        <v>0</v>
      </c>
      <c r="K126" s="90"/>
      <c r="L126" s="8"/>
      <c r="M126" s="91" t="s">
        <v>9</v>
      </c>
      <c r="N126" s="92" t="s">
        <v>26</v>
      </c>
      <c r="O126" s="93">
        <v>0.252</v>
      </c>
      <c r="P126" s="93">
        <f t="shared" ref="P126:P136" si="1">O126*H126</f>
        <v>37.799999999999997</v>
      </c>
      <c r="Q126" s="93">
        <v>1.8960442000000001E-2</v>
      </c>
      <c r="R126" s="93">
        <f t="shared" ref="R126:R136" si="2">Q126*H126</f>
        <v>2.8440663000000002</v>
      </c>
      <c r="S126" s="93">
        <v>0</v>
      </c>
      <c r="T126" s="94">
        <f t="shared" ref="T126:T136" si="3">S126*H126</f>
        <v>0</v>
      </c>
      <c r="AR126" s="95" t="s">
        <v>72</v>
      </c>
      <c r="AT126" s="95" t="s">
        <v>70</v>
      </c>
      <c r="AU126" s="95" t="s">
        <v>73</v>
      </c>
      <c r="AY126" s="1" t="s">
        <v>68</v>
      </c>
      <c r="BE126" s="96">
        <f t="shared" ref="BE126:BE136" si="4">IF(N126="základná",J126,0)</f>
        <v>0</v>
      </c>
      <c r="BF126" s="96">
        <f t="shared" ref="BF126:BF136" si="5">IF(N126="znížená",J126,0)</f>
        <v>0</v>
      </c>
      <c r="BG126" s="96">
        <f t="shared" ref="BG126:BG136" si="6">IF(N126="zákl. prenesená",J126,0)</f>
        <v>0</v>
      </c>
      <c r="BH126" s="96">
        <f t="shared" ref="BH126:BH136" si="7">IF(N126="zníž. prenesená",J126,0)</f>
        <v>0</v>
      </c>
      <c r="BI126" s="96">
        <f t="shared" ref="BI126:BI136" si="8">IF(N126="nulová",J126,0)</f>
        <v>0</v>
      </c>
      <c r="BJ126" s="1" t="s">
        <v>73</v>
      </c>
      <c r="BK126" s="96">
        <f t="shared" ref="BK126:BK136" si="9">ROUND(I126*H126,2)</f>
        <v>0</v>
      </c>
      <c r="BL126" s="1" t="s">
        <v>72</v>
      </c>
      <c r="BM126" s="95" t="s">
        <v>77</v>
      </c>
    </row>
    <row r="127" spans="2:65" s="9" customFormat="1" ht="18.75" customHeight="1">
      <c r="B127" s="83"/>
      <c r="C127" s="97">
        <v>2</v>
      </c>
      <c r="D127" s="97" t="s">
        <v>85</v>
      </c>
      <c r="E127" s="98" t="s">
        <v>144</v>
      </c>
      <c r="F127" s="99" t="s">
        <v>145</v>
      </c>
      <c r="G127" s="100" t="s">
        <v>71</v>
      </c>
      <c r="H127" s="101">
        <v>86.25</v>
      </c>
      <c r="I127" s="102"/>
      <c r="J127" s="102">
        <f t="shared" si="0"/>
        <v>0</v>
      </c>
      <c r="K127" s="103"/>
      <c r="L127" s="104"/>
      <c r="M127" s="105" t="s">
        <v>9</v>
      </c>
      <c r="N127" s="106" t="s">
        <v>26</v>
      </c>
      <c r="O127" s="93">
        <v>0</v>
      </c>
      <c r="P127" s="93">
        <f t="shared" si="1"/>
        <v>0</v>
      </c>
      <c r="Q127" s="93">
        <v>1.1299999999999999E-2</v>
      </c>
      <c r="R127" s="93">
        <f t="shared" si="2"/>
        <v>0.97462499999999996</v>
      </c>
      <c r="S127" s="93">
        <v>0</v>
      </c>
      <c r="T127" s="94">
        <f t="shared" si="3"/>
        <v>0</v>
      </c>
      <c r="AR127" s="95" t="s">
        <v>81</v>
      </c>
      <c r="AT127" s="95" t="s">
        <v>85</v>
      </c>
      <c r="AU127" s="95" t="s">
        <v>73</v>
      </c>
      <c r="AY127" s="1" t="s">
        <v>68</v>
      </c>
      <c r="BE127" s="96">
        <f t="shared" si="4"/>
        <v>0</v>
      </c>
      <c r="BF127" s="96">
        <f t="shared" si="5"/>
        <v>0</v>
      </c>
      <c r="BG127" s="96">
        <f t="shared" si="6"/>
        <v>0</v>
      </c>
      <c r="BH127" s="96">
        <f t="shared" si="7"/>
        <v>0</v>
      </c>
      <c r="BI127" s="96">
        <f t="shared" si="8"/>
        <v>0</v>
      </c>
      <c r="BJ127" s="1" t="s">
        <v>73</v>
      </c>
      <c r="BK127" s="96">
        <f t="shared" si="9"/>
        <v>0</v>
      </c>
      <c r="BL127" s="1" t="s">
        <v>72</v>
      </c>
      <c r="BM127" s="95" t="s">
        <v>86</v>
      </c>
    </row>
    <row r="128" spans="2:65" s="9" customFormat="1">
      <c r="B128" s="83"/>
      <c r="C128" s="84">
        <v>3</v>
      </c>
      <c r="D128" s="84" t="s">
        <v>70</v>
      </c>
      <c r="E128" s="85" t="s">
        <v>146</v>
      </c>
      <c r="F128" s="86" t="s">
        <v>147</v>
      </c>
      <c r="G128" s="87" t="s">
        <v>71</v>
      </c>
      <c r="H128" s="88">
        <v>1092.394</v>
      </c>
      <c r="I128" s="89"/>
      <c r="J128" s="89">
        <f t="shared" si="0"/>
        <v>0</v>
      </c>
      <c r="K128" s="90"/>
      <c r="L128" s="8"/>
      <c r="M128" s="91" t="s">
        <v>9</v>
      </c>
      <c r="N128" s="92" t="s">
        <v>26</v>
      </c>
      <c r="O128" s="93">
        <v>0.51800000000000002</v>
      </c>
      <c r="P128" s="93">
        <f t="shared" si="1"/>
        <v>565.86009200000001</v>
      </c>
      <c r="Q128" s="93">
        <v>0.11928994399999999</v>
      </c>
      <c r="R128" s="93">
        <f t="shared" si="2"/>
        <v>130.311619085936</v>
      </c>
      <c r="S128" s="93">
        <v>0</v>
      </c>
      <c r="T128" s="94">
        <f t="shared" si="3"/>
        <v>0</v>
      </c>
      <c r="AR128" s="95" t="s">
        <v>72</v>
      </c>
      <c r="AT128" s="95" t="s">
        <v>70</v>
      </c>
      <c r="AU128" s="95" t="s">
        <v>73</v>
      </c>
      <c r="AY128" s="1" t="s">
        <v>68</v>
      </c>
      <c r="BE128" s="96">
        <f t="shared" si="4"/>
        <v>0</v>
      </c>
      <c r="BF128" s="96">
        <f t="shared" si="5"/>
        <v>0</v>
      </c>
      <c r="BG128" s="96">
        <f t="shared" si="6"/>
        <v>0</v>
      </c>
      <c r="BH128" s="96">
        <f t="shared" si="7"/>
        <v>0</v>
      </c>
      <c r="BI128" s="96">
        <f t="shared" si="8"/>
        <v>0</v>
      </c>
      <c r="BJ128" s="1" t="s">
        <v>73</v>
      </c>
      <c r="BK128" s="96">
        <f t="shared" si="9"/>
        <v>0</v>
      </c>
      <c r="BL128" s="1" t="s">
        <v>72</v>
      </c>
      <c r="BM128" s="95" t="s">
        <v>79</v>
      </c>
    </row>
    <row r="129" spans="2:65" s="9" customFormat="1" ht="18.75" customHeight="1">
      <c r="B129" s="83"/>
      <c r="C129" s="97">
        <v>4</v>
      </c>
      <c r="D129" s="97" t="s">
        <v>85</v>
      </c>
      <c r="E129" s="98" t="s">
        <v>148</v>
      </c>
      <c r="F129" s="99" t="s">
        <v>149</v>
      </c>
      <c r="G129" s="100" t="s">
        <v>71</v>
      </c>
      <c r="H129" s="101">
        <v>1310.873</v>
      </c>
      <c r="I129" s="102"/>
      <c r="J129" s="102">
        <f t="shared" si="0"/>
        <v>0</v>
      </c>
      <c r="K129" s="103"/>
      <c r="L129" s="104"/>
      <c r="M129" s="105" t="s">
        <v>9</v>
      </c>
      <c r="N129" s="106" t="s">
        <v>26</v>
      </c>
      <c r="O129" s="93">
        <v>0</v>
      </c>
      <c r="P129" s="93">
        <f t="shared" si="1"/>
        <v>0</v>
      </c>
      <c r="Q129" s="93">
        <v>1.1299999999999999E-2</v>
      </c>
      <c r="R129" s="93">
        <f t="shared" si="2"/>
        <v>14.812864899999999</v>
      </c>
      <c r="S129" s="93">
        <v>0</v>
      </c>
      <c r="T129" s="94">
        <f t="shared" si="3"/>
        <v>0</v>
      </c>
      <c r="AR129" s="95" t="s">
        <v>81</v>
      </c>
      <c r="AT129" s="95" t="s">
        <v>85</v>
      </c>
      <c r="AU129" s="95" t="s">
        <v>73</v>
      </c>
      <c r="AY129" s="1" t="s">
        <v>68</v>
      </c>
      <c r="BE129" s="96">
        <f t="shared" si="4"/>
        <v>0</v>
      </c>
      <c r="BF129" s="96">
        <f t="shared" si="5"/>
        <v>0</v>
      </c>
      <c r="BG129" s="96">
        <f t="shared" si="6"/>
        <v>0</v>
      </c>
      <c r="BH129" s="96">
        <f t="shared" si="7"/>
        <v>0</v>
      </c>
      <c r="BI129" s="96">
        <f t="shared" si="8"/>
        <v>0</v>
      </c>
      <c r="BJ129" s="1" t="s">
        <v>73</v>
      </c>
      <c r="BK129" s="96">
        <f t="shared" si="9"/>
        <v>0</v>
      </c>
      <c r="BL129" s="1" t="s">
        <v>72</v>
      </c>
      <c r="BM129" s="95" t="s">
        <v>86</v>
      </c>
    </row>
    <row r="130" spans="2:65" s="9" customFormat="1" ht="23.25">
      <c r="B130" s="83"/>
      <c r="C130" s="84">
        <v>5</v>
      </c>
      <c r="D130" s="84" t="s">
        <v>70</v>
      </c>
      <c r="E130" s="85" t="s">
        <v>150</v>
      </c>
      <c r="F130" s="86" t="s">
        <v>151</v>
      </c>
      <c r="G130" s="87" t="s">
        <v>71</v>
      </c>
      <c r="H130" s="88">
        <v>1092.394</v>
      </c>
      <c r="I130" s="89"/>
      <c r="J130" s="89">
        <f t="shared" si="0"/>
        <v>0</v>
      </c>
      <c r="K130" s="90"/>
      <c r="L130" s="8"/>
      <c r="M130" s="91" t="s">
        <v>9</v>
      </c>
      <c r="N130" s="92" t="s">
        <v>26</v>
      </c>
      <c r="O130" s="93">
        <v>0.252</v>
      </c>
      <c r="P130" s="93">
        <f t="shared" si="1"/>
        <v>275.28328800000003</v>
      </c>
      <c r="Q130" s="93">
        <v>1.8960442000000001E-2</v>
      </c>
      <c r="R130" s="93">
        <f t="shared" si="2"/>
        <v>20.712273078148002</v>
      </c>
      <c r="S130" s="93">
        <v>0</v>
      </c>
      <c r="T130" s="94">
        <f t="shared" si="3"/>
        <v>0</v>
      </c>
      <c r="AR130" s="95" t="s">
        <v>72</v>
      </c>
      <c r="AT130" s="95" t="s">
        <v>70</v>
      </c>
      <c r="AU130" s="95" t="s">
        <v>73</v>
      </c>
      <c r="AY130" s="1" t="s">
        <v>68</v>
      </c>
      <c r="BE130" s="96">
        <f t="shared" si="4"/>
        <v>0</v>
      </c>
      <c r="BF130" s="96">
        <f t="shared" si="5"/>
        <v>0</v>
      </c>
      <c r="BG130" s="96">
        <f t="shared" si="6"/>
        <v>0</v>
      </c>
      <c r="BH130" s="96">
        <f t="shared" si="7"/>
        <v>0</v>
      </c>
      <c r="BI130" s="96">
        <f t="shared" si="8"/>
        <v>0</v>
      </c>
      <c r="BJ130" s="1" t="s">
        <v>73</v>
      </c>
      <c r="BK130" s="96">
        <f t="shared" si="9"/>
        <v>0</v>
      </c>
      <c r="BL130" s="1" t="s">
        <v>72</v>
      </c>
      <c r="BM130" s="95" t="s">
        <v>77</v>
      </c>
    </row>
    <row r="131" spans="2:65" s="9" customFormat="1" ht="18.75" customHeight="1">
      <c r="B131" s="83"/>
      <c r="C131" s="97">
        <v>6</v>
      </c>
      <c r="D131" s="97" t="s">
        <v>85</v>
      </c>
      <c r="E131" s="98" t="s">
        <v>152</v>
      </c>
      <c r="F131" s="99" t="s">
        <v>153</v>
      </c>
      <c r="G131" s="100" t="s">
        <v>71</v>
      </c>
      <c r="H131" s="101">
        <v>1310.873</v>
      </c>
      <c r="I131" s="102"/>
      <c r="J131" s="102">
        <f t="shared" si="0"/>
        <v>0</v>
      </c>
      <c r="K131" s="103"/>
      <c r="L131" s="104"/>
      <c r="M131" s="105" t="s">
        <v>9</v>
      </c>
      <c r="N131" s="106" t="s">
        <v>26</v>
      </c>
      <c r="O131" s="93">
        <v>0</v>
      </c>
      <c r="P131" s="93">
        <f t="shared" si="1"/>
        <v>0</v>
      </c>
      <c r="Q131" s="93">
        <v>1.1299999999999999E-2</v>
      </c>
      <c r="R131" s="93">
        <f t="shared" si="2"/>
        <v>14.812864899999999</v>
      </c>
      <c r="S131" s="93">
        <v>0</v>
      </c>
      <c r="T131" s="94">
        <f t="shared" si="3"/>
        <v>0</v>
      </c>
      <c r="AR131" s="95" t="s">
        <v>81</v>
      </c>
      <c r="AT131" s="95" t="s">
        <v>85</v>
      </c>
      <c r="AU131" s="95" t="s">
        <v>73</v>
      </c>
      <c r="AY131" s="1" t="s">
        <v>68</v>
      </c>
      <c r="BE131" s="96">
        <f t="shared" si="4"/>
        <v>0</v>
      </c>
      <c r="BF131" s="96">
        <f t="shared" si="5"/>
        <v>0</v>
      </c>
      <c r="BG131" s="96">
        <f t="shared" si="6"/>
        <v>0</v>
      </c>
      <c r="BH131" s="96">
        <f t="shared" si="7"/>
        <v>0</v>
      </c>
      <c r="BI131" s="96">
        <f t="shared" si="8"/>
        <v>0</v>
      </c>
      <c r="BJ131" s="1" t="s">
        <v>73</v>
      </c>
      <c r="BK131" s="96">
        <f t="shared" si="9"/>
        <v>0</v>
      </c>
      <c r="BL131" s="1" t="s">
        <v>72</v>
      </c>
      <c r="BM131" s="95" t="s">
        <v>86</v>
      </c>
    </row>
    <row r="132" spans="2:65" s="9" customFormat="1" ht="18.75" customHeight="1">
      <c r="B132" s="83"/>
      <c r="C132" s="84">
        <v>7</v>
      </c>
      <c r="D132" s="84" t="s">
        <v>70</v>
      </c>
      <c r="E132" s="85" t="s">
        <v>154</v>
      </c>
      <c r="F132" s="86" t="s">
        <v>155</v>
      </c>
      <c r="G132" s="87" t="s">
        <v>71</v>
      </c>
      <c r="H132" s="88">
        <v>475.529</v>
      </c>
      <c r="I132" s="89"/>
      <c r="J132" s="89">
        <f t="shared" si="0"/>
        <v>0</v>
      </c>
      <c r="K132" s="90"/>
      <c r="L132" s="8"/>
      <c r="M132" s="91" t="s">
        <v>9</v>
      </c>
      <c r="N132" s="92" t="s">
        <v>26</v>
      </c>
      <c r="O132" s="93">
        <v>0.51800000000000002</v>
      </c>
      <c r="P132" s="93">
        <f t="shared" si="1"/>
        <v>246.32402200000001</v>
      </c>
      <c r="Q132" s="93">
        <v>0.11928994399999999</v>
      </c>
      <c r="R132" s="93">
        <f t="shared" si="2"/>
        <v>56.725827780375994</v>
      </c>
      <c r="S132" s="93">
        <v>0</v>
      </c>
      <c r="T132" s="94">
        <f t="shared" si="3"/>
        <v>0</v>
      </c>
      <c r="AR132" s="95" t="s">
        <v>72</v>
      </c>
      <c r="AT132" s="95" t="s">
        <v>70</v>
      </c>
      <c r="AU132" s="95" t="s">
        <v>73</v>
      </c>
      <c r="AY132" s="1" t="s">
        <v>68</v>
      </c>
      <c r="BE132" s="96">
        <f t="shared" si="4"/>
        <v>0</v>
      </c>
      <c r="BF132" s="96">
        <f t="shared" si="5"/>
        <v>0</v>
      </c>
      <c r="BG132" s="96">
        <f t="shared" si="6"/>
        <v>0</v>
      </c>
      <c r="BH132" s="96">
        <f t="shared" si="7"/>
        <v>0</v>
      </c>
      <c r="BI132" s="96">
        <f t="shared" si="8"/>
        <v>0</v>
      </c>
      <c r="BJ132" s="1" t="s">
        <v>73</v>
      </c>
      <c r="BK132" s="96">
        <f t="shared" si="9"/>
        <v>0</v>
      </c>
      <c r="BL132" s="1" t="s">
        <v>72</v>
      </c>
      <c r="BM132" s="95" t="s">
        <v>79</v>
      </c>
    </row>
    <row r="133" spans="2:65" s="9" customFormat="1" ht="18.75" customHeight="1">
      <c r="B133" s="83"/>
      <c r="C133" s="97">
        <v>8</v>
      </c>
      <c r="D133" s="97" t="s">
        <v>85</v>
      </c>
      <c r="E133" s="98" t="s">
        <v>156</v>
      </c>
      <c r="F133" s="99" t="s">
        <v>157</v>
      </c>
      <c r="G133" s="100" t="s">
        <v>71</v>
      </c>
      <c r="H133" s="101">
        <v>570.63499999999999</v>
      </c>
      <c r="I133" s="102"/>
      <c r="J133" s="102">
        <f t="shared" si="0"/>
        <v>0</v>
      </c>
      <c r="K133" s="103"/>
      <c r="L133" s="104"/>
      <c r="M133" s="105" t="s">
        <v>9</v>
      </c>
      <c r="N133" s="106" t="s">
        <v>26</v>
      </c>
      <c r="O133" s="93">
        <v>0</v>
      </c>
      <c r="P133" s="93">
        <f t="shared" si="1"/>
        <v>0</v>
      </c>
      <c r="Q133" s="93">
        <v>1.1299999999999999E-2</v>
      </c>
      <c r="R133" s="93">
        <f t="shared" si="2"/>
        <v>6.4481754999999996</v>
      </c>
      <c r="S133" s="93">
        <v>0</v>
      </c>
      <c r="T133" s="94">
        <f t="shared" si="3"/>
        <v>0</v>
      </c>
      <c r="AR133" s="95" t="s">
        <v>81</v>
      </c>
      <c r="AT133" s="95" t="s">
        <v>85</v>
      </c>
      <c r="AU133" s="95" t="s">
        <v>73</v>
      </c>
      <c r="AY133" s="1" t="s">
        <v>68</v>
      </c>
      <c r="BE133" s="96">
        <f t="shared" si="4"/>
        <v>0</v>
      </c>
      <c r="BF133" s="96">
        <f t="shared" si="5"/>
        <v>0</v>
      </c>
      <c r="BG133" s="96">
        <f t="shared" si="6"/>
        <v>0</v>
      </c>
      <c r="BH133" s="96">
        <f t="shared" si="7"/>
        <v>0</v>
      </c>
      <c r="BI133" s="96">
        <f t="shared" si="8"/>
        <v>0</v>
      </c>
      <c r="BJ133" s="1" t="s">
        <v>73</v>
      </c>
      <c r="BK133" s="96">
        <f t="shared" si="9"/>
        <v>0</v>
      </c>
      <c r="BL133" s="1" t="s">
        <v>72</v>
      </c>
      <c r="BM133" s="95" t="s">
        <v>86</v>
      </c>
    </row>
    <row r="134" spans="2:65" s="9" customFormat="1" ht="18.75" customHeight="1">
      <c r="B134" s="83"/>
      <c r="C134" s="84">
        <v>9</v>
      </c>
      <c r="D134" s="84" t="s">
        <v>70</v>
      </c>
      <c r="E134" s="85" t="s">
        <v>158</v>
      </c>
      <c r="F134" s="86" t="s">
        <v>159</v>
      </c>
      <c r="G134" s="87" t="s">
        <v>118</v>
      </c>
      <c r="H134" s="88">
        <v>6.3730000000000002</v>
      </c>
      <c r="I134" s="89"/>
      <c r="J134" s="89">
        <f t="shared" si="0"/>
        <v>0</v>
      </c>
      <c r="K134" s="90"/>
      <c r="L134" s="8"/>
      <c r="M134" s="91" t="s">
        <v>9</v>
      </c>
      <c r="N134" s="92" t="s">
        <v>26</v>
      </c>
      <c r="O134" s="93">
        <v>0.252</v>
      </c>
      <c r="P134" s="93">
        <f t="shared" si="1"/>
        <v>1.605996</v>
      </c>
      <c r="Q134" s="93">
        <v>1.8960442000000001E-2</v>
      </c>
      <c r="R134" s="93">
        <f t="shared" si="2"/>
        <v>0.12083489686600001</v>
      </c>
      <c r="S134" s="93">
        <v>0</v>
      </c>
      <c r="T134" s="94">
        <f t="shared" si="3"/>
        <v>0</v>
      </c>
      <c r="AR134" s="95" t="s">
        <v>72</v>
      </c>
      <c r="AT134" s="95" t="s">
        <v>70</v>
      </c>
      <c r="AU134" s="95" t="s">
        <v>73</v>
      </c>
      <c r="AY134" s="1" t="s">
        <v>68</v>
      </c>
      <c r="BE134" s="96">
        <f t="shared" si="4"/>
        <v>0</v>
      </c>
      <c r="BF134" s="96">
        <f t="shared" si="5"/>
        <v>0</v>
      </c>
      <c r="BG134" s="96">
        <f t="shared" si="6"/>
        <v>0</v>
      </c>
      <c r="BH134" s="96">
        <f t="shared" si="7"/>
        <v>0</v>
      </c>
      <c r="BI134" s="96">
        <f t="shared" si="8"/>
        <v>0</v>
      </c>
      <c r="BJ134" s="1" t="s">
        <v>73</v>
      </c>
      <c r="BK134" s="96">
        <f t="shared" si="9"/>
        <v>0</v>
      </c>
      <c r="BL134" s="1" t="s">
        <v>72</v>
      </c>
      <c r="BM134" s="95" t="s">
        <v>78</v>
      </c>
    </row>
    <row r="135" spans="2:65" s="9" customFormat="1" ht="23.25">
      <c r="B135" s="83"/>
      <c r="C135" s="84">
        <v>10</v>
      </c>
      <c r="D135" s="84" t="s">
        <v>70</v>
      </c>
      <c r="E135" s="85" t="s">
        <v>160</v>
      </c>
      <c r="F135" s="86" t="s">
        <v>161</v>
      </c>
      <c r="G135" s="87" t="s">
        <v>118</v>
      </c>
      <c r="H135" s="88">
        <v>3.903</v>
      </c>
      <c r="I135" s="89"/>
      <c r="J135" s="89">
        <f t="shared" si="0"/>
        <v>0</v>
      </c>
      <c r="K135" s="90"/>
      <c r="L135" s="8"/>
      <c r="M135" s="91" t="s">
        <v>9</v>
      </c>
      <c r="N135" s="92" t="s">
        <v>26</v>
      </c>
      <c r="O135" s="93">
        <v>0.51800000000000002</v>
      </c>
      <c r="P135" s="93">
        <f t="shared" si="1"/>
        <v>2.0217540000000001</v>
      </c>
      <c r="Q135" s="93">
        <v>0.11928994399999999</v>
      </c>
      <c r="R135" s="93">
        <f t="shared" si="2"/>
        <v>0.46558865143199996</v>
      </c>
      <c r="S135" s="93">
        <v>0</v>
      </c>
      <c r="T135" s="94">
        <f t="shared" si="3"/>
        <v>0</v>
      </c>
      <c r="AR135" s="95" t="s">
        <v>72</v>
      </c>
      <c r="AT135" s="95" t="s">
        <v>70</v>
      </c>
      <c r="AU135" s="95" t="s">
        <v>73</v>
      </c>
      <c r="AY135" s="1" t="s">
        <v>68</v>
      </c>
      <c r="BE135" s="96">
        <f t="shared" si="4"/>
        <v>0</v>
      </c>
      <c r="BF135" s="96">
        <f t="shared" si="5"/>
        <v>0</v>
      </c>
      <c r="BG135" s="96">
        <f t="shared" si="6"/>
        <v>0</v>
      </c>
      <c r="BH135" s="96">
        <f t="shared" si="7"/>
        <v>0</v>
      </c>
      <c r="BI135" s="96">
        <f t="shared" si="8"/>
        <v>0</v>
      </c>
      <c r="BJ135" s="1" t="s">
        <v>73</v>
      </c>
      <c r="BK135" s="96">
        <f t="shared" si="9"/>
        <v>0</v>
      </c>
      <c r="BL135" s="1" t="s">
        <v>72</v>
      </c>
      <c r="BM135" s="95" t="s">
        <v>79</v>
      </c>
    </row>
    <row r="136" spans="2:65" s="9" customFormat="1" ht="18.75" customHeight="1">
      <c r="B136" s="83"/>
      <c r="C136" s="84">
        <v>11</v>
      </c>
      <c r="D136" s="84" t="s">
        <v>70</v>
      </c>
      <c r="E136" s="85" t="s">
        <v>162</v>
      </c>
      <c r="F136" s="86" t="s">
        <v>163</v>
      </c>
      <c r="G136" s="87" t="s">
        <v>90</v>
      </c>
      <c r="H136" s="88">
        <v>0.39</v>
      </c>
      <c r="I136" s="89"/>
      <c r="J136" s="89">
        <f t="shared" si="0"/>
        <v>0</v>
      </c>
      <c r="K136" s="90"/>
      <c r="L136" s="8"/>
      <c r="M136" s="91" t="s">
        <v>9</v>
      </c>
      <c r="N136" s="92" t="s">
        <v>26</v>
      </c>
      <c r="O136" s="93">
        <v>0.19</v>
      </c>
      <c r="P136" s="93">
        <f t="shared" si="1"/>
        <v>7.4099999999999999E-2</v>
      </c>
      <c r="Q136" s="93">
        <v>0</v>
      </c>
      <c r="R136" s="93">
        <f t="shared" si="2"/>
        <v>0</v>
      </c>
      <c r="S136" s="93">
        <v>3.7999999999999999E-2</v>
      </c>
      <c r="T136" s="94">
        <f t="shared" si="3"/>
        <v>1.482E-2</v>
      </c>
      <c r="AR136" s="95" t="s">
        <v>72</v>
      </c>
      <c r="AT136" s="95" t="s">
        <v>70</v>
      </c>
      <c r="AU136" s="95" t="s">
        <v>73</v>
      </c>
      <c r="AY136" s="1" t="s">
        <v>68</v>
      </c>
      <c r="BE136" s="96">
        <f t="shared" si="4"/>
        <v>0</v>
      </c>
      <c r="BF136" s="96">
        <f t="shared" si="5"/>
        <v>0</v>
      </c>
      <c r="BG136" s="96">
        <f t="shared" si="6"/>
        <v>0</v>
      </c>
      <c r="BH136" s="96">
        <f t="shared" si="7"/>
        <v>0</v>
      </c>
      <c r="BI136" s="96">
        <f t="shared" si="8"/>
        <v>0</v>
      </c>
      <c r="BJ136" s="1" t="s">
        <v>73</v>
      </c>
      <c r="BK136" s="96">
        <f t="shared" si="9"/>
        <v>0</v>
      </c>
      <c r="BL136" s="1" t="s">
        <v>72</v>
      </c>
      <c r="BM136" s="95" t="s">
        <v>75</v>
      </c>
    </row>
    <row r="137" spans="2:65" s="72" customFormat="1" ht="23" customHeight="1">
      <c r="B137" s="71"/>
      <c r="D137" s="73" t="s">
        <v>64</v>
      </c>
      <c r="E137" s="81" t="s">
        <v>72</v>
      </c>
      <c r="F137" s="81" t="s">
        <v>164</v>
      </c>
      <c r="J137" s="82">
        <f>BK137</f>
        <v>0</v>
      </c>
      <c r="L137" s="71"/>
      <c r="M137" s="76"/>
      <c r="P137" s="77">
        <f>SUM(P138:P138)</f>
        <v>15.621176999999999</v>
      </c>
      <c r="R137" s="77">
        <f>SUM(R138:R138)</f>
        <v>39.000683654790002</v>
      </c>
      <c r="T137" s="78">
        <f>SUM(T138:T138)</f>
        <v>0</v>
      </c>
      <c r="AR137" s="73" t="s">
        <v>67</v>
      </c>
      <c r="AT137" s="79" t="s">
        <v>64</v>
      </c>
      <c r="AU137" s="79" t="s">
        <v>67</v>
      </c>
      <c r="AY137" s="73" t="s">
        <v>68</v>
      </c>
      <c r="BK137" s="80">
        <f>SUM(BK138:BK138)</f>
        <v>0</v>
      </c>
    </row>
    <row r="138" spans="2:65" s="9" customFormat="1" ht="25.5" customHeight="1">
      <c r="B138" s="83"/>
      <c r="C138" s="84">
        <v>12</v>
      </c>
      <c r="D138" s="84" t="s">
        <v>70</v>
      </c>
      <c r="E138" s="85" t="s">
        <v>165</v>
      </c>
      <c r="F138" s="86" t="s">
        <v>166</v>
      </c>
      <c r="G138" s="87" t="s">
        <v>118</v>
      </c>
      <c r="H138" s="88">
        <v>109.239</v>
      </c>
      <c r="I138" s="89"/>
      <c r="J138" s="89">
        <f>ROUND(I138*H138,2)</f>
        <v>0</v>
      </c>
      <c r="K138" s="90"/>
      <c r="L138" s="8"/>
      <c r="M138" s="91" t="s">
        <v>9</v>
      </c>
      <c r="N138" s="92" t="s">
        <v>26</v>
      </c>
      <c r="O138" s="93">
        <v>0.14299999999999999</v>
      </c>
      <c r="P138" s="93">
        <f>O138*H138</f>
        <v>15.621176999999999</v>
      </c>
      <c r="Q138" s="93">
        <v>0.35702160999999999</v>
      </c>
      <c r="R138" s="93">
        <f>Q138*H138</f>
        <v>39.000683654790002</v>
      </c>
      <c r="S138" s="93">
        <v>0</v>
      </c>
      <c r="T138" s="94">
        <f>S138*H138</f>
        <v>0</v>
      </c>
      <c r="AR138" s="95" t="s">
        <v>72</v>
      </c>
      <c r="AT138" s="95" t="s">
        <v>70</v>
      </c>
      <c r="AU138" s="95" t="s">
        <v>73</v>
      </c>
      <c r="AY138" s="1" t="s">
        <v>68</v>
      </c>
      <c r="BE138" s="96">
        <f>IF(N138="základná",J138,0)</f>
        <v>0</v>
      </c>
      <c r="BF138" s="96">
        <f>IF(N138="znížená",J138,0)</f>
        <v>0</v>
      </c>
      <c r="BG138" s="96">
        <f>IF(N138="zákl. prenesená",J138,0)</f>
        <v>0</v>
      </c>
      <c r="BH138" s="96">
        <f>IF(N138="zníž. prenesená",J138,0)</f>
        <v>0</v>
      </c>
      <c r="BI138" s="96">
        <f>IF(N138="nulová",J138,0)</f>
        <v>0</v>
      </c>
      <c r="BJ138" s="1" t="s">
        <v>73</v>
      </c>
      <c r="BK138" s="96">
        <f>ROUND(I138*H138,2)</f>
        <v>0</v>
      </c>
      <c r="BL138" s="1" t="s">
        <v>72</v>
      </c>
      <c r="BM138" s="95" t="s">
        <v>80</v>
      </c>
    </row>
    <row r="139" spans="2:65" s="72" customFormat="1" ht="23" customHeight="1">
      <c r="B139" s="71"/>
      <c r="D139" s="73" t="s">
        <v>64</v>
      </c>
      <c r="E139" s="81" t="s">
        <v>81</v>
      </c>
      <c r="F139" s="81" t="s">
        <v>167</v>
      </c>
      <c r="J139" s="82">
        <f>BK139</f>
        <v>0</v>
      </c>
      <c r="L139" s="71"/>
      <c r="M139" s="76"/>
      <c r="P139" s="77">
        <f>SUM(P140:P154)</f>
        <v>106.96264600000002</v>
      </c>
      <c r="R139" s="77">
        <f>SUM(R140:R154)</f>
        <v>3.8270735551200006</v>
      </c>
      <c r="T139" s="78">
        <f>SUM(T140:T154)</f>
        <v>1.7293500000000002</v>
      </c>
      <c r="AR139" s="73" t="s">
        <v>67</v>
      </c>
      <c r="AT139" s="79" t="s">
        <v>64</v>
      </c>
      <c r="AU139" s="79" t="s">
        <v>67</v>
      </c>
      <c r="AY139" s="73" t="s">
        <v>68</v>
      </c>
      <c r="BK139" s="80">
        <f>SUM(BK140:BK154)</f>
        <v>0</v>
      </c>
    </row>
    <row r="140" spans="2:65" s="9" customFormat="1" ht="30" customHeight="1">
      <c r="B140" s="83"/>
      <c r="C140" s="84">
        <v>13</v>
      </c>
      <c r="D140" s="84" t="s">
        <v>70</v>
      </c>
      <c r="E140" s="85" t="s">
        <v>168</v>
      </c>
      <c r="F140" s="86" t="s">
        <v>169</v>
      </c>
      <c r="G140" s="87" t="s">
        <v>87</v>
      </c>
      <c r="H140" s="88">
        <v>117.39</v>
      </c>
      <c r="I140" s="89"/>
      <c r="J140" s="89">
        <f>ROUND(I140*H140,2)</f>
        <v>0</v>
      </c>
      <c r="K140" s="90"/>
      <c r="L140" s="8"/>
      <c r="M140" s="91" t="s">
        <v>9</v>
      </c>
      <c r="N140" s="92" t="s">
        <v>26</v>
      </c>
      <c r="O140" s="93">
        <v>5.1999999999999998E-2</v>
      </c>
      <c r="P140" s="93">
        <f>O140*H140</f>
        <v>6.1042800000000002</v>
      </c>
      <c r="Q140" s="93">
        <v>2.5000000000000001E-5</v>
      </c>
      <c r="R140" s="93">
        <f>Q140*H140</f>
        <v>2.9347500000000003E-3</v>
      </c>
      <c r="S140" s="93">
        <v>0</v>
      </c>
      <c r="T140" s="94">
        <f>S140*H140</f>
        <v>0</v>
      </c>
      <c r="AR140" s="95" t="s">
        <v>72</v>
      </c>
      <c r="AT140" s="95" t="s">
        <v>70</v>
      </c>
      <c r="AU140" s="95" t="s">
        <v>73</v>
      </c>
      <c r="AY140" s="1" t="s">
        <v>68</v>
      </c>
      <c r="BE140" s="96">
        <f>IF(N140="základná",J140,0)</f>
        <v>0</v>
      </c>
      <c r="BF140" s="96">
        <f>IF(N140="znížená",J140,0)</f>
        <v>0</v>
      </c>
      <c r="BG140" s="96">
        <f>IF(N140="zákl. prenesená",J140,0)</f>
        <v>0</v>
      </c>
      <c r="BH140" s="96">
        <f>IF(N140="zníž. prenesená",J140,0)</f>
        <v>0</v>
      </c>
      <c r="BI140" s="96">
        <f>IF(N140="nulová",J140,0)</f>
        <v>0</v>
      </c>
      <c r="BJ140" s="1" t="s">
        <v>73</v>
      </c>
      <c r="BK140" s="96">
        <f>ROUND(I140*H140,2)</f>
        <v>0</v>
      </c>
      <c r="BL140" s="1" t="s">
        <v>72</v>
      </c>
      <c r="BM140" s="95" t="s">
        <v>82</v>
      </c>
    </row>
    <row r="141" spans="2:65" s="9" customFormat="1" ht="23.25">
      <c r="B141" s="83"/>
      <c r="C141" s="84">
        <v>14</v>
      </c>
      <c r="D141" s="84" t="s">
        <v>70</v>
      </c>
      <c r="E141" s="85" t="s">
        <v>170</v>
      </c>
      <c r="F141" s="86" t="s">
        <v>171</v>
      </c>
      <c r="G141" s="87" t="s">
        <v>87</v>
      </c>
      <c r="H141" s="88">
        <v>303.55200000000002</v>
      </c>
      <c r="I141" s="89"/>
      <c r="J141" s="89">
        <f>ROUND(I141*H141,2)</f>
        <v>0</v>
      </c>
      <c r="K141" s="90"/>
      <c r="L141" s="8"/>
      <c r="M141" s="91" t="s">
        <v>9</v>
      </c>
      <c r="N141" s="92" t="s">
        <v>26</v>
      </c>
      <c r="O141" s="93">
        <v>0.27700000000000002</v>
      </c>
      <c r="P141" s="93">
        <f>O141*H141</f>
        <v>84.083904000000018</v>
      </c>
      <c r="Q141" s="93">
        <v>1.2E-2</v>
      </c>
      <c r="R141" s="93">
        <f>Q141*H141</f>
        <v>3.6426240000000005</v>
      </c>
      <c r="S141" s="93">
        <v>0</v>
      </c>
      <c r="T141" s="94">
        <f>S141*H141</f>
        <v>0</v>
      </c>
      <c r="AR141" s="95" t="s">
        <v>72</v>
      </c>
      <c r="AT141" s="95" t="s">
        <v>70</v>
      </c>
      <c r="AU141" s="95" t="s">
        <v>73</v>
      </c>
      <c r="AY141" s="1" t="s">
        <v>68</v>
      </c>
      <c r="BE141" s="96">
        <f>IF(N141="základná",J141,0)</f>
        <v>0</v>
      </c>
      <c r="BF141" s="96">
        <f>IF(N141="znížená",J141,0)</f>
        <v>0</v>
      </c>
      <c r="BG141" s="96">
        <f>IF(N141="zákl. prenesená",J141,0)</f>
        <v>0</v>
      </c>
      <c r="BH141" s="96">
        <f>IF(N141="zníž. prenesená",J141,0)</f>
        <v>0</v>
      </c>
      <c r="BI141" s="96">
        <f>IF(N141="nulová",J141,0)</f>
        <v>0</v>
      </c>
      <c r="BJ141" s="1" t="s">
        <v>73</v>
      </c>
      <c r="BK141" s="96">
        <f>ROUND(I141*H141,2)</f>
        <v>0</v>
      </c>
      <c r="BL141" s="1" t="s">
        <v>72</v>
      </c>
      <c r="BM141" s="95" t="s">
        <v>83</v>
      </c>
    </row>
    <row r="142" spans="2:65" s="9" customFormat="1" ht="23.25">
      <c r="B142" s="83"/>
      <c r="C142" s="84">
        <v>15</v>
      </c>
      <c r="D142" s="84" t="s">
        <v>70</v>
      </c>
      <c r="E142" s="85" t="s">
        <v>172</v>
      </c>
      <c r="F142" s="86" t="s">
        <v>173</v>
      </c>
      <c r="G142" s="87" t="s">
        <v>87</v>
      </c>
      <c r="H142" s="88">
        <v>0.33</v>
      </c>
      <c r="I142" s="89"/>
      <c r="J142" s="89">
        <f>ROUND(I142*H142,2)</f>
        <v>0</v>
      </c>
      <c r="K142" s="90"/>
      <c r="L142" s="8"/>
      <c r="M142" s="91" t="s">
        <v>9</v>
      </c>
      <c r="N142" s="92" t="s">
        <v>26</v>
      </c>
      <c r="O142" s="93">
        <v>1.52</v>
      </c>
      <c r="P142" s="93">
        <f>O142*H142</f>
        <v>0.50160000000000005</v>
      </c>
      <c r="Q142" s="93">
        <v>0.127248476</v>
      </c>
      <c r="R142" s="93">
        <f>Q142*H142</f>
        <v>4.1991997080000003E-2</v>
      </c>
      <c r="S142" s="93">
        <v>0</v>
      </c>
      <c r="T142" s="94">
        <f>S142*H142</f>
        <v>0</v>
      </c>
      <c r="AR142" s="95" t="s">
        <v>72</v>
      </c>
      <c r="AT142" s="95" t="s">
        <v>70</v>
      </c>
      <c r="AU142" s="95" t="s">
        <v>73</v>
      </c>
      <c r="AY142" s="1" t="s">
        <v>68</v>
      </c>
      <c r="BE142" s="96">
        <f>IF(N142="základná",J142,0)</f>
        <v>0</v>
      </c>
      <c r="BF142" s="96">
        <f>IF(N142="znížená",J142,0)</f>
        <v>0</v>
      </c>
      <c r="BG142" s="96">
        <f>IF(N142="zákl. prenesená",J142,0)</f>
        <v>0</v>
      </c>
      <c r="BH142" s="96">
        <f>IF(N142="zníž. prenesená",J142,0)</f>
        <v>0</v>
      </c>
      <c r="BI142" s="96">
        <f>IF(N142="nulová",J142,0)</f>
        <v>0</v>
      </c>
      <c r="BJ142" s="1" t="s">
        <v>73</v>
      </c>
      <c r="BK142" s="96">
        <f>ROUND(I142*H142,2)</f>
        <v>0</v>
      </c>
      <c r="BL142" s="1" t="s">
        <v>72</v>
      </c>
      <c r="BM142" s="95" t="s">
        <v>84</v>
      </c>
    </row>
    <row r="143" spans="2:65" s="9" customFormat="1" ht="23.25">
      <c r="B143" s="83"/>
      <c r="C143" s="84">
        <v>16</v>
      </c>
      <c r="D143" s="84" t="s">
        <v>70</v>
      </c>
      <c r="E143" s="85" t="s">
        <v>174</v>
      </c>
      <c r="F143" s="86" t="s">
        <v>175</v>
      </c>
      <c r="G143" s="87" t="s">
        <v>87</v>
      </c>
      <c r="H143" s="88">
        <v>4.8070000000000004</v>
      </c>
      <c r="I143" s="89"/>
      <c r="J143" s="89">
        <f t="shared" ref="J143:J153" si="10">ROUND(I143*H143,2)</f>
        <v>0</v>
      </c>
      <c r="K143" s="90"/>
      <c r="L143" s="8"/>
      <c r="M143" s="91" t="s">
        <v>9</v>
      </c>
      <c r="N143" s="92" t="s">
        <v>26</v>
      </c>
      <c r="O143" s="93">
        <v>6.6000000000000003E-2</v>
      </c>
      <c r="P143" s="93">
        <f t="shared" ref="P143:P153" si="11">O143*H143</f>
        <v>0.31726200000000004</v>
      </c>
      <c r="Q143" s="93">
        <v>1.6800000000000001E-3</v>
      </c>
      <c r="R143" s="93">
        <f t="shared" ref="R143:R153" si="12">Q143*H143</f>
        <v>8.0757600000000013E-3</v>
      </c>
      <c r="S143" s="93">
        <v>0</v>
      </c>
      <c r="T143" s="94">
        <f t="shared" ref="T143:T153" si="13">S143*H143</f>
        <v>0</v>
      </c>
      <c r="AR143" s="95" t="s">
        <v>72</v>
      </c>
      <c r="AT143" s="95" t="s">
        <v>70</v>
      </c>
      <c r="AU143" s="95" t="s">
        <v>73</v>
      </c>
      <c r="AY143" s="1" t="s">
        <v>68</v>
      </c>
      <c r="BE143" s="96">
        <f t="shared" ref="BE143:BE153" si="14">IF(N143="základná",J143,0)</f>
        <v>0</v>
      </c>
      <c r="BF143" s="96">
        <f t="shared" ref="BF143:BF153" si="15">IF(N143="znížená",J143,0)</f>
        <v>0</v>
      </c>
      <c r="BG143" s="96">
        <f t="shared" ref="BG143:BG153" si="16">IF(N143="zákl. prenesená",J143,0)</f>
        <v>0</v>
      </c>
      <c r="BH143" s="96">
        <f t="shared" ref="BH143:BH153" si="17">IF(N143="zníž. prenesená",J143,0)</f>
        <v>0</v>
      </c>
      <c r="BI143" s="96">
        <f t="shared" ref="BI143:BI153" si="18">IF(N143="nulová",J143,0)</f>
        <v>0</v>
      </c>
      <c r="BJ143" s="1" t="s">
        <v>73</v>
      </c>
      <c r="BK143" s="96">
        <f t="shared" ref="BK143:BK153" si="19">ROUND(I143*H143,2)</f>
        <v>0</v>
      </c>
      <c r="BL143" s="1" t="s">
        <v>72</v>
      </c>
      <c r="BM143" s="95" t="s">
        <v>88</v>
      </c>
    </row>
    <row r="144" spans="2:65" s="9" customFormat="1" ht="23.25">
      <c r="B144" s="83"/>
      <c r="C144" s="84">
        <v>17</v>
      </c>
      <c r="D144" s="84" t="s">
        <v>70</v>
      </c>
      <c r="E144" s="85" t="s">
        <v>176</v>
      </c>
      <c r="F144" s="86" t="s">
        <v>177</v>
      </c>
      <c r="G144" s="87" t="s">
        <v>87</v>
      </c>
      <c r="H144" s="88">
        <v>6.4050000000000002</v>
      </c>
      <c r="I144" s="89"/>
      <c r="J144" s="89">
        <f t="shared" si="10"/>
        <v>0</v>
      </c>
      <c r="K144" s="90"/>
      <c r="L144" s="8"/>
      <c r="M144" s="91" t="s">
        <v>9</v>
      </c>
      <c r="N144" s="92" t="s">
        <v>26</v>
      </c>
      <c r="O144" s="93">
        <v>0.40600000000000003</v>
      </c>
      <c r="P144" s="93">
        <f t="shared" si="11"/>
        <v>2.6004300000000002</v>
      </c>
      <c r="Q144" s="93">
        <v>2.0522568000000001E-2</v>
      </c>
      <c r="R144" s="93">
        <f t="shared" si="12"/>
        <v>0.13144704804000001</v>
      </c>
      <c r="S144" s="93">
        <v>0.27</v>
      </c>
      <c r="T144" s="94">
        <f t="shared" si="13"/>
        <v>1.7293500000000002</v>
      </c>
      <c r="AR144" s="95" t="s">
        <v>72</v>
      </c>
      <c r="AT144" s="95" t="s">
        <v>70</v>
      </c>
      <c r="AU144" s="95" t="s">
        <v>73</v>
      </c>
      <c r="AY144" s="1" t="s">
        <v>68</v>
      </c>
      <c r="BE144" s="96">
        <f t="shared" si="14"/>
        <v>0</v>
      </c>
      <c r="BF144" s="96">
        <f t="shared" si="15"/>
        <v>0</v>
      </c>
      <c r="BG144" s="96">
        <f t="shared" si="16"/>
        <v>0</v>
      </c>
      <c r="BH144" s="96">
        <f t="shared" si="17"/>
        <v>0</v>
      </c>
      <c r="BI144" s="96">
        <f t="shared" si="18"/>
        <v>0</v>
      </c>
      <c r="BJ144" s="1" t="s">
        <v>73</v>
      </c>
      <c r="BK144" s="96">
        <f t="shared" si="19"/>
        <v>0</v>
      </c>
      <c r="BL144" s="1" t="s">
        <v>72</v>
      </c>
      <c r="BM144" s="95" t="s">
        <v>89</v>
      </c>
    </row>
    <row r="145" spans="2:65" s="9" customFormat="1" ht="23.25">
      <c r="B145" s="83"/>
      <c r="C145" s="84">
        <v>18</v>
      </c>
      <c r="D145" s="84" t="s">
        <v>70</v>
      </c>
      <c r="E145" s="85" t="s">
        <v>178</v>
      </c>
      <c r="F145" s="86" t="s">
        <v>179</v>
      </c>
      <c r="G145" s="87" t="s">
        <v>87</v>
      </c>
      <c r="H145" s="88">
        <v>17.745000000000001</v>
      </c>
      <c r="I145" s="89"/>
      <c r="J145" s="89">
        <f t="shared" ref="J145:J149" si="20">ROUND(I145*H145,2)</f>
        <v>0</v>
      </c>
      <c r="K145" s="90"/>
      <c r="L145" s="8"/>
      <c r="M145" s="91" t="s">
        <v>9</v>
      </c>
      <c r="N145" s="92" t="s">
        <v>26</v>
      </c>
      <c r="O145" s="93">
        <v>0.59799999999999998</v>
      </c>
      <c r="P145" s="93">
        <f t="shared" ref="P145:P149" si="21">O145*H145</f>
        <v>10.611510000000001</v>
      </c>
      <c r="Q145" s="93">
        <v>0</v>
      </c>
      <c r="R145" s="93">
        <f t="shared" ref="R145:R149" si="22">Q145*H145</f>
        <v>0</v>
      </c>
      <c r="S145" s="93">
        <v>0</v>
      </c>
      <c r="T145" s="94">
        <f t="shared" ref="T145:T149" si="23">S145*H145</f>
        <v>0</v>
      </c>
      <c r="AR145" s="95" t="s">
        <v>72</v>
      </c>
      <c r="AT145" s="95" t="s">
        <v>70</v>
      </c>
      <c r="AU145" s="95" t="s">
        <v>73</v>
      </c>
      <c r="AY145" s="1" t="s">
        <v>68</v>
      </c>
      <c r="BE145" s="96">
        <f t="shared" ref="BE145:BE149" si="24">IF(N145="základná",J145,0)</f>
        <v>0</v>
      </c>
      <c r="BF145" s="96">
        <f t="shared" ref="BF145:BF149" si="25">IF(N145="znížená",J145,0)</f>
        <v>0</v>
      </c>
      <c r="BG145" s="96">
        <f t="shared" ref="BG145:BG149" si="26">IF(N145="zákl. prenesená",J145,0)</f>
        <v>0</v>
      </c>
      <c r="BH145" s="96">
        <f t="shared" ref="BH145:BH149" si="27">IF(N145="zníž. prenesená",J145,0)</f>
        <v>0</v>
      </c>
      <c r="BI145" s="96">
        <f t="shared" ref="BI145:BI149" si="28">IF(N145="nulová",J145,0)</f>
        <v>0</v>
      </c>
      <c r="BJ145" s="1" t="s">
        <v>73</v>
      </c>
      <c r="BK145" s="96">
        <f t="shared" ref="BK145:BK149" si="29">ROUND(I145*H145,2)</f>
        <v>0</v>
      </c>
      <c r="BL145" s="1" t="s">
        <v>72</v>
      </c>
      <c r="BM145" s="95" t="s">
        <v>91</v>
      </c>
    </row>
    <row r="146" spans="2:65" s="9" customFormat="1" ht="18.75" customHeight="1">
      <c r="B146" s="83"/>
      <c r="C146" s="84">
        <v>19</v>
      </c>
      <c r="D146" s="84" t="s">
        <v>70</v>
      </c>
      <c r="E146" s="85" t="s">
        <v>180</v>
      </c>
      <c r="F146" s="86" t="s">
        <v>181</v>
      </c>
      <c r="G146" s="87" t="s">
        <v>87</v>
      </c>
      <c r="H146" s="88">
        <v>4.83</v>
      </c>
      <c r="I146" s="89"/>
      <c r="J146" s="89">
        <f t="shared" si="20"/>
        <v>0</v>
      </c>
      <c r="K146" s="90"/>
      <c r="L146" s="8"/>
      <c r="M146" s="91" t="s">
        <v>9</v>
      </c>
      <c r="N146" s="92" t="s">
        <v>26</v>
      </c>
      <c r="O146" s="93">
        <v>7.0000000000000001E-3</v>
      </c>
      <c r="P146" s="93">
        <f t="shared" si="21"/>
        <v>3.381E-2</v>
      </c>
      <c r="Q146" s="93">
        <v>0</v>
      </c>
      <c r="R146" s="93">
        <f t="shared" si="22"/>
        <v>0</v>
      </c>
      <c r="S146" s="93">
        <v>0</v>
      </c>
      <c r="T146" s="94">
        <f t="shared" si="23"/>
        <v>0</v>
      </c>
      <c r="AR146" s="95" t="s">
        <v>72</v>
      </c>
      <c r="AT146" s="95" t="s">
        <v>70</v>
      </c>
      <c r="AU146" s="95" t="s">
        <v>73</v>
      </c>
      <c r="AY146" s="1" t="s">
        <v>68</v>
      </c>
      <c r="BE146" s="96">
        <f t="shared" si="24"/>
        <v>0</v>
      </c>
      <c r="BF146" s="96">
        <f t="shared" si="25"/>
        <v>0</v>
      </c>
      <c r="BG146" s="96">
        <f t="shared" si="26"/>
        <v>0</v>
      </c>
      <c r="BH146" s="96">
        <f t="shared" si="27"/>
        <v>0</v>
      </c>
      <c r="BI146" s="96">
        <f t="shared" si="28"/>
        <v>0</v>
      </c>
      <c r="BJ146" s="1" t="s">
        <v>73</v>
      </c>
      <c r="BK146" s="96">
        <f t="shared" si="29"/>
        <v>0</v>
      </c>
      <c r="BL146" s="1" t="s">
        <v>72</v>
      </c>
      <c r="BM146" s="95" t="s">
        <v>92</v>
      </c>
    </row>
    <row r="147" spans="2:65" s="9" customFormat="1" ht="18.75" customHeight="1">
      <c r="B147" s="83"/>
      <c r="C147" s="84">
        <v>20</v>
      </c>
      <c r="D147" s="84" t="s">
        <v>70</v>
      </c>
      <c r="E147" s="85" t="s">
        <v>182</v>
      </c>
      <c r="F147" s="86" t="s">
        <v>183</v>
      </c>
      <c r="G147" s="87" t="s">
        <v>87</v>
      </c>
      <c r="H147" s="88">
        <v>1.365</v>
      </c>
      <c r="I147" s="89"/>
      <c r="J147" s="89">
        <f t="shared" si="20"/>
        <v>0</v>
      </c>
      <c r="K147" s="90"/>
      <c r="L147" s="8"/>
      <c r="M147" s="91" t="s">
        <v>9</v>
      </c>
      <c r="N147" s="92" t="s">
        <v>26</v>
      </c>
      <c r="O147" s="93">
        <v>0.89</v>
      </c>
      <c r="P147" s="93">
        <f t="shared" si="21"/>
        <v>1.21485</v>
      </c>
      <c r="Q147" s="93">
        <v>0</v>
      </c>
      <c r="R147" s="93">
        <f t="shared" si="22"/>
        <v>0</v>
      </c>
      <c r="S147" s="93">
        <v>0</v>
      </c>
      <c r="T147" s="94">
        <f t="shared" si="23"/>
        <v>0</v>
      </c>
      <c r="AR147" s="95" t="s">
        <v>72</v>
      </c>
      <c r="AT147" s="95" t="s">
        <v>70</v>
      </c>
      <c r="AU147" s="95" t="s">
        <v>73</v>
      </c>
      <c r="AY147" s="1" t="s">
        <v>68</v>
      </c>
      <c r="BE147" s="96">
        <f t="shared" si="24"/>
        <v>0</v>
      </c>
      <c r="BF147" s="96">
        <f t="shared" si="25"/>
        <v>0</v>
      </c>
      <c r="BG147" s="96">
        <f t="shared" si="26"/>
        <v>0</v>
      </c>
      <c r="BH147" s="96">
        <f t="shared" si="27"/>
        <v>0</v>
      </c>
      <c r="BI147" s="96">
        <f t="shared" si="28"/>
        <v>0</v>
      </c>
      <c r="BJ147" s="1" t="s">
        <v>73</v>
      </c>
      <c r="BK147" s="96">
        <f t="shared" si="29"/>
        <v>0</v>
      </c>
      <c r="BL147" s="1" t="s">
        <v>72</v>
      </c>
      <c r="BM147" s="95" t="s">
        <v>93</v>
      </c>
    </row>
    <row r="148" spans="2:65" s="9" customFormat="1" ht="18.75" customHeight="1">
      <c r="B148" s="83"/>
      <c r="C148" s="84">
        <v>21</v>
      </c>
      <c r="D148" s="84" t="s">
        <v>70</v>
      </c>
      <c r="E148" s="85" t="s">
        <v>184</v>
      </c>
      <c r="F148" s="86" t="s">
        <v>185</v>
      </c>
      <c r="G148" s="87" t="s">
        <v>76</v>
      </c>
      <c r="H148" s="88">
        <v>1</v>
      </c>
      <c r="I148" s="89"/>
      <c r="J148" s="89">
        <f t="shared" si="20"/>
        <v>0</v>
      </c>
      <c r="K148" s="90"/>
      <c r="L148" s="8"/>
      <c r="M148" s="91" t="s">
        <v>9</v>
      </c>
      <c r="N148" s="92" t="s">
        <v>26</v>
      </c>
      <c r="O148" s="93">
        <v>0</v>
      </c>
      <c r="P148" s="93">
        <f t="shared" si="21"/>
        <v>0</v>
      </c>
      <c r="Q148" s="93">
        <v>0</v>
      </c>
      <c r="R148" s="93">
        <f t="shared" si="22"/>
        <v>0</v>
      </c>
      <c r="S148" s="93">
        <v>0</v>
      </c>
      <c r="T148" s="94">
        <f t="shared" si="23"/>
        <v>0</v>
      </c>
      <c r="AR148" s="95" t="s">
        <v>72</v>
      </c>
      <c r="AT148" s="95" t="s">
        <v>70</v>
      </c>
      <c r="AU148" s="95" t="s">
        <v>73</v>
      </c>
      <c r="AY148" s="1" t="s">
        <v>68</v>
      </c>
      <c r="BE148" s="96">
        <f t="shared" si="24"/>
        <v>0</v>
      </c>
      <c r="BF148" s="96">
        <f t="shared" si="25"/>
        <v>0</v>
      </c>
      <c r="BG148" s="96">
        <f t="shared" si="26"/>
        <v>0</v>
      </c>
      <c r="BH148" s="96">
        <f t="shared" si="27"/>
        <v>0</v>
      </c>
      <c r="BI148" s="96">
        <f t="shared" si="28"/>
        <v>0</v>
      </c>
      <c r="BJ148" s="1" t="s">
        <v>73</v>
      </c>
      <c r="BK148" s="96">
        <f t="shared" si="29"/>
        <v>0</v>
      </c>
      <c r="BL148" s="1" t="s">
        <v>72</v>
      </c>
      <c r="BM148" s="95" t="s">
        <v>94</v>
      </c>
    </row>
    <row r="149" spans="2:65" s="9" customFormat="1" ht="18.75" customHeight="1">
      <c r="B149" s="83"/>
      <c r="C149" s="84">
        <v>22</v>
      </c>
      <c r="D149" s="84" t="s">
        <v>70</v>
      </c>
      <c r="E149" s="85" t="s">
        <v>186</v>
      </c>
      <c r="F149" s="86" t="s">
        <v>187</v>
      </c>
      <c r="G149" s="87" t="s">
        <v>76</v>
      </c>
      <c r="H149" s="88">
        <v>1</v>
      </c>
      <c r="I149" s="89"/>
      <c r="J149" s="89">
        <f t="shared" si="20"/>
        <v>0</v>
      </c>
      <c r="K149" s="90"/>
      <c r="L149" s="8"/>
      <c r="M149" s="91" t="s">
        <v>9</v>
      </c>
      <c r="N149" s="92" t="s">
        <v>26</v>
      </c>
      <c r="O149" s="93">
        <v>0</v>
      </c>
      <c r="P149" s="93">
        <f t="shared" si="21"/>
        <v>0</v>
      </c>
      <c r="Q149" s="93">
        <v>0</v>
      </c>
      <c r="R149" s="93">
        <f t="shared" si="22"/>
        <v>0</v>
      </c>
      <c r="S149" s="93">
        <v>0</v>
      </c>
      <c r="T149" s="94">
        <f t="shared" si="23"/>
        <v>0</v>
      </c>
      <c r="AR149" s="95" t="s">
        <v>72</v>
      </c>
      <c r="AT149" s="95" t="s">
        <v>70</v>
      </c>
      <c r="AU149" s="95" t="s">
        <v>73</v>
      </c>
      <c r="AY149" s="1" t="s">
        <v>68</v>
      </c>
      <c r="BE149" s="96">
        <f t="shared" si="24"/>
        <v>0</v>
      </c>
      <c r="BF149" s="96">
        <f t="shared" si="25"/>
        <v>0</v>
      </c>
      <c r="BG149" s="96">
        <f t="shared" si="26"/>
        <v>0</v>
      </c>
      <c r="BH149" s="96">
        <f t="shared" si="27"/>
        <v>0</v>
      </c>
      <c r="BI149" s="96">
        <f t="shared" si="28"/>
        <v>0</v>
      </c>
      <c r="BJ149" s="1" t="s">
        <v>73</v>
      </c>
      <c r="BK149" s="96">
        <f t="shared" si="29"/>
        <v>0</v>
      </c>
      <c r="BL149" s="1" t="s">
        <v>72</v>
      </c>
      <c r="BM149" s="95" t="s">
        <v>94</v>
      </c>
    </row>
    <row r="150" spans="2:65" s="9" customFormat="1" ht="18.75" customHeight="1">
      <c r="B150" s="83"/>
      <c r="C150" s="84">
        <v>23</v>
      </c>
      <c r="D150" s="84" t="s">
        <v>70</v>
      </c>
      <c r="E150" s="85" t="s">
        <v>188</v>
      </c>
      <c r="F150" s="86" t="s">
        <v>189</v>
      </c>
      <c r="G150" s="87" t="s">
        <v>76</v>
      </c>
      <c r="H150" s="88">
        <v>1</v>
      </c>
      <c r="I150" s="89"/>
      <c r="J150" s="89">
        <f t="shared" si="10"/>
        <v>0</v>
      </c>
      <c r="K150" s="90"/>
      <c r="L150" s="8"/>
      <c r="M150" s="91" t="s">
        <v>9</v>
      </c>
      <c r="N150" s="92" t="s">
        <v>26</v>
      </c>
      <c r="O150" s="93">
        <v>0.59799999999999998</v>
      </c>
      <c r="P150" s="93">
        <f t="shared" si="11"/>
        <v>0.59799999999999998</v>
      </c>
      <c r="Q150" s="93">
        <v>0</v>
      </c>
      <c r="R150" s="93">
        <f t="shared" si="12"/>
        <v>0</v>
      </c>
      <c r="S150" s="93">
        <v>0</v>
      </c>
      <c r="T150" s="94">
        <f t="shared" si="13"/>
        <v>0</v>
      </c>
      <c r="AR150" s="95" t="s">
        <v>72</v>
      </c>
      <c r="AT150" s="95" t="s">
        <v>70</v>
      </c>
      <c r="AU150" s="95" t="s">
        <v>73</v>
      </c>
      <c r="AY150" s="1" t="s">
        <v>68</v>
      </c>
      <c r="BE150" s="96">
        <f t="shared" si="14"/>
        <v>0</v>
      </c>
      <c r="BF150" s="96">
        <f t="shared" si="15"/>
        <v>0</v>
      </c>
      <c r="BG150" s="96">
        <f t="shared" si="16"/>
        <v>0</v>
      </c>
      <c r="BH150" s="96">
        <f t="shared" si="17"/>
        <v>0</v>
      </c>
      <c r="BI150" s="96">
        <f t="shared" si="18"/>
        <v>0</v>
      </c>
      <c r="BJ150" s="1" t="s">
        <v>73</v>
      </c>
      <c r="BK150" s="96">
        <f t="shared" si="19"/>
        <v>0</v>
      </c>
      <c r="BL150" s="1" t="s">
        <v>72</v>
      </c>
      <c r="BM150" s="95" t="s">
        <v>91</v>
      </c>
    </row>
    <row r="151" spans="2:65" s="9" customFormat="1" ht="18.75" customHeight="1">
      <c r="B151" s="83"/>
      <c r="C151" s="84">
        <v>24</v>
      </c>
      <c r="D151" s="84" t="s">
        <v>70</v>
      </c>
      <c r="E151" s="85" t="s">
        <v>190</v>
      </c>
      <c r="F151" s="86" t="s">
        <v>191</v>
      </c>
      <c r="G151" s="87" t="s">
        <v>76</v>
      </c>
      <c r="H151" s="88">
        <v>1</v>
      </c>
      <c r="I151" s="89"/>
      <c r="J151" s="89">
        <f t="shared" si="10"/>
        <v>0</v>
      </c>
      <c r="K151" s="90"/>
      <c r="L151" s="8"/>
      <c r="M151" s="91" t="s">
        <v>9</v>
      </c>
      <c r="N151" s="92" t="s">
        <v>26</v>
      </c>
      <c r="O151" s="93">
        <v>7.0000000000000001E-3</v>
      </c>
      <c r="P151" s="93">
        <f t="shared" si="11"/>
        <v>7.0000000000000001E-3</v>
      </c>
      <c r="Q151" s="93">
        <v>0</v>
      </c>
      <c r="R151" s="93">
        <f t="shared" si="12"/>
        <v>0</v>
      </c>
      <c r="S151" s="93">
        <v>0</v>
      </c>
      <c r="T151" s="94">
        <f t="shared" si="13"/>
        <v>0</v>
      </c>
      <c r="AR151" s="95" t="s">
        <v>72</v>
      </c>
      <c r="AT151" s="95" t="s">
        <v>70</v>
      </c>
      <c r="AU151" s="95" t="s">
        <v>73</v>
      </c>
      <c r="AY151" s="1" t="s">
        <v>68</v>
      </c>
      <c r="BE151" s="96">
        <f t="shared" si="14"/>
        <v>0</v>
      </c>
      <c r="BF151" s="96">
        <f t="shared" si="15"/>
        <v>0</v>
      </c>
      <c r="BG151" s="96">
        <f t="shared" si="16"/>
        <v>0</v>
      </c>
      <c r="BH151" s="96">
        <f t="shared" si="17"/>
        <v>0</v>
      </c>
      <c r="BI151" s="96">
        <f t="shared" si="18"/>
        <v>0</v>
      </c>
      <c r="BJ151" s="1" t="s">
        <v>73</v>
      </c>
      <c r="BK151" s="96">
        <f t="shared" si="19"/>
        <v>0</v>
      </c>
      <c r="BL151" s="1" t="s">
        <v>72</v>
      </c>
      <c r="BM151" s="95" t="s">
        <v>92</v>
      </c>
    </row>
    <row r="152" spans="2:65" s="9" customFormat="1" ht="18.75" customHeight="1">
      <c r="B152" s="83"/>
      <c r="C152" s="84">
        <v>25</v>
      </c>
      <c r="D152" s="84" t="s">
        <v>70</v>
      </c>
      <c r="E152" s="85" t="s">
        <v>192</v>
      </c>
      <c r="F152" s="86" t="s">
        <v>193</v>
      </c>
      <c r="G152" s="87" t="s">
        <v>76</v>
      </c>
      <c r="H152" s="88">
        <v>1</v>
      </c>
      <c r="I152" s="89"/>
      <c r="J152" s="89">
        <f t="shared" si="10"/>
        <v>0</v>
      </c>
      <c r="K152" s="90"/>
      <c r="L152" s="8"/>
      <c r="M152" s="91" t="s">
        <v>9</v>
      </c>
      <c r="N152" s="92" t="s">
        <v>26</v>
      </c>
      <c r="O152" s="93">
        <v>0.89</v>
      </c>
      <c r="P152" s="93">
        <f t="shared" si="11"/>
        <v>0.89</v>
      </c>
      <c r="Q152" s="93">
        <v>0</v>
      </c>
      <c r="R152" s="93">
        <f t="shared" si="12"/>
        <v>0</v>
      </c>
      <c r="S152" s="93">
        <v>0</v>
      </c>
      <c r="T152" s="94">
        <f t="shared" si="13"/>
        <v>0</v>
      </c>
      <c r="AR152" s="95" t="s">
        <v>72</v>
      </c>
      <c r="AT152" s="95" t="s">
        <v>70</v>
      </c>
      <c r="AU152" s="95" t="s">
        <v>73</v>
      </c>
      <c r="AY152" s="1" t="s">
        <v>68</v>
      </c>
      <c r="BE152" s="96">
        <f t="shared" si="14"/>
        <v>0</v>
      </c>
      <c r="BF152" s="96">
        <f t="shared" si="15"/>
        <v>0</v>
      </c>
      <c r="BG152" s="96">
        <f t="shared" si="16"/>
        <v>0</v>
      </c>
      <c r="BH152" s="96">
        <f t="shared" si="17"/>
        <v>0</v>
      </c>
      <c r="BI152" s="96">
        <f t="shared" si="18"/>
        <v>0</v>
      </c>
      <c r="BJ152" s="1" t="s">
        <v>73</v>
      </c>
      <c r="BK152" s="96">
        <f t="shared" si="19"/>
        <v>0</v>
      </c>
      <c r="BL152" s="1" t="s">
        <v>72</v>
      </c>
      <c r="BM152" s="95" t="s">
        <v>93</v>
      </c>
    </row>
    <row r="153" spans="2:65" s="9" customFormat="1" ht="18.75" customHeight="1">
      <c r="B153" s="83"/>
      <c r="C153" s="84">
        <v>26</v>
      </c>
      <c r="D153" s="84" t="s">
        <v>70</v>
      </c>
      <c r="E153" s="85" t="s">
        <v>194</v>
      </c>
      <c r="F153" s="86" t="s">
        <v>195</v>
      </c>
      <c r="G153" s="87" t="s">
        <v>76</v>
      </c>
      <c r="H153" s="88">
        <v>1</v>
      </c>
      <c r="I153" s="89"/>
      <c r="J153" s="89">
        <f t="shared" si="10"/>
        <v>0</v>
      </c>
      <c r="K153" s="90"/>
      <c r="L153" s="8"/>
      <c r="M153" s="91" t="s">
        <v>9</v>
      </c>
      <c r="N153" s="92" t="s">
        <v>26</v>
      </c>
      <c r="O153" s="93">
        <v>0</v>
      </c>
      <c r="P153" s="93">
        <f t="shared" si="11"/>
        <v>0</v>
      </c>
      <c r="Q153" s="93">
        <v>0</v>
      </c>
      <c r="R153" s="93">
        <f t="shared" si="12"/>
        <v>0</v>
      </c>
      <c r="S153" s="93">
        <v>0</v>
      </c>
      <c r="T153" s="94">
        <f t="shared" si="13"/>
        <v>0</v>
      </c>
      <c r="AR153" s="95" t="s">
        <v>72</v>
      </c>
      <c r="AT153" s="95" t="s">
        <v>70</v>
      </c>
      <c r="AU153" s="95" t="s">
        <v>73</v>
      </c>
      <c r="AY153" s="1" t="s">
        <v>68</v>
      </c>
      <c r="BE153" s="96">
        <f t="shared" si="14"/>
        <v>0</v>
      </c>
      <c r="BF153" s="96">
        <f t="shared" si="15"/>
        <v>0</v>
      </c>
      <c r="BG153" s="96">
        <f t="shared" si="16"/>
        <v>0</v>
      </c>
      <c r="BH153" s="96">
        <f t="shared" si="17"/>
        <v>0</v>
      </c>
      <c r="BI153" s="96">
        <f t="shared" si="18"/>
        <v>0</v>
      </c>
      <c r="BJ153" s="1" t="s">
        <v>73</v>
      </c>
      <c r="BK153" s="96">
        <f t="shared" si="19"/>
        <v>0</v>
      </c>
      <c r="BL153" s="1" t="s">
        <v>72</v>
      </c>
      <c r="BM153" s="95" t="s">
        <v>94</v>
      </c>
    </row>
    <row r="154" spans="2:65" s="9" customFormat="1" ht="18.75" customHeight="1">
      <c r="B154" s="83"/>
      <c r="C154" s="84">
        <v>27</v>
      </c>
      <c r="D154" s="84" t="s">
        <v>70</v>
      </c>
      <c r="E154" s="85" t="s">
        <v>196</v>
      </c>
      <c r="F154" s="86" t="s">
        <v>197</v>
      </c>
      <c r="G154" s="87" t="s">
        <v>76</v>
      </c>
      <c r="H154" s="88">
        <v>1</v>
      </c>
      <c r="I154" s="89"/>
      <c r="J154" s="89">
        <f t="shared" ref="J154" si="30">ROUND(I154*H154,2)</f>
        <v>0</v>
      </c>
      <c r="K154" s="90"/>
      <c r="L154" s="8"/>
      <c r="M154" s="91" t="s">
        <v>9</v>
      </c>
      <c r="N154" s="92" t="s">
        <v>26</v>
      </c>
      <c r="O154" s="93">
        <v>0</v>
      </c>
      <c r="P154" s="93">
        <f t="shared" ref="P154" si="31">O154*H154</f>
        <v>0</v>
      </c>
      <c r="Q154" s="93">
        <v>0</v>
      </c>
      <c r="R154" s="93">
        <f t="shared" ref="R154" si="32">Q154*H154</f>
        <v>0</v>
      </c>
      <c r="S154" s="93">
        <v>0</v>
      </c>
      <c r="T154" s="94">
        <f t="shared" ref="T154" si="33">S154*H154</f>
        <v>0</v>
      </c>
      <c r="AR154" s="95" t="s">
        <v>72</v>
      </c>
      <c r="AT154" s="95" t="s">
        <v>70</v>
      </c>
      <c r="AU154" s="95" t="s">
        <v>73</v>
      </c>
      <c r="AY154" s="1" t="s">
        <v>68</v>
      </c>
      <c r="BE154" s="96">
        <f t="shared" ref="BE154" si="34">IF(N154="základná",J154,0)</f>
        <v>0</v>
      </c>
      <c r="BF154" s="96">
        <f t="shared" ref="BF154" si="35">IF(N154="znížená",J154,0)</f>
        <v>0</v>
      </c>
      <c r="BG154" s="96">
        <f t="shared" ref="BG154" si="36">IF(N154="zákl. prenesená",J154,0)</f>
        <v>0</v>
      </c>
      <c r="BH154" s="96">
        <f t="shared" ref="BH154" si="37">IF(N154="zníž. prenesená",J154,0)</f>
        <v>0</v>
      </c>
      <c r="BI154" s="96">
        <f t="shared" ref="BI154" si="38">IF(N154="nulová",J154,0)</f>
        <v>0</v>
      </c>
      <c r="BJ154" s="1" t="s">
        <v>73</v>
      </c>
      <c r="BK154" s="96">
        <f t="shared" ref="BK154" si="39">ROUND(I154*H154,2)</f>
        <v>0</v>
      </c>
      <c r="BL154" s="1" t="s">
        <v>72</v>
      </c>
      <c r="BM154" s="95" t="s">
        <v>94</v>
      </c>
    </row>
    <row r="155" spans="2:65" s="72" customFormat="1" ht="23" customHeight="1">
      <c r="B155" s="71"/>
      <c r="D155" s="73" t="s">
        <v>64</v>
      </c>
      <c r="E155" s="81" t="s">
        <v>95</v>
      </c>
      <c r="F155" s="81" t="s">
        <v>96</v>
      </c>
      <c r="J155" s="82">
        <f>BK155</f>
        <v>0</v>
      </c>
      <c r="L155" s="71"/>
      <c r="M155" s="76"/>
      <c r="P155" s="77">
        <f>P156</f>
        <v>581.39115000000004</v>
      </c>
      <c r="R155" s="77">
        <f>R156</f>
        <v>0</v>
      </c>
      <c r="T155" s="78">
        <f>T156</f>
        <v>0</v>
      </c>
      <c r="AR155" s="73" t="s">
        <v>67</v>
      </c>
      <c r="AT155" s="79" t="s">
        <v>64</v>
      </c>
      <c r="AU155" s="79" t="s">
        <v>67</v>
      </c>
      <c r="AY155" s="73" t="s">
        <v>68</v>
      </c>
      <c r="BK155" s="80">
        <f>BK156</f>
        <v>0</v>
      </c>
    </row>
    <row r="156" spans="2:65" s="9" customFormat="1" ht="24.2" customHeight="1">
      <c r="B156" s="83"/>
      <c r="C156" s="84">
        <v>28</v>
      </c>
      <c r="D156" s="84" t="s">
        <v>70</v>
      </c>
      <c r="E156" s="85" t="s">
        <v>198</v>
      </c>
      <c r="F156" s="86" t="s">
        <v>199</v>
      </c>
      <c r="G156" s="87" t="s">
        <v>90</v>
      </c>
      <c r="H156" s="88">
        <v>236.05</v>
      </c>
      <c r="I156" s="89"/>
      <c r="J156" s="89">
        <f>ROUND(I156*H156,2)</f>
        <v>0</v>
      </c>
      <c r="K156" s="90"/>
      <c r="L156" s="8"/>
      <c r="M156" s="91" t="s">
        <v>9</v>
      </c>
      <c r="N156" s="92" t="s">
        <v>26</v>
      </c>
      <c r="O156" s="93">
        <v>2.4630000000000001</v>
      </c>
      <c r="P156" s="93">
        <f>O156*H156</f>
        <v>581.39115000000004</v>
      </c>
      <c r="Q156" s="93">
        <v>0</v>
      </c>
      <c r="R156" s="93">
        <f>Q156*H156</f>
        <v>0</v>
      </c>
      <c r="S156" s="93">
        <v>0</v>
      </c>
      <c r="T156" s="94">
        <f>S156*H156</f>
        <v>0</v>
      </c>
      <c r="AR156" s="95" t="s">
        <v>72</v>
      </c>
      <c r="AT156" s="95" t="s">
        <v>70</v>
      </c>
      <c r="AU156" s="95" t="s">
        <v>73</v>
      </c>
      <c r="AY156" s="1" t="s">
        <v>68</v>
      </c>
      <c r="BE156" s="96">
        <f>IF(N156="základná",J156,0)</f>
        <v>0</v>
      </c>
      <c r="BF156" s="96">
        <f>IF(N156="znížená",J156,0)</f>
        <v>0</v>
      </c>
      <c r="BG156" s="96">
        <f>IF(N156="zákl. prenesená",J156,0)</f>
        <v>0</v>
      </c>
      <c r="BH156" s="96">
        <f>IF(N156="zníž. prenesená",J156,0)</f>
        <v>0</v>
      </c>
      <c r="BI156" s="96">
        <f>IF(N156="nulová",J156,0)</f>
        <v>0</v>
      </c>
      <c r="BJ156" s="1" t="s">
        <v>73</v>
      </c>
      <c r="BK156" s="96">
        <f>ROUND(I156*H156,2)</f>
        <v>0</v>
      </c>
      <c r="BL156" s="1" t="s">
        <v>72</v>
      </c>
      <c r="BM156" s="95" t="s">
        <v>97</v>
      </c>
    </row>
    <row r="157" spans="2:65" s="72" customFormat="1" ht="26" customHeight="1">
      <c r="B157" s="71"/>
      <c r="D157" s="73" t="s">
        <v>64</v>
      </c>
      <c r="E157" s="74" t="s">
        <v>98</v>
      </c>
      <c r="F157" s="74" t="s">
        <v>99</v>
      </c>
      <c r="J157" s="75">
        <f>BK157</f>
        <v>0</v>
      </c>
      <c r="L157" s="71"/>
      <c r="M157" s="76"/>
      <c r="P157" s="77" t="e">
        <f>P158+#REF!+#REF!+#REF!+#REF!+#REF!</f>
        <v>#REF!</v>
      </c>
      <c r="R157" s="77" t="e">
        <f>R158+#REF!+#REF!+#REF!+#REF!+#REF!</f>
        <v>#REF!</v>
      </c>
      <c r="T157" s="78" t="e">
        <f>T158+#REF!+#REF!+#REF!+#REF!+#REF!</f>
        <v>#REF!</v>
      </c>
      <c r="AR157" s="73" t="s">
        <v>73</v>
      </c>
      <c r="AT157" s="79" t="s">
        <v>64</v>
      </c>
      <c r="AU157" s="79" t="s">
        <v>2</v>
      </c>
      <c r="AY157" s="73" t="s">
        <v>68</v>
      </c>
      <c r="BK157" s="80">
        <f>BK158</f>
        <v>0</v>
      </c>
    </row>
    <row r="158" spans="2:65" s="72" customFormat="1" ht="23" customHeight="1">
      <c r="B158" s="71"/>
      <c r="D158" s="73" t="s">
        <v>64</v>
      </c>
      <c r="E158" s="81" t="s">
        <v>107</v>
      </c>
      <c r="F158" s="81" t="s">
        <v>108</v>
      </c>
      <c r="J158" s="82">
        <f>BK158</f>
        <v>0</v>
      </c>
      <c r="L158" s="71"/>
      <c r="M158" s="76"/>
      <c r="P158" s="77">
        <f>SUM(P159:P170)</f>
        <v>0</v>
      </c>
      <c r="R158" s="77">
        <f>SUM(R159:R170)</f>
        <v>13.18145</v>
      </c>
      <c r="T158" s="78">
        <f>SUM(T159:T170)</f>
        <v>0</v>
      </c>
      <c r="AR158" s="73" t="s">
        <v>73</v>
      </c>
      <c r="AT158" s="79" t="s">
        <v>64</v>
      </c>
      <c r="AU158" s="79" t="s">
        <v>67</v>
      </c>
      <c r="AY158" s="73" t="s">
        <v>68</v>
      </c>
      <c r="BK158" s="80">
        <f>SUM(BK159:BK170)</f>
        <v>0</v>
      </c>
    </row>
    <row r="159" spans="2:65" s="9" customFormat="1" ht="27.75" customHeight="1">
      <c r="B159" s="83"/>
      <c r="C159" s="84">
        <v>29</v>
      </c>
      <c r="D159" s="84" t="s">
        <v>70</v>
      </c>
      <c r="E159" s="85" t="s">
        <v>200</v>
      </c>
      <c r="F159" s="86" t="s">
        <v>261</v>
      </c>
      <c r="G159" s="87" t="s">
        <v>87</v>
      </c>
      <c r="H159" s="88">
        <v>150</v>
      </c>
      <c r="I159" s="89"/>
      <c r="J159" s="89">
        <f t="shared" ref="J159:J170" si="40">ROUND(I159*H159,2)</f>
        <v>0</v>
      </c>
      <c r="K159" s="90"/>
      <c r="L159" s="8"/>
      <c r="M159" s="91" t="s">
        <v>9</v>
      </c>
      <c r="N159" s="92" t="s">
        <v>26</v>
      </c>
      <c r="O159" s="93">
        <v>0</v>
      </c>
      <c r="P159" s="93">
        <f t="shared" ref="P159:P170" si="41">O159*H159</f>
        <v>0</v>
      </c>
      <c r="Q159" s="93">
        <v>0</v>
      </c>
      <c r="R159" s="93">
        <f t="shared" ref="R159:R170" si="42">Q159*H159</f>
        <v>0</v>
      </c>
      <c r="S159" s="93">
        <v>0</v>
      </c>
      <c r="T159" s="94">
        <f t="shared" ref="T159:T170" si="43">S159*H159</f>
        <v>0</v>
      </c>
      <c r="AR159" s="95" t="s">
        <v>72</v>
      </c>
      <c r="AT159" s="95" t="s">
        <v>70</v>
      </c>
      <c r="AU159" s="95" t="s">
        <v>73</v>
      </c>
      <c r="AY159" s="1" t="s">
        <v>68</v>
      </c>
      <c r="BE159" s="96">
        <f t="shared" ref="BE159:BE170" si="44">IF(N159="základná",J159,0)</f>
        <v>0</v>
      </c>
      <c r="BF159" s="96">
        <f t="shared" ref="BF159:BF170" si="45">IF(N159="znížená",J159,0)</f>
        <v>0</v>
      </c>
      <c r="BG159" s="96">
        <f t="shared" ref="BG159:BG170" si="46">IF(N159="zákl. prenesená",J159,0)</f>
        <v>0</v>
      </c>
      <c r="BH159" s="96">
        <f t="shared" ref="BH159:BH170" si="47">IF(N159="zníž. prenesená",J159,0)</f>
        <v>0</v>
      </c>
      <c r="BI159" s="96">
        <f t="shared" ref="BI159:BI170" si="48">IF(N159="nulová",J159,0)</f>
        <v>0</v>
      </c>
      <c r="BJ159" s="1" t="s">
        <v>73</v>
      </c>
      <c r="BK159" s="96">
        <f t="shared" ref="BK159:BK170" si="49">ROUND(I159*H159,2)</f>
        <v>0</v>
      </c>
      <c r="BL159" s="1" t="s">
        <v>72</v>
      </c>
      <c r="BM159" s="95" t="s">
        <v>100</v>
      </c>
    </row>
    <row r="160" spans="2:65" s="9" customFormat="1" ht="18.75" customHeight="1">
      <c r="B160" s="83"/>
      <c r="C160" s="97">
        <v>30</v>
      </c>
      <c r="D160" s="97" t="s">
        <v>85</v>
      </c>
      <c r="E160" s="98" t="s">
        <v>201</v>
      </c>
      <c r="F160" s="99" t="s">
        <v>202</v>
      </c>
      <c r="G160" s="100" t="s">
        <v>87</v>
      </c>
      <c r="H160" s="101">
        <v>157.5</v>
      </c>
      <c r="I160" s="102"/>
      <c r="J160" s="102">
        <f t="shared" si="40"/>
        <v>0</v>
      </c>
      <c r="K160" s="103"/>
      <c r="L160" s="104"/>
      <c r="M160" s="105" t="s">
        <v>9</v>
      </c>
      <c r="N160" s="106" t="s">
        <v>26</v>
      </c>
      <c r="O160" s="93">
        <v>0</v>
      </c>
      <c r="P160" s="93">
        <f t="shared" si="41"/>
        <v>0</v>
      </c>
      <c r="Q160" s="93">
        <v>1.1299999999999999E-2</v>
      </c>
      <c r="R160" s="93">
        <f t="shared" si="42"/>
        <v>1.7797499999999999</v>
      </c>
      <c r="S160" s="93">
        <v>0</v>
      </c>
      <c r="T160" s="94">
        <f t="shared" si="43"/>
        <v>0</v>
      </c>
      <c r="AR160" s="95" t="s">
        <v>81</v>
      </c>
      <c r="AT160" s="95" t="s">
        <v>85</v>
      </c>
      <c r="AU160" s="95" t="s">
        <v>73</v>
      </c>
      <c r="AY160" s="1" t="s">
        <v>68</v>
      </c>
      <c r="BE160" s="96">
        <f t="shared" si="44"/>
        <v>0</v>
      </c>
      <c r="BF160" s="96">
        <f t="shared" si="45"/>
        <v>0</v>
      </c>
      <c r="BG160" s="96">
        <f t="shared" si="46"/>
        <v>0</v>
      </c>
      <c r="BH160" s="96">
        <f t="shared" si="47"/>
        <v>0</v>
      </c>
      <c r="BI160" s="96">
        <f t="shared" si="48"/>
        <v>0</v>
      </c>
      <c r="BJ160" s="1" t="s">
        <v>73</v>
      </c>
      <c r="BK160" s="96">
        <f t="shared" si="49"/>
        <v>0</v>
      </c>
      <c r="BL160" s="1" t="s">
        <v>72</v>
      </c>
      <c r="BM160" s="95" t="s">
        <v>86</v>
      </c>
    </row>
    <row r="161" spans="2:65" s="9" customFormat="1" ht="18.75" customHeight="1">
      <c r="B161" s="83"/>
      <c r="C161" s="97">
        <v>31</v>
      </c>
      <c r="D161" s="97" t="s">
        <v>85</v>
      </c>
      <c r="E161" s="98" t="s">
        <v>203</v>
      </c>
      <c r="F161" s="99" t="s">
        <v>204</v>
      </c>
      <c r="G161" s="100" t="s">
        <v>87</v>
      </c>
      <c r="H161" s="101">
        <v>472.5</v>
      </c>
      <c r="I161" s="102"/>
      <c r="J161" s="102">
        <f t="shared" si="40"/>
        <v>0</v>
      </c>
      <c r="K161" s="103"/>
      <c r="L161" s="104"/>
      <c r="M161" s="105" t="s">
        <v>9</v>
      </c>
      <c r="N161" s="106" t="s">
        <v>26</v>
      </c>
      <c r="O161" s="93">
        <v>0</v>
      </c>
      <c r="P161" s="93">
        <f t="shared" si="41"/>
        <v>0</v>
      </c>
      <c r="Q161" s="93">
        <v>1.1299999999999999E-2</v>
      </c>
      <c r="R161" s="93">
        <f t="shared" si="42"/>
        <v>5.3392499999999998</v>
      </c>
      <c r="S161" s="93">
        <v>0</v>
      </c>
      <c r="T161" s="94">
        <f t="shared" si="43"/>
        <v>0</v>
      </c>
      <c r="AR161" s="95" t="s">
        <v>81</v>
      </c>
      <c r="AT161" s="95" t="s">
        <v>85</v>
      </c>
      <c r="AU161" s="95" t="s">
        <v>73</v>
      </c>
      <c r="AY161" s="1" t="s">
        <v>68</v>
      </c>
      <c r="BE161" s="96">
        <f t="shared" si="44"/>
        <v>0</v>
      </c>
      <c r="BF161" s="96">
        <f t="shared" si="45"/>
        <v>0</v>
      </c>
      <c r="BG161" s="96">
        <f t="shared" si="46"/>
        <v>0</v>
      </c>
      <c r="BH161" s="96">
        <f t="shared" si="47"/>
        <v>0</v>
      </c>
      <c r="BI161" s="96">
        <f t="shared" si="48"/>
        <v>0</v>
      </c>
      <c r="BJ161" s="1" t="s">
        <v>73</v>
      </c>
      <c r="BK161" s="96">
        <f t="shared" si="49"/>
        <v>0</v>
      </c>
      <c r="BL161" s="1" t="s">
        <v>72</v>
      </c>
      <c r="BM161" s="95" t="s">
        <v>86</v>
      </c>
    </row>
    <row r="162" spans="2:65" s="9" customFormat="1" ht="18.75" customHeight="1">
      <c r="B162" s="83"/>
      <c r="C162" s="97">
        <v>32</v>
      </c>
      <c r="D162" s="97" t="s">
        <v>85</v>
      </c>
      <c r="E162" s="98" t="s">
        <v>205</v>
      </c>
      <c r="F162" s="99" t="s">
        <v>206</v>
      </c>
      <c r="G162" s="100" t="s">
        <v>76</v>
      </c>
      <c r="H162" s="101">
        <v>47</v>
      </c>
      <c r="I162" s="102"/>
      <c r="J162" s="102">
        <f t="shared" si="40"/>
        <v>0</v>
      </c>
      <c r="K162" s="103"/>
      <c r="L162" s="104"/>
      <c r="M162" s="105" t="s">
        <v>9</v>
      </c>
      <c r="N162" s="106" t="s">
        <v>26</v>
      </c>
      <c r="O162" s="93">
        <v>0</v>
      </c>
      <c r="P162" s="93">
        <f t="shared" si="41"/>
        <v>0</v>
      </c>
      <c r="Q162" s="93">
        <v>1.1299999999999999E-2</v>
      </c>
      <c r="R162" s="93">
        <f t="shared" si="42"/>
        <v>0.53110000000000002</v>
      </c>
      <c r="S162" s="93">
        <v>0</v>
      </c>
      <c r="T162" s="94">
        <f t="shared" si="43"/>
        <v>0</v>
      </c>
      <c r="AR162" s="95" t="s">
        <v>81</v>
      </c>
      <c r="AT162" s="95" t="s">
        <v>85</v>
      </c>
      <c r="AU162" s="95" t="s">
        <v>73</v>
      </c>
      <c r="AY162" s="1" t="s">
        <v>68</v>
      </c>
      <c r="BE162" s="96">
        <f t="shared" si="44"/>
        <v>0</v>
      </c>
      <c r="BF162" s="96">
        <f t="shared" si="45"/>
        <v>0</v>
      </c>
      <c r="BG162" s="96">
        <f t="shared" si="46"/>
        <v>0</v>
      </c>
      <c r="BH162" s="96">
        <f t="shared" si="47"/>
        <v>0</v>
      </c>
      <c r="BI162" s="96">
        <f t="shared" si="48"/>
        <v>0</v>
      </c>
      <c r="BJ162" s="1" t="s">
        <v>73</v>
      </c>
      <c r="BK162" s="96">
        <f t="shared" si="49"/>
        <v>0</v>
      </c>
      <c r="BL162" s="1" t="s">
        <v>72</v>
      </c>
      <c r="BM162" s="95" t="s">
        <v>86</v>
      </c>
    </row>
    <row r="163" spans="2:65" s="9" customFormat="1" ht="18.75" customHeight="1">
      <c r="B163" s="83"/>
      <c r="C163" s="97">
        <v>33</v>
      </c>
      <c r="D163" s="97" t="s">
        <v>85</v>
      </c>
      <c r="E163" s="98" t="s">
        <v>207</v>
      </c>
      <c r="F163" s="99" t="s">
        <v>208</v>
      </c>
      <c r="G163" s="100" t="s">
        <v>76</v>
      </c>
      <c r="H163" s="101">
        <v>16</v>
      </c>
      <c r="I163" s="102"/>
      <c r="J163" s="102">
        <f t="shared" si="40"/>
        <v>0</v>
      </c>
      <c r="K163" s="103"/>
      <c r="L163" s="104"/>
      <c r="M163" s="105" t="s">
        <v>9</v>
      </c>
      <c r="N163" s="106" t="s">
        <v>26</v>
      </c>
      <c r="O163" s="93">
        <v>0</v>
      </c>
      <c r="P163" s="93">
        <f t="shared" si="41"/>
        <v>0</v>
      </c>
      <c r="Q163" s="93">
        <v>1.1299999999999999E-2</v>
      </c>
      <c r="R163" s="93">
        <f t="shared" si="42"/>
        <v>0.18079999999999999</v>
      </c>
      <c r="S163" s="93">
        <v>0</v>
      </c>
      <c r="T163" s="94">
        <f t="shared" si="43"/>
        <v>0</v>
      </c>
      <c r="AR163" s="95" t="s">
        <v>81</v>
      </c>
      <c r="AT163" s="95" t="s">
        <v>85</v>
      </c>
      <c r="AU163" s="95" t="s">
        <v>73</v>
      </c>
      <c r="AY163" s="1" t="s">
        <v>68</v>
      </c>
      <c r="BE163" s="96">
        <f t="shared" si="44"/>
        <v>0</v>
      </c>
      <c r="BF163" s="96">
        <f t="shared" si="45"/>
        <v>0</v>
      </c>
      <c r="BG163" s="96">
        <f t="shared" si="46"/>
        <v>0</v>
      </c>
      <c r="BH163" s="96">
        <f t="shared" si="47"/>
        <v>0</v>
      </c>
      <c r="BI163" s="96">
        <f t="shared" si="48"/>
        <v>0</v>
      </c>
      <c r="BJ163" s="1" t="s">
        <v>73</v>
      </c>
      <c r="BK163" s="96">
        <f t="shared" si="49"/>
        <v>0</v>
      </c>
      <c r="BL163" s="1" t="s">
        <v>72</v>
      </c>
      <c r="BM163" s="95" t="s">
        <v>86</v>
      </c>
    </row>
    <row r="164" spans="2:65" s="9" customFormat="1" ht="18.75" customHeight="1">
      <c r="B164" s="83"/>
      <c r="C164" s="84">
        <v>34</v>
      </c>
      <c r="D164" s="84" t="s">
        <v>70</v>
      </c>
      <c r="E164" s="85" t="s">
        <v>209</v>
      </c>
      <c r="F164" s="86" t="s">
        <v>210</v>
      </c>
      <c r="G164" s="87" t="s">
        <v>87</v>
      </c>
      <c r="H164" s="88">
        <v>450</v>
      </c>
      <c r="I164" s="89"/>
      <c r="J164" s="89">
        <f t="shared" si="40"/>
        <v>0</v>
      </c>
      <c r="K164" s="90"/>
      <c r="L164" s="8"/>
      <c r="M164" s="91" t="s">
        <v>9</v>
      </c>
      <c r="N164" s="92" t="s">
        <v>26</v>
      </c>
      <c r="O164" s="93">
        <v>0</v>
      </c>
      <c r="P164" s="93">
        <f t="shared" si="41"/>
        <v>0</v>
      </c>
      <c r="Q164" s="93">
        <v>0</v>
      </c>
      <c r="R164" s="93">
        <f t="shared" si="42"/>
        <v>0</v>
      </c>
      <c r="S164" s="93">
        <v>0</v>
      </c>
      <c r="T164" s="94">
        <f t="shared" si="43"/>
        <v>0</v>
      </c>
      <c r="AR164" s="95" t="s">
        <v>72</v>
      </c>
      <c r="AT164" s="95" t="s">
        <v>70</v>
      </c>
      <c r="AU164" s="95" t="s">
        <v>73</v>
      </c>
      <c r="AY164" s="1" t="s">
        <v>68</v>
      </c>
      <c r="BE164" s="96">
        <f t="shared" si="44"/>
        <v>0</v>
      </c>
      <c r="BF164" s="96">
        <f t="shared" si="45"/>
        <v>0</v>
      </c>
      <c r="BG164" s="96">
        <f t="shared" si="46"/>
        <v>0</v>
      </c>
      <c r="BH164" s="96">
        <f t="shared" si="47"/>
        <v>0</v>
      </c>
      <c r="BI164" s="96">
        <f t="shared" si="48"/>
        <v>0</v>
      </c>
      <c r="BJ164" s="1" t="s">
        <v>73</v>
      </c>
      <c r="BK164" s="96">
        <f t="shared" si="49"/>
        <v>0</v>
      </c>
      <c r="BL164" s="1" t="s">
        <v>72</v>
      </c>
      <c r="BM164" s="95" t="s">
        <v>101</v>
      </c>
    </row>
    <row r="165" spans="2:65" s="9" customFormat="1" ht="18.75" customHeight="1">
      <c r="B165" s="83"/>
      <c r="C165" s="97">
        <v>35</v>
      </c>
      <c r="D165" s="97" t="s">
        <v>85</v>
      </c>
      <c r="E165" s="98" t="s">
        <v>211</v>
      </c>
      <c r="F165" s="99" t="s">
        <v>212</v>
      </c>
      <c r="G165" s="100" t="s">
        <v>87</v>
      </c>
      <c r="H165" s="101">
        <v>472.5</v>
      </c>
      <c r="I165" s="102"/>
      <c r="J165" s="102">
        <f>ROUND(I165*H165,2)</f>
        <v>0</v>
      </c>
      <c r="K165" s="103"/>
      <c r="L165" s="104"/>
      <c r="M165" s="105" t="s">
        <v>9</v>
      </c>
      <c r="N165" s="106" t="s">
        <v>26</v>
      </c>
      <c r="O165" s="93">
        <v>0</v>
      </c>
      <c r="P165" s="93">
        <f>O165*H165</f>
        <v>0</v>
      </c>
      <c r="Q165" s="93">
        <v>1.1299999999999999E-2</v>
      </c>
      <c r="R165" s="93">
        <f>Q165*H165</f>
        <v>5.3392499999999998</v>
      </c>
      <c r="S165" s="93">
        <v>0</v>
      </c>
      <c r="T165" s="94">
        <f>S165*H165</f>
        <v>0</v>
      </c>
      <c r="AR165" s="95" t="s">
        <v>81</v>
      </c>
      <c r="AT165" s="95" t="s">
        <v>85</v>
      </c>
      <c r="AU165" s="95" t="s">
        <v>73</v>
      </c>
      <c r="AY165" s="1" t="s">
        <v>68</v>
      </c>
      <c r="BE165" s="96">
        <f>IF(N165="základná",J165,0)</f>
        <v>0</v>
      </c>
      <c r="BF165" s="96">
        <f>IF(N165="znížená",J165,0)</f>
        <v>0</v>
      </c>
      <c r="BG165" s="96">
        <f>IF(N165="zákl. prenesená",J165,0)</f>
        <v>0</v>
      </c>
      <c r="BH165" s="96">
        <f>IF(N165="zníž. prenesená",J165,0)</f>
        <v>0</v>
      </c>
      <c r="BI165" s="96">
        <f>IF(N165="nulová",J165,0)</f>
        <v>0</v>
      </c>
      <c r="BJ165" s="1" t="s">
        <v>73</v>
      </c>
      <c r="BK165" s="96">
        <f>ROUND(I165*H165,2)</f>
        <v>0</v>
      </c>
      <c r="BL165" s="1" t="s">
        <v>72</v>
      </c>
      <c r="BM165" s="95" t="s">
        <v>86</v>
      </c>
    </row>
    <row r="166" spans="2:65" s="9" customFormat="1" ht="23.25">
      <c r="B166" s="83"/>
      <c r="C166" s="84">
        <v>36</v>
      </c>
      <c r="D166" s="84" t="s">
        <v>70</v>
      </c>
      <c r="E166" s="85" t="s">
        <v>213</v>
      </c>
      <c r="F166" s="86" t="s">
        <v>214</v>
      </c>
      <c r="G166" s="87" t="s">
        <v>76</v>
      </c>
      <c r="H166" s="88">
        <v>2</v>
      </c>
      <c r="I166" s="89"/>
      <c r="J166" s="89">
        <f t="shared" si="40"/>
        <v>0</v>
      </c>
      <c r="K166" s="90"/>
      <c r="L166" s="8"/>
      <c r="M166" s="91" t="s">
        <v>9</v>
      </c>
      <c r="N166" s="92" t="s">
        <v>26</v>
      </c>
      <c r="O166" s="93">
        <v>0</v>
      </c>
      <c r="P166" s="93">
        <f t="shared" si="41"/>
        <v>0</v>
      </c>
      <c r="Q166" s="93">
        <v>0</v>
      </c>
      <c r="R166" s="93">
        <f t="shared" si="42"/>
        <v>0</v>
      </c>
      <c r="S166" s="93">
        <v>0</v>
      </c>
      <c r="T166" s="94">
        <f t="shared" si="43"/>
        <v>0</v>
      </c>
      <c r="AR166" s="95" t="s">
        <v>72</v>
      </c>
      <c r="AT166" s="95" t="s">
        <v>70</v>
      </c>
      <c r="AU166" s="95" t="s">
        <v>73</v>
      </c>
      <c r="AY166" s="1" t="s">
        <v>68</v>
      </c>
      <c r="BE166" s="96">
        <f t="shared" si="44"/>
        <v>0</v>
      </c>
      <c r="BF166" s="96">
        <f t="shared" si="45"/>
        <v>0</v>
      </c>
      <c r="BG166" s="96">
        <f t="shared" si="46"/>
        <v>0</v>
      </c>
      <c r="BH166" s="96">
        <f t="shared" si="47"/>
        <v>0</v>
      </c>
      <c r="BI166" s="96">
        <f t="shared" si="48"/>
        <v>0</v>
      </c>
      <c r="BJ166" s="1" t="s">
        <v>73</v>
      </c>
      <c r="BK166" s="96">
        <f t="shared" si="49"/>
        <v>0</v>
      </c>
      <c r="BL166" s="1" t="s">
        <v>72</v>
      </c>
      <c r="BM166" s="95" t="s">
        <v>102</v>
      </c>
    </row>
    <row r="167" spans="2:65" s="9" customFormat="1" ht="23.25">
      <c r="B167" s="83"/>
      <c r="C167" s="97">
        <v>37</v>
      </c>
      <c r="D167" s="97" t="s">
        <v>85</v>
      </c>
      <c r="E167" s="98" t="s">
        <v>215</v>
      </c>
      <c r="F167" s="99" t="s">
        <v>216</v>
      </c>
      <c r="G167" s="100" t="s">
        <v>76</v>
      </c>
      <c r="H167" s="101">
        <v>1</v>
      </c>
      <c r="I167" s="102"/>
      <c r="J167" s="102">
        <f>ROUND(I167*H167,2)</f>
        <v>0</v>
      </c>
      <c r="K167" s="103"/>
      <c r="L167" s="104"/>
      <c r="M167" s="105" t="s">
        <v>9</v>
      </c>
      <c r="N167" s="106" t="s">
        <v>26</v>
      </c>
      <c r="O167" s="93">
        <v>0</v>
      </c>
      <c r="P167" s="93">
        <f>O167*H167</f>
        <v>0</v>
      </c>
      <c r="Q167" s="93">
        <v>1.1299999999999999E-2</v>
      </c>
      <c r="R167" s="93">
        <f>Q167*H167</f>
        <v>1.1299999999999999E-2</v>
      </c>
      <c r="S167" s="93">
        <v>0</v>
      </c>
      <c r="T167" s="94">
        <f>S167*H167</f>
        <v>0</v>
      </c>
      <c r="AR167" s="95" t="s">
        <v>81</v>
      </c>
      <c r="AT167" s="95" t="s">
        <v>85</v>
      </c>
      <c r="AU167" s="95" t="s">
        <v>73</v>
      </c>
      <c r="AY167" s="1" t="s">
        <v>68</v>
      </c>
      <c r="BE167" s="96">
        <f>IF(N167="základná",J167,0)</f>
        <v>0</v>
      </c>
      <c r="BF167" s="96">
        <f>IF(N167="znížená",J167,0)</f>
        <v>0</v>
      </c>
      <c r="BG167" s="96">
        <f>IF(N167="zákl. prenesená",J167,0)</f>
        <v>0</v>
      </c>
      <c r="BH167" s="96">
        <f>IF(N167="zníž. prenesená",J167,0)</f>
        <v>0</v>
      </c>
      <c r="BI167" s="96">
        <f>IF(N167="nulová",J167,0)</f>
        <v>0</v>
      </c>
      <c r="BJ167" s="1" t="s">
        <v>73</v>
      </c>
      <c r="BK167" s="96">
        <f>ROUND(I167*H167,2)</f>
        <v>0</v>
      </c>
      <c r="BL167" s="1" t="s">
        <v>72</v>
      </c>
      <c r="BM167" s="95" t="s">
        <v>86</v>
      </c>
    </row>
    <row r="168" spans="2:65" s="9" customFormat="1" ht="34.9">
      <c r="B168" s="83"/>
      <c r="C168" s="84">
        <v>38</v>
      </c>
      <c r="D168" s="84" t="s">
        <v>70</v>
      </c>
      <c r="E168" s="85" t="s">
        <v>217</v>
      </c>
      <c r="F168" s="86" t="s">
        <v>218</v>
      </c>
      <c r="G168" s="87" t="s">
        <v>76</v>
      </c>
      <c r="H168" s="88">
        <v>2</v>
      </c>
      <c r="I168" s="89"/>
      <c r="J168" s="89">
        <f t="shared" si="40"/>
        <v>0</v>
      </c>
      <c r="K168" s="90"/>
      <c r="L168" s="8"/>
      <c r="M168" s="91" t="s">
        <v>9</v>
      </c>
      <c r="N168" s="92" t="s">
        <v>26</v>
      </c>
      <c r="O168" s="93">
        <v>0</v>
      </c>
      <c r="P168" s="93">
        <f t="shared" si="41"/>
        <v>0</v>
      </c>
      <c r="Q168" s="93">
        <v>0</v>
      </c>
      <c r="R168" s="93">
        <f t="shared" si="42"/>
        <v>0</v>
      </c>
      <c r="S168" s="93">
        <v>0</v>
      </c>
      <c r="T168" s="94">
        <f t="shared" si="43"/>
        <v>0</v>
      </c>
      <c r="AR168" s="95" t="s">
        <v>72</v>
      </c>
      <c r="AT168" s="95" t="s">
        <v>70</v>
      </c>
      <c r="AU168" s="95" t="s">
        <v>73</v>
      </c>
      <c r="AY168" s="1" t="s">
        <v>68</v>
      </c>
      <c r="BE168" s="96">
        <f t="shared" si="44"/>
        <v>0</v>
      </c>
      <c r="BF168" s="96">
        <f t="shared" si="45"/>
        <v>0</v>
      </c>
      <c r="BG168" s="96">
        <f t="shared" si="46"/>
        <v>0</v>
      </c>
      <c r="BH168" s="96">
        <f t="shared" si="47"/>
        <v>0</v>
      </c>
      <c r="BI168" s="96">
        <f t="shared" si="48"/>
        <v>0</v>
      </c>
      <c r="BJ168" s="1" t="s">
        <v>73</v>
      </c>
      <c r="BK168" s="96">
        <f t="shared" si="49"/>
        <v>0</v>
      </c>
      <c r="BL168" s="1" t="s">
        <v>72</v>
      </c>
      <c r="BM168" s="95" t="s">
        <v>103</v>
      </c>
    </row>
    <row r="169" spans="2:65" s="9" customFormat="1" ht="23.25">
      <c r="B169" s="83"/>
      <c r="C169" s="84">
        <v>39</v>
      </c>
      <c r="D169" s="84" t="s">
        <v>70</v>
      </c>
      <c r="E169" s="85" t="s">
        <v>219</v>
      </c>
      <c r="F169" s="86" t="s">
        <v>220</v>
      </c>
      <c r="G169" s="87" t="s">
        <v>76</v>
      </c>
      <c r="H169" s="88">
        <v>2</v>
      </c>
      <c r="I169" s="89"/>
      <c r="J169" s="89">
        <f t="shared" si="40"/>
        <v>0</v>
      </c>
      <c r="K169" s="90"/>
      <c r="L169" s="8"/>
      <c r="M169" s="91" t="s">
        <v>9</v>
      </c>
      <c r="N169" s="92" t="s">
        <v>26</v>
      </c>
      <c r="O169" s="93">
        <v>0</v>
      </c>
      <c r="P169" s="93">
        <f t="shared" si="41"/>
        <v>0</v>
      </c>
      <c r="Q169" s="93">
        <v>0</v>
      </c>
      <c r="R169" s="93">
        <f t="shared" si="42"/>
        <v>0</v>
      </c>
      <c r="S169" s="93">
        <v>0</v>
      </c>
      <c r="T169" s="94">
        <f t="shared" si="43"/>
        <v>0</v>
      </c>
      <c r="AR169" s="95" t="s">
        <v>72</v>
      </c>
      <c r="AT169" s="95" t="s">
        <v>70</v>
      </c>
      <c r="AU169" s="95" t="s">
        <v>73</v>
      </c>
      <c r="AY169" s="1" t="s">
        <v>68</v>
      </c>
      <c r="BE169" s="96">
        <f t="shared" si="44"/>
        <v>0</v>
      </c>
      <c r="BF169" s="96">
        <f t="shared" si="45"/>
        <v>0</v>
      </c>
      <c r="BG169" s="96">
        <f t="shared" si="46"/>
        <v>0</v>
      </c>
      <c r="BH169" s="96">
        <f t="shared" si="47"/>
        <v>0</v>
      </c>
      <c r="BI169" s="96">
        <f t="shared" si="48"/>
        <v>0</v>
      </c>
      <c r="BJ169" s="1" t="s">
        <v>73</v>
      </c>
      <c r="BK169" s="96">
        <f t="shared" si="49"/>
        <v>0</v>
      </c>
      <c r="BL169" s="1" t="s">
        <v>72</v>
      </c>
      <c r="BM169" s="95" t="s">
        <v>104</v>
      </c>
    </row>
    <row r="170" spans="2:65" s="9" customFormat="1" ht="23.25">
      <c r="B170" s="83"/>
      <c r="C170" s="84">
        <v>40</v>
      </c>
      <c r="D170" s="84" t="s">
        <v>70</v>
      </c>
      <c r="E170" s="85" t="s">
        <v>109</v>
      </c>
      <c r="F170" s="86" t="s">
        <v>110</v>
      </c>
      <c r="G170" s="87" t="s">
        <v>106</v>
      </c>
      <c r="H170" s="88">
        <v>247.495</v>
      </c>
      <c r="I170" s="89"/>
      <c r="J170" s="89">
        <f t="shared" si="40"/>
        <v>0</v>
      </c>
      <c r="K170" s="90"/>
      <c r="L170" s="8"/>
      <c r="M170" s="91" t="s">
        <v>9</v>
      </c>
      <c r="N170" s="92" t="s">
        <v>26</v>
      </c>
      <c r="O170" s="93">
        <v>0</v>
      </c>
      <c r="P170" s="93">
        <f t="shared" si="41"/>
        <v>0</v>
      </c>
      <c r="Q170" s="93">
        <v>0</v>
      </c>
      <c r="R170" s="93">
        <f t="shared" si="42"/>
        <v>0</v>
      </c>
      <c r="S170" s="93">
        <v>0</v>
      </c>
      <c r="T170" s="94">
        <f t="shared" si="43"/>
        <v>0</v>
      </c>
      <c r="AR170" s="95" t="s">
        <v>72</v>
      </c>
      <c r="AT170" s="95" t="s">
        <v>70</v>
      </c>
      <c r="AU170" s="95" t="s">
        <v>73</v>
      </c>
      <c r="AY170" s="1" t="s">
        <v>68</v>
      </c>
      <c r="BE170" s="96">
        <f t="shared" si="44"/>
        <v>0</v>
      </c>
      <c r="BF170" s="96">
        <f t="shared" si="45"/>
        <v>0</v>
      </c>
      <c r="BG170" s="96">
        <f t="shared" si="46"/>
        <v>0</v>
      </c>
      <c r="BH170" s="96">
        <f t="shared" si="47"/>
        <v>0</v>
      </c>
      <c r="BI170" s="96">
        <f t="shared" si="48"/>
        <v>0</v>
      </c>
      <c r="BJ170" s="1" t="s">
        <v>73</v>
      </c>
      <c r="BK170" s="96">
        <f t="shared" si="49"/>
        <v>0</v>
      </c>
      <c r="BL170" s="1" t="s">
        <v>72</v>
      </c>
      <c r="BM170" s="95" t="s">
        <v>105</v>
      </c>
    </row>
    <row r="171" spans="2:65" s="9" customFormat="1" ht="6.95" customHeight="1">
      <c r="B171" s="39"/>
      <c r="C171" s="40"/>
      <c r="D171" s="40"/>
      <c r="E171" s="40"/>
      <c r="F171" s="40"/>
      <c r="G171" s="40"/>
      <c r="H171" s="40"/>
      <c r="I171" s="40"/>
      <c r="J171" s="40"/>
      <c r="K171" s="40"/>
      <c r="L171" s="8"/>
    </row>
  </sheetData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Rekapitulácia</vt:lpstr>
      <vt:lpstr>SO_01 - zemné práce</vt:lpstr>
      <vt:lpstr>SO_01</vt:lpstr>
      <vt:lpstr>Rekapitulácia!Oblasť_tlače</vt:lpstr>
      <vt:lpstr>SO_01!Oblasť_tlače</vt:lpstr>
      <vt:lpstr>'SO_01 - zemné práce'!Oblasť_tlače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PC27</dc:creator>
  <cp:lastPrinted>2025-05-20T12:23:54Z</cp:lastPrinted>
  <dcterms:created xsi:type="dcterms:W3CDTF">2025-05-20T07:28:05Z</dcterms:created>
  <dcterms:modified xsi:type="dcterms:W3CDTF">2025-05-25T11:29:21Z</dcterms:modified>
</cp:coreProperties>
</file>