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starzbratislava.sharepoint.com/teams/ModernizciaKPPasienky/Zdielane dokumenty/50_Terasa/001 VV &amp; Architektura/"/>
    </mc:Choice>
  </mc:AlternateContent>
  <xr:revisionPtr revIDLastSave="3" documentId="13_ncr:1_{333E9DE5-1B0A-4AF6-8A5F-197FD7763068}" xr6:coauthVersionLast="47" xr6:coauthVersionMax="47" xr10:uidLastSave="{7DC4F5C2-D274-4DB5-815D-C031112B05F3}"/>
  <bookViews>
    <workbookView xWindow="-120" yWindow="-120" windowWidth="51840" windowHeight="21120" firstSheet="3" activeTab="3" xr2:uid="{00000000-000D-0000-FFFF-FFFF00000000}"/>
  </bookViews>
  <sheets>
    <sheet name="Rekapitulácia stavby" sheetId="1" r:id="rId1"/>
    <sheet name="01 - Exteriérová terasa" sheetId="2" r:id="rId2"/>
    <sheet name="02 - Skladové priestory" sheetId="3" r:id="rId3"/>
    <sheet name="Zoznam figúr" sheetId="4" r:id="rId4"/>
  </sheets>
  <definedNames>
    <definedName name="_xlnm._FilterDatabase" localSheetId="1" hidden="1">'01 - Exteriérová terasa'!$C$144:$K$426</definedName>
    <definedName name="_xlnm._FilterDatabase" localSheetId="2" hidden="1">'02 - Skladové priestory'!$C$142:$K$365</definedName>
    <definedName name="_xlnm.Print_Titles" localSheetId="1">'01 - Exteriérová terasa'!$144:$144</definedName>
    <definedName name="_xlnm.Print_Titles" localSheetId="2">'02 - Skladové priestory'!$142:$142</definedName>
    <definedName name="_xlnm.Print_Titles" localSheetId="0">'Rekapitulácia stavby'!$92:$92</definedName>
    <definedName name="_xlnm.Print_Titles" localSheetId="3">'Zoznam figúr'!$9:$9</definedName>
    <definedName name="_xlnm.Print_Area" localSheetId="1">'01 - Exteriérová terasa'!$C$4:$J$76,'01 - Exteriérová terasa'!$C$82:$J$126,'01 - Exteriérová terasa'!$C$132:$J$426</definedName>
    <definedName name="_xlnm.Print_Area" localSheetId="2">'02 - Skladové priestory'!$C$4:$J$76,'02 - Skladové priestory'!$C$82:$J$124,'02 - Skladové priestory'!$C$130:$J$365</definedName>
    <definedName name="_xlnm.Print_Area" localSheetId="0">'Rekapitulácia stavby'!$D$4:$AO$76,'Rekapitulácia stavby'!$C$82:$AQ$97</definedName>
    <definedName name="_xlnm.Print_Area" localSheetId="3">'Zoznam figúr'!$C$4:$G$193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J39" i="3"/>
  <c r="J38" i="3"/>
  <c r="AY96" i="1"/>
  <c r="J37" i="3"/>
  <c r="AX96" i="1" s="1"/>
  <c r="BI365" i="3"/>
  <c r="BH365" i="3"/>
  <c r="BG365" i="3"/>
  <c r="BE365" i="3"/>
  <c r="T365" i="3"/>
  <c r="T364" i="3"/>
  <c r="R365" i="3"/>
  <c r="R364" i="3" s="1"/>
  <c r="P365" i="3"/>
  <c r="P364" i="3" s="1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37" i="3"/>
  <c r="BH337" i="3"/>
  <c r="BG337" i="3"/>
  <c r="BE337" i="3"/>
  <c r="T337" i="3"/>
  <c r="R337" i="3"/>
  <c r="P337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8" i="3"/>
  <c r="BH298" i="3"/>
  <c r="BG298" i="3"/>
  <c r="BE298" i="3"/>
  <c r="T298" i="3"/>
  <c r="R298" i="3"/>
  <c r="P298" i="3"/>
  <c r="BI296" i="3"/>
  <c r="BH296" i="3"/>
  <c r="BG296" i="3"/>
  <c r="BE296" i="3"/>
  <c r="T296" i="3"/>
  <c r="R296" i="3"/>
  <c r="P296" i="3"/>
  <c r="BI294" i="3"/>
  <c r="BH294" i="3"/>
  <c r="BG294" i="3"/>
  <c r="BE294" i="3"/>
  <c r="T294" i="3"/>
  <c r="R294" i="3"/>
  <c r="P294" i="3"/>
  <c r="BI291" i="3"/>
  <c r="BH291" i="3"/>
  <c r="BG291" i="3"/>
  <c r="BE291" i="3"/>
  <c r="T291" i="3"/>
  <c r="R291" i="3"/>
  <c r="P291" i="3"/>
  <c r="BI289" i="3"/>
  <c r="BH289" i="3"/>
  <c r="BG289" i="3"/>
  <c r="BE289" i="3"/>
  <c r="T289" i="3"/>
  <c r="R289" i="3"/>
  <c r="P289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6" i="3"/>
  <c r="BH276" i="3"/>
  <c r="BG276" i="3"/>
  <c r="BE276" i="3"/>
  <c r="T276" i="3"/>
  <c r="T275" i="3"/>
  <c r="R276" i="3"/>
  <c r="R275" i="3" s="1"/>
  <c r="P276" i="3"/>
  <c r="P275" i="3" s="1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T259" i="3" s="1"/>
  <c r="R260" i="3"/>
  <c r="P260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0" i="3"/>
  <c r="BH240" i="3"/>
  <c r="BG240" i="3"/>
  <c r="BE240" i="3"/>
  <c r="T240" i="3"/>
  <c r="R240" i="3"/>
  <c r="P240" i="3"/>
  <c r="BI237" i="3"/>
  <c r="BH237" i="3"/>
  <c r="BG237" i="3"/>
  <c r="BE237" i="3"/>
  <c r="T237" i="3"/>
  <c r="R237" i="3"/>
  <c r="P237" i="3"/>
  <c r="BI233" i="3"/>
  <c r="BH233" i="3"/>
  <c r="BG233" i="3"/>
  <c r="BE233" i="3"/>
  <c r="T233" i="3"/>
  <c r="R233" i="3"/>
  <c r="P233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6" i="3"/>
  <c r="BH146" i="3"/>
  <c r="BG146" i="3"/>
  <c r="BE146" i="3"/>
  <c r="T146" i="3"/>
  <c r="R146" i="3"/>
  <c r="P146" i="3"/>
  <c r="F137" i="3"/>
  <c r="E135" i="3"/>
  <c r="BI122" i="3"/>
  <c r="BH122" i="3"/>
  <c r="BG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BG119" i="3"/>
  <c r="BF119" i="3"/>
  <c r="BE119" i="3"/>
  <c r="BI118" i="3"/>
  <c r="BH118" i="3"/>
  <c r="BG118" i="3"/>
  <c r="BF118" i="3"/>
  <c r="BE118" i="3"/>
  <c r="BI117" i="3"/>
  <c r="BH117" i="3"/>
  <c r="BG117" i="3"/>
  <c r="BF117" i="3"/>
  <c r="BE117" i="3"/>
  <c r="F89" i="3"/>
  <c r="E87" i="3"/>
  <c r="J24" i="3"/>
  <c r="E24" i="3"/>
  <c r="J92" i="3" s="1"/>
  <c r="J23" i="3"/>
  <c r="J21" i="3"/>
  <c r="E21" i="3"/>
  <c r="J139" i="3" s="1"/>
  <c r="J20" i="3"/>
  <c r="J18" i="3"/>
  <c r="E18" i="3"/>
  <c r="F140" i="3" s="1"/>
  <c r="J17" i="3"/>
  <c r="J15" i="3"/>
  <c r="E15" i="3"/>
  <c r="F139" i="3"/>
  <c r="J14" i="3"/>
  <c r="J12" i="3"/>
  <c r="J89" i="3" s="1"/>
  <c r="E7" i="3"/>
  <c r="E85" i="3" s="1"/>
  <c r="J39" i="2"/>
  <c r="J38" i="2"/>
  <c r="AY95" i="1"/>
  <c r="J37" i="2"/>
  <c r="AX95" i="1" s="1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5" i="2"/>
  <c r="BH415" i="2"/>
  <c r="BG415" i="2"/>
  <c r="BE415" i="2"/>
  <c r="T415" i="2"/>
  <c r="R415" i="2"/>
  <c r="P415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69" i="2"/>
  <c r="BH369" i="2"/>
  <c r="BG369" i="2"/>
  <c r="BE369" i="2"/>
  <c r="T369" i="2"/>
  <c r="T368" i="2" s="1"/>
  <c r="R369" i="2"/>
  <c r="R368" i="2" s="1"/>
  <c r="P369" i="2"/>
  <c r="P368" i="2" s="1"/>
  <c r="BI361" i="2"/>
  <c r="BH361" i="2"/>
  <c r="BG361" i="2"/>
  <c r="BE361" i="2"/>
  <c r="T361" i="2"/>
  <c r="T360" i="2" s="1"/>
  <c r="R361" i="2"/>
  <c r="R360" i="2"/>
  <c r="P361" i="2"/>
  <c r="P360" i="2"/>
  <c r="BI359" i="2"/>
  <c r="BH359" i="2"/>
  <c r="BG359" i="2"/>
  <c r="BE359" i="2"/>
  <c r="T359" i="2"/>
  <c r="R359" i="2"/>
  <c r="P359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T293" i="2" s="1"/>
  <c r="R294" i="2"/>
  <c r="P294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0" i="2"/>
  <c r="BH280" i="2"/>
  <c r="BG280" i="2"/>
  <c r="BE280" i="2"/>
  <c r="T280" i="2"/>
  <c r="R280" i="2"/>
  <c r="P280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5" i="2"/>
  <c r="BH255" i="2"/>
  <c r="BG255" i="2"/>
  <c r="BE255" i="2"/>
  <c r="T255" i="2"/>
  <c r="R255" i="2"/>
  <c r="P255" i="2"/>
  <c r="BI251" i="2"/>
  <c r="BH251" i="2"/>
  <c r="BG251" i="2"/>
  <c r="BE251" i="2"/>
  <c r="T251" i="2"/>
  <c r="R251" i="2"/>
  <c r="P251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08" i="2"/>
  <c r="BH208" i="2"/>
  <c r="BG208" i="2"/>
  <c r="BE208" i="2"/>
  <c r="T208" i="2"/>
  <c r="R208" i="2"/>
  <c r="P208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63" i="2"/>
  <c r="BH163" i="2"/>
  <c r="BG163" i="2"/>
  <c r="BE163" i="2"/>
  <c r="T163" i="2"/>
  <c r="R163" i="2"/>
  <c r="P163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F139" i="2"/>
  <c r="E137" i="2"/>
  <c r="BI124" i="2"/>
  <c r="BH124" i="2"/>
  <c r="BG124" i="2"/>
  <c r="BE124" i="2"/>
  <c r="BI123" i="2"/>
  <c r="BH123" i="2"/>
  <c r="BG123" i="2"/>
  <c r="BF123" i="2"/>
  <c r="BE123" i="2"/>
  <c r="BI122" i="2"/>
  <c r="BH122" i="2"/>
  <c r="BG122" i="2"/>
  <c r="BF122" i="2"/>
  <c r="BE122" i="2"/>
  <c r="BI121" i="2"/>
  <c r="BH121" i="2"/>
  <c r="BG121" i="2"/>
  <c r="BF121" i="2"/>
  <c r="BE121" i="2"/>
  <c r="BI120" i="2"/>
  <c r="BH120" i="2"/>
  <c r="BG120" i="2"/>
  <c r="BF120" i="2"/>
  <c r="BE120" i="2"/>
  <c r="BI119" i="2"/>
  <c r="BH119" i="2"/>
  <c r="BG119" i="2"/>
  <c r="BF119" i="2"/>
  <c r="BE119" i="2"/>
  <c r="F89" i="2"/>
  <c r="E87" i="2"/>
  <c r="J24" i="2"/>
  <c r="E24" i="2"/>
  <c r="J92" i="2"/>
  <c r="J23" i="2"/>
  <c r="J21" i="2"/>
  <c r="E21" i="2"/>
  <c r="J91" i="2"/>
  <c r="J20" i="2"/>
  <c r="J18" i="2"/>
  <c r="E18" i="2"/>
  <c r="F142" i="2" s="1"/>
  <c r="J17" i="2"/>
  <c r="J15" i="2"/>
  <c r="E15" i="2"/>
  <c r="F91" i="2" s="1"/>
  <c r="J14" i="2"/>
  <c r="J12" i="2"/>
  <c r="J139" i="2" s="1"/>
  <c r="E7" i="2"/>
  <c r="E135" i="2" s="1"/>
  <c r="L90" i="1"/>
  <c r="AM90" i="1"/>
  <c r="AM89" i="1"/>
  <c r="L89" i="1"/>
  <c r="AM87" i="1"/>
  <c r="L87" i="1"/>
  <c r="L85" i="1"/>
  <c r="L84" i="1"/>
  <c r="J318" i="2"/>
  <c r="J338" i="2"/>
  <c r="J425" i="2"/>
  <c r="BK303" i="2"/>
  <c r="BK338" i="2"/>
  <c r="J380" i="2"/>
  <c r="BK273" i="2"/>
  <c r="J172" i="2"/>
  <c r="BK271" i="2"/>
  <c r="J336" i="2"/>
  <c r="BK260" i="2"/>
  <c r="J330" i="2"/>
  <c r="BK200" i="2"/>
  <c r="BK361" i="2"/>
  <c r="J290" i="2"/>
  <c r="BK415" i="2"/>
  <c r="J196" i="2"/>
  <c r="J345" i="2"/>
  <c r="BK296" i="3"/>
  <c r="J289" i="3"/>
  <c r="BK187" i="3"/>
  <c r="J317" i="3"/>
  <c r="BK291" i="3"/>
  <c r="J331" i="3"/>
  <c r="J246" i="3"/>
  <c r="J146" i="3"/>
  <c r="J315" i="3"/>
  <c r="BK323" i="3"/>
  <c r="J339" i="2"/>
  <c r="BK188" i="2"/>
  <c r="J357" i="2"/>
  <c r="BK426" i="2"/>
  <c r="BK266" i="2"/>
  <c r="BK323" i="2"/>
  <c r="BK176" i="2"/>
  <c r="J202" i="2"/>
  <c r="J323" i="2"/>
  <c r="BK395" i="2"/>
  <c r="BK244" i="2"/>
  <c r="BK173" i="2"/>
  <c r="BK286" i="2"/>
  <c r="J192" i="2"/>
  <c r="BK324" i="2"/>
  <c r="BK412" i="2"/>
  <c r="J421" i="2"/>
  <c r="J347" i="2"/>
  <c r="J341" i="3"/>
  <c r="J185" i="3"/>
  <c r="J329" i="3"/>
  <c r="BK244" i="3"/>
  <c r="BK307" i="3"/>
  <c r="BK262" i="3"/>
  <c r="BK356" i="3"/>
  <c r="BK283" i="3"/>
  <c r="J352" i="3"/>
  <c r="J334" i="3"/>
  <c r="J161" i="3"/>
  <c r="BK341" i="3"/>
  <c r="J172" i="3"/>
  <c r="BK264" i="3"/>
  <c r="BK357" i="3"/>
  <c r="BK304" i="3"/>
  <c r="BK203" i="3"/>
  <c r="BK229" i="3"/>
  <c r="J214" i="2"/>
  <c r="BK240" i="2"/>
  <c r="J408" i="2"/>
  <c r="J260" i="2"/>
  <c r="BK422" i="2"/>
  <c r="BK331" i="2"/>
  <c r="J287" i="2"/>
  <c r="BK163" i="2"/>
  <c r="J369" i="2"/>
  <c r="BK285" i="2"/>
  <c r="BK380" i="2"/>
  <c r="BK287" i="2"/>
  <c r="BK404" i="2"/>
  <c r="BK336" i="2"/>
  <c r="BK228" i="2"/>
  <c r="J238" i="2"/>
  <c r="J349" i="2"/>
  <c r="J323" i="3"/>
  <c r="BK227" i="3"/>
  <c r="J358" i="3"/>
  <c r="BK240" i="3"/>
  <c r="BK333" i="3"/>
  <c r="BK222" i="3"/>
  <c r="BK312" i="3"/>
  <c r="J201" i="3"/>
  <c r="J350" i="3"/>
  <c r="BK314" i="3"/>
  <c r="BK217" i="3"/>
  <c r="J175" i="3"/>
  <c r="J333" i="3"/>
  <c r="BK266" i="3"/>
  <c r="J193" i="3"/>
  <c r="J307" i="3"/>
  <c r="J229" i="3"/>
  <c r="BK233" i="3"/>
  <c r="J355" i="2"/>
  <c r="J426" i="2"/>
  <c r="BK196" i="2"/>
  <c r="J308" i="2"/>
  <c r="BK223" i="2"/>
  <c r="BK317" i="2"/>
  <c r="BK353" i="2"/>
  <c r="J184" i="2"/>
  <c r="J264" i="2"/>
  <c r="J385" i="2"/>
  <c r="BK184" i="2"/>
  <c r="BK308" i="2"/>
  <c r="J223" i="2"/>
  <c r="BK335" i="2"/>
  <c r="BK204" i="2"/>
  <c r="BK344" i="2"/>
  <c r="J246" i="2"/>
  <c r="BK382" i="2"/>
  <c r="BK190" i="2"/>
  <c r="J269" i="2"/>
  <c r="J321" i="3"/>
  <c r="BK211" i="3"/>
  <c r="BK281" i="3"/>
  <c r="BK355" i="3"/>
  <c r="BK285" i="3"/>
  <c r="J355" i="3"/>
  <c r="BK271" i="3"/>
  <c r="J169" i="3"/>
  <c r="BK177" i="3"/>
  <c r="J249" i="3"/>
  <c r="J276" i="3"/>
  <c r="BK289" i="3"/>
  <c r="BK279" i="3"/>
  <c r="BK216" i="3"/>
  <c r="J308" i="3"/>
  <c r="J216" i="3"/>
  <c r="J152" i="3"/>
  <c r="J341" i="2"/>
  <c r="BK342" i="2"/>
  <c r="J230" i="2"/>
  <c r="BK391" i="2"/>
  <c r="J150" i="2"/>
  <c r="J396" i="2"/>
  <c r="BK290" i="2"/>
  <c r="BK218" i="2"/>
  <c r="BK262" i="2"/>
  <c r="BK389" i="2"/>
  <c r="BK425" i="2"/>
  <c r="J273" i="2"/>
  <c r="J395" i="2"/>
  <c r="BK406" i="2"/>
  <c r="J326" i="2"/>
  <c r="J406" i="2"/>
  <c r="J420" i="2"/>
  <c r="J356" i="3"/>
  <c r="BK252" i="3"/>
  <c r="BK169" i="3"/>
  <c r="J283" i="3"/>
  <c r="BK165" i="3"/>
  <c r="BK269" i="3"/>
  <c r="J157" i="3"/>
  <c r="J294" i="3"/>
  <c r="J343" i="3"/>
  <c r="J269" i="3"/>
  <c r="BK150" i="3"/>
  <c r="BK200" i="3"/>
  <c r="J200" i="3"/>
  <c r="J273" i="3"/>
  <c r="BK352" i="3"/>
  <c r="BK311" i="3"/>
  <c r="J187" i="3"/>
  <c r="BK172" i="3"/>
  <c r="BK198" i="3"/>
  <c r="BK421" i="2"/>
  <c r="J148" i="2"/>
  <c r="BK238" i="2"/>
  <c r="BK400" i="2"/>
  <c r="J262" i="2"/>
  <c r="BK410" i="2"/>
  <c r="AS94" i="1"/>
  <c r="BK148" i="2"/>
  <c r="J392" i="2"/>
  <c r="J322" i="2"/>
  <c r="BK321" i="2"/>
  <c r="J225" i="2"/>
  <c r="J280" i="2"/>
  <c r="J173" i="2"/>
  <c r="BK359" i="2"/>
  <c r="J239" i="2"/>
  <c r="BK349" i="2"/>
  <c r="BK392" i="2"/>
  <c r="BK358" i="3"/>
  <c r="J262" i="3"/>
  <c r="BK224" i="3"/>
  <c r="J363" i="3"/>
  <c r="J256" i="3"/>
  <c r="BK361" i="3"/>
  <c r="BK302" i="3"/>
  <c r="BK249" i="3"/>
  <c r="J287" i="3"/>
  <c r="BK155" i="3"/>
  <c r="BK152" i="3"/>
  <c r="J203" i="3"/>
  <c r="J244" i="3"/>
  <c r="J325" i="3"/>
  <c r="J291" i="3"/>
  <c r="J237" i="3"/>
  <c r="J349" i="3"/>
  <c r="J150" i="3"/>
  <c r="BK185" i="3"/>
  <c r="J211" i="3"/>
  <c r="BK419" i="2"/>
  <c r="BK182" i="2"/>
  <c r="BK319" i="2"/>
  <c r="BK154" i="2"/>
  <c r="J378" i="2"/>
  <c r="J251" i="2"/>
  <c r="J321" i="2"/>
  <c r="BK378" i="2"/>
  <c r="BK264" i="2"/>
  <c r="J271" i="2"/>
  <c r="BK394" i="2"/>
  <c r="J200" i="2"/>
  <c r="J319" i="2"/>
  <c r="J423" i="2"/>
  <c r="J285" i="2"/>
  <c r="BK396" i="2"/>
  <c r="J303" i="2"/>
  <c r="BK322" i="2"/>
  <c r="J353" i="2"/>
  <c r="BK225" i="2"/>
  <c r="BK254" i="3"/>
  <c r="BK157" i="3"/>
  <c r="BK251" i="3"/>
  <c r="J353" i="3"/>
  <c r="BK268" i="3"/>
  <c r="BK353" i="3"/>
  <c r="J252" i="3"/>
  <c r="J357" i="3"/>
  <c r="BK309" i="3"/>
  <c r="J190" i="3"/>
  <c r="J198" i="3"/>
  <c r="BK315" i="3"/>
  <c r="BK294" i="3"/>
  <c r="BK207" i="3"/>
  <c r="J314" i="3"/>
  <c r="BK175" i="3"/>
  <c r="J195" i="3"/>
  <c r="J207" i="3"/>
  <c r="BK345" i="2"/>
  <c r="J344" i="2"/>
  <c r="BK297" i="2"/>
  <c r="J182" i="2"/>
  <c r="J387" i="2"/>
  <c r="J294" i="2"/>
  <c r="BK424" i="2"/>
  <c r="J383" i="2"/>
  <c r="BK172" i="2"/>
  <c r="J190" i="2"/>
  <c r="BK318" i="2"/>
  <c r="J394" i="2"/>
  <c r="BK269" i="2"/>
  <c r="BK420" i="2"/>
  <c r="J266" i="2"/>
  <c r="J400" i="2"/>
  <c r="BK357" i="2"/>
  <c r="BK236" i="2"/>
  <c r="J292" i="2"/>
  <c r="J305" i="2"/>
  <c r="BK337" i="3"/>
  <c r="BK256" i="3"/>
  <c r="BK195" i="3"/>
  <c r="BK317" i="3"/>
  <c r="BK365" i="3"/>
  <c r="J304" i="3"/>
  <c r="J217" i="3"/>
  <c r="J335" i="3"/>
  <c r="J254" i="3"/>
  <c r="J347" i="3"/>
  <c r="J360" i="3"/>
  <c r="BK193" i="3"/>
  <c r="BK298" i="3"/>
  <c r="J337" i="3"/>
  <c r="J311" i="3"/>
  <c r="J233" i="3"/>
  <c r="BK343" i="3"/>
  <c r="BK247" i="3"/>
  <c r="BK161" i="3"/>
  <c r="J227" i="3"/>
  <c r="J342" i="2"/>
  <c r="J154" i="2"/>
  <c r="BK251" i="2"/>
  <c r="J412" i="2"/>
  <c r="BK305" i="2"/>
  <c r="BK423" i="2"/>
  <c r="BK292" i="2"/>
  <c r="J188" i="2"/>
  <c r="BK202" i="2"/>
  <c r="BK355" i="2"/>
  <c r="J415" i="2"/>
  <c r="J240" i="2"/>
  <c r="J310" i="2"/>
  <c r="BK150" i="2"/>
  <c r="BK369" i="2"/>
  <c r="BK368" i="2" s="1"/>
  <c r="J368" i="2" s="1"/>
  <c r="J109" i="2" s="1"/>
  <c r="J317" i="2"/>
  <c r="J163" i="2"/>
  <c r="BK208" i="2"/>
  <c r="J351" i="2"/>
  <c r="BK363" i="3"/>
  <c r="J319" i="3"/>
  <c r="J365" i="3"/>
  <c r="BK276" i="3"/>
  <c r="BK212" i="3"/>
  <c r="BK319" i="3"/>
  <c r="J247" i="3"/>
  <c r="J300" i="3"/>
  <c r="BK181" i="3"/>
  <c r="BK350" i="3"/>
  <c r="BK197" i="3"/>
  <c r="BK179" i="3"/>
  <c r="BK237" i="3"/>
  <c r="BK257" i="3"/>
  <c r="J312" i="3"/>
  <c r="J165" i="3"/>
  <c r="BK201" i="3"/>
  <c r="J257" i="3"/>
  <c r="J398" i="2"/>
  <c r="J208" i="2"/>
  <c r="J228" i="2"/>
  <c r="BK387" i="2"/>
  <c r="J255" i="2"/>
  <c r="J289" i="2"/>
  <c r="BK347" i="2"/>
  <c r="BK289" i="2"/>
  <c r="J422" i="2"/>
  <c r="J410" i="2"/>
  <c r="J424" i="2"/>
  <c r="BK294" i="2"/>
  <c r="BK351" i="2"/>
  <c r="J244" i="2"/>
  <c r="J389" i="2"/>
  <c r="J301" i="2"/>
  <c r="J296" i="3"/>
  <c r="J224" i="3"/>
  <c r="BK190" i="3"/>
  <c r="BK260" i="3"/>
  <c r="J197" i="3"/>
  <c r="BK385" i="2"/>
  <c r="BK230" i="2"/>
  <c r="BK299" i="2"/>
  <c r="J402" i="2"/>
  <c r="J299" i="2"/>
  <c r="BK310" i="2"/>
  <c r="J361" i="2"/>
  <c r="BK246" i="2"/>
  <c r="BK214" i="2"/>
  <c r="J391" i="2"/>
  <c r="BK398" i="2"/>
  <c r="BK301" i="2"/>
  <c r="J198" i="2"/>
  <c r="J331" i="2"/>
  <c r="J204" i="2"/>
  <c r="BK339" i="2"/>
  <c r="BK255" i="2"/>
  <c r="BK330" i="2"/>
  <c r="J404" i="2"/>
  <c r="J236" i="2"/>
  <c r="BK331" i="3"/>
  <c r="J251" i="3"/>
  <c r="J189" i="3"/>
  <c r="BK321" i="3"/>
  <c r="J362" i="3"/>
  <c r="BK287" i="3"/>
  <c r="J212" i="3"/>
  <c r="BK349" i="3"/>
  <c r="BK273" i="3"/>
  <c r="BK362" i="3"/>
  <c r="BK308" i="3"/>
  <c r="J222" i="3"/>
  <c r="BK325" i="3"/>
  <c r="BK146" i="3"/>
  <c r="J155" i="3"/>
  <c r="J271" i="3"/>
  <c r="BK347" i="3"/>
  <c r="J309" i="3"/>
  <c r="J281" i="3"/>
  <c r="J181" i="3"/>
  <c r="BK246" i="3"/>
  <c r="BK280" i="2"/>
  <c r="BK341" i="2"/>
  <c r="BK192" i="2"/>
  <c r="J382" i="2"/>
  <c r="J218" i="2"/>
  <c r="BK408" i="2"/>
  <c r="J324" i="2"/>
  <c r="J286" i="2"/>
  <c r="BK326" i="2"/>
  <c r="J359" i="2"/>
  <c r="BK198" i="2"/>
  <c r="BK239" i="2"/>
  <c r="J297" i="2"/>
  <c r="BK402" i="2"/>
  <c r="J335" i="2"/>
  <c r="J419" i="2"/>
  <c r="BK383" i="2"/>
  <c r="J176" i="2"/>
  <c r="J264" i="3"/>
  <c r="J179" i="3"/>
  <c r="J260" i="3"/>
  <c r="BK300" i="3"/>
  <c r="J361" i="3"/>
  <c r="J298" i="3"/>
  <c r="J268" i="3"/>
  <c r="BK360" i="3"/>
  <c r="J240" i="3"/>
  <c r="J285" i="3"/>
  <c r="BK334" i="3"/>
  <c r="BK335" i="3"/>
  <c r="J302" i="3"/>
  <c r="BK189" i="3"/>
  <c r="BK329" i="3"/>
  <c r="J279" i="3"/>
  <c r="J266" i="3"/>
  <c r="J177" i="3"/>
  <c r="BK175" i="2" l="1"/>
  <c r="J175" i="2" s="1"/>
  <c r="J100" i="2" s="1"/>
  <c r="BK304" i="2"/>
  <c r="J304" i="2" s="1"/>
  <c r="J106" i="2" s="1"/>
  <c r="R399" i="2"/>
  <c r="P175" i="2"/>
  <c r="T304" i="2"/>
  <c r="BK384" i="2"/>
  <c r="J384" i="2"/>
  <c r="J111" i="2" s="1"/>
  <c r="BK409" i="2"/>
  <c r="J409" i="2" s="1"/>
  <c r="J113" i="2" s="1"/>
  <c r="P145" i="3"/>
  <c r="P147" i="2"/>
  <c r="P235" i="2"/>
  <c r="BK350" i="2"/>
  <c r="J350" i="2" s="1"/>
  <c r="J107" i="2" s="1"/>
  <c r="T384" i="2"/>
  <c r="BK418" i="2"/>
  <c r="BK417" i="2" s="1"/>
  <c r="J417" i="2" s="1"/>
  <c r="J114" i="2" s="1"/>
  <c r="J418" i="2"/>
  <c r="J115" i="2" s="1"/>
  <c r="P174" i="3"/>
  <c r="P221" i="3"/>
  <c r="BK303" i="3"/>
  <c r="J303" i="3"/>
  <c r="J107" i="3"/>
  <c r="P153" i="2"/>
  <c r="BK189" i="2"/>
  <c r="J189" i="2" s="1"/>
  <c r="J101" i="2" s="1"/>
  <c r="R293" i="2"/>
  <c r="T377" i="2"/>
  <c r="T409" i="2"/>
  <c r="BK174" i="3"/>
  <c r="J174" i="3" s="1"/>
  <c r="J99" i="3" s="1"/>
  <c r="P180" i="3"/>
  <c r="T192" i="3"/>
  <c r="BK278" i="3"/>
  <c r="BK332" i="3"/>
  <c r="J332" i="3" s="1"/>
  <c r="J109" i="3" s="1"/>
  <c r="BK235" i="2"/>
  <c r="J235" i="2" s="1"/>
  <c r="J102" i="2" s="1"/>
  <c r="P350" i="2"/>
  <c r="P377" i="2"/>
  <c r="R418" i="2"/>
  <c r="R417" i="2"/>
  <c r="BK180" i="3"/>
  <c r="J180" i="3"/>
  <c r="J100" i="3" s="1"/>
  <c r="BK221" i="3"/>
  <c r="J221" i="3"/>
  <c r="J102" i="3" s="1"/>
  <c r="T278" i="3"/>
  <c r="R332" i="3"/>
  <c r="R153" i="2"/>
  <c r="R189" i="2"/>
  <c r="T296" i="2"/>
  <c r="R377" i="2"/>
  <c r="T418" i="2"/>
  <c r="T417" i="2"/>
  <c r="R145" i="3"/>
  <c r="T180" i="3"/>
  <c r="R259" i="3"/>
  <c r="P303" i="3"/>
  <c r="P332" i="3"/>
  <c r="R336" i="3"/>
  <c r="R175" i="2"/>
  <c r="P304" i="2"/>
  <c r="T399" i="2"/>
  <c r="P320" i="3"/>
  <c r="BK346" i="3"/>
  <c r="J346" i="3"/>
  <c r="J112" i="3" s="1"/>
  <c r="BK147" i="2"/>
  <c r="J147" i="2" s="1"/>
  <c r="J98" i="2" s="1"/>
  <c r="T175" i="2"/>
  <c r="R304" i="2"/>
  <c r="P399" i="2"/>
  <c r="R174" i="3"/>
  <c r="P192" i="3"/>
  <c r="P259" i="3"/>
  <c r="BK320" i="3"/>
  <c r="J320" i="3" s="1"/>
  <c r="J108" i="3" s="1"/>
  <c r="T332" i="3"/>
  <c r="P336" i="3"/>
  <c r="R147" i="2"/>
  <c r="R235" i="2"/>
  <c r="R296" i="2"/>
  <c r="BK377" i="2"/>
  <c r="J377" i="2" s="1"/>
  <c r="J110" i="2" s="1"/>
  <c r="P418" i="2"/>
  <c r="P417" i="2"/>
  <c r="R180" i="3"/>
  <c r="R192" i="3"/>
  <c r="P278" i="3"/>
  <c r="T320" i="3"/>
  <c r="P346" i="3"/>
  <c r="P345" i="3" s="1"/>
  <c r="BK153" i="2"/>
  <c r="J153" i="2"/>
  <c r="J99" i="2"/>
  <c r="T189" i="2"/>
  <c r="P296" i="2"/>
  <c r="BK399" i="2"/>
  <c r="J399" i="2" s="1"/>
  <c r="J112" i="2" s="1"/>
  <c r="T145" i="3"/>
  <c r="R221" i="3"/>
  <c r="R278" i="3"/>
  <c r="R320" i="3"/>
  <c r="R346" i="3"/>
  <c r="R345" i="3" s="1"/>
  <c r="T147" i="2"/>
  <c r="T235" i="2"/>
  <c r="R350" i="2"/>
  <c r="P384" i="2"/>
  <c r="R409" i="2"/>
  <c r="T174" i="3"/>
  <c r="T221" i="3"/>
  <c r="R303" i="3"/>
  <c r="T346" i="3"/>
  <c r="T345" i="3"/>
  <c r="T153" i="2"/>
  <c r="P189" i="2"/>
  <c r="BK296" i="2"/>
  <c r="J296" i="2" s="1"/>
  <c r="J105" i="2" s="1"/>
  <c r="T350" i="2"/>
  <c r="R384" i="2"/>
  <c r="P409" i="2"/>
  <c r="BK145" i="3"/>
  <c r="J145" i="3" s="1"/>
  <c r="J98" i="3" s="1"/>
  <c r="BK192" i="3"/>
  <c r="J192" i="3"/>
  <c r="J101" i="3" s="1"/>
  <c r="BK259" i="3"/>
  <c r="J259" i="3"/>
  <c r="J103" i="3"/>
  <c r="T303" i="3"/>
  <c r="BK336" i="3"/>
  <c r="J336" i="3"/>
  <c r="J110" i="3" s="1"/>
  <c r="T336" i="3"/>
  <c r="BK293" i="2"/>
  <c r="J293" i="2"/>
  <c r="J103" i="2"/>
  <c r="BK275" i="3"/>
  <c r="J275" i="3" s="1"/>
  <c r="J104" i="3" s="1"/>
  <c r="BK364" i="3"/>
  <c r="J364" i="3"/>
  <c r="J113" i="3" s="1"/>
  <c r="BK360" i="2"/>
  <c r="J360" i="2"/>
  <c r="J108" i="2" s="1"/>
  <c r="F92" i="3"/>
  <c r="BF150" i="3"/>
  <c r="BF212" i="3"/>
  <c r="BF237" i="3"/>
  <c r="BF247" i="3"/>
  <c r="BF262" i="3"/>
  <c r="E133" i="3"/>
  <c r="BF155" i="3"/>
  <c r="BF165" i="3"/>
  <c r="BF177" i="3"/>
  <c r="BF187" i="3"/>
  <c r="BF200" i="3"/>
  <c r="BF207" i="3"/>
  <c r="J140" i="3"/>
  <c r="BF169" i="3"/>
  <c r="BF195" i="3"/>
  <c r="BF201" i="3"/>
  <c r="BF249" i="3"/>
  <c r="BF285" i="3"/>
  <c r="BF291" i="3"/>
  <c r="BF337" i="3"/>
  <c r="BF181" i="3"/>
  <c r="BF198" i="3"/>
  <c r="BF211" i="3"/>
  <c r="BF222" i="3"/>
  <c r="BF240" i="3"/>
  <c r="BF254" i="3"/>
  <c r="BF287" i="3"/>
  <c r="BF321" i="3"/>
  <c r="BF325" i="3"/>
  <c r="BF352" i="3"/>
  <c r="BF157" i="3"/>
  <c r="BF193" i="3"/>
  <c r="BF216" i="3"/>
  <c r="BF224" i="3"/>
  <c r="BF252" i="3"/>
  <c r="BF273" i="3"/>
  <c r="BF294" i="3"/>
  <c r="BF317" i="3"/>
  <c r="BF360" i="3"/>
  <c r="J91" i="3"/>
  <c r="J137" i="3"/>
  <c r="BF152" i="3"/>
  <c r="BF161" i="3"/>
  <c r="BF185" i="3"/>
  <c r="BF246" i="3"/>
  <c r="BF266" i="3"/>
  <c r="BF281" i="3"/>
  <c r="BF300" i="3"/>
  <c r="BF304" i="3"/>
  <c r="BF308" i="3"/>
  <c r="BF311" i="3"/>
  <c r="BF319" i="3"/>
  <c r="BF349" i="3"/>
  <c r="F91" i="3"/>
  <c r="BF179" i="3"/>
  <c r="BF227" i="3"/>
  <c r="BF233" i="3"/>
  <c r="BF251" i="3"/>
  <c r="BF260" i="3"/>
  <c r="BF279" i="3"/>
  <c r="BF315" i="3"/>
  <c r="BF323" i="3"/>
  <c r="BF361" i="3"/>
  <c r="BF189" i="3"/>
  <c r="BF256" i="3"/>
  <c r="BF268" i="3"/>
  <c r="BF283" i="3"/>
  <c r="BF298" i="3"/>
  <c r="BF333" i="3"/>
  <c r="BF334" i="3"/>
  <c r="BF335" i="3"/>
  <c r="BF353" i="3"/>
  <c r="BF355" i="3"/>
  <c r="BF276" i="3"/>
  <c r="BF302" i="3"/>
  <c r="BF307" i="3"/>
  <c r="BF309" i="3"/>
  <c r="BF314" i="3"/>
  <c r="BF329" i="3"/>
  <c r="BF341" i="3"/>
  <c r="BF146" i="3"/>
  <c r="BF172" i="3"/>
  <c r="BF190" i="3"/>
  <c r="BF203" i="3"/>
  <c r="BF264" i="3"/>
  <c r="BF271" i="3"/>
  <c r="BF312" i="3"/>
  <c r="BF356" i="3"/>
  <c r="BF357" i="3"/>
  <c r="BF358" i="3"/>
  <c r="BF175" i="3"/>
  <c r="BF257" i="3"/>
  <c r="BF269" i="3"/>
  <c r="BF296" i="3"/>
  <c r="BF331" i="3"/>
  <c r="BF347" i="3"/>
  <c r="BF350" i="3"/>
  <c r="BF363" i="3"/>
  <c r="BF365" i="3"/>
  <c r="BF197" i="3"/>
  <c r="BF217" i="3"/>
  <c r="BF229" i="3"/>
  <c r="BF244" i="3"/>
  <c r="BF289" i="3"/>
  <c r="BF343" i="3"/>
  <c r="BF362" i="3"/>
  <c r="BF357" i="2"/>
  <c r="BF383" i="2"/>
  <c r="E85" i="2"/>
  <c r="BF148" i="2"/>
  <c r="BF173" i="2"/>
  <c r="BF198" i="2"/>
  <c r="BF323" i="2"/>
  <c r="BF342" i="2"/>
  <c r="BF345" i="2"/>
  <c r="BF351" i="2"/>
  <c r="BF369" i="2"/>
  <c r="BF410" i="2"/>
  <c r="BF426" i="2"/>
  <c r="J89" i="2"/>
  <c r="J141" i="2"/>
  <c r="BF176" i="2"/>
  <c r="BF204" i="2"/>
  <c r="BF223" i="2"/>
  <c r="BF230" i="2"/>
  <c r="BF240" i="2"/>
  <c r="BF297" i="2"/>
  <c r="BF349" i="2"/>
  <c r="BF385" i="2"/>
  <c r="BF421" i="2"/>
  <c r="BF154" i="2"/>
  <c r="BF214" i="2"/>
  <c r="BF269" i="2"/>
  <c r="BF299" i="2"/>
  <c r="BF324" i="2"/>
  <c r="BF336" i="2"/>
  <c r="BF353" i="2"/>
  <c r="BF359" i="2"/>
  <c r="BF382" i="2"/>
  <c r="BF392" i="2"/>
  <c r="BF182" i="2"/>
  <c r="BF190" i="2"/>
  <c r="BF228" i="2"/>
  <c r="BF262" i="2"/>
  <c r="BF303" i="2"/>
  <c r="BF338" i="2"/>
  <c r="F92" i="2"/>
  <c r="J142" i="2"/>
  <c r="BF202" i="2"/>
  <c r="BF238" i="2"/>
  <c r="BF260" i="2"/>
  <c r="BF264" i="2"/>
  <c r="BF326" i="2"/>
  <c r="BF335" i="2"/>
  <c r="BF424" i="2"/>
  <c r="F141" i="2"/>
  <c r="BF150" i="2"/>
  <c r="BF246" i="2"/>
  <c r="BF266" i="2"/>
  <c r="BF286" i="2"/>
  <c r="BF317" i="2"/>
  <c r="BF321" i="2"/>
  <c r="BF344" i="2"/>
  <c r="BF406" i="2"/>
  <c r="BF408" i="2"/>
  <c r="BF415" i="2"/>
  <c r="BF208" i="2"/>
  <c r="BF251" i="2"/>
  <c r="BF305" i="2"/>
  <c r="BF310" i="2"/>
  <c r="BF341" i="2"/>
  <c r="BF389" i="2"/>
  <c r="BF391" i="2"/>
  <c r="BF402" i="2"/>
  <c r="BF404" i="2"/>
  <c r="BF419" i="2"/>
  <c r="BF420" i="2"/>
  <c r="BF184" i="2"/>
  <c r="BF196" i="2"/>
  <c r="BF200" i="2"/>
  <c r="BF225" i="2"/>
  <c r="BF290" i="2"/>
  <c r="BF318" i="2"/>
  <c r="BF339" i="2"/>
  <c r="BF396" i="2"/>
  <c r="BF412" i="2"/>
  <c r="BF172" i="2"/>
  <c r="BF236" i="2"/>
  <c r="BF239" i="2"/>
  <c r="BF273" i="2"/>
  <c r="BF319" i="2"/>
  <c r="BF347" i="2"/>
  <c r="BF394" i="2"/>
  <c r="BF423" i="2"/>
  <c r="BF244" i="2"/>
  <c r="BF255" i="2"/>
  <c r="BF280" i="2"/>
  <c r="BF287" i="2"/>
  <c r="BF292" i="2"/>
  <c r="BF294" i="2"/>
  <c r="BF331" i="2"/>
  <c r="BF355" i="2"/>
  <c r="BF378" i="2"/>
  <c r="BF387" i="2"/>
  <c r="BF398" i="2"/>
  <c r="BF422" i="2"/>
  <c r="BF425" i="2"/>
  <c r="BF163" i="2"/>
  <c r="BF188" i="2"/>
  <c r="BF192" i="2"/>
  <c r="BF218" i="2"/>
  <c r="BF271" i="2"/>
  <c r="BF285" i="2"/>
  <c r="BF289" i="2"/>
  <c r="BF301" i="2"/>
  <c r="BF308" i="2"/>
  <c r="BF322" i="2"/>
  <c r="BF330" i="2"/>
  <c r="BF361" i="2"/>
  <c r="BF380" i="2"/>
  <c r="BF395" i="2"/>
  <c r="BF400" i="2"/>
  <c r="F38" i="2"/>
  <c r="BC95" i="1"/>
  <c r="F38" i="3"/>
  <c r="BC96" i="1" s="1"/>
  <c r="J35" i="3"/>
  <c r="AV96" i="1" s="1"/>
  <c r="F35" i="3"/>
  <c r="AZ96" i="1" s="1"/>
  <c r="F39" i="2"/>
  <c r="BD95" i="1" s="1"/>
  <c r="F39" i="3"/>
  <c r="BD96" i="1" s="1"/>
  <c r="J35" i="2"/>
  <c r="AV95" i="1" s="1"/>
  <c r="F35" i="2"/>
  <c r="AZ95" i="1" s="1"/>
  <c r="F37" i="2"/>
  <c r="BB95" i="1" s="1"/>
  <c r="F37" i="3"/>
  <c r="BB96" i="1" s="1"/>
  <c r="P277" i="3" l="1"/>
  <c r="BK295" i="2"/>
  <c r="J295" i="2" s="1"/>
  <c r="J104" i="2" s="1"/>
  <c r="T146" i="2"/>
  <c r="T144" i="3"/>
  <c r="R295" i="2"/>
  <c r="T295" i="2"/>
  <c r="BK277" i="3"/>
  <c r="BK143" i="3" s="1"/>
  <c r="J143" i="3" s="1"/>
  <c r="J96" i="3" s="1"/>
  <c r="P144" i="3"/>
  <c r="P143" i="3" s="1"/>
  <c r="AU96" i="1" s="1"/>
  <c r="T277" i="3"/>
  <c r="BK146" i="2"/>
  <c r="BK145" i="2" s="1"/>
  <c r="J145" i="2" s="1"/>
  <c r="J96" i="2" s="1"/>
  <c r="J30" i="2" s="1"/>
  <c r="J124" i="2" s="1"/>
  <c r="BF124" i="2" s="1"/>
  <c r="J36" i="2" s="1"/>
  <c r="AW95" i="1" s="1"/>
  <c r="AT95" i="1" s="1"/>
  <c r="P295" i="2"/>
  <c r="P146" i="2"/>
  <c r="P145" i="2" s="1"/>
  <c r="AU95" i="1" s="1"/>
  <c r="R277" i="3"/>
  <c r="R146" i="2"/>
  <c r="R145" i="2"/>
  <c r="R144" i="3"/>
  <c r="R143" i="3" s="1"/>
  <c r="BK144" i="3"/>
  <c r="J278" i="3"/>
  <c r="J106" i="3"/>
  <c r="BK345" i="3"/>
  <c r="J345" i="3"/>
  <c r="J111" i="3"/>
  <c r="BC94" i="1"/>
  <c r="W32" i="1" s="1"/>
  <c r="BB94" i="1"/>
  <c r="AX94" i="1" s="1"/>
  <c r="BD94" i="1"/>
  <c r="W33" i="1" s="1"/>
  <c r="AZ94" i="1"/>
  <c r="W29" i="1" s="1"/>
  <c r="J277" i="3" l="1"/>
  <c r="J105" i="3" s="1"/>
  <c r="J30" i="3"/>
  <c r="J122" i="3" s="1"/>
  <c r="J116" i="3" s="1"/>
  <c r="J124" i="3" s="1"/>
  <c r="J146" i="2"/>
  <c r="J97" i="2" s="1"/>
  <c r="T143" i="3"/>
  <c r="T145" i="2"/>
  <c r="BF122" i="3"/>
  <c r="F36" i="3" s="1"/>
  <c r="BA96" i="1" s="1"/>
  <c r="J31" i="3"/>
  <c r="J32" i="3" s="1"/>
  <c r="AG96" i="1" s="1"/>
  <c r="J144" i="3"/>
  <c r="J97" i="3"/>
  <c r="AU94" i="1"/>
  <c r="J36" i="3"/>
  <c r="AW96" i="1" s="1"/>
  <c r="AT96" i="1" s="1"/>
  <c r="AY94" i="1"/>
  <c r="W31" i="1"/>
  <c r="F36" i="2"/>
  <c r="BA95" i="1" s="1"/>
  <c r="AV94" i="1"/>
  <c r="AK29" i="1"/>
  <c r="J118" i="2"/>
  <c r="J126" i="2"/>
  <c r="AN96" i="1" l="1"/>
  <c r="J41" i="3"/>
  <c r="J31" i="2"/>
  <c r="BA94" i="1"/>
  <c r="W30" i="1"/>
  <c r="J32" i="2"/>
  <c r="AG95" i="1" s="1"/>
  <c r="AN95" i="1" s="1"/>
  <c r="J41" i="2" l="1"/>
  <c r="AW94" i="1"/>
  <c r="AK30" i="1" s="1"/>
  <c r="AK35" i="1" s="1"/>
  <c r="AG94" i="1"/>
  <c r="AK26" i="1"/>
  <c r="AT94" i="1" l="1"/>
  <c r="AN94" i="1" l="1"/>
</calcChain>
</file>

<file path=xl/sharedStrings.xml><?xml version="1.0" encoding="utf-8"?>
<sst xmlns="http://schemas.openxmlformats.org/spreadsheetml/2006/main" count="6571" uniqueCount="1100">
  <si>
    <t>Export Komplet</t>
  </si>
  <si>
    <t/>
  </si>
  <si>
    <t>2.0</t>
  </si>
  <si>
    <t>False</t>
  </si>
  <si>
    <t>{ea1cd57d-a1a9-47d5-bb19-494a1f7a3b88}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</si>
  <si>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</si>
  <si>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</si>
  <si>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</si>
  <si>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</si>
  <si>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</si>
  <si>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</si>
  <si>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</si>
  <si>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</si>
  <si>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S2025-01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</si>
  <si>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</si>
  <si>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</si>
  <si>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Krytá plaváreň Pasienky - oprava vonkajšej terasy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</si>
  <si>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</si>
  <si>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</si>
  <si>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</si>
  <si>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</si>
  <si>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</si>
  <si>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</si>
  <si>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</si>
  <si>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</si>
  <si>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</si>
  <si>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</si>
  <si>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</si>
  <si>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</si>
  <si>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</si>
  <si>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</si>
  <si>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</si>
  <si>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</si>
  <si>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</si>
  <si>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</si>
  <si>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</si>
  <si>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</si>
  <si>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</si>
  <si>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</si>
  <si>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</si>
  <si>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</si>
  <si>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</si>
  <si>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</si>
  <si>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</si>
  <si>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</si>
  <si>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</si>
  <si>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</si>
  <si>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</si>
  <si>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</si>
  <si>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</si>
  <si>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</si>
  <si>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</si>
  <si>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</si>
  <si>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</si>
  <si>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</si>
  <si>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</si>
  <si>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</si>
  <si>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</si>
  <si>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</si>
  <si>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</si>
  <si>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</si>
  <si>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</si>
  <si>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</si>
  <si>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</si>
  <si>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</si>
  <si>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</si>
  <si>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</si>
  <si>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</si>
  <si>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</si>
  <si>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</si>
  <si>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</si>
  <si>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</si>
  <si>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</si>
  <si>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</si>
  <si>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</si>
  <si>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</si>
  <si>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</si>
  <si>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Exteriérová terasa</t>
  </si>
  <si>
    <t>STA</t>
  </si>
  <si>
    <t>1</t>
  </si>
  <si>
    <t>{d80e819d-0fcf-4897-9b39-d4e4d362be4a}</t>
  </si>
  <si>
    <t>02</t>
  </si>
  <si>
    <t>Skladové priestory</t>
  </si>
  <si>
    <t>{d84c3a65-1f2b-4ab8-8666-62e923ecc196}</t>
  </si>
  <si>
    <t>búrterasa_m2</t>
  </si>
  <si>
    <t>248,76</t>
  </si>
  <si>
    <t>2</t>
  </si>
  <si>
    <t>dlazba_m2</t>
  </si>
  <si>
    <t>258,66</t>
  </si>
  <si>
    <t>KRYCÍ LIST ROZPOČTU</t>
  </si>
  <si>
    <t>fóliaPVC</t>
  </si>
  <si>
    <t>319,785</t>
  </si>
  <si>
    <t>TI_200</t>
  </si>
  <si>
    <t>250,92</t>
  </si>
  <si>
    <t>kvetinac_m</t>
  </si>
  <si>
    <t>43,95</t>
  </si>
  <si>
    <t>kerobklbúr_m2</t>
  </si>
  <si>
    <t>69,502</t>
  </si>
  <si>
    <t>Objekt:</t>
  </si>
  <si>
    <t>omietpodhľad</t>
  </si>
  <si>
    <t>14,603</t>
  </si>
  <si>
    <t>01 - Exteriérová terasa</t>
  </si>
  <si>
    <t>ompodhľnová</t>
  </si>
  <si>
    <t>19,038</t>
  </si>
  <si>
    <t>náterOK</t>
  </si>
  <si>
    <t>10,185</t>
  </si>
  <si>
    <t>omietka_ext</t>
  </si>
  <si>
    <t>110,283</t>
  </si>
  <si>
    <t>omietka_extbufet</t>
  </si>
  <si>
    <t>17,725</t>
  </si>
  <si>
    <t>vedlobjekt</t>
  </si>
  <si>
    <t>105,455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</si>
  <si>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</si>
  <si>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</si>
  <si>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</si>
  <si>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</si>
  <si>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</si>
  <si>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</si>
  <si>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</si>
  <si>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</si>
  <si>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</si>
  <si>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</si>
  <si>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</si>
  <si>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</si>
  <si>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</si>
  <si>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</si>
  <si>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</si>
  <si>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</si>
  <si>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</si>
  <si>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</si>
  <si>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</si>
  <si>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</si>
  <si>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764 - Konštrukcie klampiarske</t>
  </si>
  <si>
    <t xml:space="preserve">    767 - Konštrukcie doplnkové kovové</t>
  </si>
  <si>
    <t xml:space="preserve">    772 - Podlahy z prírodného a konglomerovaného kameňa</t>
  </si>
  <si>
    <t xml:space="preserve">    783 - Nátery</t>
  </si>
  <si>
    <t>M - Práce a dodávky M</t>
  </si>
  <si>
    <t xml:space="preserve">    21-M - Elektromontáže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</si>
  <si>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</si>
  <si>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</si>
  <si>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</si>
  <si>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</si>
  <si>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</si>
  <si>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</si>
  <si>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</si>
  <si>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</si>
  <si>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</si>
  <si>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</si>
  <si>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</si>
  <si>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</si>
  <si>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</si>
  <si>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</si>
  <si>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</si>
  <si>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</si>
  <si>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</si>
  <si>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</si>
  <si>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</si>
  <si>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</si>
  <si>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</si>
  <si>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</si>
  <si>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</si>
  <si>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</si>
  <si>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</si>
  <si>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</si>
  <si>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</si>
  <si>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171209002.S</t>
  </si>
  <si>
    <t>Poplatok za skládku - zemina a kamenivo (17 05) ostatné</t>
  </si>
  <si>
    <t>t</t>
  </si>
  <si>
    <t>4</t>
  </si>
  <si>
    <t>-46634151</t>
  </si>
  <si>
    <t>VV</t>
  </si>
  <si>
    <t>kvetinac_m*0,65*0,6*1,7</t>
  </si>
  <si>
    <t>18390212...1</t>
  </si>
  <si>
    <t>Odstránenie zeminy alebo substrátu, vsakovacej vrstvy z nádoby priebežnej  pri výške nádoby do 700 mm, s naložením na dopravný prostriedok, odvozom do 20 km a so zložením, plochy nádoby od 0,60 do 0,70 m2 na 1m bežný</t>
  </si>
  <si>
    <t>m</t>
  </si>
  <si>
    <t>-2012734984</t>
  </si>
  <si>
    <t>49,8-5,4-0,15*3</t>
  </si>
  <si>
    <t>Súčet</t>
  </si>
  <si>
    <t>3</t>
  </si>
  <si>
    <t>Zvislé a kompletné konštrukcie</t>
  </si>
  <si>
    <t>345321515.S</t>
  </si>
  <si>
    <t>Betón múrikov parapetných, atikových, schodiskových, zábradelných, železový (bez výstuže) tr. C 25/30</t>
  </si>
  <si>
    <t>m3</t>
  </si>
  <si>
    <t>170514950</t>
  </si>
  <si>
    <t>(0,2*0,4*2+0,25*0,25)*(49,8-5,4-0,15*3)   "výplň čelného  konzol. kvetináča, bočné steny+dno</t>
  </si>
  <si>
    <t>2,5*0,15*0,3*(2)    "bočné múriky schodiska, navýšenie starých + náhrada zdegradovaných</t>
  </si>
  <si>
    <t>0,1*0,18*(3+2*2)           "múriky okolo brodítka, výšku prispôsobiť</t>
  </si>
  <si>
    <t>0,15*(0,14+0,05)*(49,8-5,4)    "oprava+navýšenie čelného múrika konzoly kvetináča</t>
  </si>
  <si>
    <t>0,15*(0,14+0,05)*6    "oprava+navýšenie krajného múrika</t>
  </si>
  <si>
    <t>Medzisúčet</t>
  </si>
  <si>
    <t>0,15*0,2*(6*3)    "oprava, doplnenie, zdegradovaných častí betónu</t>
  </si>
  <si>
    <t>345351101.S</t>
  </si>
  <si>
    <t>Debnenie múrikov parapet., atik., zábradl., plnostenných- zhotovenie</t>
  </si>
  <si>
    <t>m2</t>
  </si>
  <si>
    <t>1955444377</t>
  </si>
  <si>
    <t>(0,25*2+0,2)*(49,8-5,4-0,15*3)+0,25*0,2*4   "výplň čelného  konzol. kvetináča, bočné steny+dno</t>
  </si>
  <si>
    <t>2,5*2*0,3*(2)    "bočné múriky schodiska, navýšenie starých + náhrada zdegradovaných</t>
  </si>
  <si>
    <t>0,18*(3+2*2+0,15*4)*(2)           "múriky okolo brodítka, výšku prispôsobiť</t>
  </si>
  <si>
    <t>2*(0,14+0,05)*(49,8-5,4)    "oprava+navýšenie čelného múrika konzoly kvetináča</t>
  </si>
  <si>
    <t>2*(0,14+0,05)*6    "oprava+navýšenie krajného múrika</t>
  </si>
  <si>
    <t>2*0,2*(6*3)    "oprava, doplnenie, zdegradovaných častí betónu</t>
  </si>
  <si>
    <t>5</t>
  </si>
  <si>
    <t>345351102.S</t>
  </si>
  <si>
    <t>Debnenie múrikov parapet., atik., zábradl., plnostenných- odstránenie</t>
  </si>
  <si>
    <t>1133019753</t>
  </si>
  <si>
    <t>6</t>
  </si>
  <si>
    <t>345361821.S</t>
  </si>
  <si>
    <t>Výstuž múrikov parapet., atik., schodisk., zábradl., z betonárskej ocele B500 (10505)</t>
  </si>
  <si>
    <t>-61912301</t>
  </si>
  <si>
    <t>(0,5*(303)+49,8-5,4+6)*0,395/1000*1,1   "výstuž d=8mm, prekotvenie konzoly kvetináča  do nosného podklad. múrika kraj. radu dlažby s chem. kotvou</t>
  </si>
  <si>
    <t>Vodorovné konštrukcie</t>
  </si>
  <si>
    <t>7</t>
  </si>
  <si>
    <t>430321414.S</t>
  </si>
  <si>
    <t>Schodiskové konštrukcie, betón železový tr. C 25/30</t>
  </si>
  <si>
    <t>-615852460</t>
  </si>
  <si>
    <t>"prebetónovanie schodiska</t>
  </si>
  <si>
    <t>5,4*10*(0,275*0,15/2)   "zabetónovanie stupňov, vyrovnanie do šikminy ....doska pod izoláciu</t>
  </si>
  <si>
    <t>5,4*3,3*0,1          "šikmá doska, nad izoláciu</t>
  </si>
  <si>
    <t>5,4*10*(0,275*0,15/2)     "nové stupne</t>
  </si>
  <si>
    <t>8</t>
  </si>
  <si>
    <t>430362021.S</t>
  </si>
  <si>
    <t>Výstuž schodiskových konštrukcií zo zváraných sietí z drôtov typu KARI</t>
  </si>
  <si>
    <t>-324640422</t>
  </si>
  <si>
    <t>5,4*3,3*1,2*5,4/1000          "šikmá doska, nad izoláciu, sieť Ky50... drôt 8/8mm...oká 150/150mm</t>
  </si>
  <si>
    <t>9</t>
  </si>
  <si>
    <t>434351141.S</t>
  </si>
  <si>
    <t>Debnenie stupňov na podstupňovej doske alebo na teréne pôdorysne priamočiarych zhotovenie</t>
  </si>
  <si>
    <t>802716987</t>
  </si>
  <si>
    <t>5,4*10*(0,275+0,15)</t>
  </si>
  <si>
    <t>0,6*0,6*2/2</t>
  </si>
  <si>
    <t>10</t>
  </si>
  <si>
    <t>434351142.S</t>
  </si>
  <si>
    <t>Debnenie stupňov na podstupňovej doske alebo na teréne pôdorysne priamočiarych odstránenie</t>
  </si>
  <si>
    <t>-1567694274</t>
  </si>
  <si>
    <t>Úpravy povrchov, podlahy, osadenie</t>
  </si>
  <si>
    <t>11</t>
  </si>
  <si>
    <t>621460112.S</t>
  </si>
  <si>
    <t>Príprava vonkajšieho podkladu podhľadov na betónové podklady kontaktným mostíkom</t>
  </si>
  <si>
    <t>1643828607</t>
  </si>
  <si>
    <t>12</t>
  </si>
  <si>
    <t>621460121.S</t>
  </si>
  <si>
    <t>Príprava vonkajšieho podkladu podhľadov penetráciou základnou</t>
  </si>
  <si>
    <t>-199601901</t>
  </si>
  <si>
    <t>5,45*0,15*2+14*0,2               "podhľady v časti pod bufetom</t>
  </si>
  <si>
    <t>13</t>
  </si>
  <si>
    <t>621460365.S</t>
  </si>
  <si>
    <t>Vonkajšia omietka podhľadov vápennocementová jednovrstvová, hr. 20 mm</t>
  </si>
  <si>
    <t>-71050258</t>
  </si>
  <si>
    <t>14</t>
  </si>
  <si>
    <t>621461052.S</t>
  </si>
  <si>
    <t>Vonkajšia omietka podhľadov pastovitá silikónová roztieraná, hr. 1,5 mm</t>
  </si>
  <si>
    <t>-1564277506</t>
  </si>
  <si>
    <t>15</t>
  </si>
  <si>
    <t>621481119.S</t>
  </si>
  <si>
    <t>Potiahnutie vonkajších podhľadov sklotextilnou mriežkou s celoplošným prilepením</t>
  </si>
  <si>
    <t>680042106</t>
  </si>
  <si>
    <t>16</t>
  </si>
  <si>
    <t>622451071.1</t>
  </si>
  <si>
    <t>Vyspravenie, vyrovnanie  povrchu obitých betónových stien vonkajších maltou cementovou pre omietky</t>
  </si>
  <si>
    <t>1650481119</t>
  </si>
  <si>
    <t>17</t>
  </si>
  <si>
    <t>622460112.S</t>
  </si>
  <si>
    <t>Príprava vonkajšieho podkladu stien na betónové podklady kontaktným mostíkom</t>
  </si>
  <si>
    <t>-1422616505</t>
  </si>
  <si>
    <t>18</t>
  </si>
  <si>
    <t>622460121.S</t>
  </si>
  <si>
    <t>Príprava vonkajšieho podkladu stien penetráciou základnou</t>
  </si>
  <si>
    <t>106486668</t>
  </si>
  <si>
    <t>0,15*(6,25+49,8-5,4+2*2,5)              "navýšenie atiky po obvode a pri schodoch</t>
  </si>
  <si>
    <t>6*2,95-1,65*2,4+0,15*(1,65+2,4*2)     "bočná stena, vstup do 1.pp</t>
  </si>
  <si>
    <t>14*1+14*(0,25+0,2)-2*0,25*5,45+0,15*0,25*2*2   "pod  bufetom</t>
  </si>
  <si>
    <t>19</t>
  </si>
  <si>
    <t>622461052.S</t>
  </si>
  <si>
    <t>Vonkajšia omietka stien pastovitá silikónová roztieraná, hr. 1,5 mm</t>
  </si>
  <si>
    <t>-1561040098</t>
  </si>
  <si>
    <t>625250243.S</t>
  </si>
  <si>
    <t>Kontaktný zatepľovací systém z bieleho EPS hr. 50 mm, zatĺkacie kotvy</t>
  </si>
  <si>
    <t>685524481</t>
  </si>
  <si>
    <t>-omietka_extbufet</t>
  </si>
  <si>
    <t>13,1*8,05             "bočná stena vedľajšieho objektu</t>
  </si>
  <si>
    <t>21</t>
  </si>
  <si>
    <t>632001067.S</t>
  </si>
  <si>
    <t>Polypropylénové vlákna pre poter hr. 70 mm</t>
  </si>
  <si>
    <t>1521587771</t>
  </si>
  <si>
    <t>22</t>
  </si>
  <si>
    <t>632200020.6</t>
  </si>
  <si>
    <t>Montáž dlažby 600x600 mm kladená na sucho na rektifikačné terče výšky 20 -70 mm na plochých strechách (vrátane dodávky terčov)</t>
  </si>
  <si>
    <t>-1924483347</t>
  </si>
  <si>
    <t>(6-0,1)*(49,8-5,4)+5,4*3,5</t>
  </si>
  <si>
    <t>23</t>
  </si>
  <si>
    <t>M</t>
  </si>
  <si>
    <t>59246002...</t>
  </si>
  <si>
    <t>Dlažba betónová, rozmer 600x600x20 mm, svetlošedá</t>
  </si>
  <si>
    <t>167591530</t>
  </si>
  <si>
    <t>286,4772*1,04 'Prepočítané koeficientom množstva</t>
  </si>
  <si>
    <t>24</t>
  </si>
  <si>
    <t>63245911...75</t>
  </si>
  <si>
    <t>Cementový poter vyrábaný na stavbe, vrátane dopravy mixokretom (v rámci stavby), spádový poter, priemer. hr. 75 mm</t>
  </si>
  <si>
    <t>-692555425</t>
  </si>
  <si>
    <t xml:space="preserve">(6-0,25-0,2-0,15)*(49,8-5,4)+5,4*3,5    </t>
  </si>
  <si>
    <t xml:space="preserve">   "priemerná hrúbka 75mm.... v spáde hr. 50mm (pri žlabe), hr. 100mm (pri zasklenej stene), </t>
  </si>
  <si>
    <t>"vrátane prispôsobenia hrúbok pre osadenie brodítka  plochy cca 3xm2m"</t>
  </si>
  <si>
    <t>Ostatné konštrukcie a práce-búranie</t>
  </si>
  <si>
    <t>25</t>
  </si>
  <si>
    <t>941941031.S</t>
  </si>
  <si>
    <t>Montáž lešenia ľahkého pracovného radového s podlahami šírky od 0,80 do 1,00 m, výšky do 10 m</t>
  </si>
  <si>
    <t>-1442646424</t>
  </si>
  <si>
    <t>13,5*8</t>
  </si>
  <si>
    <t>26</t>
  </si>
  <si>
    <t>941941191.S</t>
  </si>
  <si>
    <t>Príplatok za prvý a každý ďalší i začatý mesiac použitia lešenia ľahkého pracovného radového s podlahami šírky od 0,80 do 1,00 m, výšky do 10 m</t>
  </si>
  <si>
    <t>-1082757925</t>
  </si>
  <si>
    <t>27</t>
  </si>
  <si>
    <t>941941831.S</t>
  </si>
  <si>
    <t>Demontáž lešenia ľahkého pracovného radového s podlahami šírky nad 0,80 do 1,00 m, výšky do 10 m</t>
  </si>
  <si>
    <t>-1405085749</t>
  </si>
  <si>
    <t>28</t>
  </si>
  <si>
    <t>941955004.S</t>
  </si>
  <si>
    <t>Lešenie ľahké pracovné pomocné s výškou lešeňovej podlahy nad 2,50 do 3,5 m</t>
  </si>
  <si>
    <t>1317287795</t>
  </si>
  <si>
    <t>6+6            "pri vstupe do 1.pp</t>
  </si>
  <si>
    <t>8                "pri saune</t>
  </si>
  <si>
    <t>29</t>
  </si>
  <si>
    <t>953945304.S</t>
  </si>
  <si>
    <t>Hliníkový soklový profil šírky 53 mm</t>
  </si>
  <si>
    <t>-900963995</t>
  </si>
  <si>
    <t>13,1     "vedlobjekt</t>
  </si>
  <si>
    <t>30</t>
  </si>
  <si>
    <t>953945351.S</t>
  </si>
  <si>
    <t>Hliníkový rohový ochranný profil s integrovanou mriežkou</t>
  </si>
  <si>
    <t>-850396772</t>
  </si>
  <si>
    <t>3,95+1,5*2</t>
  </si>
  <si>
    <t>9*2*0,25</t>
  </si>
  <si>
    <t>8,05+2*1             "vedlobjekt</t>
  </si>
  <si>
    <t>31</t>
  </si>
  <si>
    <t>953995406.S</t>
  </si>
  <si>
    <t>Okenný a dverový začisťovací profil</t>
  </si>
  <si>
    <t>-285145439</t>
  </si>
  <si>
    <t>9*(5,45+0,25*2)*2</t>
  </si>
  <si>
    <t>(0,5+1*2)     "vedlobjekt</t>
  </si>
  <si>
    <t>32</t>
  </si>
  <si>
    <t>953995411.S</t>
  </si>
  <si>
    <t>Nadokenný profil so skrytou okapničkou</t>
  </si>
  <si>
    <t>1380706549</t>
  </si>
  <si>
    <t>9*5,45</t>
  </si>
  <si>
    <t>49,8-5,4+0,05*3</t>
  </si>
  <si>
    <t>0,5    "vedlobjekt</t>
  </si>
  <si>
    <t>33</t>
  </si>
  <si>
    <t>959941123.S</t>
  </si>
  <si>
    <t>Chemická kotva s kotevným svorníkom tesnená chemickou ampulkou do betónu, ŽB, kameňa, s vyvŕtaním otvoru M12/95/220 mm</t>
  </si>
  <si>
    <t>ks</t>
  </si>
  <si>
    <t>-1234258707</t>
  </si>
  <si>
    <t>(49,8+6+2,4*2)*5</t>
  </si>
  <si>
    <t>34</t>
  </si>
  <si>
    <t>965043341.S</t>
  </si>
  <si>
    <t>Búranie podkladov pod dlažby, liatych dlažieb a mazanín,betón s poterom,teracom hr.do 100 mm, plochy nad 4 m2  -2,20000t</t>
  </si>
  <si>
    <t>-1490780982</t>
  </si>
  <si>
    <t>búrterasa_m2*0,05           "malt. lôžko</t>
  </si>
  <si>
    <t>35</t>
  </si>
  <si>
    <t>965043441.S</t>
  </si>
  <si>
    <t>Búranie podkladov pod dlažby, liatych dlažieb a mazanín,betón s poterom,teracom hr.do 150 mm,  plochy nad 4 m2 -2,20000t</t>
  </si>
  <si>
    <t>1671413425</t>
  </si>
  <si>
    <t>búrterasa_m2*0,13   "spád. poter</t>
  </si>
  <si>
    <t>36</t>
  </si>
  <si>
    <t>965081812.S</t>
  </si>
  <si>
    <t>Búranie dlažieb, z kamen., cement., terazzových, čadičových alebo keramických, hr. nad 10 mm,  -0,06500t</t>
  </si>
  <si>
    <t>1365753873</t>
  </si>
  <si>
    <t>(6-0,75)*(49,8-5,4)+5,4*2,9</t>
  </si>
  <si>
    <t>37</t>
  </si>
  <si>
    <t>968072879.1</t>
  </si>
  <si>
    <t>Demontáž okenných mreží  plochy do 2 m2,  -0,00600t</t>
  </si>
  <si>
    <t>-238292906</t>
  </si>
  <si>
    <t>5,45*0,25*9</t>
  </si>
  <si>
    <t>38</t>
  </si>
  <si>
    <t>972046011.S</t>
  </si>
  <si>
    <t>Jadrové vrty diamantovými korunkami do D 120 mm do stropov - betónových, dlažieb -0,00025t</t>
  </si>
  <si>
    <t>cm</t>
  </si>
  <si>
    <t>-5486911</t>
  </si>
  <si>
    <t>35*8                   "pre chrliče</t>
  </si>
  <si>
    <t>39</t>
  </si>
  <si>
    <t>978015291.S</t>
  </si>
  <si>
    <t>Otlčenie omietok vonkajších priečelí jednoduchých, s vyškriabaním škár, očistením muriva, v rozsahu do 100 %,  -0,05900t</t>
  </si>
  <si>
    <t>-782220837</t>
  </si>
  <si>
    <t>Medzisúčet (ďalšia vrsta omietky, poškodená, degradovaná, okrem vrstvy prislúchajúcej ku keram. obkladu</t>
  </si>
  <si>
    <t>(49,8-5,4)*0,2     "podhľad presahu kvetináča</t>
  </si>
  <si>
    <t>0,15*5,45*(2+5)             "nadpražie okien</t>
  </si>
  <si>
    <t>40</t>
  </si>
  <si>
    <t>978059631.S</t>
  </si>
  <si>
    <t>Odsekanie a odobratie obkladov stien z obkladačiek vonkajších vrátane podkladovej omietky nad 2 m2,  -0,08900t</t>
  </si>
  <si>
    <t>1495821806</t>
  </si>
  <si>
    <t>1*(6,22+49,8-5,4)         "čelo atiky</t>
  </si>
  <si>
    <t>0,35*(6,02+49,8-5,4)-(2+5)*0,25*5,45+0,15*(5,45+0,25*2)*(2+5)  "pás pod atikou</t>
  </si>
  <si>
    <t>((2,8+0,35)/2*1,5-0,2*0,5)*(2)        "bočné steny schodiska</t>
  </si>
  <si>
    <t>41</t>
  </si>
  <si>
    <t>979011111.S</t>
  </si>
  <si>
    <t>Zvislá doprava sutiny a vybúraných hmôt za prvé podlažie nad alebo pod základným podlažím</t>
  </si>
  <si>
    <t>2004102208</t>
  </si>
  <si>
    <t>42</t>
  </si>
  <si>
    <t>979081111.S</t>
  </si>
  <si>
    <t>Odvoz sutiny a vybúraných hmôt na skládku do 1 km</t>
  </si>
  <si>
    <t>2080387034</t>
  </si>
  <si>
    <t>43</t>
  </si>
  <si>
    <t>979081121.S</t>
  </si>
  <si>
    <t>Odvoz sutiny a vybúraných hmôt na skládku za každý ďalší 1 km</t>
  </si>
  <si>
    <t>1861881506</t>
  </si>
  <si>
    <t>126,02*19 'Prepočítané koeficientom množstva</t>
  </si>
  <si>
    <t>44</t>
  </si>
  <si>
    <t>979082111.S</t>
  </si>
  <si>
    <t>Vnútrostavenisková doprava sutiny a vybúraných hmôt do 10 m</t>
  </si>
  <si>
    <t>1119885010</t>
  </si>
  <si>
    <t>45</t>
  </si>
  <si>
    <t>979082121.S</t>
  </si>
  <si>
    <t>Vnútrostavenisková doprava sutiny a vybúraných hmôt za každých ďalších 5 m</t>
  </si>
  <si>
    <t>961081926</t>
  </si>
  <si>
    <t>126,02*8 'Prepočítané koeficientom množstva</t>
  </si>
  <si>
    <t>46</t>
  </si>
  <si>
    <t>979089012.S</t>
  </si>
  <si>
    <t>Poplatok za skládku - betón, tehly, dlaždice (17 01) ostatné</t>
  </si>
  <si>
    <t>-640783392</t>
  </si>
  <si>
    <t>99</t>
  </si>
  <si>
    <t>Presun hmôt HSV</t>
  </si>
  <si>
    <t>47</t>
  </si>
  <si>
    <t>999281111.S</t>
  </si>
  <si>
    <t>Presun hmôt pre opravy a údržbu objektov vrátane vonkajších plášťov výšky do 25 m</t>
  </si>
  <si>
    <t>1505223182</t>
  </si>
  <si>
    <t>PSV</t>
  </si>
  <si>
    <t>Práce a dodávky PSV</t>
  </si>
  <si>
    <t>711</t>
  </si>
  <si>
    <t>Izolácie proti vode a vlhkosti</t>
  </si>
  <si>
    <t>48</t>
  </si>
  <si>
    <t>711113131.S</t>
  </si>
  <si>
    <t>Izolácie proti zemnej vlhkosti a povrchovej vode 2-zložkovou stierkou hydroizolačnou minerálnou pružnou hr. 2 mm na ploche vodorovnej</t>
  </si>
  <si>
    <t>-1135026254</t>
  </si>
  <si>
    <t>10*0,3*5,4</t>
  </si>
  <si>
    <t>49</t>
  </si>
  <si>
    <t>711113141.S</t>
  </si>
  <si>
    <t>Izolácia proti zemnej vlhkosti a povrchovej vodeI 2-zložkovou stierkou hydroizolačnou minerálnou pružnou hr. 2 mm na ploche zvislej</t>
  </si>
  <si>
    <t>-386493291</t>
  </si>
  <si>
    <t>10*5,4*0,15+3,5*0,3*2</t>
  </si>
  <si>
    <t>50</t>
  </si>
  <si>
    <t>711113149.1</t>
  </si>
  <si>
    <t>Izolačná páska do rohov a kútov ASODICHTBAND</t>
  </si>
  <si>
    <t>579187369</t>
  </si>
  <si>
    <t>5,4*(10*2)</t>
  </si>
  <si>
    <t>51</t>
  </si>
  <si>
    <t>998711201.S</t>
  </si>
  <si>
    <t>Presun hmôt pre izoláciu proti vode v objektoch výšky do 6 m</t>
  </si>
  <si>
    <t>%</t>
  </si>
  <si>
    <t>-1869999213</t>
  </si>
  <si>
    <t>712</t>
  </si>
  <si>
    <t>Izolácie striech, povlakové krytiny</t>
  </si>
  <si>
    <t>52</t>
  </si>
  <si>
    <t>712290010.S</t>
  </si>
  <si>
    <t>Zhotovenie parozábrany pre strechy ploché do 10°</t>
  </si>
  <si>
    <t>1591337868</t>
  </si>
  <si>
    <t>(49,8-5,4)*(6-0,75)+5,4*3,3</t>
  </si>
  <si>
    <t>53</t>
  </si>
  <si>
    <t>283230007300.S</t>
  </si>
  <si>
    <t>Parozábrana hr. 0,15 mm, š. 2 m, materiál na báze PO - modifikovaný PE</t>
  </si>
  <si>
    <t>-1719691849</t>
  </si>
  <si>
    <t>250,92*1,15 'Prepočítané koeficientom množstva</t>
  </si>
  <si>
    <t>54</t>
  </si>
  <si>
    <t>712370070.S</t>
  </si>
  <si>
    <t>Zhotovenie povlakovej krytiny striech plochých do 10° PVC-P fóliou upevnenou prikotvením so zvarením spoju</t>
  </si>
  <si>
    <t>-1711722363</t>
  </si>
  <si>
    <t>(49,8-5,4)*6+5,4*3,3</t>
  </si>
  <si>
    <t>5,4*3,5             "šikmá doska schodiska</t>
  </si>
  <si>
    <t>0,15*(3,3+3)*2+0,15*(2+2,15)*2     "vytiahntie zvislé, múrik okolo brodítka</t>
  </si>
  <si>
    <t>0,15*(6*2+2,5*2)+3,5*0,3*2   "vytiahnutie bočné, kraje terasy a boky schodiska</t>
  </si>
  <si>
    <t>0,2*(49,8-5,4)   "vytiahnutie pozdĺžne, čelná hrana terasy</t>
  </si>
  <si>
    <t>55</t>
  </si>
  <si>
    <t>283220002000.S</t>
  </si>
  <si>
    <t>Hydroizolačná fólia PVC-P hr. 1,5 mm izolácia plochých striech</t>
  </si>
  <si>
    <t>-1357132522</t>
  </si>
  <si>
    <t>56</t>
  </si>
  <si>
    <t>311970001500.S</t>
  </si>
  <si>
    <t>Vrut do dĺžky 150 mm na upevnenie do kombi dosiek</t>
  </si>
  <si>
    <t>-278580892</t>
  </si>
  <si>
    <t>57</t>
  </si>
  <si>
    <t>712973220.S</t>
  </si>
  <si>
    <t>Detaily k PVC-P fóliam osadenie hotovej strešnej vpuste</t>
  </si>
  <si>
    <t>1672249841</t>
  </si>
  <si>
    <t>58</t>
  </si>
  <si>
    <t>283770009....</t>
  </si>
  <si>
    <t>Chrlič TWC 110 PVC s integrovanou PVC manžetou, dĺžka 600mm</t>
  </si>
  <si>
    <t>1908201186</t>
  </si>
  <si>
    <t>59</t>
  </si>
  <si>
    <t>311690001000.S</t>
  </si>
  <si>
    <t>Rozperný nit 6x30 mm do betónu, hliníkový</t>
  </si>
  <si>
    <t>-1419243640</t>
  </si>
  <si>
    <t>60</t>
  </si>
  <si>
    <t>712973232.S</t>
  </si>
  <si>
    <t>Detaily k PVC-P fóliam zaizolovanie kruhového prestupu 101 – 250 mm</t>
  </si>
  <si>
    <t>-313112193</t>
  </si>
  <si>
    <t>61</t>
  </si>
  <si>
    <t>283220002300.S</t>
  </si>
  <si>
    <t>Hydroizolačná fólia PVC-P hr. 2,0 mm izolácia plochých striech</t>
  </si>
  <si>
    <t>760204843</t>
  </si>
  <si>
    <t>8*0,285 'Prepočítané koeficientom množstva</t>
  </si>
  <si>
    <t>62</t>
  </si>
  <si>
    <t>712973420.S</t>
  </si>
  <si>
    <t>Detaily k termoplastom všeobecne, kútový uholník z hrubopoplastovaného plechu RŠ 125 mm, ohyb 90-135°</t>
  </si>
  <si>
    <t>-1668994733</t>
  </si>
  <si>
    <t>2*(49,8+6+2,5)</t>
  </si>
  <si>
    <t>3+2*2+3,3+2*2               "brodítko</t>
  </si>
  <si>
    <t>63</t>
  </si>
  <si>
    <t>-753846600</t>
  </si>
  <si>
    <t>64</t>
  </si>
  <si>
    <t>712973630.S</t>
  </si>
  <si>
    <t>Detaily k termoplastom všeobecne, nárožný uholník z hrubopoplast. plechu RŠ 125 mm, ohyb 90-135°</t>
  </si>
  <si>
    <t>1939923451</t>
  </si>
  <si>
    <t>6+49,8-5,4+2,5*2</t>
  </si>
  <si>
    <t>65</t>
  </si>
  <si>
    <t>203086323</t>
  </si>
  <si>
    <t>66</t>
  </si>
  <si>
    <t>712973760.S</t>
  </si>
  <si>
    <t>Detaily k termoplastom všeobecne, ukončujúci profil na stene tvaru "Z" pri ukončení z HPP rš 100 mm</t>
  </si>
  <si>
    <t>-952965005</t>
  </si>
  <si>
    <t>49,8+6</t>
  </si>
  <si>
    <t>67</t>
  </si>
  <si>
    <t>-1155496433</t>
  </si>
  <si>
    <t>68</t>
  </si>
  <si>
    <t>712973761.S</t>
  </si>
  <si>
    <t>Detaily k termoplastom všeobecne, ukončujúci profil na stene tvaru "Z" pri ukončení z HPP rš 125 mm</t>
  </si>
  <si>
    <t>-364446972</t>
  </si>
  <si>
    <t>3,5*2              "múrik schodiskový od schodov, šikmo</t>
  </si>
  <si>
    <t>69</t>
  </si>
  <si>
    <t>1378741094</t>
  </si>
  <si>
    <t>70</t>
  </si>
  <si>
    <t>712973850.S</t>
  </si>
  <si>
    <t>Detaily k termoplastom všeobecne, oplechovanie okraja odkvapovou záveternou lištou z hrubopolpast. plechu RŠ 330 mm</t>
  </si>
  <si>
    <t>-320063450</t>
  </si>
  <si>
    <t>49,8-5,4+6+2,5*2</t>
  </si>
  <si>
    <t>71</t>
  </si>
  <si>
    <t>-1063359224</t>
  </si>
  <si>
    <t>72</t>
  </si>
  <si>
    <t>712990040.S</t>
  </si>
  <si>
    <t>Položenie geotextílie vodorovne alebo zvislo na strechy ploché do 10°</t>
  </si>
  <si>
    <t>311630107</t>
  </si>
  <si>
    <t>fóliaPVC*(2)</t>
  </si>
  <si>
    <t>73</t>
  </si>
  <si>
    <t>693110004500.S</t>
  </si>
  <si>
    <t>Geotextília polypropylénová netkaná 300 g/m2</t>
  </si>
  <si>
    <t>735913845</t>
  </si>
  <si>
    <t>639,57*1,15 'Prepočítané koeficientom množstva</t>
  </si>
  <si>
    <t>74</t>
  </si>
  <si>
    <t>998712201.S</t>
  </si>
  <si>
    <t>Presun hmôt pre izoláciu povlakovej krytiny v objektoch výšky do 6 m</t>
  </si>
  <si>
    <t>597407921</t>
  </si>
  <si>
    <t>713</t>
  </si>
  <si>
    <t>Izolácie tepelné</t>
  </si>
  <si>
    <t>75</t>
  </si>
  <si>
    <t>713142250.S</t>
  </si>
  <si>
    <t>Montáž tepelnej izolácie striech plochých do 10° polystyrénom, dvojvrstvová kladenými voľne</t>
  </si>
  <si>
    <t>393634142</t>
  </si>
  <si>
    <t>76</t>
  </si>
  <si>
    <t>283720010000.S</t>
  </si>
  <si>
    <t>Doska EPS hr. 100 mm, pevnosť v tlaku 200 kPa, na zateplenie podláh a plochých striech</t>
  </si>
  <si>
    <t>339444661</t>
  </si>
  <si>
    <t>250,92*2,04 'Prepočítané koeficientom množstva</t>
  </si>
  <si>
    <t>77</t>
  </si>
  <si>
    <t>713144010.S</t>
  </si>
  <si>
    <t>Montáž tepelnej izolácie na atiku polystyrénom kladeným voľne</t>
  </si>
  <si>
    <t>-642049201</t>
  </si>
  <si>
    <t>0,65*(49,8-5,4-0,15*3)   "výplň dna pôvod.  čelného žľabu</t>
  </si>
  <si>
    <t>78</t>
  </si>
  <si>
    <t>283720010500.S</t>
  </si>
  <si>
    <t>Doska EPS hr. 200 mm, pevnosť v tlaku 200 kPa, na zateplenie podláh a plochých striech</t>
  </si>
  <si>
    <t>-1410223314</t>
  </si>
  <si>
    <t>28,568*1,02 'Prepočítané koeficientom množstva</t>
  </si>
  <si>
    <t>79</t>
  </si>
  <si>
    <t>998713201.S</t>
  </si>
  <si>
    <t>Presun hmôt pre izolácie tepelné v objektoch výšky do 6 m</t>
  </si>
  <si>
    <t>598716461</t>
  </si>
  <si>
    <t>721</t>
  </si>
  <si>
    <t>Zdravotechnika - vnútorná kanalizácia</t>
  </si>
  <si>
    <t>80</t>
  </si>
  <si>
    <t>7211711...</t>
  </si>
  <si>
    <t>Napojenie brodítka na vnútornú kanalizáciu pod stropom terasy</t>
  </si>
  <si>
    <t>kpl</t>
  </si>
  <si>
    <t>-1835420982</t>
  </si>
  <si>
    <t>"prieraz cez strop hr. 250mm... d100mm</t>
  </si>
  <si>
    <t>"prieraz  cez murivo hr. 300mm...d100mm</t>
  </si>
  <si>
    <t>"potrubie PVC DN75mm  vedené pod stropom na závesoch....dĺžka l=10m"</t>
  </si>
  <si>
    <t>"vsadenie odbočky, zaústenie do jestvujúcej kanalizácie</t>
  </si>
  <si>
    <t>"potrubie plasthliníkové DN  vedené pod stropom na závesoch</t>
  </si>
  <si>
    <t>722</t>
  </si>
  <si>
    <t>Zdravotechnika - vnútorný vodovod</t>
  </si>
  <si>
    <t>81</t>
  </si>
  <si>
    <t>72217...</t>
  </si>
  <si>
    <t>Napojenie brodítka na vnútorný rozvod vody pod stropom terasy</t>
  </si>
  <si>
    <t>-1322042480</t>
  </si>
  <si>
    <t>"prieraz cez strop hr. 250mm... d=50mm</t>
  </si>
  <si>
    <t>"prieraz  cez murivo hr. 300mm...d=50mm</t>
  </si>
  <si>
    <t>"potrubie plasthliníkové DN 25mm  vedené pod stropom na závesoch....dĺžka l=14m"</t>
  </si>
  <si>
    <t>"tepelná izolácia potrubia hr. 9mm</t>
  </si>
  <si>
    <t>"vsadenie odbočky, zaústenie do jestvujúceho rozvodu vody</t>
  </si>
  <si>
    <t>"uzáver guľový DN 25mm</t>
  </si>
  <si>
    <t>764</t>
  </si>
  <si>
    <t>Konštrukcie klampiarske</t>
  </si>
  <si>
    <t>82</t>
  </si>
  <si>
    <t>764359....S</t>
  </si>
  <si>
    <t>Vyplechovanie betónového žľabu 250x200mm z poplastovaného plechu (Viplanyl), r.š. 750mm kotvenie do betónu, vrátane úpravy čiel a prestupov</t>
  </si>
  <si>
    <t>982731744</t>
  </si>
  <si>
    <t>49,8-5,4</t>
  </si>
  <si>
    <t>83</t>
  </si>
  <si>
    <t>764410450.S</t>
  </si>
  <si>
    <t>Oplechovanie parapetov z pozinkovaného farbeného PZf plechu, vrátane rohov r.š. 330 mm</t>
  </si>
  <si>
    <t>1843420462</t>
  </si>
  <si>
    <t>0,55   "vedlobjekt</t>
  </si>
  <si>
    <t>84</t>
  </si>
  <si>
    <t>764430500.1</t>
  </si>
  <si>
    <t>Oplechovanie  - krycia lišta zateplenia "Z" lišta z poplastovaného plechu,  r.š. 250 mm</t>
  </si>
  <si>
    <t>-903320382</t>
  </si>
  <si>
    <t>85</t>
  </si>
  <si>
    <t>998764201.S</t>
  </si>
  <si>
    <t>Presun hmôt pre konštrukcie klampiarske v objektoch výšky do 6 m</t>
  </si>
  <si>
    <t>1331457446</t>
  </si>
  <si>
    <t>767</t>
  </si>
  <si>
    <t>Konštrukcie doplnkové kovové</t>
  </si>
  <si>
    <t>86</t>
  </si>
  <si>
    <t>7671550...B</t>
  </si>
  <si>
    <t>Montáž a dodávka - nerezové brodítko 300x200mm, s vaničkou, s bočným zábradlím, s integrovanými dvoma sprchamiu a zápachovým uzáverom, komplet</t>
  </si>
  <si>
    <t>kus</t>
  </si>
  <si>
    <t>-873841231</t>
  </si>
  <si>
    <t>87</t>
  </si>
  <si>
    <t>7671630...N1</t>
  </si>
  <si>
    <t xml:space="preserve">Montáž a dodávka - zábradlie nerezové tyčové  na terasu, kotvenie do steny </t>
  </si>
  <si>
    <t>1596168690</t>
  </si>
  <si>
    <t>6,3+49,8-5,4+2,6*2</t>
  </si>
  <si>
    <t>88</t>
  </si>
  <si>
    <t>7671641...N2</t>
  </si>
  <si>
    <t>Montáž a dodávka - madlo nerezové, rúrkove d=50mm</t>
  </si>
  <si>
    <t>634427994</t>
  </si>
  <si>
    <t>(3,2+1,2)*2          "pri schodisku, šikmé madlo (kotvené do steny a OK zábradlia terasy) + stĺpik (kotvenie do podlahy)</t>
  </si>
  <si>
    <t>89</t>
  </si>
  <si>
    <t>7673303...S</t>
  </si>
  <si>
    <t>Montáž a dodávka - oblej alebo plochej striešky od steny nad vchodové dvere z komorového polykarbonátu 2000x900 mm</t>
  </si>
  <si>
    <t>1342463560</t>
  </si>
  <si>
    <t>90</t>
  </si>
  <si>
    <t>767612110.S</t>
  </si>
  <si>
    <t>Montáž okien hliníkových s hydroizolačnými expanznými páskami (expanzná)</t>
  </si>
  <si>
    <t>1307012737</t>
  </si>
  <si>
    <t>2*(5,45+0,25)*9</t>
  </si>
  <si>
    <t>91</t>
  </si>
  <si>
    <t>283550011300.S</t>
  </si>
  <si>
    <t>Komprimovaná parotesná PUR expanzná páska 5-30x74 mm, pre okenné a fasádne konštrukcie</t>
  </si>
  <si>
    <t>1894190362</t>
  </si>
  <si>
    <t>92</t>
  </si>
  <si>
    <t>55341009...O1</t>
  </si>
  <si>
    <t>Okno hliníkové 5450x250mm, 4-krídklové (2xfix, 2xsklopné), izolačné dvojsklo</t>
  </si>
  <si>
    <t>-1729850854</t>
  </si>
  <si>
    <t>93</t>
  </si>
  <si>
    <t>767996801.S</t>
  </si>
  <si>
    <t>Demontáž ostatných doplnkov stavieb s hmotnosťou jednotlivých dielov konštrukcií do 50 kg,  -0,00100t</t>
  </si>
  <si>
    <t>kg</t>
  </si>
  <si>
    <t>21994021</t>
  </si>
  <si>
    <t>50                "strieška nad vstup. dverami</t>
  </si>
  <si>
    <t>94</t>
  </si>
  <si>
    <t>998767201.S</t>
  </si>
  <si>
    <t>Presun hmôt pre kovové stavebné doplnkové konštrukcie v objektoch výšky do 6 m</t>
  </si>
  <si>
    <t>678497351</t>
  </si>
  <si>
    <t>772</t>
  </si>
  <si>
    <t>Podlahy z prírodného a konglomerovaného kameňa</t>
  </si>
  <si>
    <t>95</t>
  </si>
  <si>
    <t>772211303.1</t>
  </si>
  <si>
    <t>Montáž obkladu schodiskových nástupníc betónových  hr. 40 - 50 mm</t>
  </si>
  <si>
    <t>172317925</t>
  </si>
  <si>
    <t>5,4*10</t>
  </si>
  <si>
    <t>96</t>
  </si>
  <si>
    <t>59384001...01</t>
  </si>
  <si>
    <t>Betónová nástupnica 300x40mmx1800mm  (napr. REHAK Exterier verona Bianco)</t>
  </si>
  <si>
    <t>1400995939</t>
  </si>
  <si>
    <t>3*10</t>
  </si>
  <si>
    <t>97</t>
  </si>
  <si>
    <t>772211413.1</t>
  </si>
  <si>
    <t>Montáž obkladu podstupnice doskami betónovými v.do 200 mm, hr. do 30 mm</t>
  </si>
  <si>
    <t>-881288801</t>
  </si>
  <si>
    <t>98</t>
  </si>
  <si>
    <t>59384001...02</t>
  </si>
  <si>
    <t>Betónová podstupnica 150x30mmx1800mm  (napr. REHAK Exterier verona Bianco)</t>
  </si>
  <si>
    <t>-1478249549</t>
  </si>
  <si>
    <t>998772201.S</t>
  </si>
  <si>
    <t>Presun hmôt pre kamennú dlažbu v objektoch výšky do 6 m</t>
  </si>
  <si>
    <t>-494942632</t>
  </si>
  <si>
    <t>783</t>
  </si>
  <si>
    <t>Nátery</t>
  </si>
  <si>
    <t>100</t>
  </si>
  <si>
    <t>783201812.S</t>
  </si>
  <si>
    <t>Odstránenie starých náterov z kovových stavebných doplnkových konštrukcií oceľovou kefou</t>
  </si>
  <si>
    <t>-577877634</t>
  </si>
  <si>
    <t>101</t>
  </si>
  <si>
    <t>783215400.S</t>
  </si>
  <si>
    <t>Nátery kov.stav.doplnk.konštr. olejové dvojnásobné 1x s emailovaním a tmelením - 105µm</t>
  </si>
  <si>
    <t>-2117761360</t>
  </si>
  <si>
    <t>1,65*2,4*2+0,3*(2,95*2+1,65)</t>
  </si>
  <si>
    <t>102</t>
  </si>
  <si>
    <t>783226100.S</t>
  </si>
  <si>
    <t>Nátery kov.stav.doplnk.konštr. syntetické na vzduchu schnúce základný - 35µm</t>
  </si>
  <si>
    <t>1703011442</t>
  </si>
  <si>
    <t>Práce a dodávky M</t>
  </si>
  <si>
    <t>21-M</t>
  </si>
  <si>
    <t>Elektromontáže</t>
  </si>
  <si>
    <t>103</t>
  </si>
  <si>
    <t>210-00-1001</t>
  </si>
  <si>
    <t>Montáž+dodávka - rozvod elektro pre osvetlenie terasy z miestnosti vedúceho, kábel CYKY 3x1,5mm2, vedenie  v objekte v chráničke na stene/strope</t>
  </si>
  <si>
    <t>-1337721919</t>
  </si>
  <si>
    <t>104</t>
  </si>
  <si>
    <t>210-00-1002</t>
  </si>
  <si>
    <t>Montáž+dodávka - rozvod elektro pre osvetlenie terasy z miestnosti vedúceho, kábel CYKY 3x1,5mm2, vedené  v zemi v chráničke popri objekte, vrátane výkopu ryhy, lôžka, zásypu</t>
  </si>
  <si>
    <t>171089587</t>
  </si>
  <si>
    <t>105</t>
  </si>
  <si>
    <t>210-00-1003</t>
  </si>
  <si>
    <t xml:space="preserve">Montáž+dodávka - stožiar osvetlenia 2-stupňový D=60/89mm, dĺžka 6m, oceľ pozinkovaná, vrátane výkopu a betónového základu 400x400x900mm </t>
  </si>
  <si>
    <t>197552906</t>
  </si>
  <si>
    <t>106</t>
  </si>
  <si>
    <t>210-00-1004</t>
  </si>
  <si>
    <t>Montáž+dodávka - svietidlo kruhové pre osvetlenie terasy so súmrakovým čidlom LED/150-15W/IP65/4000K, osvetlenie terasy a zelene, montáž na stožiar , alt. solár</t>
  </si>
  <si>
    <t>-934280240</t>
  </si>
  <si>
    <t>107</t>
  </si>
  <si>
    <t>210-01-0001</t>
  </si>
  <si>
    <t>Ostatné pridružené pomocné práce, sekacie práce, murárske vysprávky</t>
  </si>
  <si>
    <t>hod</t>
  </si>
  <si>
    <t>-1807415175</t>
  </si>
  <si>
    <t>108</t>
  </si>
  <si>
    <t>210-01-0002</t>
  </si>
  <si>
    <t>Ostatné neuvedené montážne práce elektro (nevyhnutné, prípadne podľa požiadavky investora)</t>
  </si>
  <si>
    <t>829006302</t>
  </si>
  <si>
    <t>109</t>
  </si>
  <si>
    <t>3411100...d</t>
  </si>
  <si>
    <t xml:space="preserve">Pridružený, pomocný a doplnkový materiál </t>
  </si>
  <si>
    <t>256</t>
  </si>
  <si>
    <t>1504061515</t>
  </si>
  <si>
    <t>110</t>
  </si>
  <si>
    <t>210-01-0003</t>
  </si>
  <si>
    <t>Projekt skutkového vyhotovenia elektroinštalácie, revízna správa</t>
  </si>
  <si>
    <t>1279563863</t>
  </si>
  <si>
    <t>vykop_jama</t>
  </si>
  <si>
    <t>27,515</t>
  </si>
  <si>
    <t>vykop_ryhy</t>
  </si>
  <si>
    <t>9,54</t>
  </si>
  <si>
    <t>izolzvis</t>
  </si>
  <si>
    <t>21,548</t>
  </si>
  <si>
    <t>izolbočstena</t>
  </si>
  <si>
    <t>2,6</t>
  </si>
  <si>
    <t>izolvod</t>
  </si>
  <si>
    <t>streškryt</t>
  </si>
  <si>
    <t>51,123</t>
  </si>
  <si>
    <t>omietka_steny</t>
  </si>
  <si>
    <t>53,74</t>
  </si>
  <si>
    <t>02 - Skladové priestory</t>
  </si>
  <si>
    <t>EPS50</t>
  </si>
  <si>
    <t>25,285</t>
  </si>
  <si>
    <t>EPS10</t>
  </si>
  <si>
    <t>4,05</t>
  </si>
  <si>
    <t>malba</t>
  </si>
  <si>
    <t>97,9</t>
  </si>
  <si>
    <t xml:space="preserve">    2 - Zakladanie</t>
  </si>
  <si>
    <t xml:space="preserve">    784 - Maľby</t>
  </si>
  <si>
    <t>VRN - Investičné náklady neobsiahnuté v cenách</t>
  </si>
  <si>
    <t>131201102.S</t>
  </si>
  <si>
    <t>Výkop nezapaženej jamy v hornine 3, nad 100 do 1000 m3</t>
  </si>
  <si>
    <t>1965477716</t>
  </si>
  <si>
    <t>7,3*7,15*0,3</t>
  </si>
  <si>
    <t>1,2*7,6*2,6/2</t>
  </si>
  <si>
    <t>131201109.S</t>
  </si>
  <si>
    <t>Hĺbenie nezapažených jám a zárezov. Príplatok za lepivosť horniny 3</t>
  </si>
  <si>
    <t>-465386319</t>
  </si>
  <si>
    <t>vykop_jama*0,3</t>
  </si>
  <si>
    <t>132201101.S</t>
  </si>
  <si>
    <t>Výkop ryhy do šírky 600 mm v horn.3 do 100 m3</t>
  </si>
  <si>
    <t>784420216</t>
  </si>
  <si>
    <t>0,6*0,6*2*(7,15+7,3-0,6*2)</t>
  </si>
  <si>
    <t>132201109.S</t>
  </si>
  <si>
    <t>Príplatok k cene za lepivosť pri hĺbení rýh šírky do 600 mm zapažených i nezapažených s urovnaním dna v hornine 3</t>
  </si>
  <si>
    <t>1984145750</t>
  </si>
  <si>
    <t>vykop_ryhy*0,3</t>
  </si>
  <si>
    <t>162201102.S</t>
  </si>
  <si>
    <t>Vodorovné premiestnenie výkopku z horniny 1-4 nad 20-50m</t>
  </si>
  <si>
    <t>-2093599279</t>
  </si>
  <si>
    <t>167101101.S</t>
  </si>
  <si>
    <t>Nakladanie neuľahnutého výkopku z hornín tr.1-4 do 100 m3</t>
  </si>
  <si>
    <t>188981065</t>
  </si>
  <si>
    <t>171101101.S</t>
  </si>
  <si>
    <t>Uloženie sypaniny do násypu súdržnej horniny s mierou zhutnenia podľa Proctor-Standard na 95 %</t>
  </si>
  <si>
    <t>-417995815</t>
  </si>
  <si>
    <t>Súčet   "využitie v rámci areálu...násyp na vytvorenie prirodzeného sklonu od terasy/garáže a pod.</t>
  </si>
  <si>
    <t>174101001.S</t>
  </si>
  <si>
    <t>Zásyp sypaninou so zhutnením jám, šachiet, rýh, zárezov alebo okolo objektov do 100 m3</t>
  </si>
  <si>
    <t>556362971</t>
  </si>
  <si>
    <t>7,5*0,5*2,5+1*0,5*2,5   "zásyp za zvislú izoláciu</t>
  </si>
  <si>
    <t>zasyp_štrk</t>
  </si>
  <si>
    <t>583310003400.S</t>
  </si>
  <si>
    <t>Štrkopiesok frakcia 0-63 mm</t>
  </si>
  <si>
    <t>1440034003</t>
  </si>
  <si>
    <t>10,625*1,89 'Prepočítané koeficientom množstva</t>
  </si>
  <si>
    <t>Zakladanie</t>
  </si>
  <si>
    <t>274313611.S</t>
  </si>
  <si>
    <t>Betón základových pásov, prostý tr. C 16/20</t>
  </si>
  <si>
    <t>-2011231458</t>
  </si>
  <si>
    <t>0,6*0,8*(7,15+7,3-0,6*2)*2</t>
  </si>
  <si>
    <t>274351217.S</t>
  </si>
  <si>
    <t>Debnenie stien základových pásov, zhotovenie-tradičné</t>
  </si>
  <si>
    <t>479244012</t>
  </si>
  <si>
    <t>0,25*2*(7,15+7,3+5,95+6,1)</t>
  </si>
  <si>
    <t>274351218.S</t>
  </si>
  <si>
    <t>Debnenie stien základových pásov, odstránenie-tradičné</t>
  </si>
  <si>
    <t>-100941525</t>
  </si>
  <si>
    <t>311233141.S</t>
  </si>
  <si>
    <t>Murivo nosné (m3) z tehál pálených dierovaných brúsených na pero a drážku hrúbky 300 mm, na maltu pre tenké škáry</t>
  </si>
  <si>
    <t>-1764481223</t>
  </si>
  <si>
    <t>0,3*2,5*(7*2+(7-0,3*2))  "bočné + zadná stena</t>
  </si>
  <si>
    <t>0,3*(2,5-0,3)*0,65*2    "čelné steny bočné</t>
  </si>
  <si>
    <t>331321410.S</t>
  </si>
  <si>
    <t>Betón stĺpov a pilierov hranatých, ťahadiel, rámových stojok, vzpier, železový (bez výstuže) tr. C 25/30</t>
  </si>
  <si>
    <t>-294006933</t>
  </si>
  <si>
    <t>0,3*0,3*2,5</t>
  </si>
  <si>
    <t>331351101.S</t>
  </si>
  <si>
    <t>Debnenie hranatých stĺpov prierezu pravouhlého štvoruholníka výšky do 4 m, zhotovenie-dielce</t>
  </si>
  <si>
    <t>1161541275</t>
  </si>
  <si>
    <t>0,3*4*2,5</t>
  </si>
  <si>
    <t>331351102.S</t>
  </si>
  <si>
    <t>Debnenie hranatých stĺpov prierezu pravouhlého štvoruholníka výšky do 4 m, odstránenie-dielce</t>
  </si>
  <si>
    <t>1111214200</t>
  </si>
  <si>
    <t>332361821.S</t>
  </si>
  <si>
    <t>Výstuž stĺpov, pilierov, stojok oblých z bet. ocele B500 (10505)</t>
  </si>
  <si>
    <t>246326654</t>
  </si>
  <si>
    <t>0,3*0,3*2,5*(0,1)</t>
  </si>
  <si>
    <t>411321414.S</t>
  </si>
  <si>
    <t>Betón stropov doskových a trámových,  železový tr. C 25/30</t>
  </si>
  <si>
    <t>137250221</t>
  </si>
  <si>
    <t>0,25*7*7</t>
  </si>
  <si>
    <t>411351101.S</t>
  </si>
  <si>
    <t>Debnenie stropov doskových zhotovenie-dielce</t>
  </si>
  <si>
    <t>1614511079</t>
  </si>
  <si>
    <t>6,4*6,4+0,25*2*(7*2)</t>
  </si>
  <si>
    <t>411351102.S</t>
  </si>
  <si>
    <t>Debnenie stropov doskových odstránenie-dielce</t>
  </si>
  <si>
    <t>-1933653971</t>
  </si>
  <si>
    <t>411354173.S</t>
  </si>
  <si>
    <t>Podporná konštrukcia stropov výšky do 4 m pre zaťaženie do 12 kPa zhotovenie</t>
  </si>
  <si>
    <t>1930773256</t>
  </si>
  <si>
    <t>6,4*6,4</t>
  </si>
  <si>
    <t>411354174.S</t>
  </si>
  <si>
    <t>Podporná konštrukcia stropov výšky do 4 m pre zaťaženie do 12 kPa odstránenie</t>
  </si>
  <si>
    <t>-1413620072</t>
  </si>
  <si>
    <t>411361821.S</t>
  </si>
  <si>
    <t>Výstuž stropov doskových, trámových, vložkových,konzolových alebo balkónových, B500 (10505)</t>
  </si>
  <si>
    <t>-1943991966</t>
  </si>
  <si>
    <t>7*7*0,25*0,1</t>
  </si>
  <si>
    <t>413321414.S</t>
  </si>
  <si>
    <t>Betón nosníkov, železový tr. C 25/30</t>
  </si>
  <si>
    <t>181621480</t>
  </si>
  <si>
    <t>0,3*0,3*7             "čelný prievlak nad bránami</t>
  </si>
  <si>
    <t>0,3*0,25*6,7           "stredný priečny prievlak</t>
  </si>
  <si>
    <t>413351107.S</t>
  </si>
  <si>
    <t>Debnenie nosníka zhotovenie-dielce</t>
  </si>
  <si>
    <t>-1879948019</t>
  </si>
  <si>
    <t>0,3*3*7+0,3*0,3*2             "čelný prievlak nad bránami</t>
  </si>
  <si>
    <t>(0,3+2*0,25)*6,7+0,3*0,25           "stredný priečny prievlak</t>
  </si>
  <si>
    <t>413351108.S</t>
  </si>
  <si>
    <t>Debnenie nosníka odstránenie-dielce</t>
  </si>
  <si>
    <t>-1537921605</t>
  </si>
  <si>
    <t>413351215.S</t>
  </si>
  <si>
    <t>Podporná konštrukcia nosníkov výšky do 4 m zaťaženia do 20 kPa - zhotovenie</t>
  </si>
  <si>
    <t>-287958444</t>
  </si>
  <si>
    <t>0,3*3*7             "čelný prievlak nad bránami</t>
  </si>
  <si>
    <t>(0,3)*6,7           "stredný priečny prievlak</t>
  </si>
  <si>
    <t>413351216.S</t>
  </si>
  <si>
    <t>Podporná konštrukcia nosníkov výšky do 4 m zaťaženia do 20 kPa - odstránenie</t>
  </si>
  <si>
    <t>-985836300</t>
  </si>
  <si>
    <t>413361821.S</t>
  </si>
  <si>
    <t>Výstuž nosníkov a trámov, bez rozdielu tvaru a uloženia, B500 (10505)</t>
  </si>
  <si>
    <t>-1342036122</t>
  </si>
  <si>
    <t>0,3*0,3*7*(0,12)             "čelný prievlak nad bránami</t>
  </si>
  <si>
    <t>0,3*0,25*6,7*(0,12)           "stredný priečny prievlak</t>
  </si>
  <si>
    <t>612460121.S</t>
  </si>
  <si>
    <t>Príprava vnútorného podkladu stien penetráciou základnou</t>
  </si>
  <si>
    <t>-1905704092</t>
  </si>
  <si>
    <t>612460363.S</t>
  </si>
  <si>
    <t>Vnútorná omietka stien vápennocementová jednovrstvová, hr. 10 mm</t>
  </si>
  <si>
    <t>-2028724404</t>
  </si>
  <si>
    <t>2,45*2*(6,4*2)-2,4*2,15*2+0,1*(2,4+2,15*2)*2</t>
  </si>
  <si>
    <t>899510560</t>
  </si>
  <si>
    <t>EPS10+EPS50</t>
  </si>
  <si>
    <t>622461072.S</t>
  </si>
  <si>
    <t>Vonkajšia omietka stien pastovitá silikón-silikátová roztieraná, hr. 1,5 mm</t>
  </si>
  <si>
    <t>1409887807</t>
  </si>
  <si>
    <t>1422396945</t>
  </si>
  <si>
    <t>7,05*2,7-2,4*2,15*2</t>
  </si>
  <si>
    <t>7,1*2,7-izolbočstena</t>
  </si>
  <si>
    <t>625250311.S</t>
  </si>
  <si>
    <t>Kontaktný zatepľovací systém ostenia z bieleho EPS hr. 10 mm</t>
  </si>
  <si>
    <t>-1639085026</t>
  </si>
  <si>
    <t>0,3*(2,45+2,15*2)*2</t>
  </si>
  <si>
    <t>631312711.S</t>
  </si>
  <si>
    <t>Mazanina z betónu prostého (m3) tr. C 25/30 hr.nad 50 do 80 mm</t>
  </si>
  <si>
    <t>-131960486</t>
  </si>
  <si>
    <t>6,4*6,4*0,08</t>
  </si>
  <si>
    <t>0,3*2,5*2*0,08</t>
  </si>
  <si>
    <t>Súčet  "podlaha garáže</t>
  </si>
  <si>
    <t>631315611.S</t>
  </si>
  <si>
    <t>Mazanina z betónu prostého (m3) tr. C 16/20 hr.nad 120 do 240 mm</t>
  </si>
  <si>
    <t>-1960677598</t>
  </si>
  <si>
    <t>6,1*5,95*0,15             "podkladný betón</t>
  </si>
  <si>
    <t>631319161.S</t>
  </si>
  <si>
    <t>Príplatok za prehlad. betónovej mazaniny min. tr.C 8/10 oceľ. hlad. hr. 50-80 mm (40kg/m3)</t>
  </si>
  <si>
    <t>1877847274</t>
  </si>
  <si>
    <t>631319175.S</t>
  </si>
  <si>
    <t>Príplatok za strhnutie povrchu mazaniny latou pre hr. obidvoch vrstiev mazaniny nad 120 do 240 mm</t>
  </si>
  <si>
    <t>-1913935646</t>
  </si>
  <si>
    <t>631351101.S</t>
  </si>
  <si>
    <t>Debnenie stien, rýh a otvorov v podlahách zhotovenie</t>
  </si>
  <si>
    <t>1520109879</t>
  </si>
  <si>
    <t>0,05*2*(7,1*2)</t>
  </si>
  <si>
    <t>631351102.S</t>
  </si>
  <si>
    <t>Debnenie stien, rýh a otvorov v podlahách odstránenie</t>
  </si>
  <si>
    <t>-587410732</t>
  </si>
  <si>
    <t>631362421.S</t>
  </si>
  <si>
    <t>Výstuž mazanín z betónov (z kameniva) a z ľahkých betónov zo sietí KARI, priemer drôtu 6/6 mm, veľkosť oka 100x100 mm</t>
  </si>
  <si>
    <t>-1830254877</t>
  </si>
  <si>
    <t>6,1*5,95             "podkladný betón</t>
  </si>
  <si>
    <t>631501111.S</t>
  </si>
  <si>
    <t>Násyp s utlačením a urovnaním povrchu z kameniva ťaženého hrubého a drobného</t>
  </si>
  <si>
    <t>1462504755</t>
  </si>
  <si>
    <t>6,1*5,95*0,1             "podkladný betón</t>
  </si>
  <si>
    <t>632001065.S</t>
  </si>
  <si>
    <t>Polypropylénové vlákna pre poter hr. 50 mm</t>
  </si>
  <si>
    <t>-1676905891</t>
  </si>
  <si>
    <t>632452138.S</t>
  </si>
  <si>
    <t>Cementový poter z betonárky, pevnosti v tlaku 25 MPa, hr. 50 mm</t>
  </si>
  <si>
    <t>-1806478152</t>
  </si>
  <si>
    <t>7,2*7,2      "ochranný poter streš. krytiny</t>
  </si>
  <si>
    <t>931961115.S</t>
  </si>
  <si>
    <t>Vložky do dilatačných škár zvislé, z polystyrénovej dosky hr. 30 mm</t>
  </si>
  <si>
    <t>358408324</t>
  </si>
  <si>
    <t>7,15*2,5</t>
  </si>
  <si>
    <t>941955001.S</t>
  </si>
  <si>
    <t>Lešenie ľahké pracovné pomocné, s výškou lešeňovej podlahy do 1,20 m</t>
  </si>
  <si>
    <t>-994378636</t>
  </si>
  <si>
    <t>6,4*4    "pre interier omietky</t>
  </si>
  <si>
    <t>941955003.S</t>
  </si>
  <si>
    <t>Lešenie ľahké pracovné pomocné s výškou lešeňovej podlahy nad 1,90 do 2,50 m</t>
  </si>
  <si>
    <t>998266107</t>
  </si>
  <si>
    <t>6+5   "exterier om</t>
  </si>
  <si>
    <t>1747116373</t>
  </si>
  <si>
    <t>7,1-2,4*2+7,1-1</t>
  </si>
  <si>
    <t>2093333659</t>
  </si>
  <si>
    <t>-465977096</t>
  </si>
  <si>
    <t>(2,4+2,15*2)*2</t>
  </si>
  <si>
    <t>2020801214</t>
  </si>
  <si>
    <t>2,5*2</t>
  </si>
  <si>
    <t>953995421.S</t>
  </si>
  <si>
    <t>Rohový profil s integrovanou sieťovinou - pevný</t>
  </si>
  <si>
    <t>287445823</t>
  </si>
  <si>
    <t>2,15*2*2</t>
  </si>
  <si>
    <t>998011001.S</t>
  </si>
  <si>
    <t>Presun hmôt pre budovy (801, 803, 812), zvislá konštr. z tehál, tvárnic, z kovu výšky do 6 m</t>
  </si>
  <si>
    <t>-1494643938</t>
  </si>
  <si>
    <t>711131102.S</t>
  </si>
  <si>
    <t>Zhotovenie geotextílie alebo tkaniny na plochu vodorovnú</t>
  </si>
  <si>
    <t>-1969910914</t>
  </si>
  <si>
    <t>izolvod*2</t>
  </si>
  <si>
    <t>564362857</t>
  </si>
  <si>
    <t>98*1,15 'Prepočítané koeficientom množstva</t>
  </si>
  <si>
    <t>711132102.S</t>
  </si>
  <si>
    <t>Zhotovenie geotextílie alebo tkaniny na plochu zvislú</t>
  </si>
  <si>
    <t>-134812261</t>
  </si>
  <si>
    <t>izolzvis*2</t>
  </si>
  <si>
    <t>1657029869</t>
  </si>
  <si>
    <t>43,096*1,2 'Prepočítané koeficientom množstva</t>
  </si>
  <si>
    <t>711132107.S</t>
  </si>
  <si>
    <t>Zhotovenie izolácie proti zemnej vlhkosti nopovou fóliou položenou voľne na ploche zvislej</t>
  </si>
  <si>
    <t>-194982339</t>
  </si>
  <si>
    <t>283230002700.S</t>
  </si>
  <si>
    <t>Nopová HDPE fólia hrúbky 0,5 mm, výška nopu 8 mm, proti zemnej vlhkosti s radónovou ochranou, pre spodnú stavbu</t>
  </si>
  <si>
    <t>-1660732408</t>
  </si>
  <si>
    <t>21,548*1,15 'Prepočítané koeficientom množstva</t>
  </si>
  <si>
    <t>711133001.S</t>
  </si>
  <si>
    <t>Zhotovenie izolácie proti zemnej vlhkosti PVC fóliou položenou voľne na vodorovnej ploche so zvarením spoju</t>
  </si>
  <si>
    <t>-613522352</t>
  </si>
  <si>
    <t>7*7</t>
  </si>
  <si>
    <t>283220000300.S</t>
  </si>
  <si>
    <t>Hydroizolačná fólia PVC-P, hr. 1,5 mm, š. 1,3 m, izolácia základov proti zemnej vlhkosti, tlakovej vode, radónu</t>
  </si>
  <si>
    <t>-1922783350</t>
  </si>
  <si>
    <t>49*1,15 'Prepočítané koeficientom množstva</t>
  </si>
  <si>
    <t>711133010.S</t>
  </si>
  <si>
    <t>Zhotovenie izolácie proti zemnej vlhkosti PVC fóliou položenou voľne na zvislej ploche so zvarením spoju</t>
  </si>
  <si>
    <t>36530597</t>
  </si>
  <si>
    <t>-1549113000</t>
  </si>
  <si>
    <t>21,548*1,2 'Prepočítané koeficientom množstva</t>
  </si>
  <si>
    <t>711190010.S</t>
  </si>
  <si>
    <t>Ukončujúci profil profilovaných fólií</t>
  </si>
  <si>
    <t>-1756177958</t>
  </si>
  <si>
    <t>7,15+2,5</t>
  </si>
  <si>
    <t>629179037</t>
  </si>
  <si>
    <t>-1307194122</t>
  </si>
  <si>
    <t>7,15*7,15</t>
  </si>
  <si>
    <t>1181937779</t>
  </si>
  <si>
    <t>465248940</t>
  </si>
  <si>
    <t>-810617528</t>
  </si>
  <si>
    <t>7,15   "pri stene terasy</t>
  </si>
  <si>
    <t>-2074584780</t>
  </si>
  <si>
    <t>712973890.S</t>
  </si>
  <si>
    <t>Detaily k termoplastom všeobecne, oplechovanie okraja odkvapovou lištou z hrubopolpast. plechu RŠ 250 mm</t>
  </si>
  <si>
    <t>-1441084926</t>
  </si>
  <si>
    <t>7,150*3</t>
  </si>
  <si>
    <t>-1986000402</t>
  </si>
  <si>
    <t>-1980425001</t>
  </si>
  <si>
    <t>streškryt*2</t>
  </si>
  <si>
    <t>1819778611</t>
  </si>
  <si>
    <t>102,246*1,15 'Prepočítané koeficientom množstva</t>
  </si>
  <si>
    <t>-1056505962</t>
  </si>
  <si>
    <t>713111125.S</t>
  </si>
  <si>
    <t>Montáž tepelnej izolácie stropov rovných minerálnou vlnou, spodkom prilepením</t>
  </si>
  <si>
    <t>1430321994</t>
  </si>
  <si>
    <t>631460000400.S</t>
  </si>
  <si>
    <t>Doska (lamela) z minerálnej vlny hr. 100 mm, hydrofobizovaná,  s jednostranným silikátovým nástrekom, pre stropy</t>
  </si>
  <si>
    <t>-312282807</t>
  </si>
  <si>
    <t>40,96*1,02 'Prepočítané koeficientom množstva</t>
  </si>
  <si>
    <t>713132210.S</t>
  </si>
  <si>
    <t>Montáž tepelnej izolácie podzemných stien a základov xps bodovým prilepením</t>
  </si>
  <si>
    <t>1342773146</t>
  </si>
  <si>
    <t>2,65*(7,15)   "zadná stena, ochrana zvislej izolácie prisypanie strkom</t>
  </si>
  <si>
    <t>2*2,6/2          "bočná stena izol.zemná, ochrana zvislej izolácie prisypanie strkom</t>
  </si>
  <si>
    <t>283750002100.S</t>
  </si>
  <si>
    <t>Doska XPS 300 hr. 100 mm, zakladanie stavieb, podlahy, obrátené ploché strechy</t>
  </si>
  <si>
    <t>544061563</t>
  </si>
  <si>
    <t>21,548*1,02 'Prepočítané koeficientom množstva</t>
  </si>
  <si>
    <t>1938794137</t>
  </si>
  <si>
    <t>7676582..</t>
  </si>
  <si>
    <t>Montáž sekcionálnej garážovej brány, vrátane rámu a elektrického ovládania2</t>
  </si>
  <si>
    <t>-849117471</t>
  </si>
  <si>
    <t>553410062...1</t>
  </si>
  <si>
    <t>Brána sekcionálna, rolovacia, zateplená s elektrickým pohonom, hrúbka krídla 40 mm, šxv 2500x2150 mm</t>
  </si>
  <si>
    <t>-2016754759</t>
  </si>
  <si>
    <t>1695725850</t>
  </si>
  <si>
    <t>784</t>
  </si>
  <si>
    <t>Maľby</t>
  </si>
  <si>
    <t>784410100.S</t>
  </si>
  <si>
    <t>Penetrovanie jednonásobné jemnozrnných podkladov výšky do 3,80 m</t>
  </si>
  <si>
    <t>1870532308</t>
  </si>
  <si>
    <t>6,4*6,4+2*0,25*6,4</t>
  </si>
  <si>
    <t>784410500.S</t>
  </si>
  <si>
    <t>Prebrúsenie a oprášenie jemnozrnných povrchov výšky do 3,80 m</t>
  </si>
  <si>
    <t>-126118136</t>
  </si>
  <si>
    <t>784452371.S</t>
  </si>
  <si>
    <t>Maľby z maliarskych zmesí na vodnej báze, ručne nanášané tónované dvojnásobné na jemnozrnný podklad výšky do 3,80 m</t>
  </si>
  <si>
    <t>1873462772</t>
  </si>
  <si>
    <t>210-00-0001</t>
  </si>
  <si>
    <t>Montáž  a zapojenie svietidla</t>
  </si>
  <si>
    <t>333154310</t>
  </si>
  <si>
    <t>3481100-02</t>
  </si>
  <si>
    <t>Svietidlo stropné LED/24W/230V, IP 20, T=4000K</t>
  </si>
  <si>
    <t>128</t>
  </si>
  <si>
    <t>-1596615899</t>
  </si>
  <si>
    <t>210-00-0002</t>
  </si>
  <si>
    <t>Montáž+dodávka - vypínač jednopáčkový, č.6 (schodiskový)</t>
  </si>
  <si>
    <t>737511664</t>
  </si>
  <si>
    <t>210-00-0003</t>
  </si>
  <si>
    <t>Montáž+dodávka - zásuvka povrchová 230V</t>
  </si>
  <si>
    <t>1403515896</t>
  </si>
  <si>
    <t>210-00-0004</t>
  </si>
  <si>
    <t xml:space="preserve">Montáž+dodávka - kábel medený CYKY  450/750 V  5x2,5mm2 </t>
  </si>
  <si>
    <t>-2106722462</t>
  </si>
  <si>
    <t>50   "prívodný kábel</t>
  </si>
  <si>
    <t>210-00-0005</t>
  </si>
  <si>
    <t xml:space="preserve">Montáž+dodávka - kábel medený CYKY  450/750 V  3x2,5mm2 </t>
  </si>
  <si>
    <t>621911226</t>
  </si>
  <si>
    <t>210-00-0006</t>
  </si>
  <si>
    <t xml:space="preserve">Montáž+dodávka - kábel medený CYKY  450/750 V  3x1,5mm2 </t>
  </si>
  <si>
    <t>1174980416</t>
  </si>
  <si>
    <t>210-00-0007</t>
  </si>
  <si>
    <t>Montáž+dodávka - ochranná rúrka plastová d 20mm pre povrchový rozvod, vrátane držiakov</t>
  </si>
  <si>
    <t>-407102419</t>
  </si>
  <si>
    <t>210-00-0008</t>
  </si>
  <si>
    <t>Montáž+dodávka - malý rozvádzač plastový, povrchový 16-modulový, 1xhlavný vypínač 400V/25A, 1xistič 400V/20A, 2xistič 230V/16A, 1xistič 230V/10A</t>
  </si>
  <si>
    <t>-857745394</t>
  </si>
  <si>
    <t>655209676</t>
  </si>
  <si>
    <t>658241385</t>
  </si>
  <si>
    <t>632813330</t>
  </si>
  <si>
    <t>771983425</t>
  </si>
  <si>
    <t>Investičné náklady neobsiahnuté v cenách</t>
  </si>
  <si>
    <t>000400021.S</t>
  </si>
  <si>
    <t>Projektové práce - 1. stupňová projektová dokumentácia, vrátane statiky</t>
  </si>
  <si>
    <t>eur</t>
  </si>
  <si>
    <t>1024</t>
  </si>
  <si>
    <t>-1761831219</t>
  </si>
  <si>
    <t>ZOZNAM FIGÚR</t>
  </si>
  <si>
    <t>Výmera</t>
  </si>
  <si>
    <t>(6-0,15)*49,8-5,4*2,35</t>
  </si>
  <si>
    <t xml:space="preserve"> 01</t>
  </si>
  <si>
    <t>Použitie figúry:</t>
  </si>
  <si>
    <t>el_nov_1</t>
  </si>
  <si>
    <t>schod_dlazba</t>
  </si>
  <si>
    <t>(0,3+0,15)*5,4*10</t>
  </si>
  <si>
    <t>sokelschod_ker</t>
  </si>
  <si>
    <t>10*(0,3+0,15)*2</t>
  </si>
  <si>
    <t xml:space="preserve"> 02</t>
  </si>
  <si>
    <t>Dvojgaráž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</si>
</sst>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5" borderId="0" xfId="0" applyFont="1" applyFill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8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82" workbookViewId="0">
      <selection activeCell="AP29" sqref="AP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48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3" t="s">
        <v>13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R5" s="20"/>
      <c r="BE5" s="220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24" t="s">
        <v>16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R6" s="20"/>
      <c r="BE6" s="221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1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19">
        <v>45707</v>
      </c>
      <c r="AR8" s="20"/>
      <c r="BE8" s="221"/>
      <c r="BS8" s="17" t="s">
        <v>6</v>
      </c>
    </row>
    <row r="9" spans="1:74" ht="14.45" customHeight="1">
      <c r="B9" s="20"/>
      <c r="AR9" s="20"/>
      <c r="BE9" s="221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1"/>
      <c r="BS10" s="17" t="s">
        <v>6</v>
      </c>
    </row>
    <row r="11" spans="1:74" ht="18.399999999999999" customHeight="1">
      <c r="B11" s="20"/>
      <c r="E11" s="25" t="s">
        <v>20</v>
      </c>
      <c r="AK11" s="27" t="s">
        <v>24</v>
      </c>
      <c r="AN11" s="25" t="s">
        <v>1</v>
      </c>
      <c r="AR11" s="20"/>
      <c r="BE11" s="221"/>
      <c r="BS11" s="17" t="s">
        <v>6</v>
      </c>
    </row>
    <row r="12" spans="1:74" ht="6.95" customHeight="1">
      <c r="B12" s="20"/>
      <c r="AR12" s="20"/>
      <c r="BE12" s="221"/>
      <c r="BS12" s="17" t="s">
        <v>6</v>
      </c>
    </row>
    <row r="13" spans="1:74" ht="12" customHeight="1">
      <c r="B13" s="20"/>
      <c r="D13" s="27" t="s">
        <v>25</v>
      </c>
      <c r="AK13" s="27" t="s">
        <v>23</v>
      </c>
      <c r="AN13" s="29" t="s">
        <v>26</v>
      </c>
      <c r="AR13" s="20"/>
      <c r="BE13" s="221"/>
      <c r="BS13" s="17" t="s">
        <v>6</v>
      </c>
    </row>
    <row r="14" spans="1:74" ht="12.75">
      <c r="B14" s="20"/>
      <c r="E14" s="225" t="s">
        <v>26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7" t="s">
        <v>24</v>
      </c>
      <c r="AN14" s="29" t="s">
        <v>26</v>
      </c>
      <c r="AR14" s="20"/>
      <c r="BE14" s="221"/>
      <c r="BS14" s="17" t="s">
        <v>6</v>
      </c>
    </row>
    <row r="15" spans="1:74" ht="6.95" customHeight="1">
      <c r="B15" s="20"/>
      <c r="AR15" s="20"/>
      <c r="BE15" s="221"/>
      <c r="BS15" s="17" t="s">
        <v>3</v>
      </c>
    </row>
    <row r="16" spans="1:74" ht="12" customHeight="1">
      <c r="B16" s="20"/>
      <c r="D16" s="27" t="s">
        <v>27</v>
      </c>
      <c r="AK16" s="27" t="s">
        <v>23</v>
      </c>
      <c r="AN16" s="25" t="s">
        <v>1</v>
      </c>
      <c r="AR16" s="20"/>
      <c r="BE16" s="221"/>
      <c r="BS16" s="17" t="s">
        <v>3</v>
      </c>
    </row>
    <row r="17" spans="2:71" ht="18.399999999999999" customHeight="1">
      <c r="B17" s="20"/>
      <c r="E17" s="25" t="s">
        <v>20</v>
      </c>
      <c r="AK17" s="27" t="s">
        <v>24</v>
      </c>
      <c r="AN17" s="25" t="s">
        <v>1</v>
      </c>
      <c r="AR17" s="20"/>
      <c r="BE17" s="221"/>
      <c r="BS17" s="17" t="s">
        <v>28</v>
      </c>
    </row>
    <row r="18" spans="2:71" ht="6.95" customHeight="1">
      <c r="B18" s="20"/>
      <c r="AR18" s="20"/>
      <c r="BE18" s="221"/>
      <c r="BS18" s="17" t="s">
        <v>6</v>
      </c>
    </row>
    <row r="19" spans="2:71" ht="12" customHeight="1">
      <c r="B19" s="20"/>
      <c r="D19" s="27" t="s">
        <v>29</v>
      </c>
      <c r="AK19" s="27" t="s">
        <v>23</v>
      </c>
      <c r="AN19" s="25" t="s">
        <v>1</v>
      </c>
      <c r="AR19" s="20"/>
      <c r="BE19" s="221"/>
      <c r="BS19" s="17" t="s">
        <v>6</v>
      </c>
    </row>
    <row r="20" spans="2:71" ht="18.399999999999999" customHeight="1">
      <c r="B20" s="20"/>
      <c r="E20" s="25" t="s">
        <v>20</v>
      </c>
      <c r="AK20" s="27" t="s">
        <v>24</v>
      </c>
      <c r="AN20" s="25" t="s">
        <v>1</v>
      </c>
      <c r="AR20" s="20"/>
      <c r="BE20" s="221"/>
      <c r="BS20" s="17" t="s">
        <v>28</v>
      </c>
    </row>
    <row r="21" spans="2:71" ht="6.95" customHeight="1">
      <c r="B21" s="20"/>
      <c r="AR21" s="20"/>
      <c r="BE21" s="221"/>
    </row>
    <row r="22" spans="2:71" ht="12" customHeight="1">
      <c r="B22" s="20"/>
      <c r="D22" s="27" t="s">
        <v>30</v>
      </c>
      <c r="AR22" s="20"/>
      <c r="BE22" s="221"/>
    </row>
    <row r="23" spans="2:71" ht="16.5" customHeight="1">
      <c r="B23" s="20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0"/>
      <c r="BE23" s="221"/>
    </row>
    <row r="24" spans="2:71" ht="6.95" customHeight="1">
      <c r="B24" s="20"/>
      <c r="AR24" s="20"/>
      <c r="BE24" s="22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1"/>
    </row>
    <row r="26" spans="2:71" s="1" customFormat="1" ht="25.9" customHeight="1">
      <c r="B26" s="32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8">
        <f>ROUND(AG94,2)</f>
        <v>0</v>
      </c>
      <c r="AL26" s="229"/>
      <c r="AM26" s="229"/>
      <c r="AN26" s="229"/>
      <c r="AO26" s="229"/>
      <c r="AR26" s="32"/>
      <c r="BE26" s="221"/>
    </row>
    <row r="27" spans="2:71" s="1" customFormat="1" ht="6.95" customHeight="1">
      <c r="B27" s="32"/>
      <c r="AR27" s="32"/>
      <c r="BE27" s="221"/>
    </row>
    <row r="28" spans="2:71" s="1" customFormat="1" ht="12.75">
      <c r="B28" s="32"/>
      <c r="L28" s="230" t="s">
        <v>32</v>
      </c>
      <c r="M28" s="230"/>
      <c r="N28" s="230"/>
      <c r="O28" s="230"/>
      <c r="P28" s="230"/>
      <c r="W28" s="230" t="s">
        <v>33</v>
      </c>
      <c r="X28" s="230"/>
      <c r="Y28" s="230"/>
      <c r="Z28" s="230"/>
      <c r="AA28" s="230"/>
      <c r="AB28" s="230"/>
      <c r="AC28" s="230"/>
      <c r="AD28" s="230"/>
      <c r="AE28" s="230"/>
      <c r="AK28" s="230" t="s">
        <v>34</v>
      </c>
      <c r="AL28" s="230"/>
      <c r="AM28" s="230"/>
      <c r="AN28" s="230"/>
      <c r="AO28" s="230"/>
      <c r="AR28" s="32"/>
      <c r="BE28" s="221"/>
    </row>
    <row r="29" spans="2:71" s="2" customFormat="1" ht="14.45" customHeight="1">
      <c r="B29" s="36"/>
      <c r="D29" s="27" t="s">
        <v>35</v>
      </c>
      <c r="F29" s="37" t="s">
        <v>36</v>
      </c>
      <c r="L29" s="233">
        <v>0.23</v>
      </c>
      <c r="M29" s="232"/>
      <c r="N29" s="232"/>
      <c r="O29" s="232"/>
      <c r="P29" s="232"/>
      <c r="Q29" s="38"/>
      <c r="R29" s="38"/>
      <c r="S29" s="38"/>
      <c r="T29" s="38"/>
      <c r="U29" s="38"/>
      <c r="V29" s="38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8"/>
      <c r="AG29" s="38"/>
      <c r="AH29" s="38"/>
      <c r="AI29" s="38"/>
      <c r="AJ29" s="38"/>
      <c r="AK29" s="231">
        <f>ROUND(AV94, 2)</f>
        <v>0</v>
      </c>
      <c r="AL29" s="232"/>
      <c r="AM29" s="232"/>
      <c r="AN29" s="232"/>
      <c r="AO29" s="232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2"/>
    </row>
    <row r="30" spans="2:71" s="2" customFormat="1" ht="14.45" customHeight="1">
      <c r="B30" s="36"/>
      <c r="F30" s="37" t="s">
        <v>37</v>
      </c>
      <c r="L30" s="233">
        <v>0.2</v>
      </c>
      <c r="M30" s="232"/>
      <c r="N30" s="232"/>
      <c r="O30" s="232"/>
      <c r="P30" s="232"/>
      <c r="Q30" s="38"/>
      <c r="R30" s="38"/>
      <c r="S30" s="38"/>
      <c r="T30" s="38"/>
      <c r="U30" s="38"/>
      <c r="V30" s="38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8"/>
      <c r="AG30" s="38"/>
      <c r="AH30" s="38"/>
      <c r="AI30" s="38"/>
      <c r="AJ30" s="38"/>
      <c r="AK30" s="231">
        <f>ROUND(AW94, 2)</f>
        <v>0</v>
      </c>
      <c r="AL30" s="232"/>
      <c r="AM30" s="232"/>
      <c r="AN30" s="232"/>
      <c r="AO30" s="232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2"/>
    </row>
    <row r="31" spans="2:71" s="2" customFormat="1" ht="14.45" hidden="1" customHeight="1">
      <c r="B31" s="36"/>
      <c r="F31" s="27" t="s">
        <v>38</v>
      </c>
      <c r="L31" s="240">
        <v>0.2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6"/>
      <c r="BE31" s="222"/>
    </row>
    <row r="32" spans="2:71" s="2" customFormat="1" ht="14.45" hidden="1" customHeight="1">
      <c r="B32" s="36"/>
      <c r="F32" s="27" t="s">
        <v>39</v>
      </c>
      <c r="L32" s="240">
        <v>0.2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6"/>
      <c r="BE32" s="222"/>
    </row>
    <row r="33" spans="2:57" s="2" customFormat="1" ht="14.45" hidden="1" customHeight="1">
      <c r="B33" s="36"/>
      <c r="F33" s="37" t="s">
        <v>40</v>
      </c>
      <c r="L33" s="233">
        <v>0</v>
      </c>
      <c r="M33" s="232"/>
      <c r="N33" s="232"/>
      <c r="O33" s="232"/>
      <c r="P33" s="232"/>
      <c r="Q33" s="38"/>
      <c r="R33" s="38"/>
      <c r="S33" s="38"/>
      <c r="T33" s="38"/>
      <c r="U33" s="38"/>
      <c r="V33" s="38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8"/>
      <c r="AG33" s="38"/>
      <c r="AH33" s="38"/>
      <c r="AI33" s="38"/>
      <c r="AJ33" s="38"/>
      <c r="AK33" s="231">
        <v>0</v>
      </c>
      <c r="AL33" s="232"/>
      <c r="AM33" s="232"/>
      <c r="AN33" s="232"/>
      <c r="AO33" s="232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2"/>
    </row>
    <row r="34" spans="2:57" s="1" customFormat="1" ht="6.95" customHeight="1">
      <c r="B34" s="32"/>
      <c r="AR34" s="32"/>
      <c r="BE34" s="221"/>
    </row>
    <row r="35" spans="2:57" s="1" customFormat="1" ht="25.9" customHeight="1">
      <c r="B35" s="32"/>
      <c r="C35" s="40"/>
      <c r="D35" s="41" t="s">
        <v>41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42</v>
      </c>
      <c r="U35" s="42"/>
      <c r="V35" s="42"/>
      <c r="W35" s="42"/>
      <c r="X35" s="236" t="s">
        <v>43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8">
        <f>SUM(AK26:AK33)</f>
        <v>0</v>
      </c>
      <c r="AL35" s="237"/>
      <c r="AM35" s="237"/>
      <c r="AN35" s="237"/>
      <c r="AO35" s="239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44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45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46</v>
      </c>
      <c r="AI60" s="34"/>
      <c r="AJ60" s="34"/>
      <c r="AK60" s="34"/>
      <c r="AL60" s="34"/>
      <c r="AM60" s="46" t="s">
        <v>47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48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49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46</v>
      </c>
      <c r="AI75" s="34"/>
      <c r="AJ75" s="34"/>
      <c r="AK75" s="34"/>
      <c r="AL75" s="34"/>
      <c r="AM75" s="46" t="s">
        <v>47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50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S2025-01</v>
      </c>
      <c r="AR84" s="51"/>
    </row>
    <row r="85" spans="1:91" s="4" customFormat="1" ht="36.950000000000003" customHeight="1">
      <c r="B85" s="52"/>
      <c r="C85" s="53" t="s">
        <v>15</v>
      </c>
      <c r="L85" s="259" t="str">
        <f>K6</f>
        <v>Krytá plaváreň Pasienky - oprava vonkajšej terasy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41">
        <f>IF(AN8= "","",AN8)</f>
        <v>45707</v>
      </c>
      <c r="AN87" s="24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 xml:space="preserve"> </v>
      </c>
      <c r="AI89" s="27" t="s">
        <v>27</v>
      </c>
      <c r="AM89" s="242" t="str">
        <f>IF(E17="","",E17)</f>
        <v xml:space="preserve"> </v>
      </c>
      <c r="AN89" s="243"/>
      <c r="AO89" s="243"/>
      <c r="AP89" s="243"/>
      <c r="AR89" s="32"/>
      <c r="AS89" s="244" t="s">
        <v>51</v>
      </c>
      <c r="AT89" s="24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25</v>
      </c>
      <c r="L90" s="3" t="str">
        <f>IF(E14= "Vyplň údaj","",E14)</f>
        <v/>
      </c>
      <c r="AI90" s="27" t="s">
        <v>29</v>
      </c>
      <c r="AM90" s="242" t="str">
        <f>IF(E20="","",E20)</f>
        <v xml:space="preserve"> </v>
      </c>
      <c r="AN90" s="243"/>
      <c r="AO90" s="243"/>
      <c r="AP90" s="243"/>
      <c r="AR90" s="32"/>
      <c r="AS90" s="246"/>
      <c r="AT90" s="247"/>
      <c r="BD90" s="58"/>
    </row>
    <row r="91" spans="1:91" s="1" customFormat="1" ht="10.9" customHeight="1">
      <c r="B91" s="32"/>
      <c r="AR91" s="32"/>
      <c r="AS91" s="246"/>
      <c r="AT91" s="247"/>
      <c r="BD91" s="58"/>
    </row>
    <row r="92" spans="1:91" s="1" customFormat="1" ht="29.25" customHeight="1">
      <c r="B92" s="32"/>
      <c r="C92" s="254" t="s">
        <v>52</v>
      </c>
      <c r="D92" s="255"/>
      <c r="E92" s="255"/>
      <c r="F92" s="255"/>
      <c r="G92" s="255"/>
      <c r="H92" s="59"/>
      <c r="I92" s="256" t="s">
        <v>53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54</v>
      </c>
      <c r="AH92" s="255"/>
      <c r="AI92" s="255"/>
      <c r="AJ92" s="255"/>
      <c r="AK92" s="255"/>
      <c r="AL92" s="255"/>
      <c r="AM92" s="255"/>
      <c r="AN92" s="256" t="s">
        <v>55</v>
      </c>
      <c r="AO92" s="255"/>
      <c r="AP92" s="258"/>
      <c r="AQ92" s="60" t="s">
        <v>56</v>
      </c>
      <c r="AR92" s="32"/>
      <c r="AS92" s="61" t="s">
        <v>57</v>
      </c>
      <c r="AT92" s="62" t="s">
        <v>58</v>
      </c>
      <c r="AU92" s="62" t="s">
        <v>59</v>
      </c>
      <c r="AV92" s="62" t="s">
        <v>60</v>
      </c>
      <c r="AW92" s="62" t="s">
        <v>61</v>
      </c>
      <c r="AX92" s="62" t="s">
        <v>62</v>
      </c>
      <c r="AY92" s="62" t="s">
        <v>63</v>
      </c>
      <c r="AZ92" s="62" t="s">
        <v>64</v>
      </c>
      <c r="BA92" s="62" t="s">
        <v>65</v>
      </c>
      <c r="BB92" s="62" t="s">
        <v>66</v>
      </c>
      <c r="BC92" s="62" t="s">
        <v>67</v>
      </c>
      <c r="BD92" s="63" t="s">
        <v>68</v>
      </c>
    </row>
    <row r="93" spans="1:91" s="1" customFormat="1" ht="10.9" customHeight="1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2">
        <f>ROUND(SUM(AG95:AG96),2)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6" customFormat="1" ht="16.5" customHeight="1">
      <c r="A95" s="76" t="s">
        <v>75</v>
      </c>
      <c r="B95" s="77"/>
      <c r="C95" s="78"/>
      <c r="D95" s="251" t="s">
        <v>76</v>
      </c>
      <c r="E95" s="251"/>
      <c r="F95" s="251"/>
      <c r="G95" s="251"/>
      <c r="H95" s="251"/>
      <c r="I95" s="79"/>
      <c r="J95" s="251" t="s">
        <v>77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'01 - Exteriérová terasa'!J32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Exteriérová terasa'!P145</f>
        <v>0</v>
      </c>
      <c r="AV95" s="82">
        <f>'01 - Exteriérová terasa'!J35</f>
        <v>0</v>
      </c>
      <c r="AW95" s="82">
        <f>'01 - Exteriérová terasa'!J36</f>
        <v>0</v>
      </c>
      <c r="AX95" s="82">
        <f>'01 - Exteriérová terasa'!J37</f>
        <v>0</v>
      </c>
      <c r="AY95" s="82">
        <f>'01 - Exteriérová terasa'!J38</f>
        <v>0</v>
      </c>
      <c r="AZ95" s="82">
        <f>'01 - Exteriérová terasa'!F35</f>
        <v>0</v>
      </c>
      <c r="BA95" s="82">
        <f>'01 - Exteriérová terasa'!F36</f>
        <v>0</v>
      </c>
      <c r="BB95" s="82">
        <f>'01 - Exteriérová terasa'!F37</f>
        <v>0</v>
      </c>
      <c r="BC95" s="82">
        <f>'01 - Exteriérová terasa'!F38</f>
        <v>0</v>
      </c>
      <c r="BD95" s="84">
        <f>'01 - Exteriérová terasa'!F39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6" customFormat="1" ht="16.5" customHeight="1">
      <c r="A96" s="76" t="s">
        <v>75</v>
      </c>
      <c r="B96" s="77"/>
      <c r="C96" s="78"/>
      <c r="D96" s="251" t="s">
        <v>81</v>
      </c>
      <c r="E96" s="251"/>
      <c r="F96" s="251"/>
      <c r="G96" s="251"/>
      <c r="H96" s="251"/>
      <c r="I96" s="79"/>
      <c r="J96" s="251" t="s">
        <v>82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'02 - Skladové priestory'!J32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80" t="s">
        <v>78</v>
      </c>
      <c r="AR96" s="77"/>
      <c r="AS96" s="86">
        <v>0</v>
      </c>
      <c r="AT96" s="87">
        <f>ROUND(SUM(AV96:AW96),2)</f>
        <v>0</v>
      </c>
      <c r="AU96" s="88">
        <f>'02 - Skladové priestory'!P143</f>
        <v>0</v>
      </c>
      <c r="AV96" s="87">
        <f>'02 - Skladové priestory'!J35</f>
        <v>0</v>
      </c>
      <c r="AW96" s="87">
        <f>'02 - Skladové priestory'!J36</f>
        <v>0</v>
      </c>
      <c r="AX96" s="87">
        <f>'02 - Skladové priestory'!J37</f>
        <v>0</v>
      </c>
      <c r="AY96" s="87">
        <f>'02 - Skladové priestory'!J38</f>
        <v>0</v>
      </c>
      <c r="AZ96" s="87">
        <f>'02 - Skladové priestory'!F35</f>
        <v>0</v>
      </c>
      <c r="BA96" s="87">
        <f>'02 - Skladové priestory'!F36</f>
        <v>0</v>
      </c>
      <c r="BB96" s="87">
        <f>'02 - Skladové priestory'!F37</f>
        <v>0</v>
      </c>
      <c r="BC96" s="87">
        <f>'02 - Skladové priestory'!F38</f>
        <v>0</v>
      </c>
      <c r="BD96" s="89">
        <f>'02 - Skladové priestory'!F39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2:44" s="1" customFormat="1" ht="30" customHeight="1">
      <c r="B97" s="32"/>
      <c r="AR97" s="32"/>
    </row>
    <row r="98" spans="2:44" s="1" customFormat="1" ht="6.95" customHeight="1"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Exteriérová terasa'!C2" display="/" xr:uid="{00000000-0004-0000-0000-000000000000}"/>
    <hyperlink ref="A96" location="'02 - Dvojgaráž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7"/>
  <sheetViews>
    <sheetView showGridLines="0" workbookViewId="0">
      <selection activeCell="I36" sqref="I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48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80</v>
      </c>
      <c r="AZ2" s="90" t="s">
        <v>84</v>
      </c>
      <c r="BA2" s="90" t="s">
        <v>1</v>
      </c>
      <c r="BB2" s="90" t="s">
        <v>1</v>
      </c>
      <c r="BC2" s="90" t="s">
        <v>85</v>
      </c>
      <c r="BD2" s="90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90" t="s">
        <v>87</v>
      </c>
      <c r="BA3" s="90" t="s">
        <v>1</v>
      </c>
      <c r="BB3" s="90" t="s">
        <v>1</v>
      </c>
      <c r="BC3" s="90" t="s">
        <v>88</v>
      </c>
      <c r="BD3" s="90" t="s">
        <v>86</v>
      </c>
    </row>
    <row r="4" spans="2:56" ht="24.95" customHeight="1">
      <c r="B4" s="20"/>
      <c r="D4" s="21" t="s">
        <v>89</v>
      </c>
      <c r="L4" s="20"/>
      <c r="M4" s="91" t="s">
        <v>9</v>
      </c>
      <c r="AT4" s="17" t="s">
        <v>3</v>
      </c>
      <c r="AZ4" s="90" t="s">
        <v>90</v>
      </c>
      <c r="BA4" s="90" t="s">
        <v>1</v>
      </c>
      <c r="BB4" s="90" t="s">
        <v>1</v>
      </c>
      <c r="BC4" s="90" t="s">
        <v>91</v>
      </c>
      <c r="BD4" s="90" t="s">
        <v>86</v>
      </c>
    </row>
    <row r="5" spans="2:56" ht="6.95" customHeight="1">
      <c r="B5" s="20"/>
      <c r="L5" s="20"/>
      <c r="AZ5" s="90" t="s">
        <v>92</v>
      </c>
      <c r="BA5" s="90" t="s">
        <v>1</v>
      </c>
      <c r="BB5" s="90" t="s">
        <v>1</v>
      </c>
      <c r="BC5" s="90" t="s">
        <v>93</v>
      </c>
      <c r="BD5" s="90" t="s">
        <v>86</v>
      </c>
    </row>
    <row r="6" spans="2:56" ht="12" customHeight="1">
      <c r="B6" s="20"/>
      <c r="D6" s="27" t="s">
        <v>15</v>
      </c>
      <c r="L6" s="20"/>
      <c r="AZ6" s="90" t="s">
        <v>94</v>
      </c>
      <c r="BA6" s="90" t="s">
        <v>1</v>
      </c>
      <c r="BB6" s="90" t="s">
        <v>1</v>
      </c>
      <c r="BC6" s="90" t="s">
        <v>95</v>
      </c>
      <c r="BD6" s="90" t="s">
        <v>86</v>
      </c>
    </row>
    <row r="7" spans="2:56" ht="16.5" customHeight="1">
      <c r="B7" s="20"/>
      <c r="E7" s="263" t="str">
        <f>'Rekapitulácia stavby'!K6</f>
        <v>Krytá plaváreň Pasienky - oprava vonkajšej terasy</v>
      </c>
      <c r="F7" s="264"/>
      <c r="G7" s="264"/>
      <c r="H7" s="264"/>
      <c r="L7" s="20"/>
      <c r="AZ7" s="90" t="s">
        <v>96</v>
      </c>
      <c r="BA7" s="90" t="s">
        <v>1</v>
      </c>
      <c r="BB7" s="90" t="s">
        <v>1</v>
      </c>
      <c r="BC7" s="90" t="s">
        <v>97</v>
      </c>
      <c r="BD7" s="90" t="s">
        <v>86</v>
      </c>
    </row>
    <row r="8" spans="2:56" s="1" customFormat="1" ht="12" customHeight="1">
      <c r="B8" s="32"/>
      <c r="D8" s="27" t="s">
        <v>98</v>
      </c>
      <c r="L8" s="32"/>
      <c r="AZ8" s="90" t="s">
        <v>99</v>
      </c>
      <c r="BA8" s="90" t="s">
        <v>1</v>
      </c>
      <c r="BB8" s="90" t="s">
        <v>1</v>
      </c>
      <c r="BC8" s="90" t="s">
        <v>100</v>
      </c>
      <c r="BD8" s="90" t="s">
        <v>86</v>
      </c>
    </row>
    <row r="9" spans="2:56" s="1" customFormat="1" ht="16.5" customHeight="1">
      <c r="B9" s="32"/>
      <c r="E9" s="259" t="s">
        <v>101</v>
      </c>
      <c r="F9" s="265"/>
      <c r="G9" s="265"/>
      <c r="H9" s="265"/>
      <c r="L9" s="32"/>
      <c r="AZ9" s="90" t="s">
        <v>102</v>
      </c>
      <c r="BA9" s="90" t="s">
        <v>1</v>
      </c>
      <c r="BB9" s="90" t="s">
        <v>1</v>
      </c>
      <c r="BC9" s="90" t="s">
        <v>103</v>
      </c>
      <c r="BD9" s="90" t="s">
        <v>86</v>
      </c>
    </row>
    <row r="10" spans="2:56" s="1" customFormat="1">
      <c r="B10" s="32"/>
      <c r="L10" s="32"/>
      <c r="AZ10" s="90" t="s">
        <v>104</v>
      </c>
      <c r="BA10" s="90" t="s">
        <v>1</v>
      </c>
      <c r="BB10" s="90" t="s">
        <v>1</v>
      </c>
      <c r="BC10" s="90" t="s">
        <v>105</v>
      </c>
      <c r="BD10" s="90" t="s">
        <v>86</v>
      </c>
    </row>
    <row r="11" spans="2:5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AZ11" s="90" t="s">
        <v>106</v>
      </c>
      <c r="BA11" s="90" t="s">
        <v>1</v>
      </c>
      <c r="BB11" s="90" t="s">
        <v>1</v>
      </c>
      <c r="BC11" s="90" t="s">
        <v>107</v>
      </c>
      <c r="BD11" s="90" t="s">
        <v>86</v>
      </c>
    </row>
    <row r="12" spans="2:5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45707</v>
      </c>
      <c r="L12" s="32"/>
      <c r="AZ12" s="90" t="s">
        <v>108</v>
      </c>
      <c r="BA12" s="90" t="s">
        <v>1</v>
      </c>
      <c r="BB12" s="90" t="s">
        <v>1</v>
      </c>
      <c r="BC12" s="90" t="s">
        <v>109</v>
      </c>
      <c r="BD12" s="90" t="s">
        <v>86</v>
      </c>
    </row>
    <row r="13" spans="2:56" s="1" customFormat="1" ht="10.9" customHeight="1">
      <c r="B13" s="32"/>
      <c r="L13" s="32"/>
      <c r="AZ13" s="90" t="s">
        <v>110</v>
      </c>
      <c r="BA13" s="90" t="s">
        <v>1</v>
      </c>
      <c r="BB13" s="90" t="s">
        <v>1</v>
      </c>
      <c r="BC13" s="90" t="s">
        <v>111</v>
      </c>
      <c r="BD13" s="90" t="s">
        <v>86</v>
      </c>
    </row>
    <row r="14" spans="2:5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5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6" t="str">
        <f>'Rekapitulácia stavby'!E14</f>
        <v>Vyplň údaj</v>
      </c>
      <c r="F18" s="223"/>
      <c r="G18" s="223"/>
      <c r="H18" s="223"/>
      <c r="I18" s="27" t="s">
        <v>24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30</v>
      </c>
      <c r="L26" s="32"/>
    </row>
    <row r="27" spans="2:12" s="7" customFormat="1" ht="16.5" customHeight="1">
      <c r="B27" s="92"/>
      <c r="E27" s="227" t="s">
        <v>1</v>
      </c>
      <c r="F27" s="227"/>
      <c r="G27" s="227"/>
      <c r="H27" s="227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5" customHeight="1">
      <c r="B30" s="32"/>
      <c r="D30" s="25" t="s">
        <v>112</v>
      </c>
      <c r="J30" s="93">
        <f>J96</f>
        <v>0</v>
      </c>
      <c r="L30" s="32"/>
    </row>
    <row r="31" spans="2:12" s="1" customFormat="1" ht="14.45" customHeight="1">
      <c r="B31" s="32"/>
      <c r="D31" s="94" t="s">
        <v>113</v>
      </c>
      <c r="J31" s="93">
        <f>J118</f>
        <v>0</v>
      </c>
      <c r="L31" s="32"/>
    </row>
    <row r="32" spans="2:12" s="1" customFormat="1" ht="25.35" customHeight="1">
      <c r="B32" s="32"/>
      <c r="D32" s="95" t="s">
        <v>31</v>
      </c>
      <c r="J32" s="68">
        <f>ROUND(J30 + J31,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5" customHeight="1">
      <c r="B35" s="32"/>
      <c r="D35" s="96" t="s">
        <v>35</v>
      </c>
      <c r="E35" s="37" t="s">
        <v>36</v>
      </c>
      <c r="F35" s="97">
        <f>ROUND((SUM(BE118:BE125) + SUM(BE145:BE426)),  2)</f>
        <v>0</v>
      </c>
      <c r="G35" s="98"/>
      <c r="H35" s="98"/>
      <c r="I35" s="99">
        <v>0.23</v>
      </c>
      <c r="J35" s="97">
        <f>ROUND(((SUM(BE118:BE125) + SUM(BE145:BE426))*I35),  2)</f>
        <v>0</v>
      </c>
      <c r="L35" s="32"/>
    </row>
    <row r="36" spans="2:12" s="1" customFormat="1" ht="14.45" customHeight="1">
      <c r="B36" s="32"/>
      <c r="E36" s="37" t="s">
        <v>37</v>
      </c>
      <c r="F36" s="97">
        <f>ROUND((SUM(BF118:BF125) + SUM(BF145:BF426)),  2)</f>
        <v>0</v>
      </c>
      <c r="G36" s="98"/>
      <c r="H36" s="98"/>
      <c r="I36" s="99">
        <v>0.2</v>
      </c>
      <c r="J36" s="97">
        <f>ROUND(((SUM(BF118:BF125) + SUM(BF145:BF426))*I36),  2)</f>
        <v>0</v>
      </c>
      <c r="L36" s="32"/>
    </row>
    <row r="37" spans="2:12" s="1" customFormat="1" ht="14.45" hidden="1" customHeight="1">
      <c r="B37" s="32"/>
      <c r="E37" s="27" t="s">
        <v>38</v>
      </c>
      <c r="F37" s="100">
        <f>ROUND((SUM(BG118:BG125) + SUM(BG145:BG426)),  2)</f>
        <v>0</v>
      </c>
      <c r="I37" s="101">
        <v>0.2</v>
      </c>
      <c r="J37" s="100">
        <f>0</f>
        <v>0</v>
      </c>
      <c r="L37" s="32"/>
    </row>
    <row r="38" spans="2:12" s="1" customFormat="1" ht="14.45" hidden="1" customHeight="1">
      <c r="B38" s="32"/>
      <c r="E38" s="27" t="s">
        <v>39</v>
      </c>
      <c r="F38" s="100">
        <f>ROUND((SUM(BH118:BH125) + SUM(BH145:BH426)),  2)</f>
        <v>0</v>
      </c>
      <c r="I38" s="101">
        <v>0.2</v>
      </c>
      <c r="J38" s="100">
        <f>0</f>
        <v>0</v>
      </c>
      <c r="L38" s="32"/>
    </row>
    <row r="39" spans="2:12" s="1" customFormat="1" ht="14.45" hidden="1" customHeight="1">
      <c r="B39" s="32"/>
      <c r="E39" s="37" t="s">
        <v>40</v>
      </c>
      <c r="F39" s="97">
        <f>ROUND((SUM(BI118:BI125) + SUM(BI145:BI426)),  2)</f>
        <v>0</v>
      </c>
      <c r="G39" s="98"/>
      <c r="H39" s="98"/>
      <c r="I39" s="99">
        <v>0</v>
      </c>
      <c r="J39" s="97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2"/>
      <c r="D41" s="103" t="s">
        <v>41</v>
      </c>
      <c r="E41" s="59"/>
      <c r="F41" s="59"/>
      <c r="G41" s="104" t="s">
        <v>42</v>
      </c>
      <c r="H41" s="105" t="s">
        <v>43</v>
      </c>
      <c r="I41" s="59"/>
      <c r="J41" s="106">
        <f>SUM(J32:J39)</f>
        <v>0</v>
      </c>
      <c r="K41" s="107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46</v>
      </c>
      <c r="E61" s="34"/>
      <c r="F61" s="108" t="s">
        <v>47</v>
      </c>
      <c r="G61" s="46" t="s">
        <v>46</v>
      </c>
      <c r="H61" s="34"/>
      <c r="I61" s="34"/>
      <c r="J61" s="109" t="s">
        <v>47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46</v>
      </c>
      <c r="E76" s="34"/>
      <c r="F76" s="108" t="s">
        <v>47</v>
      </c>
      <c r="G76" s="46" t="s">
        <v>46</v>
      </c>
      <c r="H76" s="34"/>
      <c r="I76" s="34"/>
      <c r="J76" s="109" t="s">
        <v>47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63" t="str">
        <f>E7</f>
        <v>Krytá plaváreň Pasienky - oprava vonkajšej terasy</v>
      </c>
      <c r="F85" s="264"/>
      <c r="G85" s="264"/>
      <c r="H85" s="264"/>
      <c r="L85" s="32"/>
    </row>
    <row r="86" spans="2:47" s="1" customFormat="1" ht="12" customHeight="1">
      <c r="B86" s="32"/>
      <c r="C86" s="27" t="s">
        <v>98</v>
      </c>
      <c r="L86" s="32"/>
    </row>
    <row r="87" spans="2:47" s="1" customFormat="1" ht="16.5" customHeight="1">
      <c r="B87" s="32"/>
      <c r="E87" s="259" t="str">
        <f>E9</f>
        <v>01 - Exteriérová terasa</v>
      </c>
      <c r="F87" s="265"/>
      <c r="G87" s="265"/>
      <c r="H87" s="26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>
        <f>IF(J12="","",J12)</f>
        <v>45707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25</v>
      </c>
      <c r="F92" s="25" t="str">
        <f>IF(E18="","",E18)</f>
        <v>Vyplň údaj</v>
      </c>
      <c r="I92" s="27" t="s">
        <v>29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115</v>
      </c>
      <c r="D94" s="102"/>
      <c r="E94" s="102"/>
      <c r="F94" s="102"/>
      <c r="G94" s="102"/>
      <c r="H94" s="102"/>
      <c r="I94" s="102"/>
      <c r="J94" s="111" t="s">
        <v>116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117</v>
      </c>
      <c r="J96" s="68">
        <f>J145</f>
        <v>0</v>
      </c>
      <c r="L96" s="32"/>
      <c r="AU96" s="17" t="s">
        <v>118</v>
      </c>
    </row>
    <row r="97" spans="2:12" s="8" customFormat="1" ht="24.95" customHeight="1">
      <c r="B97" s="113"/>
      <c r="D97" s="114" t="s">
        <v>119</v>
      </c>
      <c r="E97" s="115"/>
      <c r="F97" s="115"/>
      <c r="G97" s="115"/>
      <c r="H97" s="115"/>
      <c r="I97" s="115"/>
      <c r="J97" s="116">
        <f>J146</f>
        <v>0</v>
      </c>
      <c r="L97" s="113"/>
    </row>
    <row r="98" spans="2:12" s="9" customFormat="1" ht="19.899999999999999" customHeight="1">
      <c r="B98" s="117"/>
      <c r="D98" s="118" t="s">
        <v>120</v>
      </c>
      <c r="E98" s="119"/>
      <c r="F98" s="119"/>
      <c r="G98" s="119"/>
      <c r="H98" s="119"/>
      <c r="I98" s="119"/>
      <c r="J98" s="120">
        <f>J147</f>
        <v>0</v>
      </c>
      <c r="L98" s="117"/>
    </row>
    <row r="99" spans="2:12" s="9" customFormat="1" ht="19.899999999999999" customHeight="1">
      <c r="B99" s="117"/>
      <c r="D99" s="118" t="s">
        <v>121</v>
      </c>
      <c r="E99" s="119"/>
      <c r="F99" s="119"/>
      <c r="G99" s="119"/>
      <c r="H99" s="119"/>
      <c r="I99" s="119"/>
      <c r="J99" s="120">
        <f>J153</f>
        <v>0</v>
      </c>
      <c r="L99" s="117"/>
    </row>
    <row r="100" spans="2:12" s="9" customFormat="1" ht="19.899999999999999" customHeight="1">
      <c r="B100" s="117"/>
      <c r="D100" s="118" t="s">
        <v>122</v>
      </c>
      <c r="E100" s="119"/>
      <c r="F100" s="119"/>
      <c r="G100" s="119"/>
      <c r="H100" s="119"/>
      <c r="I100" s="119"/>
      <c r="J100" s="120">
        <f>J175</f>
        <v>0</v>
      </c>
      <c r="L100" s="117"/>
    </row>
    <row r="101" spans="2:12" s="9" customFormat="1" ht="19.899999999999999" customHeight="1">
      <c r="B101" s="117"/>
      <c r="D101" s="118" t="s">
        <v>123</v>
      </c>
      <c r="E101" s="119"/>
      <c r="F101" s="119"/>
      <c r="G101" s="119"/>
      <c r="H101" s="119"/>
      <c r="I101" s="119"/>
      <c r="J101" s="120">
        <f>J189</f>
        <v>0</v>
      </c>
      <c r="L101" s="117"/>
    </row>
    <row r="102" spans="2:12" s="9" customFormat="1" ht="19.899999999999999" customHeight="1">
      <c r="B102" s="117"/>
      <c r="D102" s="118" t="s">
        <v>124</v>
      </c>
      <c r="E102" s="119"/>
      <c r="F102" s="119"/>
      <c r="G102" s="119"/>
      <c r="H102" s="119"/>
      <c r="I102" s="119"/>
      <c r="J102" s="120">
        <f>J235</f>
        <v>0</v>
      </c>
      <c r="L102" s="117"/>
    </row>
    <row r="103" spans="2:12" s="9" customFormat="1" ht="19.899999999999999" customHeight="1">
      <c r="B103" s="117"/>
      <c r="D103" s="118" t="s">
        <v>125</v>
      </c>
      <c r="E103" s="119"/>
      <c r="F103" s="119"/>
      <c r="G103" s="119"/>
      <c r="H103" s="119"/>
      <c r="I103" s="119"/>
      <c r="J103" s="120">
        <f>J293</f>
        <v>0</v>
      </c>
      <c r="L103" s="117"/>
    </row>
    <row r="104" spans="2:12" s="8" customFormat="1" ht="24.95" customHeight="1">
      <c r="B104" s="113"/>
      <c r="D104" s="114" t="s">
        <v>126</v>
      </c>
      <c r="E104" s="115"/>
      <c r="F104" s="115"/>
      <c r="G104" s="115"/>
      <c r="H104" s="115"/>
      <c r="I104" s="115"/>
      <c r="J104" s="116">
        <f>J295</f>
        <v>0</v>
      </c>
      <c r="L104" s="113"/>
    </row>
    <row r="105" spans="2:12" s="9" customFormat="1" ht="19.899999999999999" customHeight="1">
      <c r="B105" s="117"/>
      <c r="D105" s="118" t="s">
        <v>127</v>
      </c>
      <c r="E105" s="119"/>
      <c r="F105" s="119"/>
      <c r="G105" s="119"/>
      <c r="H105" s="119"/>
      <c r="I105" s="119"/>
      <c r="J105" s="120">
        <f>J296</f>
        <v>0</v>
      </c>
      <c r="L105" s="117"/>
    </row>
    <row r="106" spans="2:12" s="9" customFormat="1" ht="19.899999999999999" customHeight="1">
      <c r="B106" s="117"/>
      <c r="D106" s="118" t="s">
        <v>128</v>
      </c>
      <c r="E106" s="119"/>
      <c r="F106" s="119"/>
      <c r="G106" s="119"/>
      <c r="H106" s="119"/>
      <c r="I106" s="119"/>
      <c r="J106" s="120">
        <f>J304</f>
        <v>0</v>
      </c>
      <c r="L106" s="117"/>
    </row>
    <row r="107" spans="2:12" s="9" customFormat="1" ht="19.899999999999999" customHeight="1">
      <c r="B107" s="117"/>
      <c r="D107" s="118" t="s">
        <v>129</v>
      </c>
      <c r="E107" s="119"/>
      <c r="F107" s="119"/>
      <c r="G107" s="119"/>
      <c r="H107" s="119"/>
      <c r="I107" s="119"/>
      <c r="J107" s="120">
        <f>J350</f>
        <v>0</v>
      </c>
      <c r="L107" s="117"/>
    </row>
    <row r="108" spans="2:12" s="9" customFormat="1" ht="19.899999999999999" customHeight="1">
      <c r="B108" s="117"/>
      <c r="D108" s="118" t="s">
        <v>130</v>
      </c>
      <c r="E108" s="119"/>
      <c r="F108" s="119"/>
      <c r="G108" s="119"/>
      <c r="H108" s="119"/>
      <c r="I108" s="119"/>
      <c r="J108" s="120">
        <f>J360</f>
        <v>0</v>
      </c>
      <c r="L108" s="117"/>
    </row>
    <row r="109" spans="2:12" s="9" customFormat="1" ht="19.899999999999999" customHeight="1">
      <c r="B109" s="117"/>
      <c r="D109" s="118" t="s">
        <v>131</v>
      </c>
      <c r="E109" s="119"/>
      <c r="F109" s="119"/>
      <c r="G109" s="119"/>
      <c r="H109" s="119"/>
      <c r="I109" s="119"/>
      <c r="J109" s="120">
        <f>J368</f>
        <v>0</v>
      </c>
      <c r="L109" s="117"/>
    </row>
    <row r="110" spans="2:12" s="9" customFormat="1" ht="19.899999999999999" customHeight="1">
      <c r="B110" s="117"/>
      <c r="D110" s="118" t="s">
        <v>132</v>
      </c>
      <c r="E110" s="119"/>
      <c r="F110" s="119"/>
      <c r="G110" s="119"/>
      <c r="H110" s="119"/>
      <c r="I110" s="119"/>
      <c r="J110" s="120">
        <f>J377</f>
        <v>0</v>
      </c>
      <c r="L110" s="117"/>
    </row>
    <row r="111" spans="2:12" s="9" customFormat="1" ht="19.899999999999999" customHeight="1">
      <c r="B111" s="117"/>
      <c r="D111" s="118" t="s">
        <v>133</v>
      </c>
      <c r="E111" s="119"/>
      <c r="F111" s="119"/>
      <c r="G111" s="119"/>
      <c r="H111" s="119"/>
      <c r="I111" s="119"/>
      <c r="J111" s="120">
        <f>J384</f>
        <v>0</v>
      </c>
      <c r="L111" s="117"/>
    </row>
    <row r="112" spans="2:12" s="9" customFormat="1" ht="19.899999999999999" customHeight="1">
      <c r="B112" s="117"/>
      <c r="D112" s="118" t="s">
        <v>134</v>
      </c>
      <c r="E112" s="119"/>
      <c r="F112" s="119"/>
      <c r="G112" s="119"/>
      <c r="H112" s="119"/>
      <c r="I112" s="119"/>
      <c r="J112" s="120">
        <f>J399</f>
        <v>0</v>
      </c>
      <c r="L112" s="117"/>
    </row>
    <row r="113" spans="2:65" s="9" customFormat="1" ht="19.899999999999999" customHeight="1">
      <c r="B113" s="117"/>
      <c r="D113" s="118" t="s">
        <v>135</v>
      </c>
      <c r="E113" s="119"/>
      <c r="F113" s="119"/>
      <c r="G113" s="119"/>
      <c r="H113" s="119"/>
      <c r="I113" s="119"/>
      <c r="J113" s="120">
        <f>J409</f>
        <v>0</v>
      </c>
      <c r="L113" s="117"/>
    </row>
    <row r="114" spans="2:65" s="8" customFormat="1" ht="24.95" customHeight="1">
      <c r="B114" s="113"/>
      <c r="D114" s="114" t="s">
        <v>136</v>
      </c>
      <c r="E114" s="115"/>
      <c r="F114" s="115"/>
      <c r="G114" s="115"/>
      <c r="H114" s="115"/>
      <c r="I114" s="115"/>
      <c r="J114" s="116">
        <f>J417</f>
        <v>0</v>
      </c>
      <c r="L114" s="113"/>
    </row>
    <row r="115" spans="2:65" s="9" customFormat="1" ht="19.899999999999999" customHeight="1">
      <c r="B115" s="117"/>
      <c r="D115" s="118" t="s">
        <v>137</v>
      </c>
      <c r="E115" s="119"/>
      <c r="F115" s="119"/>
      <c r="G115" s="119"/>
      <c r="H115" s="119"/>
      <c r="I115" s="119"/>
      <c r="J115" s="120">
        <f>J418</f>
        <v>0</v>
      </c>
      <c r="L115" s="117"/>
    </row>
    <row r="116" spans="2:65" s="1" customFormat="1" ht="21.75" customHeight="1">
      <c r="B116" s="32"/>
      <c r="L116" s="32"/>
    </row>
    <row r="117" spans="2:65" s="1" customFormat="1" ht="6.95" customHeight="1">
      <c r="B117" s="32"/>
      <c r="L117" s="32"/>
    </row>
    <row r="118" spans="2:65" s="1" customFormat="1" ht="29.25" customHeight="1">
      <c r="B118" s="32"/>
      <c r="C118" s="112" t="s">
        <v>138</v>
      </c>
      <c r="J118" s="121">
        <f>ROUND(J119 + J120 + J121 + J122 + J123 + J124,2)</f>
        <v>0</v>
      </c>
      <c r="L118" s="32"/>
      <c r="N118" s="122" t="s">
        <v>35</v>
      </c>
    </row>
    <row r="119" spans="2:65" s="1" customFormat="1" ht="18" customHeight="1">
      <c r="B119" s="123"/>
      <c r="C119" s="124"/>
      <c r="D119" s="261" t="s">
        <v>139</v>
      </c>
      <c r="E119" s="262"/>
      <c r="F119" s="262"/>
      <c r="G119" s="124"/>
      <c r="H119" s="124"/>
      <c r="I119" s="124"/>
      <c r="J119" s="126">
        <v>0</v>
      </c>
      <c r="K119" s="124"/>
      <c r="L119" s="123"/>
      <c r="M119" s="124"/>
      <c r="N119" s="127" t="s">
        <v>37</v>
      </c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8" t="s">
        <v>140</v>
      </c>
      <c r="AZ119" s="124"/>
      <c r="BA119" s="124"/>
      <c r="BB119" s="124"/>
      <c r="BC119" s="124"/>
      <c r="BD119" s="124"/>
      <c r="BE119" s="129">
        <f t="shared" ref="BE119:BE124" si="0">IF(N119="základná",J119,0)</f>
        <v>0</v>
      </c>
      <c r="BF119" s="129">
        <f t="shared" ref="BF119:BF124" si="1">IF(N119="znížená",J119,0)</f>
        <v>0</v>
      </c>
      <c r="BG119" s="129">
        <f t="shared" ref="BG119:BG124" si="2">IF(N119="zákl. prenesená",J119,0)</f>
        <v>0</v>
      </c>
      <c r="BH119" s="129">
        <f t="shared" ref="BH119:BH124" si="3">IF(N119="zníž. prenesená",J119,0)</f>
        <v>0</v>
      </c>
      <c r="BI119" s="129">
        <f t="shared" ref="BI119:BI124" si="4">IF(N119="nulová",J119,0)</f>
        <v>0</v>
      </c>
      <c r="BJ119" s="128" t="s">
        <v>86</v>
      </c>
      <c r="BK119" s="124"/>
      <c r="BL119" s="124"/>
      <c r="BM119" s="124"/>
    </row>
    <row r="120" spans="2:65" s="1" customFormat="1" ht="18" customHeight="1">
      <c r="B120" s="123"/>
      <c r="C120" s="124"/>
      <c r="D120" s="261" t="s">
        <v>141</v>
      </c>
      <c r="E120" s="262"/>
      <c r="F120" s="262"/>
      <c r="G120" s="124"/>
      <c r="H120" s="124"/>
      <c r="I120" s="124"/>
      <c r="J120" s="126">
        <v>0</v>
      </c>
      <c r="K120" s="124"/>
      <c r="L120" s="123"/>
      <c r="M120" s="124"/>
      <c r="N120" s="127" t="s">
        <v>37</v>
      </c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8" t="s">
        <v>140</v>
      </c>
      <c r="AZ120" s="124"/>
      <c r="BA120" s="124"/>
      <c r="BB120" s="124"/>
      <c r="BC120" s="124"/>
      <c r="BD120" s="124"/>
      <c r="BE120" s="129">
        <f t="shared" si="0"/>
        <v>0</v>
      </c>
      <c r="BF120" s="129">
        <f t="shared" si="1"/>
        <v>0</v>
      </c>
      <c r="BG120" s="129">
        <f t="shared" si="2"/>
        <v>0</v>
      </c>
      <c r="BH120" s="129">
        <f t="shared" si="3"/>
        <v>0</v>
      </c>
      <c r="BI120" s="129">
        <f t="shared" si="4"/>
        <v>0</v>
      </c>
      <c r="BJ120" s="128" t="s">
        <v>86</v>
      </c>
      <c r="BK120" s="124"/>
      <c r="BL120" s="124"/>
      <c r="BM120" s="124"/>
    </row>
    <row r="121" spans="2:65" s="1" customFormat="1" ht="18" customHeight="1">
      <c r="B121" s="123"/>
      <c r="C121" s="124"/>
      <c r="D121" s="261" t="s">
        <v>142</v>
      </c>
      <c r="E121" s="262"/>
      <c r="F121" s="262"/>
      <c r="G121" s="124"/>
      <c r="H121" s="124"/>
      <c r="I121" s="124"/>
      <c r="J121" s="126">
        <v>0</v>
      </c>
      <c r="K121" s="124"/>
      <c r="L121" s="123"/>
      <c r="M121" s="124"/>
      <c r="N121" s="127" t="s">
        <v>37</v>
      </c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8" t="s">
        <v>140</v>
      </c>
      <c r="AZ121" s="124"/>
      <c r="BA121" s="124"/>
      <c r="BB121" s="124"/>
      <c r="BC121" s="124"/>
      <c r="BD121" s="124"/>
      <c r="BE121" s="129">
        <f t="shared" si="0"/>
        <v>0</v>
      </c>
      <c r="BF121" s="129">
        <f t="shared" si="1"/>
        <v>0</v>
      </c>
      <c r="BG121" s="129">
        <f t="shared" si="2"/>
        <v>0</v>
      </c>
      <c r="BH121" s="129">
        <f t="shared" si="3"/>
        <v>0</v>
      </c>
      <c r="BI121" s="129">
        <f t="shared" si="4"/>
        <v>0</v>
      </c>
      <c r="BJ121" s="128" t="s">
        <v>86</v>
      </c>
      <c r="BK121" s="124"/>
      <c r="BL121" s="124"/>
      <c r="BM121" s="124"/>
    </row>
    <row r="122" spans="2:65" s="1" customFormat="1" ht="18" customHeight="1">
      <c r="B122" s="123"/>
      <c r="C122" s="124"/>
      <c r="D122" s="261" t="s">
        <v>143</v>
      </c>
      <c r="E122" s="262"/>
      <c r="F122" s="262"/>
      <c r="G122" s="124"/>
      <c r="H122" s="124"/>
      <c r="I122" s="124"/>
      <c r="J122" s="126">
        <v>0</v>
      </c>
      <c r="K122" s="124"/>
      <c r="L122" s="123"/>
      <c r="M122" s="124"/>
      <c r="N122" s="127" t="s">
        <v>37</v>
      </c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8" t="s">
        <v>140</v>
      </c>
      <c r="AZ122" s="124"/>
      <c r="BA122" s="124"/>
      <c r="BB122" s="124"/>
      <c r="BC122" s="124"/>
      <c r="BD122" s="124"/>
      <c r="BE122" s="129">
        <f t="shared" si="0"/>
        <v>0</v>
      </c>
      <c r="BF122" s="129">
        <f t="shared" si="1"/>
        <v>0</v>
      </c>
      <c r="BG122" s="129">
        <f t="shared" si="2"/>
        <v>0</v>
      </c>
      <c r="BH122" s="129">
        <f t="shared" si="3"/>
        <v>0</v>
      </c>
      <c r="BI122" s="129">
        <f t="shared" si="4"/>
        <v>0</v>
      </c>
      <c r="BJ122" s="128" t="s">
        <v>86</v>
      </c>
      <c r="BK122" s="124"/>
      <c r="BL122" s="124"/>
      <c r="BM122" s="124"/>
    </row>
    <row r="123" spans="2:65" s="1" customFormat="1" ht="18" customHeight="1">
      <c r="B123" s="123"/>
      <c r="C123" s="124"/>
      <c r="D123" s="261" t="s">
        <v>144</v>
      </c>
      <c r="E123" s="262"/>
      <c r="F123" s="262"/>
      <c r="G123" s="124"/>
      <c r="H123" s="124"/>
      <c r="I123" s="124"/>
      <c r="J123" s="126">
        <v>0</v>
      </c>
      <c r="K123" s="124"/>
      <c r="L123" s="123"/>
      <c r="M123" s="124"/>
      <c r="N123" s="127" t="s">
        <v>37</v>
      </c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8" t="s">
        <v>140</v>
      </c>
      <c r="AZ123" s="124"/>
      <c r="BA123" s="124"/>
      <c r="BB123" s="124"/>
      <c r="BC123" s="124"/>
      <c r="BD123" s="124"/>
      <c r="BE123" s="129">
        <f t="shared" si="0"/>
        <v>0</v>
      </c>
      <c r="BF123" s="129">
        <f t="shared" si="1"/>
        <v>0</v>
      </c>
      <c r="BG123" s="129">
        <f t="shared" si="2"/>
        <v>0</v>
      </c>
      <c r="BH123" s="129">
        <f t="shared" si="3"/>
        <v>0</v>
      </c>
      <c r="BI123" s="129">
        <f t="shared" si="4"/>
        <v>0</v>
      </c>
      <c r="BJ123" s="128" t="s">
        <v>86</v>
      </c>
      <c r="BK123" s="124"/>
      <c r="BL123" s="124"/>
      <c r="BM123" s="124"/>
    </row>
    <row r="124" spans="2:65" s="1" customFormat="1" ht="18" customHeight="1">
      <c r="B124" s="123"/>
      <c r="C124" s="124"/>
      <c r="D124" s="125" t="s">
        <v>145</v>
      </c>
      <c r="E124" s="124"/>
      <c r="F124" s="124"/>
      <c r="G124" s="124"/>
      <c r="H124" s="124"/>
      <c r="I124" s="124"/>
      <c r="J124" s="126">
        <f>ROUND(J30*T124,2)</f>
        <v>0</v>
      </c>
      <c r="K124" s="124"/>
      <c r="L124" s="123"/>
      <c r="M124" s="124"/>
      <c r="N124" s="127" t="s">
        <v>37</v>
      </c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8" t="s">
        <v>146</v>
      </c>
      <c r="AZ124" s="124"/>
      <c r="BA124" s="124"/>
      <c r="BB124" s="124"/>
      <c r="BC124" s="124"/>
      <c r="BD124" s="124"/>
      <c r="BE124" s="129">
        <f t="shared" si="0"/>
        <v>0</v>
      </c>
      <c r="BF124" s="129">
        <f t="shared" si="1"/>
        <v>0</v>
      </c>
      <c r="BG124" s="129">
        <f t="shared" si="2"/>
        <v>0</v>
      </c>
      <c r="BH124" s="129">
        <f t="shared" si="3"/>
        <v>0</v>
      </c>
      <c r="BI124" s="129">
        <f t="shared" si="4"/>
        <v>0</v>
      </c>
      <c r="BJ124" s="128" t="s">
        <v>86</v>
      </c>
      <c r="BK124" s="124"/>
      <c r="BL124" s="124"/>
      <c r="BM124" s="124"/>
    </row>
    <row r="125" spans="2:65" s="1" customFormat="1">
      <c r="B125" s="32"/>
      <c r="L125" s="32"/>
    </row>
    <row r="126" spans="2:65" s="1" customFormat="1" ht="29.25" customHeight="1">
      <c r="B126" s="32"/>
      <c r="C126" s="130" t="s">
        <v>147</v>
      </c>
      <c r="D126" s="102"/>
      <c r="E126" s="102"/>
      <c r="F126" s="102"/>
      <c r="G126" s="102"/>
      <c r="H126" s="102"/>
      <c r="I126" s="102"/>
      <c r="J126" s="131">
        <f>ROUND(J96+J118,2)</f>
        <v>0</v>
      </c>
      <c r="K126" s="102"/>
      <c r="L126" s="32"/>
    </row>
    <row r="127" spans="2:65" s="1" customFormat="1" ht="6.95" customHeight="1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2"/>
    </row>
    <row r="131" spans="2:20" s="1" customFormat="1" ht="6.95" customHeight="1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32"/>
    </row>
    <row r="132" spans="2:20" s="1" customFormat="1" ht="24.95" customHeight="1">
      <c r="B132" s="32"/>
      <c r="C132" s="21" t="s">
        <v>148</v>
      </c>
      <c r="L132" s="32"/>
    </row>
    <row r="133" spans="2:20" s="1" customFormat="1" ht="6.95" customHeight="1">
      <c r="B133" s="32"/>
      <c r="L133" s="32"/>
    </row>
    <row r="134" spans="2:20" s="1" customFormat="1" ht="12" customHeight="1">
      <c r="B134" s="32"/>
      <c r="C134" s="27" t="s">
        <v>15</v>
      </c>
      <c r="L134" s="32"/>
    </row>
    <row r="135" spans="2:20" s="1" customFormat="1" ht="16.5" customHeight="1">
      <c r="B135" s="32"/>
      <c r="E135" s="263" t="str">
        <f>E7</f>
        <v>Krytá plaváreň Pasienky - oprava vonkajšej terasy</v>
      </c>
      <c r="F135" s="264"/>
      <c r="G135" s="264"/>
      <c r="H135" s="264"/>
      <c r="L135" s="32"/>
    </row>
    <row r="136" spans="2:20" s="1" customFormat="1" ht="12" customHeight="1">
      <c r="B136" s="32"/>
      <c r="C136" s="27" t="s">
        <v>98</v>
      </c>
      <c r="L136" s="32"/>
    </row>
    <row r="137" spans="2:20" s="1" customFormat="1" ht="16.5" customHeight="1">
      <c r="B137" s="32"/>
      <c r="E137" s="259" t="str">
        <f>E9</f>
        <v>01 - Exteriérová terasa</v>
      </c>
      <c r="F137" s="265"/>
      <c r="G137" s="265"/>
      <c r="H137" s="265"/>
      <c r="L137" s="32"/>
    </row>
    <row r="138" spans="2:20" s="1" customFormat="1" ht="6.95" customHeight="1">
      <c r="B138" s="32"/>
      <c r="L138" s="32"/>
    </row>
    <row r="139" spans="2:20" s="1" customFormat="1" ht="12" customHeight="1">
      <c r="B139" s="32"/>
      <c r="C139" s="27" t="s">
        <v>19</v>
      </c>
      <c r="F139" s="25" t="str">
        <f>F12</f>
        <v xml:space="preserve"> </v>
      </c>
      <c r="I139" s="27" t="s">
        <v>21</v>
      </c>
      <c r="J139" s="55">
        <f>IF(J12="","",J12)</f>
        <v>45707</v>
      </c>
      <c r="L139" s="32"/>
    </row>
    <row r="140" spans="2:20" s="1" customFormat="1" ht="6.95" customHeight="1">
      <c r="B140" s="32"/>
      <c r="L140" s="32"/>
    </row>
    <row r="141" spans="2:20" s="1" customFormat="1" ht="15.2" customHeight="1">
      <c r="B141" s="32"/>
      <c r="C141" s="27" t="s">
        <v>22</v>
      </c>
      <c r="F141" s="25" t="str">
        <f>E15</f>
        <v xml:space="preserve"> </v>
      </c>
      <c r="I141" s="27" t="s">
        <v>27</v>
      </c>
      <c r="J141" s="30" t="str">
        <f>E21</f>
        <v xml:space="preserve"> </v>
      </c>
      <c r="L141" s="32"/>
    </row>
    <row r="142" spans="2:20" s="1" customFormat="1" ht="15.2" customHeight="1">
      <c r="B142" s="32"/>
      <c r="C142" s="27" t="s">
        <v>25</v>
      </c>
      <c r="F142" s="25" t="str">
        <f>IF(E18="","",E18)</f>
        <v>Vyplň údaj</v>
      </c>
      <c r="I142" s="27" t="s">
        <v>29</v>
      </c>
      <c r="J142" s="30" t="str">
        <f>E24</f>
        <v xml:space="preserve"> </v>
      </c>
      <c r="L142" s="32"/>
    </row>
    <row r="143" spans="2:20" s="1" customFormat="1" ht="10.35" customHeight="1">
      <c r="B143" s="32"/>
      <c r="L143" s="32"/>
    </row>
    <row r="144" spans="2:20" s="10" customFormat="1" ht="29.25" customHeight="1">
      <c r="B144" s="132"/>
      <c r="C144" s="133" t="s">
        <v>149</v>
      </c>
      <c r="D144" s="134" t="s">
        <v>56</v>
      </c>
      <c r="E144" s="134" t="s">
        <v>52</v>
      </c>
      <c r="F144" s="134" t="s">
        <v>53</v>
      </c>
      <c r="G144" s="134" t="s">
        <v>150</v>
      </c>
      <c r="H144" s="134" t="s">
        <v>151</v>
      </c>
      <c r="I144" s="134" t="s">
        <v>152</v>
      </c>
      <c r="J144" s="135" t="s">
        <v>116</v>
      </c>
      <c r="K144" s="136" t="s">
        <v>153</v>
      </c>
      <c r="L144" s="132"/>
      <c r="M144" s="61" t="s">
        <v>1</v>
      </c>
      <c r="N144" s="62" t="s">
        <v>35</v>
      </c>
      <c r="O144" s="62" t="s">
        <v>154</v>
      </c>
      <c r="P144" s="62" t="s">
        <v>155</v>
      </c>
      <c r="Q144" s="62" t="s">
        <v>156</v>
      </c>
      <c r="R144" s="62" t="s">
        <v>157</v>
      </c>
      <c r="S144" s="62" t="s">
        <v>158</v>
      </c>
      <c r="T144" s="63" t="s">
        <v>159</v>
      </c>
    </row>
    <row r="145" spans="2:65" s="1" customFormat="1" ht="22.9" customHeight="1">
      <c r="B145" s="32"/>
      <c r="C145" s="66" t="s">
        <v>112</v>
      </c>
      <c r="J145" s="137">
        <f>BK145</f>
        <v>0</v>
      </c>
      <c r="L145" s="32"/>
      <c r="M145" s="64"/>
      <c r="N145" s="56"/>
      <c r="O145" s="56"/>
      <c r="P145" s="138">
        <f>P146+P295+P417</f>
        <v>0</v>
      </c>
      <c r="Q145" s="56"/>
      <c r="R145" s="138">
        <f>R146+R295+R417</f>
        <v>126.11023915835</v>
      </c>
      <c r="S145" s="56"/>
      <c r="T145" s="139">
        <f>T146+T295+T417</f>
        <v>126.02025099999999</v>
      </c>
      <c r="AT145" s="17" t="s">
        <v>70</v>
      </c>
      <c r="AU145" s="17" t="s">
        <v>118</v>
      </c>
      <c r="BK145" s="140">
        <f>BK146+BK295+BK417</f>
        <v>0</v>
      </c>
    </row>
    <row r="146" spans="2:65" s="11" customFormat="1" ht="25.9" customHeight="1">
      <c r="B146" s="141"/>
      <c r="D146" s="142" t="s">
        <v>70</v>
      </c>
      <c r="E146" s="143" t="s">
        <v>160</v>
      </c>
      <c r="F146" s="143" t="s">
        <v>161</v>
      </c>
      <c r="I146" s="144"/>
      <c r="J146" s="145">
        <f>BK146</f>
        <v>0</v>
      </c>
      <c r="L146" s="141"/>
      <c r="M146" s="146"/>
      <c r="P146" s="147">
        <f>P147+P153+P175+P189+P235+P293</f>
        <v>0</v>
      </c>
      <c r="R146" s="147">
        <f>R147+R153+R175+R189+R235+R293</f>
        <v>113.161157605</v>
      </c>
      <c r="T146" s="148">
        <f>T147+T153+T175+T189+T235+T293</f>
        <v>125.97025099999999</v>
      </c>
      <c r="AR146" s="142" t="s">
        <v>79</v>
      </c>
      <c r="AT146" s="149" t="s">
        <v>70</v>
      </c>
      <c r="AU146" s="149" t="s">
        <v>71</v>
      </c>
      <c r="AY146" s="142" t="s">
        <v>162</v>
      </c>
      <c r="BK146" s="150">
        <f>BK147+BK153+BK175+BK189+BK235+BK293</f>
        <v>0</v>
      </c>
    </row>
    <row r="147" spans="2:65" s="11" customFormat="1" ht="22.9" customHeight="1">
      <c r="B147" s="141"/>
      <c r="D147" s="142" t="s">
        <v>70</v>
      </c>
      <c r="E147" s="151" t="s">
        <v>79</v>
      </c>
      <c r="F147" s="151" t="s">
        <v>163</v>
      </c>
      <c r="I147" s="144"/>
      <c r="J147" s="152">
        <f>BK147</f>
        <v>0</v>
      </c>
      <c r="L147" s="141"/>
      <c r="M147" s="146"/>
      <c r="P147" s="147">
        <f>SUM(P148:P152)</f>
        <v>0</v>
      </c>
      <c r="R147" s="147">
        <f>SUM(R148:R152)</f>
        <v>0</v>
      </c>
      <c r="T147" s="148">
        <f>SUM(T148:T152)</f>
        <v>0</v>
      </c>
      <c r="AR147" s="142" t="s">
        <v>79</v>
      </c>
      <c r="AT147" s="149" t="s">
        <v>70</v>
      </c>
      <c r="AU147" s="149" t="s">
        <v>79</v>
      </c>
      <c r="AY147" s="142" t="s">
        <v>162</v>
      </c>
      <c r="BK147" s="150">
        <f>SUM(BK148:BK152)</f>
        <v>0</v>
      </c>
    </row>
    <row r="148" spans="2:65" s="1" customFormat="1" ht="24.2" customHeight="1">
      <c r="B148" s="123"/>
      <c r="C148" s="153" t="s">
        <v>79</v>
      </c>
      <c r="D148" s="153" t="s">
        <v>164</v>
      </c>
      <c r="E148" s="154" t="s">
        <v>165</v>
      </c>
      <c r="F148" s="155" t="s">
        <v>166</v>
      </c>
      <c r="G148" s="156" t="s">
        <v>167</v>
      </c>
      <c r="H148" s="157">
        <v>29.138999999999999</v>
      </c>
      <c r="I148" s="158"/>
      <c r="J148" s="159">
        <f>ROUND(I148*H148,2)</f>
        <v>0</v>
      </c>
      <c r="K148" s="160"/>
      <c r="L148" s="32"/>
      <c r="M148" s="161" t="s">
        <v>1</v>
      </c>
      <c r="N148" s="122" t="s">
        <v>37</v>
      </c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AR148" s="164" t="s">
        <v>168</v>
      </c>
      <c r="AT148" s="164" t="s">
        <v>164</v>
      </c>
      <c r="AU148" s="164" t="s">
        <v>86</v>
      </c>
      <c r="AY148" s="17" t="s">
        <v>162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7" t="s">
        <v>86</v>
      </c>
      <c r="BK148" s="165">
        <f>ROUND(I148*H148,2)</f>
        <v>0</v>
      </c>
      <c r="BL148" s="17" t="s">
        <v>168</v>
      </c>
      <c r="BM148" s="164" t="s">
        <v>169</v>
      </c>
    </row>
    <row r="149" spans="2:65" s="12" customFormat="1">
      <c r="B149" s="166"/>
      <c r="D149" s="167" t="s">
        <v>170</v>
      </c>
      <c r="E149" s="168" t="s">
        <v>1</v>
      </c>
      <c r="F149" s="169" t="s">
        <v>171</v>
      </c>
      <c r="H149" s="170">
        <v>29.138999999999999</v>
      </c>
      <c r="I149" s="171"/>
      <c r="L149" s="166"/>
      <c r="M149" s="172"/>
      <c r="T149" s="173"/>
      <c r="AT149" s="168" t="s">
        <v>170</v>
      </c>
      <c r="AU149" s="168" t="s">
        <v>86</v>
      </c>
      <c r="AV149" s="12" t="s">
        <v>86</v>
      </c>
      <c r="AW149" s="12" t="s">
        <v>28</v>
      </c>
      <c r="AX149" s="12" t="s">
        <v>79</v>
      </c>
      <c r="AY149" s="168" t="s">
        <v>162</v>
      </c>
    </row>
    <row r="150" spans="2:65" s="1" customFormat="1" ht="62.65" customHeight="1">
      <c r="B150" s="123"/>
      <c r="C150" s="153" t="s">
        <v>86</v>
      </c>
      <c r="D150" s="153" t="s">
        <v>164</v>
      </c>
      <c r="E150" s="154" t="s">
        <v>172</v>
      </c>
      <c r="F150" s="155" t="s">
        <v>173</v>
      </c>
      <c r="G150" s="156" t="s">
        <v>174</v>
      </c>
      <c r="H150" s="157">
        <v>43.95</v>
      </c>
      <c r="I150" s="158"/>
      <c r="J150" s="159">
        <f>ROUND(I150*H150,2)</f>
        <v>0</v>
      </c>
      <c r="K150" s="160"/>
      <c r="L150" s="32"/>
      <c r="M150" s="161" t="s">
        <v>1</v>
      </c>
      <c r="N150" s="122" t="s">
        <v>37</v>
      </c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AR150" s="164" t="s">
        <v>168</v>
      </c>
      <c r="AT150" s="164" t="s">
        <v>164</v>
      </c>
      <c r="AU150" s="164" t="s">
        <v>86</v>
      </c>
      <c r="AY150" s="17" t="s">
        <v>162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7" t="s">
        <v>86</v>
      </c>
      <c r="BK150" s="165">
        <f>ROUND(I150*H150,2)</f>
        <v>0</v>
      </c>
      <c r="BL150" s="17" t="s">
        <v>168</v>
      </c>
      <c r="BM150" s="164" t="s">
        <v>175</v>
      </c>
    </row>
    <row r="151" spans="2:65" s="12" customFormat="1">
      <c r="B151" s="166"/>
      <c r="D151" s="167" t="s">
        <v>170</v>
      </c>
      <c r="E151" s="168" t="s">
        <v>1</v>
      </c>
      <c r="F151" s="169" t="s">
        <v>176</v>
      </c>
      <c r="H151" s="170">
        <v>43.95</v>
      </c>
      <c r="I151" s="171"/>
      <c r="L151" s="166"/>
      <c r="M151" s="172"/>
      <c r="T151" s="173"/>
      <c r="AT151" s="168" t="s">
        <v>170</v>
      </c>
      <c r="AU151" s="168" t="s">
        <v>86</v>
      </c>
      <c r="AV151" s="12" t="s">
        <v>86</v>
      </c>
      <c r="AW151" s="12" t="s">
        <v>28</v>
      </c>
      <c r="AX151" s="12" t="s">
        <v>71</v>
      </c>
      <c r="AY151" s="168" t="s">
        <v>162</v>
      </c>
    </row>
    <row r="152" spans="2:65" s="13" customFormat="1">
      <c r="B152" s="174"/>
      <c r="D152" s="167" t="s">
        <v>170</v>
      </c>
      <c r="E152" s="175" t="s">
        <v>94</v>
      </c>
      <c r="F152" s="176" t="s">
        <v>177</v>
      </c>
      <c r="H152" s="177">
        <v>43.95</v>
      </c>
      <c r="I152" s="178"/>
      <c r="L152" s="174"/>
      <c r="M152" s="179"/>
      <c r="T152" s="180"/>
      <c r="AT152" s="175" t="s">
        <v>170</v>
      </c>
      <c r="AU152" s="175" t="s">
        <v>86</v>
      </c>
      <c r="AV152" s="13" t="s">
        <v>168</v>
      </c>
      <c r="AW152" s="13" t="s">
        <v>28</v>
      </c>
      <c r="AX152" s="13" t="s">
        <v>79</v>
      </c>
      <c r="AY152" s="175" t="s">
        <v>162</v>
      </c>
    </row>
    <row r="153" spans="2:65" s="11" customFormat="1" ht="22.9" customHeight="1">
      <c r="B153" s="141"/>
      <c r="D153" s="142" t="s">
        <v>70</v>
      </c>
      <c r="E153" s="151" t="s">
        <v>178</v>
      </c>
      <c r="F153" s="151" t="s">
        <v>179</v>
      </c>
      <c r="I153" s="144"/>
      <c r="J153" s="152">
        <f>BK153</f>
        <v>0</v>
      </c>
      <c r="L153" s="141"/>
      <c r="M153" s="146"/>
      <c r="P153" s="147">
        <f>SUM(P154:P174)</f>
        <v>0</v>
      </c>
      <c r="R153" s="147">
        <f>SUM(R154:R174)</f>
        <v>29.44953958</v>
      </c>
      <c r="T153" s="148">
        <f>SUM(T154:T174)</f>
        <v>0</v>
      </c>
      <c r="AR153" s="142" t="s">
        <v>79</v>
      </c>
      <c r="AT153" s="149" t="s">
        <v>70</v>
      </c>
      <c r="AU153" s="149" t="s">
        <v>79</v>
      </c>
      <c r="AY153" s="142" t="s">
        <v>162</v>
      </c>
      <c r="BK153" s="150">
        <f>SUM(BK154:BK174)</f>
        <v>0</v>
      </c>
    </row>
    <row r="154" spans="2:65" s="1" customFormat="1" ht="33" customHeight="1">
      <c r="B154" s="123"/>
      <c r="C154" s="153" t="s">
        <v>178</v>
      </c>
      <c r="D154" s="153" t="s">
        <v>164</v>
      </c>
      <c r="E154" s="154" t="s">
        <v>180</v>
      </c>
      <c r="F154" s="155" t="s">
        <v>181</v>
      </c>
      <c r="G154" s="156" t="s">
        <v>182</v>
      </c>
      <c r="H154" s="157">
        <v>12.106</v>
      </c>
      <c r="I154" s="158"/>
      <c r="J154" s="159">
        <f>ROUND(I154*H154,2)</f>
        <v>0</v>
      </c>
      <c r="K154" s="160"/>
      <c r="L154" s="32"/>
      <c r="M154" s="161" t="s">
        <v>1</v>
      </c>
      <c r="N154" s="122" t="s">
        <v>37</v>
      </c>
      <c r="P154" s="162">
        <f>O154*H154</f>
        <v>0</v>
      </c>
      <c r="Q154" s="162">
        <v>2.40178</v>
      </c>
      <c r="R154" s="162">
        <f>Q154*H154</f>
        <v>29.07594868</v>
      </c>
      <c r="S154" s="162">
        <v>0</v>
      </c>
      <c r="T154" s="163">
        <f>S154*H154</f>
        <v>0</v>
      </c>
      <c r="AR154" s="164" t="s">
        <v>168</v>
      </c>
      <c r="AT154" s="164" t="s">
        <v>164</v>
      </c>
      <c r="AU154" s="164" t="s">
        <v>86</v>
      </c>
      <c r="AY154" s="17" t="s">
        <v>162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7" t="s">
        <v>86</v>
      </c>
      <c r="BK154" s="165">
        <f>ROUND(I154*H154,2)</f>
        <v>0</v>
      </c>
      <c r="BL154" s="17" t="s">
        <v>168</v>
      </c>
      <c r="BM154" s="164" t="s">
        <v>183</v>
      </c>
    </row>
    <row r="155" spans="2:65" s="12" customFormat="1" ht="22.5">
      <c r="B155" s="166"/>
      <c r="D155" s="167" t="s">
        <v>170</v>
      </c>
      <c r="E155" s="168" t="s">
        <v>1</v>
      </c>
      <c r="F155" s="169" t="s">
        <v>184</v>
      </c>
      <c r="H155" s="170">
        <v>9.7789999999999999</v>
      </c>
      <c r="I155" s="171"/>
      <c r="L155" s="166"/>
      <c r="M155" s="172"/>
      <c r="T155" s="173"/>
      <c r="AT155" s="168" t="s">
        <v>170</v>
      </c>
      <c r="AU155" s="168" t="s">
        <v>86</v>
      </c>
      <c r="AV155" s="12" t="s">
        <v>86</v>
      </c>
      <c r="AW155" s="12" t="s">
        <v>28</v>
      </c>
      <c r="AX155" s="12" t="s">
        <v>71</v>
      </c>
      <c r="AY155" s="168" t="s">
        <v>162</v>
      </c>
    </row>
    <row r="156" spans="2:65" s="12" customFormat="1" ht="22.5">
      <c r="B156" s="166"/>
      <c r="D156" s="167" t="s">
        <v>170</v>
      </c>
      <c r="E156" s="168" t="s">
        <v>1</v>
      </c>
      <c r="F156" s="169" t="s">
        <v>185</v>
      </c>
      <c r="H156" s="170">
        <v>0.22500000000000001</v>
      </c>
      <c r="I156" s="171"/>
      <c r="L156" s="166"/>
      <c r="M156" s="172"/>
      <c r="T156" s="173"/>
      <c r="AT156" s="168" t="s">
        <v>170</v>
      </c>
      <c r="AU156" s="168" t="s">
        <v>86</v>
      </c>
      <c r="AV156" s="12" t="s">
        <v>86</v>
      </c>
      <c r="AW156" s="12" t="s">
        <v>28</v>
      </c>
      <c r="AX156" s="12" t="s">
        <v>71</v>
      </c>
      <c r="AY156" s="168" t="s">
        <v>162</v>
      </c>
    </row>
    <row r="157" spans="2:65" s="12" customFormat="1" ht="22.5">
      <c r="B157" s="166"/>
      <c r="D157" s="167" t="s">
        <v>170</v>
      </c>
      <c r="E157" s="168" t="s">
        <v>1</v>
      </c>
      <c r="F157" s="169" t="s">
        <v>186</v>
      </c>
      <c r="H157" s="170">
        <v>0.126</v>
      </c>
      <c r="I157" s="171"/>
      <c r="L157" s="166"/>
      <c r="M157" s="172"/>
      <c r="T157" s="173"/>
      <c r="AT157" s="168" t="s">
        <v>170</v>
      </c>
      <c r="AU157" s="168" t="s">
        <v>86</v>
      </c>
      <c r="AV157" s="12" t="s">
        <v>86</v>
      </c>
      <c r="AW157" s="12" t="s">
        <v>28</v>
      </c>
      <c r="AX157" s="12" t="s">
        <v>71</v>
      </c>
      <c r="AY157" s="168" t="s">
        <v>162</v>
      </c>
    </row>
    <row r="158" spans="2:65" s="12" customFormat="1" ht="22.5">
      <c r="B158" s="166"/>
      <c r="D158" s="167" t="s">
        <v>170</v>
      </c>
      <c r="E158" s="168" t="s">
        <v>1</v>
      </c>
      <c r="F158" s="169" t="s">
        <v>187</v>
      </c>
      <c r="H158" s="170">
        <v>1.2649999999999999</v>
      </c>
      <c r="I158" s="171"/>
      <c r="L158" s="166"/>
      <c r="M158" s="172"/>
      <c r="T158" s="173"/>
      <c r="AT158" s="168" t="s">
        <v>170</v>
      </c>
      <c r="AU158" s="168" t="s">
        <v>86</v>
      </c>
      <c r="AV158" s="12" t="s">
        <v>86</v>
      </c>
      <c r="AW158" s="12" t="s">
        <v>28</v>
      </c>
      <c r="AX158" s="12" t="s">
        <v>71</v>
      </c>
      <c r="AY158" s="168" t="s">
        <v>162</v>
      </c>
    </row>
    <row r="159" spans="2:65" s="12" customFormat="1">
      <c r="B159" s="166"/>
      <c r="D159" s="167" t="s">
        <v>170</v>
      </c>
      <c r="E159" s="168" t="s">
        <v>1</v>
      </c>
      <c r="F159" s="169" t="s">
        <v>188</v>
      </c>
      <c r="H159" s="170">
        <v>0.17100000000000001</v>
      </c>
      <c r="I159" s="171"/>
      <c r="L159" s="166"/>
      <c r="M159" s="172"/>
      <c r="T159" s="173"/>
      <c r="AT159" s="168" t="s">
        <v>170</v>
      </c>
      <c r="AU159" s="168" t="s">
        <v>86</v>
      </c>
      <c r="AV159" s="12" t="s">
        <v>86</v>
      </c>
      <c r="AW159" s="12" t="s">
        <v>28</v>
      </c>
      <c r="AX159" s="12" t="s">
        <v>71</v>
      </c>
      <c r="AY159" s="168" t="s">
        <v>162</v>
      </c>
    </row>
    <row r="160" spans="2:65" s="14" customFormat="1">
      <c r="B160" s="181"/>
      <c r="D160" s="167" t="s">
        <v>170</v>
      </c>
      <c r="E160" s="182" t="s">
        <v>1</v>
      </c>
      <c r="F160" s="183" t="s">
        <v>189</v>
      </c>
      <c r="H160" s="184">
        <v>11.566000000000001</v>
      </c>
      <c r="I160" s="185"/>
      <c r="L160" s="181"/>
      <c r="M160" s="186"/>
      <c r="T160" s="187"/>
      <c r="AT160" s="182" t="s">
        <v>170</v>
      </c>
      <c r="AU160" s="182" t="s">
        <v>86</v>
      </c>
      <c r="AV160" s="14" t="s">
        <v>178</v>
      </c>
      <c r="AW160" s="14" t="s">
        <v>28</v>
      </c>
      <c r="AX160" s="14" t="s">
        <v>71</v>
      </c>
      <c r="AY160" s="182" t="s">
        <v>162</v>
      </c>
    </row>
    <row r="161" spans="2:65" s="12" customFormat="1" ht="22.5">
      <c r="B161" s="166"/>
      <c r="D161" s="167" t="s">
        <v>170</v>
      </c>
      <c r="E161" s="168" t="s">
        <v>1</v>
      </c>
      <c r="F161" s="169" t="s">
        <v>190</v>
      </c>
      <c r="H161" s="170">
        <v>0.54</v>
      </c>
      <c r="I161" s="171"/>
      <c r="L161" s="166"/>
      <c r="M161" s="172"/>
      <c r="T161" s="173"/>
      <c r="AT161" s="168" t="s">
        <v>170</v>
      </c>
      <c r="AU161" s="168" t="s">
        <v>86</v>
      </c>
      <c r="AV161" s="12" t="s">
        <v>86</v>
      </c>
      <c r="AW161" s="12" t="s">
        <v>28</v>
      </c>
      <c r="AX161" s="12" t="s">
        <v>71</v>
      </c>
      <c r="AY161" s="168" t="s">
        <v>162</v>
      </c>
    </row>
    <row r="162" spans="2:65" s="13" customFormat="1">
      <c r="B162" s="174"/>
      <c r="D162" s="167" t="s">
        <v>170</v>
      </c>
      <c r="E162" s="175" t="s">
        <v>1</v>
      </c>
      <c r="F162" s="176" t="s">
        <v>177</v>
      </c>
      <c r="H162" s="177">
        <v>12.106</v>
      </c>
      <c r="I162" s="178"/>
      <c r="L162" s="174"/>
      <c r="M162" s="179"/>
      <c r="T162" s="180"/>
      <c r="AT162" s="175" t="s">
        <v>170</v>
      </c>
      <c r="AU162" s="175" t="s">
        <v>86</v>
      </c>
      <c r="AV162" s="13" t="s">
        <v>168</v>
      </c>
      <c r="AW162" s="13" t="s">
        <v>28</v>
      </c>
      <c r="AX162" s="13" t="s">
        <v>79</v>
      </c>
      <c r="AY162" s="175" t="s">
        <v>162</v>
      </c>
    </row>
    <row r="163" spans="2:65" s="1" customFormat="1" ht="24.2" customHeight="1">
      <c r="B163" s="123"/>
      <c r="C163" s="153" t="s">
        <v>168</v>
      </c>
      <c r="D163" s="153" t="s">
        <v>164</v>
      </c>
      <c r="E163" s="154" t="s">
        <v>191</v>
      </c>
      <c r="F163" s="155" t="s">
        <v>192</v>
      </c>
      <c r="G163" s="156" t="s">
        <v>193</v>
      </c>
      <c r="H163" s="157">
        <v>63.052999999999997</v>
      </c>
      <c r="I163" s="158"/>
      <c r="J163" s="159">
        <f>ROUND(I163*H163,2)</f>
        <v>0</v>
      </c>
      <c r="K163" s="160"/>
      <c r="L163" s="32"/>
      <c r="M163" s="161" t="s">
        <v>1</v>
      </c>
      <c r="N163" s="122" t="s">
        <v>37</v>
      </c>
      <c r="P163" s="162">
        <f>O163*H163</f>
        <v>0</v>
      </c>
      <c r="Q163" s="162">
        <v>4.4999999999999997E-3</v>
      </c>
      <c r="R163" s="162">
        <f>Q163*H163</f>
        <v>0.28373849999999995</v>
      </c>
      <c r="S163" s="162">
        <v>0</v>
      </c>
      <c r="T163" s="163">
        <f>S163*H163</f>
        <v>0</v>
      </c>
      <c r="AR163" s="164" t="s">
        <v>168</v>
      </c>
      <c r="AT163" s="164" t="s">
        <v>164</v>
      </c>
      <c r="AU163" s="164" t="s">
        <v>86</v>
      </c>
      <c r="AY163" s="17" t="s">
        <v>162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7" t="s">
        <v>86</v>
      </c>
      <c r="BK163" s="165">
        <f>ROUND(I163*H163,2)</f>
        <v>0</v>
      </c>
      <c r="BL163" s="17" t="s">
        <v>168</v>
      </c>
      <c r="BM163" s="164" t="s">
        <v>194</v>
      </c>
    </row>
    <row r="164" spans="2:65" s="12" customFormat="1" ht="22.5">
      <c r="B164" s="166"/>
      <c r="D164" s="167" t="s">
        <v>170</v>
      </c>
      <c r="E164" s="168" t="s">
        <v>1</v>
      </c>
      <c r="F164" s="169" t="s">
        <v>195</v>
      </c>
      <c r="H164" s="170">
        <v>30.965</v>
      </c>
      <c r="I164" s="171"/>
      <c r="L164" s="166"/>
      <c r="M164" s="172"/>
      <c r="T164" s="173"/>
      <c r="AT164" s="168" t="s">
        <v>170</v>
      </c>
      <c r="AU164" s="168" t="s">
        <v>86</v>
      </c>
      <c r="AV164" s="12" t="s">
        <v>86</v>
      </c>
      <c r="AW164" s="12" t="s">
        <v>28</v>
      </c>
      <c r="AX164" s="12" t="s">
        <v>71</v>
      </c>
      <c r="AY164" s="168" t="s">
        <v>162</v>
      </c>
    </row>
    <row r="165" spans="2:65" s="12" customFormat="1" ht="22.5">
      <c r="B165" s="166"/>
      <c r="D165" s="167" t="s">
        <v>170</v>
      </c>
      <c r="E165" s="168" t="s">
        <v>1</v>
      </c>
      <c r="F165" s="169" t="s">
        <v>196</v>
      </c>
      <c r="H165" s="170">
        <v>3</v>
      </c>
      <c r="I165" s="171"/>
      <c r="L165" s="166"/>
      <c r="M165" s="172"/>
      <c r="T165" s="173"/>
      <c r="AT165" s="168" t="s">
        <v>170</v>
      </c>
      <c r="AU165" s="168" t="s">
        <v>86</v>
      </c>
      <c r="AV165" s="12" t="s">
        <v>86</v>
      </c>
      <c r="AW165" s="12" t="s">
        <v>28</v>
      </c>
      <c r="AX165" s="12" t="s">
        <v>71</v>
      </c>
      <c r="AY165" s="168" t="s">
        <v>162</v>
      </c>
    </row>
    <row r="166" spans="2:65" s="12" customFormat="1" ht="22.5">
      <c r="B166" s="166"/>
      <c r="D166" s="167" t="s">
        <v>170</v>
      </c>
      <c r="E166" s="168" t="s">
        <v>1</v>
      </c>
      <c r="F166" s="169" t="s">
        <v>197</v>
      </c>
      <c r="H166" s="170">
        <v>2.7360000000000002</v>
      </c>
      <c r="I166" s="171"/>
      <c r="L166" s="166"/>
      <c r="M166" s="172"/>
      <c r="T166" s="173"/>
      <c r="AT166" s="168" t="s">
        <v>170</v>
      </c>
      <c r="AU166" s="168" t="s">
        <v>86</v>
      </c>
      <c r="AV166" s="12" t="s">
        <v>86</v>
      </c>
      <c r="AW166" s="12" t="s">
        <v>28</v>
      </c>
      <c r="AX166" s="12" t="s">
        <v>71</v>
      </c>
      <c r="AY166" s="168" t="s">
        <v>162</v>
      </c>
    </row>
    <row r="167" spans="2:65" s="12" customFormat="1" ht="22.5">
      <c r="B167" s="166"/>
      <c r="D167" s="167" t="s">
        <v>170</v>
      </c>
      <c r="E167" s="168" t="s">
        <v>1</v>
      </c>
      <c r="F167" s="169" t="s">
        <v>198</v>
      </c>
      <c r="H167" s="170">
        <v>16.872</v>
      </c>
      <c r="I167" s="171"/>
      <c r="L167" s="166"/>
      <c r="M167" s="172"/>
      <c r="T167" s="173"/>
      <c r="AT167" s="168" t="s">
        <v>170</v>
      </c>
      <c r="AU167" s="168" t="s">
        <v>86</v>
      </c>
      <c r="AV167" s="12" t="s">
        <v>86</v>
      </c>
      <c r="AW167" s="12" t="s">
        <v>28</v>
      </c>
      <c r="AX167" s="12" t="s">
        <v>71</v>
      </c>
      <c r="AY167" s="168" t="s">
        <v>162</v>
      </c>
    </row>
    <row r="168" spans="2:65" s="12" customFormat="1">
      <c r="B168" s="166"/>
      <c r="D168" s="167" t="s">
        <v>170</v>
      </c>
      <c r="E168" s="168" t="s">
        <v>1</v>
      </c>
      <c r="F168" s="169" t="s">
        <v>199</v>
      </c>
      <c r="H168" s="170">
        <v>2.2799999999999998</v>
      </c>
      <c r="I168" s="171"/>
      <c r="L168" s="166"/>
      <c r="M168" s="172"/>
      <c r="T168" s="173"/>
      <c r="AT168" s="168" t="s">
        <v>170</v>
      </c>
      <c r="AU168" s="168" t="s">
        <v>86</v>
      </c>
      <c r="AV168" s="12" t="s">
        <v>86</v>
      </c>
      <c r="AW168" s="12" t="s">
        <v>28</v>
      </c>
      <c r="AX168" s="12" t="s">
        <v>71</v>
      </c>
      <c r="AY168" s="168" t="s">
        <v>162</v>
      </c>
    </row>
    <row r="169" spans="2:65" s="14" customFormat="1">
      <c r="B169" s="181"/>
      <c r="D169" s="167" t="s">
        <v>170</v>
      </c>
      <c r="E169" s="182" t="s">
        <v>1</v>
      </c>
      <c r="F169" s="183" t="s">
        <v>189</v>
      </c>
      <c r="H169" s="184">
        <v>55.853000000000002</v>
      </c>
      <c r="I169" s="185"/>
      <c r="L169" s="181"/>
      <c r="M169" s="186"/>
      <c r="T169" s="187"/>
      <c r="AT169" s="182" t="s">
        <v>170</v>
      </c>
      <c r="AU169" s="182" t="s">
        <v>86</v>
      </c>
      <c r="AV169" s="14" t="s">
        <v>178</v>
      </c>
      <c r="AW169" s="14" t="s">
        <v>28</v>
      </c>
      <c r="AX169" s="14" t="s">
        <v>71</v>
      </c>
      <c r="AY169" s="182" t="s">
        <v>162</v>
      </c>
    </row>
    <row r="170" spans="2:65" s="12" customFormat="1" ht="22.5">
      <c r="B170" s="166"/>
      <c r="D170" s="167" t="s">
        <v>170</v>
      </c>
      <c r="E170" s="168" t="s">
        <v>1</v>
      </c>
      <c r="F170" s="169" t="s">
        <v>200</v>
      </c>
      <c r="H170" s="170">
        <v>7.2</v>
      </c>
      <c r="I170" s="171"/>
      <c r="L170" s="166"/>
      <c r="M170" s="172"/>
      <c r="T170" s="173"/>
      <c r="AT170" s="168" t="s">
        <v>170</v>
      </c>
      <c r="AU170" s="168" t="s">
        <v>86</v>
      </c>
      <c r="AV170" s="12" t="s">
        <v>86</v>
      </c>
      <c r="AW170" s="12" t="s">
        <v>28</v>
      </c>
      <c r="AX170" s="12" t="s">
        <v>71</v>
      </c>
      <c r="AY170" s="168" t="s">
        <v>162</v>
      </c>
    </row>
    <row r="171" spans="2:65" s="13" customFormat="1">
      <c r="B171" s="174"/>
      <c r="D171" s="167" t="s">
        <v>170</v>
      </c>
      <c r="E171" s="175" t="s">
        <v>1</v>
      </c>
      <c r="F171" s="176" t="s">
        <v>177</v>
      </c>
      <c r="H171" s="177">
        <v>63.052999999999997</v>
      </c>
      <c r="I171" s="178"/>
      <c r="L171" s="174"/>
      <c r="M171" s="179"/>
      <c r="T171" s="180"/>
      <c r="AT171" s="175" t="s">
        <v>170</v>
      </c>
      <c r="AU171" s="175" t="s">
        <v>86</v>
      </c>
      <c r="AV171" s="13" t="s">
        <v>168</v>
      </c>
      <c r="AW171" s="13" t="s">
        <v>28</v>
      </c>
      <c r="AX171" s="13" t="s">
        <v>79</v>
      </c>
      <c r="AY171" s="175" t="s">
        <v>162</v>
      </c>
    </row>
    <row r="172" spans="2:65" s="1" customFormat="1" ht="24.2" customHeight="1">
      <c r="B172" s="123"/>
      <c r="C172" s="153" t="s">
        <v>201</v>
      </c>
      <c r="D172" s="153" t="s">
        <v>164</v>
      </c>
      <c r="E172" s="154" t="s">
        <v>202</v>
      </c>
      <c r="F172" s="155" t="s">
        <v>203</v>
      </c>
      <c r="G172" s="156" t="s">
        <v>193</v>
      </c>
      <c r="H172" s="157">
        <v>63.052999999999997</v>
      </c>
      <c r="I172" s="158"/>
      <c r="J172" s="159">
        <f>ROUND(I172*H172,2)</f>
        <v>0</v>
      </c>
      <c r="K172" s="160"/>
      <c r="L172" s="32"/>
      <c r="M172" s="161" t="s">
        <v>1</v>
      </c>
      <c r="N172" s="122" t="s">
        <v>37</v>
      </c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AR172" s="164" t="s">
        <v>168</v>
      </c>
      <c r="AT172" s="164" t="s">
        <v>164</v>
      </c>
      <c r="AU172" s="164" t="s">
        <v>86</v>
      </c>
      <c r="AY172" s="17" t="s">
        <v>162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86</v>
      </c>
      <c r="BK172" s="165">
        <f>ROUND(I172*H172,2)</f>
        <v>0</v>
      </c>
      <c r="BL172" s="17" t="s">
        <v>168</v>
      </c>
      <c r="BM172" s="164" t="s">
        <v>204</v>
      </c>
    </row>
    <row r="173" spans="2:65" s="1" customFormat="1" ht="24.2" customHeight="1">
      <c r="B173" s="123"/>
      <c r="C173" s="153" t="s">
        <v>205</v>
      </c>
      <c r="D173" s="153" t="s">
        <v>164</v>
      </c>
      <c r="E173" s="154" t="s">
        <v>206</v>
      </c>
      <c r="F173" s="155" t="s">
        <v>207</v>
      </c>
      <c r="G173" s="156" t="s">
        <v>167</v>
      </c>
      <c r="H173" s="157">
        <v>8.7999999999999995E-2</v>
      </c>
      <c r="I173" s="158"/>
      <c r="J173" s="159">
        <f>ROUND(I173*H173,2)</f>
        <v>0</v>
      </c>
      <c r="K173" s="160"/>
      <c r="L173" s="32"/>
      <c r="M173" s="161" t="s">
        <v>1</v>
      </c>
      <c r="N173" s="122" t="s">
        <v>37</v>
      </c>
      <c r="P173" s="162">
        <f>O173*H173</f>
        <v>0</v>
      </c>
      <c r="Q173" s="162">
        <v>1.02105</v>
      </c>
      <c r="R173" s="162">
        <f>Q173*H173</f>
        <v>8.9852399999999999E-2</v>
      </c>
      <c r="S173" s="162">
        <v>0</v>
      </c>
      <c r="T173" s="163">
        <f>S173*H173</f>
        <v>0</v>
      </c>
      <c r="AR173" s="164" t="s">
        <v>168</v>
      </c>
      <c r="AT173" s="164" t="s">
        <v>164</v>
      </c>
      <c r="AU173" s="164" t="s">
        <v>86</v>
      </c>
      <c r="AY173" s="17" t="s">
        <v>162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7" t="s">
        <v>86</v>
      </c>
      <c r="BK173" s="165">
        <f>ROUND(I173*H173,2)</f>
        <v>0</v>
      </c>
      <c r="BL173" s="17" t="s">
        <v>168</v>
      </c>
      <c r="BM173" s="164" t="s">
        <v>208</v>
      </c>
    </row>
    <row r="174" spans="2:65" s="12" customFormat="1" ht="33.75">
      <c r="B174" s="166"/>
      <c r="D174" s="167" t="s">
        <v>170</v>
      </c>
      <c r="E174" s="168" t="s">
        <v>1</v>
      </c>
      <c r="F174" s="169" t="s">
        <v>209</v>
      </c>
      <c r="H174" s="170">
        <v>8.7999999999999995E-2</v>
      </c>
      <c r="I174" s="171"/>
      <c r="L174" s="166"/>
      <c r="M174" s="172"/>
      <c r="T174" s="173"/>
      <c r="AT174" s="168" t="s">
        <v>170</v>
      </c>
      <c r="AU174" s="168" t="s">
        <v>86</v>
      </c>
      <c r="AV174" s="12" t="s">
        <v>86</v>
      </c>
      <c r="AW174" s="12" t="s">
        <v>28</v>
      </c>
      <c r="AX174" s="12" t="s">
        <v>79</v>
      </c>
      <c r="AY174" s="168" t="s">
        <v>162</v>
      </c>
    </row>
    <row r="175" spans="2:65" s="11" customFormat="1" ht="22.9" customHeight="1">
      <c r="B175" s="141"/>
      <c r="D175" s="142" t="s">
        <v>70</v>
      </c>
      <c r="E175" s="151" t="s">
        <v>168</v>
      </c>
      <c r="F175" s="151" t="s">
        <v>210</v>
      </c>
      <c r="I175" s="144"/>
      <c r="J175" s="152">
        <f>BK175</f>
        <v>0</v>
      </c>
      <c r="L175" s="141"/>
      <c r="M175" s="146"/>
      <c r="P175" s="147">
        <f>SUM(P176:P188)</f>
        <v>0</v>
      </c>
      <c r="R175" s="147">
        <f>SUM(R176:R188)</f>
        <v>9.9179658999999987</v>
      </c>
      <c r="T175" s="148">
        <f>SUM(T176:T188)</f>
        <v>0</v>
      </c>
      <c r="AR175" s="142" t="s">
        <v>79</v>
      </c>
      <c r="AT175" s="149" t="s">
        <v>70</v>
      </c>
      <c r="AU175" s="149" t="s">
        <v>79</v>
      </c>
      <c r="AY175" s="142" t="s">
        <v>162</v>
      </c>
      <c r="BK175" s="150">
        <f>SUM(BK176:BK188)</f>
        <v>0</v>
      </c>
    </row>
    <row r="176" spans="2:65" s="1" customFormat="1" ht="21.75" customHeight="1">
      <c r="B176" s="123"/>
      <c r="C176" s="153" t="s">
        <v>211</v>
      </c>
      <c r="D176" s="153" t="s">
        <v>164</v>
      </c>
      <c r="E176" s="154" t="s">
        <v>212</v>
      </c>
      <c r="F176" s="155" t="s">
        <v>213</v>
      </c>
      <c r="G176" s="156" t="s">
        <v>182</v>
      </c>
      <c r="H176" s="157">
        <v>4.01</v>
      </c>
      <c r="I176" s="158"/>
      <c r="J176" s="159">
        <f>ROUND(I176*H176,2)</f>
        <v>0</v>
      </c>
      <c r="K176" s="160"/>
      <c r="L176" s="32"/>
      <c r="M176" s="161" t="s">
        <v>1</v>
      </c>
      <c r="N176" s="122" t="s">
        <v>37</v>
      </c>
      <c r="P176" s="162">
        <f>O176*H176</f>
        <v>0</v>
      </c>
      <c r="Q176" s="162">
        <v>2.4157899999999999</v>
      </c>
      <c r="R176" s="162">
        <f>Q176*H176</f>
        <v>9.6873178999999983</v>
      </c>
      <c r="S176" s="162">
        <v>0</v>
      </c>
      <c r="T176" s="163">
        <f>S176*H176</f>
        <v>0</v>
      </c>
      <c r="AR176" s="164" t="s">
        <v>168</v>
      </c>
      <c r="AT176" s="164" t="s">
        <v>164</v>
      </c>
      <c r="AU176" s="164" t="s">
        <v>86</v>
      </c>
      <c r="AY176" s="17" t="s">
        <v>162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7" t="s">
        <v>86</v>
      </c>
      <c r="BK176" s="165">
        <f>ROUND(I176*H176,2)</f>
        <v>0</v>
      </c>
      <c r="BL176" s="17" t="s">
        <v>168</v>
      </c>
      <c r="BM176" s="164" t="s">
        <v>214</v>
      </c>
    </row>
    <row r="177" spans="2:65" s="15" customFormat="1">
      <c r="B177" s="188"/>
      <c r="D177" s="167" t="s">
        <v>170</v>
      </c>
      <c r="E177" s="189" t="s">
        <v>1</v>
      </c>
      <c r="F177" s="190" t="s">
        <v>215</v>
      </c>
      <c r="H177" s="189" t="s">
        <v>1</v>
      </c>
      <c r="I177" s="191"/>
      <c r="L177" s="188"/>
      <c r="M177" s="192"/>
      <c r="T177" s="193"/>
      <c r="AT177" s="189" t="s">
        <v>170</v>
      </c>
      <c r="AU177" s="189" t="s">
        <v>86</v>
      </c>
      <c r="AV177" s="15" t="s">
        <v>79</v>
      </c>
      <c r="AW177" s="15" t="s">
        <v>28</v>
      </c>
      <c r="AX177" s="15" t="s">
        <v>71</v>
      </c>
      <c r="AY177" s="189" t="s">
        <v>162</v>
      </c>
    </row>
    <row r="178" spans="2:65" s="12" customFormat="1" ht="22.5">
      <c r="B178" s="166"/>
      <c r="D178" s="167" t="s">
        <v>170</v>
      </c>
      <c r="E178" s="168" t="s">
        <v>1</v>
      </c>
      <c r="F178" s="169" t="s">
        <v>216</v>
      </c>
      <c r="H178" s="170">
        <v>1.1140000000000001</v>
      </c>
      <c r="I178" s="171"/>
      <c r="L178" s="166"/>
      <c r="M178" s="172"/>
      <c r="T178" s="173"/>
      <c r="AT178" s="168" t="s">
        <v>170</v>
      </c>
      <c r="AU178" s="168" t="s">
        <v>86</v>
      </c>
      <c r="AV178" s="12" t="s">
        <v>86</v>
      </c>
      <c r="AW178" s="12" t="s">
        <v>28</v>
      </c>
      <c r="AX178" s="12" t="s">
        <v>71</v>
      </c>
      <c r="AY178" s="168" t="s">
        <v>162</v>
      </c>
    </row>
    <row r="179" spans="2:65" s="12" customFormat="1">
      <c r="B179" s="166"/>
      <c r="D179" s="167" t="s">
        <v>170</v>
      </c>
      <c r="E179" s="168" t="s">
        <v>1</v>
      </c>
      <c r="F179" s="169" t="s">
        <v>217</v>
      </c>
      <c r="H179" s="170">
        <v>1.782</v>
      </c>
      <c r="I179" s="171"/>
      <c r="L179" s="166"/>
      <c r="M179" s="172"/>
      <c r="T179" s="173"/>
      <c r="AT179" s="168" t="s">
        <v>170</v>
      </c>
      <c r="AU179" s="168" t="s">
        <v>86</v>
      </c>
      <c r="AV179" s="12" t="s">
        <v>86</v>
      </c>
      <c r="AW179" s="12" t="s">
        <v>28</v>
      </c>
      <c r="AX179" s="12" t="s">
        <v>71</v>
      </c>
      <c r="AY179" s="168" t="s">
        <v>162</v>
      </c>
    </row>
    <row r="180" spans="2:65" s="12" customFormat="1">
      <c r="B180" s="166"/>
      <c r="D180" s="167" t="s">
        <v>170</v>
      </c>
      <c r="E180" s="168" t="s">
        <v>1</v>
      </c>
      <c r="F180" s="169" t="s">
        <v>218</v>
      </c>
      <c r="H180" s="170">
        <v>1.1140000000000001</v>
      </c>
      <c r="I180" s="171"/>
      <c r="L180" s="166"/>
      <c r="M180" s="172"/>
      <c r="T180" s="173"/>
      <c r="AT180" s="168" t="s">
        <v>170</v>
      </c>
      <c r="AU180" s="168" t="s">
        <v>86</v>
      </c>
      <c r="AV180" s="12" t="s">
        <v>86</v>
      </c>
      <c r="AW180" s="12" t="s">
        <v>28</v>
      </c>
      <c r="AX180" s="12" t="s">
        <v>71</v>
      </c>
      <c r="AY180" s="168" t="s">
        <v>162</v>
      </c>
    </row>
    <row r="181" spans="2:65" s="13" customFormat="1">
      <c r="B181" s="174"/>
      <c r="D181" s="167" t="s">
        <v>170</v>
      </c>
      <c r="E181" s="175" t="s">
        <v>1</v>
      </c>
      <c r="F181" s="176" t="s">
        <v>177</v>
      </c>
      <c r="H181" s="177">
        <v>4.01</v>
      </c>
      <c r="I181" s="178"/>
      <c r="L181" s="174"/>
      <c r="M181" s="179"/>
      <c r="T181" s="180"/>
      <c r="AT181" s="175" t="s">
        <v>170</v>
      </c>
      <c r="AU181" s="175" t="s">
        <v>86</v>
      </c>
      <c r="AV181" s="13" t="s">
        <v>168</v>
      </c>
      <c r="AW181" s="13" t="s">
        <v>28</v>
      </c>
      <c r="AX181" s="13" t="s">
        <v>79</v>
      </c>
      <c r="AY181" s="175" t="s">
        <v>162</v>
      </c>
    </row>
    <row r="182" spans="2:65" s="1" customFormat="1" ht="24.2" customHeight="1">
      <c r="B182" s="123"/>
      <c r="C182" s="153" t="s">
        <v>219</v>
      </c>
      <c r="D182" s="153" t="s">
        <v>164</v>
      </c>
      <c r="E182" s="154" t="s">
        <v>220</v>
      </c>
      <c r="F182" s="155" t="s">
        <v>221</v>
      </c>
      <c r="G182" s="156" t="s">
        <v>167</v>
      </c>
      <c r="H182" s="157">
        <v>0.115</v>
      </c>
      <c r="I182" s="158"/>
      <c r="J182" s="159">
        <f>ROUND(I182*H182,2)</f>
        <v>0</v>
      </c>
      <c r="K182" s="160"/>
      <c r="L182" s="32"/>
      <c r="M182" s="161" t="s">
        <v>1</v>
      </c>
      <c r="N182" s="122" t="s">
        <v>37</v>
      </c>
      <c r="P182" s="162">
        <f>O182*H182</f>
        <v>0</v>
      </c>
      <c r="Q182" s="162">
        <v>1.20296</v>
      </c>
      <c r="R182" s="162">
        <f>Q182*H182</f>
        <v>0.1383404</v>
      </c>
      <c r="S182" s="162">
        <v>0</v>
      </c>
      <c r="T182" s="163">
        <f>S182*H182</f>
        <v>0</v>
      </c>
      <c r="AR182" s="164" t="s">
        <v>168</v>
      </c>
      <c r="AT182" s="164" t="s">
        <v>164</v>
      </c>
      <c r="AU182" s="164" t="s">
        <v>86</v>
      </c>
      <c r="AY182" s="17" t="s">
        <v>162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7" t="s">
        <v>86</v>
      </c>
      <c r="BK182" s="165">
        <f>ROUND(I182*H182,2)</f>
        <v>0</v>
      </c>
      <c r="BL182" s="17" t="s">
        <v>168</v>
      </c>
      <c r="BM182" s="164" t="s">
        <v>222</v>
      </c>
    </row>
    <row r="183" spans="2:65" s="12" customFormat="1" ht="22.5">
      <c r="B183" s="166"/>
      <c r="D183" s="167" t="s">
        <v>170</v>
      </c>
      <c r="E183" s="168" t="s">
        <v>1</v>
      </c>
      <c r="F183" s="169" t="s">
        <v>223</v>
      </c>
      <c r="H183" s="170">
        <v>0.115</v>
      </c>
      <c r="I183" s="171"/>
      <c r="L183" s="166"/>
      <c r="M183" s="172"/>
      <c r="T183" s="173"/>
      <c r="AT183" s="168" t="s">
        <v>170</v>
      </c>
      <c r="AU183" s="168" t="s">
        <v>86</v>
      </c>
      <c r="AV183" s="12" t="s">
        <v>86</v>
      </c>
      <c r="AW183" s="12" t="s">
        <v>28</v>
      </c>
      <c r="AX183" s="12" t="s">
        <v>79</v>
      </c>
      <c r="AY183" s="168" t="s">
        <v>162</v>
      </c>
    </row>
    <row r="184" spans="2:65" s="1" customFormat="1" ht="24.2" customHeight="1">
      <c r="B184" s="123"/>
      <c r="C184" s="153" t="s">
        <v>224</v>
      </c>
      <c r="D184" s="153" t="s">
        <v>164</v>
      </c>
      <c r="E184" s="154" t="s">
        <v>225</v>
      </c>
      <c r="F184" s="155" t="s">
        <v>226</v>
      </c>
      <c r="G184" s="156" t="s">
        <v>193</v>
      </c>
      <c r="H184" s="157">
        <v>23.31</v>
      </c>
      <c r="I184" s="158"/>
      <c r="J184" s="159">
        <f>ROUND(I184*H184,2)</f>
        <v>0</v>
      </c>
      <c r="K184" s="160"/>
      <c r="L184" s="32"/>
      <c r="M184" s="161" t="s">
        <v>1</v>
      </c>
      <c r="N184" s="122" t="s">
        <v>37</v>
      </c>
      <c r="P184" s="162">
        <f>O184*H184</f>
        <v>0</v>
      </c>
      <c r="Q184" s="162">
        <v>3.96E-3</v>
      </c>
      <c r="R184" s="162">
        <f>Q184*H184</f>
        <v>9.230759999999999E-2</v>
      </c>
      <c r="S184" s="162">
        <v>0</v>
      </c>
      <c r="T184" s="163">
        <f>S184*H184</f>
        <v>0</v>
      </c>
      <c r="AR184" s="164" t="s">
        <v>168</v>
      </c>
      <c r="AT184" s="164" t="s">
        <v>164</v>
      </c>
      <c r="AU184" s="164" t="s">
        <v>86</v>
      </c>
      <c r="AY184" s="17" t="s">
        <v>162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7" t="s">
        <v>86</v>
      </c>
      <c r="BK184" s="165">
        <f>ROUND(I184*H184,2)</f>
        <v>0</v>
      </c>
      <c r="BL184" s="17" t="s">
        <v>168</v>
      </c>
      <c r="BM184" s="164" t="s">
        <v>227</v>
      </c>
    </row>
    <row r="185" spans="2:65" s="12" customFormat="1">
      <c r="B185" s="166"/>
      <c r="D185" s="167" t="s">
        <v>170</v>
      </c>
      <c r="E185" s="168" t="s">
        <v>1</v>
      </c>
      <c r="F185" s="169" t="s">
        <v>228</v>
      </c>
      <c r="H185" s="170">
        <v>22.95</v>
      </c>
      <c r="I185" s="171"/>
      <c r="L185" s="166"/>
      <c r="M185" s="172"/>
      <c r="T185" s="173"/>
      <c r="AT185" s="168" t="s">
        <v>170</v>
      </c>
      <c r="AU185" s="168" t="s">
        <v>86</v>
      </c>
      <c r="AV185" s="12" t="s">
        <v>86</v>
      </c>
      <c r="AW185" s="12" t="s">
        <v>28</v>
      </c>
      <c r="AX185" s="12" t="s">
        <v>71</v>
      </c>
      <c r="AY185" s="168" t="s">
        <v>162</v>
      </c>
    </row>
    <row r="186" spans="2:65" s="12" customFormat="1">
      <c r="B186" s="166"/>
      <c r="D186" s="167" t="s">
        <v>170</v>
      </c>
      <c r="E186" s="168" t="s">
        <v>1</v>
      </c>
      <c r="F186" s="169" t="s">
        <v>229</v>
      </c>
      <c r="H186" s="170">
        <v>0.36</v>
      </c>
      <c r="I186" s="171"/>
      <c r="L186" s="166"/>
      <c r="M186" s="172"/>
      <c r="T186" s="173"/>
      <c r="AT186" s="168" t="s">
        <v>170</v>
      </c>
      <c r="AU186" s="168" t="s">
        <v>86</v>
      </c>
      <c r="AV186" s="12" t="s">
        <v>86</v>
      </c>
      <c r="AW186" s="12" t="s">
        <v>28</v>
      </c>
      <c r="AX186" s="12" t="s">
        <v>71</v>
      </c>
      <c r="AY186" s="168" t="s">
        <v>162</v>
      </c>
    </row>
    <row r="187" spans="2:65" s="13" customFormat="1">
      <c r="B187" s="174"/>
      <c r="D187" s="167" t="s">
        <v>170</v>
      </c>
      <c r="E187" s="175" t="s">
        <v>1</v>
      </c>
      <c r="F187" s="176" t="s">
        <v>177</v>
      </c>
      <c r="H187" s="177">
        <v>23.31</v>
      </c>
      <c r="I187" s="178"/>
      <c r="L187" s="174"/>
      <c r="M187" s="179"/>
      <c r="T187" s="180"/>
      <c r="AT187" s="175" t="s">
        <v>170</v>
      </c>
      <c r="AU187" s="175" t="s">
        <v>86</v>
      </c>
      <c r="AV187" s="13" t="s">
        <v>168</v>
      </c>
      <c r="AW187" s="13" t="s">
        <v>28</v>
      </c>
      <c r="AX187" s="13" t="s">
        <v>79</v>
      </c>
      <c r="AY187" s="175" t="s">
        <v>162</v>
      </c>
    </row>
    <row r="188" spans="2:65" s="1" customFormat="1" ht="24.2" customHeight="1">
      <c r="B188" s="123"/>
      <c r="C188" s="153" t="s">
        <v>230</v>
      </c>
      <c r="D188" s="153" t="s">
        <v>164</v>
      </c>
      <c r="E188" s="154" t="s">
        <v>231</v>
      </c>
      <c r="F188" s="155" t="s">
        <v>232</v>
      </c>
      <c r="G188" s="156" t="s">
        <v>193</v>
      </c>
      <c r="H188" s="157">
        <v>23.31</v>
      </c>
      <c r="I188" s="158"/>
      <c r="J188" s="159">
        <f>ROUND(I188*H188,2)</f>
        <v>0</v>
      </c>
      <c r="K188" s="160"/>
      <c r="L188" s="32"/>
      <c r="M188" s="161" t="s">
        <v>1</v>
      </c>
      <c r="N188" s="122" t="s">
        <v>37</v>
      </c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AR188" s="164" t="s">
        <v>168</v>
      </c>
      <c r="AT188" s="164" t="s">
        <v>164</v>
      </c>
      <c r="AU188" s="164" t="s">
        <v>86</v>
      </c>
      <c r="AY188" s="17" t="s">
        <v>162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7" t="s">
        <v>86</v>
      </c>
      <c r="BK188" s="165">
        <f>ROUND(I188*H188,2)</f>
        <v>0</v>
      </c>
      <c r="BL188" s="17" t="s">
        <v>168</v>
      </c>
      <c r="BM188" s="164" t="s">
        <v>233</v>
      </c>
    </row>
    <row r="189" spans="2:65" s="11" customFormat="1" ht="22.9" customHeight="1">
      <c r="B189" s="141"/>
      <c r="D189" s="142" t="s">
        <v>70</v>
      </c>
      <c r="E189" s="151" t="s">
        <v>205</v>
      </c>
      <c r="F189" s="151" t="s">
        <v>234</v>
      </c>
      <c r="I189" s="144"/>
      <c r="J189" s="152">
        <f>BK189</f>
        <v>0</v>
      </c>
      <c r="L189" s="141"/>
      <c r="M189" s="146"/>
      <c r="P189" s="147">
        <f>SUM(P190:P234)</f>
        <v>0</v>
      </c>
      <c r="R189" s="147">
        <f>SUM(R190:R234)</f>
        <v>67.996769814999993</v>
      </c>
      <c r="T189" s="148">
        <f>SUM(T190:T234)</f>
        <v>0</v>
      </c>
      <c r="AR189" s="142" t="s">
        <v>79</v>
      </c>
      <c r="AT189" s="149" t="s">
        <v>70</v>
      </c>
      <c r="AU189" s="149" t="s">
        <v>79</v>
      </c>
      <c r="AY189" s="142" t="s">
        <v>162</v>
      </c>
      <c r="BK189" s="150">
        <f>SUM(BK190:BK234)</f>
        <v>0</v>
      </c>
    </row>
    <row r="190" spans="2:65" s="1" customFormat="1" ht="24.2" customHeight="1">
      <c r="B190" s="123"/>
      <c r="C190" s="153" t="s">
        <v>235</v>
      </c>
      <c r="D190" s="153" t="s">
        <v>164</v>
      </c>
      <c r="E190" s="154" t="s">
        <v>236</v>
      </c>
      <c r="F190" s="155" t="s">
        <v>237</v>
      </c>
      <c r="G190" s="156" t="s">
        <v>193</v>
      </c>
      <c r="H190" s="157">
        <v>14.603</v>
      </c>
      <c r="I190" s="158"/>
      <c r="J190" s="159">
        <f>ROUND(I190*H190,2)</f>
        <v>0</v>
      </c>
      <c r="K190" s="160"/>
      <c r="L190" s="32"/>
      <c r="M190" s="161" t="s">
        <v>1</v>
      </c>
      <c r="N190" s="122" t="s">
        <v>37</v>
      </c>
      <c r="P190" s="162">
        <f>O190*H190</f>
        <v>0</v>
      </c>
      <c r="Q190" s="162">
        <v>4.2499999999999998E-4</v>
      </c>
      <c r="R190" s="162">
        <f>Q190*H190</f>
        <v>6.2062749999999998E-3</v>
      </c>
      <c r="S190" s="162">
        <v>0</v>
      </c>
      <c r="T190" s="163">
        <f>S190*H190</f>
        <v>0</v>
      </c>
      <c r="AR190" s="164" t="s">
        <v>168</v>
      </c>
      <c r="AT190" s="164" t="s">
        <v>164</v>
      </c>
      <c r="AU190" s="164" t="s">
        <v>86</v>
      </c>
      <c r="AY190" s="17" t="s">
        <v>162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86</v>
      </c>
      <c r="BK190" s="165">
        <f>ROUND(I190*H190,2)</f>
        <v>0</v>
      </c>
      <c r="BL190" s="17" t="s">
        <v>168</v>
      </c>
      <c r="BM190" s="164" t="s">
        <v>238</v>
      </c>
    </row>
    <row r="191" spans="2:65" s="12" customFormat="1">
      <c r="B191" s="166"/>
      <c r="D191" s="167" t="s">
        <v>170</v>
      </c>
      <c r="E191" s="168" t="s">
        <v>1</v>
      </c>
      <c r="F191" s="169" t="s">
        <v>99</v>
      </c>
      <c r="H191" s="170">
        <v>14.603</v>
      </c>
      <c r="I191" s="171"/>
      <c r="L191" s="166"/>
      <c r="M191" s="172"/>
      <c r="T191" s="173"/>
      <c r="AT191" s="168" t="s">
        <v>170</v>
      </c>
      <c r="AU191" s="168" t="s">
        <v>86</v>
      </c>
      <c r="AV191" s="12" t="s">
        <v>86</v>
      </c>
      <c r="AW191" s="12" t="s">
        <v>28</v>
      </c>
      <c r="AX191" s="12" t="s">
        <v>79</v>
      </c>
      <c r="AY191" s="168" t="s">
        <v>162</v>
      </c>
    </row>
    <row r="192" spans="2:65" s="1" customFormat="1" ht="24.2" customHeight="1">
      <c r="B192" s="123"/>
      <c r="C192" s="153" t="s">
        <v>239</v>
      </c>
      <c r="D192" s="153" t="s">
        <v>164</v>
      </c>
      <c r="E192" s="154" t="s">
        <v>240</v>
      </c>
      <c r="F192" s="155" t="s">
        <v>241</v>
      </c>
      <c r="G192" s="156" t="s">
        <v>193</v>
      </c>
      <c r="H192" s="157">
        <v>19.038</v>
      </c>
      <c r="I192" s="158"/>
      <c r="J192" s="159">
        <f>ROUND(I192*H192,2)</f>
        <v>0</v>
      </c>
      <c r="K192" s="160"/>
      <c r="L192" s="32"/>
      <c r="M192" s="161" t="s">
        <v>1</v>
      </c>
      <c r="N192" s="122" t="s">
        <v>37</v>
      </c>
      <c r="P192" s="162">
        <f>O192*H192</f>
        <v>0</v>
      </c>
      <c r="Q192" s="162">
        <v>2.3000000000000001E-4</v>
      </c>
      <c r="R192" s="162">
        <f>Q192*H192</f>
        <v>4.3787399999999999E-3</v>
      </c>
      <c r="S192" s="162">
        <v>0</v>
      </c>
      <c r="T192" s="163">
        <f>S192*H192</f>
        <v>0</v>
      </c>
      <c r="AR192" s="164" t="s">
        <v>168</v>
      </c>
      <c r="AT192" s="164" t="s">
        <v>164</v>
      </c>
      <c r="AU192" s="164" t="s">
        <v>86</v>
      </c>
      <c r="AY192" s="17" t="s">
        <v>162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7" t="s">
        <v>86</v>
      </c>
      <c r="BK192" s="165">
        <f>ROUND(I192*H192,2)</f>
        <v>0</v>
      </c>
      <c r="BL192" s="17" t="s">
        <v>168</v>
      </c>
      <c r="BM192" s="164" t="s">
        <v>242</v>
      </c>
    </row>
    <row r="193" spans="2:65" s="12" customFormat="1">
      <c r="B193" s="166"/>
      <c r="D193" s="167" t="s">
        <v>170</v>
      </c>
      <c r="E193" s="168" t="s">
        <v>1</v>
      </c>
      <c r="F193" s="169" t="s">
        <v>99</v>
      </c>
      <c r="H193" s="170">
        <v>14.603</v>
      </c>
      <c r="I193" s="171"/>
      <c r="L193" s="166"/>
      <c r="M193" s="172"/>
      <c r="T193" s="173"/>
      <c r="AT193" s="168" t="s">
        <v>170</v>
      </c>
      <c r="AU193" s="168" t="s">
        <v>86</v>
      </c>
      <c r="AV193" s="12" t="s">
        <v>86</v>
      </c>
      <c r="AW193" s="12" t="s">
        <v>28</v>
      </c>
      <c r="AX193" s="12" t="s">
        <v>71</v>
      </c>
      <c r="AY193" s="168" t="s">
        <v>162</v>
      </c>
    </row>
    <row r="194" spans="2:65" s="12" customFormat="1">
      <c r="B194" s="166"/>
      <c r="D194" s="167" t="s">
        <v>170</v>
      </c>
      <c r="E194" s="168" t="s">
        <v>1</v>
      </c>
      <c r="F194" s="169" t="s">
        <v>243</v>
      </c>
      <c r="H194" s="170">
        <v>4.4349999999999996</v>
      </c>
      <c r="I194" s="171"/>
      <c r="L194" s="166"/>
      <c r="M194" s="172"/>
      <c r="T194" s="173"/>
      <c r="AT194" s="168" t="s">
        <v>170</v>
      </c>
      <c r="AU194" s="168" t="s">
        <v>86</v>
      </c>
      <c r="AV194" s="12" t="s">
        <v>86</v>
      </c>
      <c r="AW194" s="12" t="s">
        <v>28</v>
      </c>
      <c r="AX194" s="12" t="s">
        <v>71</v>
      </c>
      <c r="AY194" s="168" t="s">
        <v>162</v>
      </c>
    </row>
    <row r="195" spans="2:65" s="13" customFormat="1">
      <c r="B195" s="174"/>
      <c r="D195" s="167" t="s">
        <v>170</v>
      </c>
      <c r="E195" s="175" t="s">
        <v>102</v>
      </c>
      <c r="F195" s="176" t="s">
        <v>177</v>
      </c>
      <c r="H195" s="177">
        <v>19.038</v>
      </c>
      <c r="I195" s="178"/>
      <c r="L195" s="174"/>
      <c r="M195" s="179"/>
      <c r="T195" s="180"/>
      <c r="AT195" s="175" t="s">
        <v>170</v>
      </c>
      <c r="AU195" s="175" t="s">
        <v>86</v>
      </c>
      <c r="AV195" s="13" t="s">
        <v>168</v>
      </c>
      <c r="AW195" s="13" t="s">
        <v>28</v>
      </c>
      <c r="AX195" s="13" t="s">
        <v>79</v>
      </c>
      <c r="AY195" s="175" t="s">
        <v>162</v>
      </c>
    </row>
    <row r="196" spans="2:65" s="1" customFormat="1" ht="24.2" customHeight="1">
      <c r="B196" s="123"/>
      <c r="C196" s="153" t="s">
        <v>244</v>
      </c>
      <c r="D196" s="153" t="s">
        <v>164</v>
      </c>
      <c r="E196" s="154" t="s">
        <v>245</v>
      </c>
      <c r="F196" s="155" t="s">
        <v>246</v>
      </c>
      <c r="G196" s="156" t="s">
        <v>193</v>
      </c>
      <c r="H196" s="157">
        <v>14.603</v>
      </c>
      <c r="I196" s="158"/>
      <c r="J196" s="159">
        <f>ROUND(I196*H196,2)</f>
        <v>0</v>
      </c>
      <c r="K196" s="160"/>
      <c r="L196" s="32"/>
      <c r="M196" s="161" t="s">
        <v>1</v>
      </c>
      <c r="N196" s="122" t="s">
        <v>37</v>
      </c>
      <c r="P196" s="162">
        <f>O196*H196</f>
        <v>0</v>
      </c>
      <c r="Q196" s="162">
        <v>2.75E-2</v>
      </c>
      <c r="R196" s="162">
        <f>Q196*H196</f>
        <v>0.40158250000000001</v>
      </c>
      <c r="S196" s="162">
        <v>0</v>
      </c>
      <c r="T196" s="163">
        <f>S196*H196</f>
        <v>0</v>
      </c>
      <c r="AR196" s="164" t="s">
        <v>168</v>
      </c>
      <c r="AT196" s="164" t="s">
        <v>164</v>
      </c>
      <c r="AU196" s="164" t="s">
        <v>86</v>
      </c>
      <c r="AY196" s="17" t="s">
        <v>162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7" t="s">
        <v>86</v>
      </c>
      <c r="BK196" s="165">
        <f>ROUND(I196*H196,2)</f>
        <v>0</v>
      </c>
      <c r="BL196" s="17" t="s">
        <v>168</v>
      </c>
      <c r="BM196" s="164" t="s">
        <v>247</v>
      </c>
    </row>
    <row r="197" spans="2:65" s="12" customFormat="1">
      <c r="B197" s="166"/>
      <c r="D197" s="167" t="s">
        <v>170</v>
      </c>
      <c r="E197" s="168" t="s">
        <v>1</v>
      </c>
      <c r="F197" s="169" t="s">
        <v>99</v>
      </c>
      <c r="H197" s="170">
        <v>14.603</v>
      </c>
      <c r="I197" s="171"/>
      <c r="L197" s="166"/>
      <c r="M197" s="172"/>
      <c r="T197" s="173"/>
      <c r="AT197" s="168" t="s">
        <v>170</v>
      </c>
      <c r="AU197" s="168" t="s">
        <v>86</v>
      </c>
      <c r="AV197" s="12" t="s">
        <v>86</v>
      </c>
      <c r="AW197" s="12" t="s">
        <v>28</v>
      </c>
      <c r="AX197" s="12" t="s">
        <v>79</v>
      </c>
      <c r="AY197" s="168" t="s">
        <v>162</v>
      </c>
    </row>
    <row r="198" spans="2:65" s="1" customFormat="1" ht="24.2" customHeight="1">
      <c r="B198" s="123"/>
      <c r="C198" s="153" t="s">
        <v>248</v>
      </c>
      <c r="D198" s="153" t="s">
        <v>164</v>
      </c>
      <c r="E198" s="154" t="s">
        <v>249</v>
      </c>
      <c r="F198" s="155" t="s">
        <v>250</v>
      </c>
      <c r="G198" s="156" t="s">
        <v>193</v>
      </c>
      <c r="H198" s="157">
        <v>19.038</v>
      </c>
      <c r="I198" s="158"/>
      <c r="J198" s="159">
        <f>ROUND(I198*H198,2)</f>
        <v>0</v>
      </c>
      <c r="K198" s="160"/>
      <c r="L198" s="32"/>
      <c r="M198" s="161" t="s">
        <v>1</v>
      </c>
      <c r="N198" s="122" t="s">
        <v>37</v>
      </c>
      <c r="P198" s="162">
        <f>O198*H198</f>
        <v>0</v>
      </c>
      <c r="Q198" s="162">
        <v>2.32E-3</v>
      </c>
      <c r="R198" s="162">
        <f>Q198*H198</f>
        <v>4.4168159999999998E-2</v>
      </c>
      <c r="S198" s="162">
        <v>0</v>
      </c>
      <c r="T198" s="163">
        <f>S198*H198</f>
        <v>0</v>
      </c>
      <c r="AR198" s="164" t="s">
        <v>168</v>
      </c>
      <c r="AT198" s="164" t="s">
        <v>164</v>
      </c>
      <c r="AU198" s="164" t="s">
        <v>86</v>
      </c>
      <c r="AY198" s="17" t="s">
        <v>162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7" t="s">
        <v>86</v>
      </c>
      <c r="BK198" s="165">
        <f>ROUND(I198*H198,2)</f>
        <v>0</v>
      </c>
      <c r="BL198" s="17" t="s">
        <v>168</v>
      </c>
      <c r="BM198" s="164" t="s">
        <v>251</v>
      </c>
    </row>
    <row r="199" spans="2:65" s="12" customFormat="1">
      <c r="B199" s="166"/>
      <c r="D199" s="167" t="s">
        <v>170</v>
      </c>
      <c r="E199" s="168" t="s">
        <v>1</v>
      </c>
      <c r="F199" s="169" t="s">
        <v>102</v>
      </c>
      <c r="H199" s="170">
        <v>19.038</v>
      </c>
      <c r="I199" s="171"/>
      <c r="L199" s="166"/>
      <c r="M199" s="172"/>
      <c r="T199" s="173"/>
      <c r="AT199" s="168" t="s">
        <v>170</v>
      </c>
      <c r="AU199" s="168" t="s">
        <v>86</v>
      </c>
      <c r="AV199" s="12" t="s">
        <v>86</v>
      </c>
      <c r="AW199" s="12" t="s">
        <v>28</v>
      </c>
      <c r="AX199" s="12" t="s">
        <v>79</v>
      </c>
      <c r="AY199" s="168" t="s">
        <v>162</v>
      </c>
    </row>
    <row r="200" spans="2:65" s="1" customFormat="1" ht="24.2" customHeight="1">
      <c r="B200" s="123"/>
      <c r="C200" s="153" t="s">
        <v>252</v>
      </c>
      <c r="D200" s="153" t="s">
        <v>164</v>
      </c>
      <c r="E200" s="154" t="s">
        <v>253</v>
      </c>
      <c r="F200" s="155" t="s">
        <v>254</v>
      </c>
      <c r="G200" s="156" t="s">
        <v>193</v>
      </c>
      <c r="H200" s="157">
        <v>19.038</v>
      </c>
      <c r="I200" s="158"/>
      <c r="J200" s="159">
        <f>ROUND(I200*H200,2)</f>
        <v>0</v>
      </c>
      <c r="K200" s="160"/>
      <c r="L200" s="32"/>
      <c r="M200" s="161" t="s">
        <v>1</v>
      </c>
      <c r="N200" s="122" t="s">
        <v>37</v>
      </c>
      <c r="P200" s="162">
        <f>O200*H200</f>
        <v>0</v>
      </c>
      <c r="Q200" s="162">
        <v>5.1500000000000001E-3</v>
      </c>
      <c r="R200" s="162">
        <f>Q200*H200</f>
        <v>9.80457E-2</v>
      </c>
      <c r="S200" s="162">
        <v>0</v>
      </c>
      <c r="T200" s="163">
        <f>S200*H200</f>
        <v>0</v>
      </c>
      <c r="AR200" s="164" t="s">
        <v>168</v>
      </c>
      <c r="AT200" s="164" t="s">
        <v>164</v>
      </c>
      <c r="AU200" s="164" t="s">
        <v>86</v>
      </c>
      <c r="AY200" s="17" t="s">
        <v>162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7" t="s">
        <v>86</v>
      </c>
      <c r="BK200" s="165">
        <f>ROUND(I200*H200,2)</f>
        <v>0</v>
      </c>
      <c r="BL200" s="17" t="s">
        <v>168</v>
      </c>
      <c r="BM200" s="164" t="s">
        <v>255</v>
      </c>
    </row>
    <row r="201" spans="2:65" s="12" customFormat="1">
      <c r="B201" s="166"/>
      <c r="D201" s="167" t="s">
        <v>170</v>
      </c>
      <c r="E201" s="168" t="s">
        <v>1</v>
      </c>
      <c r="F201" s="169" t="s">
        <v>102</v>
      </c>
      <c r="H201" s="170">
        <v>19.038</v>
      </c>
      <c r="I201" s="171"/>
      <c r="L201" s="166"/>
      <c r="M201" s="172"/>
      <c r="T201" s="173"/>
      <c r="AT201" s="168" t="s">
        <v>170</v>
      </c>
      <c r="AU201" s="168" t="s">
        <v>86</v>
      </c>
      <c r="AV201" s="12" t="s">
        <v>86</v>
      </c>
      <c r="AW201" s="12" t="s">
        <v>28</v>
      </c>
      <c r="AX201" s="12" t="s">
        <v>79</v>
      </c>
      <c r="AY201" s="168" t="s">
        <v>162</v>
      </c>
    </row>
    <row r="202" spans="2:65" s="1" customFormat="1" ht="33" customHeight="1">
      <c r="B202" s="123"/>
      <c r="C202" s="153" t="s">
        <v>256</v>
      </c>
      <c r="D202" s="153" t="s">
        <v>164</v>
      </c>
      <c r="E202" s="154" t="s">
        <v>257</v>
      </c>
      <c r="F202" s="155" t="s">
        <v>258</v>
      </c>
      <c r="G202" s="156" t="s">
        <v>193</v>
      </c>
      <c r="H202" s="157">
        <v>69.501999999999995</v>
      </c>
      <c r="I202" s="158"/>
      <c r="J202" s="159">
        <f>ROUND(I202*H202,2)</f>
        <v>0</v>
      </c>
      <c r="K202" s="160"/>
      <c r="L202" s="32"/>
      <c r="M202" s="161" t="s">
        <v>1</v>
      </c>
      <c r="N202" s="122" t="s">
        <v>37</v>
      </c>
      <c r="P202" s="162">
        <f>O202*H202</f>
        <v>0</v>
      </c>
      <c r="Q202" s="162">
        <v>6.4000000000000003E-3</v>
      </c>
      <c r="R202" s="162">
        <f>Q202*H202</f>
        <v>0.44481280000000001</v>
      </c>
      <c r="S202" s="162">
        <v>0</v>
      </c>
      <c r="T202" s="163">
        <f>S202*H202</f>
        <v>0</v>
      </c>
      <c r="AR202" s="164" t="s">
        <v>168</v>
      </c>
      <c r="AT202" s="164" t="s">
        <v>164</v>
      </c>
      <c r="AU202" s="164" t="s">
        <v>86</v>
      </c>
      <c r="AY202" s="17" t="s">
        <v>162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7" t="s">
        <v>86</v>
      </c>
      <c r="BK202" s="165">
        <f>ROUND(I202*H202,2)</f>
        <v>0</v>
      </c>
      <c r="BL202" s="17" t="s">
        <v>168</v>
      </c>
      <c r="BM202" s="164" t="s">
        <v>259</v>
      </c>
    </row>
    <row r="203" spans="2:65" s="12" customFormat="1">
      <c r="B203" s="166"/>
      <c r="D203" s="167" t="s">
        <v>170</v>
      </c>
      <c r="E203" s="168" t="s">
        <v>1</v>
      </c>
      <c r="F203" s="169" t="s">
        <v>96</v>
      </c>
      <c r="H203" s="170">
        <v>69.501999999999995</v>
      </c>
      <c r="I203" s="171"/>
      <c r="L203" s="166"/>
      <c r="M203" s="172"/>
      <c r="T203" s="173"/>
      <c r="AT203" s="168" t="s">
        <v>170</v>
      </c>
      <c r="AU203" s="168" t="s">
        <v>86</v>
      </c>
      <c r="AV203" s="12" t="s">
        <v>86</v>
      </c>
      <c r="AW203" s="12" t="s">
        <v>28</v>
      </c>
      <c r="AX203" s="12" t="s">
        <v>79</v>
      </c>
      <c r="AY203" s="168" t="s">
        <v>162</v>
      </c>
    </row>
    <row r="204" spans="2:65" s="1" customFormat="1" ht="24.2" customHeight="1">
      <c r="B204" s="123"/>
      <c r="C204" s="153" t="s">
        <v>260</v>
      </c>
      <c r="D204" s="153" t="s">
        <v>164</v>
      </c>
      <c r="E204" s="154" t="s">
        <v>261</v>
      </c>
      <c r="F204" s="155" t="s">
        <v>262</v>
      </c>
      <c r="G204" s="156" t="s">
        <v>193</v>
      </c>
      <c r="H204" s="157">
        <v>174.95699999999999</v>
      </c>
      <c r="I204" s="158"/>
      <c r="J204" s="159">
        <f>ROUND(I204*H204,2)</f>
        <v>0</v>
      </c>
      <c r="K204" s="160"/>
      <c r="L204" s="32"/>
      <c r="M204" s="161" t="s">
        <v>1</v>
      </c>
      <c r="N204" s="122" t="s">
        <v>37</v>
      </c>
      <c r="P204" s="162">
        <f>O204*H204</f>
        <v>0</v>
      </c>
      <c r="Q204" s="162">
        <v>4.2999999999999999E-4</v>
      </c>
      <c r="R204" s="162">
        <f>Q204*H204</f>
        <v>7.5231510000000001E-2</v>
      </c>
      <c r="S204" s="162">
        <v>0</v>
      </c>
      <c r="T204" s="163">
        <f>S204*H204</f>
        <v>0</v>
      </c>
      <c r="AR204" s="164" t="s">
        <v>168</v>
      </c>
      <c r="AT204" s="164" t="s">
        <v>164</v>
      </c>
      <c r="AU204" s="164" t="s">
        <v>86</v>
      </c>
      <c r="AY204" s="17" t="s">
        <v>162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7" t="s">
        <v>86</v>
      </c>
      <c r="BK204" s="165">
        <f>ROUND(I204*H204,2)</f>
        <v>0</v>
      </c>
      <c r="BL204" s="17" t="s">
        <v>168</v>
      </c>
      <c r="BM204" s="164" t="s">
        <v>263</v>
      </c>
    </row>
    <row r="205" spans="2:65" s="12" customFormat="1">
      <c r="B205" s="166"/>
      <c r="D205" s="167" t="s">
        <v>170</v>
      </c>
      <c r="E205" s="168" t="s">
        <v>1</v>
      </c>
      <c r="F205" s="169" t="s">
        <v>96</v>
      </c>
      <c r="H205" s="170">
        <v>69.501999999999995</v>
      </c>
      <c r="I205" s="171"/>
      <c r="L205" s="166"/>
      <c r="M205" s="172"/>
      <c r="T205" s="173"/>
      <c r="AT205" s="168" t="s">
        <v>170</v>
      </c>
      <c r="AU205" s="168" t="s">
        <v>86</v>
      </c>
      <c r="AV205" s="12" t="s">
        <v>86</v>
      </c>
      <c r="AW205" s="12" t="s">
        <v>28</v>
      </c>
      <c r="AX205" s="12" t="s">
        <v>71</v>
      </c>
      <c r="AY205" s="168" t="s">
        <v>162</v>
      </c>
    </row>
    <row r="206" spans="2:65" s="12" customFormat="1">
      <c r="B206" s="166"/>
      <c r="D206" s="167" t="s">
        <v>170</v>
      </c>
      <c r="E206" s="168" t="s">
        <v>1</v>
      </c>
      <c r="F206" s="169" t="s">
        <v>110</v>
      </c>
      <c r="H206" s="170">
        <v>105.455</v>
      </c>
      <c r="I206" s="171"/>
      <c r="L206" s="166"/>
      <c r="M206" s="172"/>
      <c r="T206" s="173"/>
      <c r="AT206" s="168" t="s">
        <v>170</v>
      </c>
      <c r="AU206" s="168" t="s">
        <v>86</v>
      </c>
      <c r="AV206" s="12" t="s">
        <v>86</v>
      </c>
      <c r="AW206" s="12" t="s">
        <v>28</v>
      </c>
      <c r="AX206" s="12" t="s">
        <v>71</v>
      </c>
      <c r="AY206" s="168" t="s">
        <v>162</v>
      </c>
    </row>
    <row r="207" spans="2:65" s="13" customFormat="1">
      <c r="B207" s="174"/>
      <c r="D207" s="167" t="s">
        <v>170</v>
      </c>
      <c r="E207" s="175" t="s">
        <v>1</v>
      </c>
      <c r="F207" s="176" t="s">
        <v>177</v>
      </c>
      <c r="H207" s="177">
        <v>174.95699999999999</v>
      </c>
      <c r="I207" s="178"/>
      <c r="L207" s="174"/>
      <c r="M207" s="179"/>
      <c r="T207" s="180"/>
      <c r="AT207" s="175" t="s">
        <v>170</v>
      </c>
      <c r="AU207" s="175" t="s">
        <v>86</v>
      </c>
      <c r="AV207" s="13" t="s">
        <v>168</v>
      </c>
      <c r="AW207" s="13" t="s">
        <v>28</v>
      </c>
      <c r="AX207" s="13" t="s">
        <v>79</v>
      </c>
      <c r="AY207" s="175" t="s">
        <v>162</v>
      </c>
    </row>
    <row r="208" spans="2:65" s="1" customFormat="1" ht="24.2" customHeight="1">
      <c r="B208" s="123"/>
      <c r="C208" s="153" t="s">
        <v>264</v>
      </c>
      <c r="D208" s="153" t="s">
        <v>164</v>
      </c>
      <c r="E208" s="154" t="s">
        <v>265</v>
      </c>
      <c r="F208" s="155" t="s">
        <v>266</v>
      </c>
      <c r="G208" s="156" t="s">
        <v>193</v>
      </c>
      <c r="H208" s="157">
        <v>110.283</v>
      </c>
      <c r="I208" s="158"/>
      <c r="J208" s="159">
        <f>ROUND(I208*H208,2)</f>
        <v>0</v>
      </c>
      <c r="K208" s="160"/>
      <c r="L208" s="32"/>
      <c r="M208" s="161" t="s">
        <v>1</v>
      </c>
      <c r="N208" s="122" t="s">
        <v>37</v>
      </c>
      <c r="P208" s="162">
        <f>O208*H208</f>
        <v>0</v>
      </c>
      <c r="Q208" s="162">
        <v>2.3000000000000001E-4</v>
      </c>
      <c r="R208" s="162">
        <f>Q208*H208</f>
        <v>2.536509E-2</v>
      </c>
      <c r="S208" s="162">
        <v>0</v>
      </c>
      <c r="T208" s="163">
        <f>S208*H208</f>
        <v>0</v>
      </c>
      <c r="AR208" s="164" t="s">
        <v>168</v>
      </c>
      <c r="AT208" s="164" t="s">
        <v>164</v>
      </c>
      <c r="AU208" s="164" t="s">
        <v>86</v>
      </c>
      <c r="AY208" s="17" t="s">
        <v>162</v>
      </c>
      <c r="BE208" s="165">
        <f>IF(N208="základná",J208,0)</f>
        <v>0</v>
      </c>
      <c r="BF208" s="165">
        <f>IF(N208="znížená",J208,0)</f>
        <v>0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7" t="s">
        <v>86</v>
      </c>
      <c r="BK208" s="165">
        <f>ROUND(I208*H208,2)</f>
        <v>0</v>
      </c>
      <c r="BL208" s="17" t="s">
        <v>168</v>
      </c>
      <c r="BM208" s="164" t="s">
        <v>267</v>
      </c>
    </row>
    <row r="209" spans="2:65" s="12" customFormat="1">
      <c r="B209" s="166"/>
      <c r="D209" s="167" t="s">
        <v>170</v>
      </c>
      <c r="E209" s="168" t="s">
        <v>1</v>
      </c>
      <c r="F209" s="169" t="s">
        <v>96</v>
      </c>
      <c r="H209" s="170">
        <v>69.501999999999995</v>
      </c>
      <c r="I209" s="171"/>
      <c r="L209" s="166"/>
      <c r="M209" s="172"/>
      <c r="T209" s="173"/>
      <c r="AT209" s="168" t="s">
        <v>170</v>
      </c>
      <c r="AU209" s="168" t="s">
        <v>86</v>
      </c>
      <c r="AV209" s="12" t="s">
        <v>86</v>
      </c>
      <c r="AW209" s="12" t="s">
        <v>28</v>
      </c>
      <c r="AX209" s="12" t="s">
        <v>71</v>
      </c>
      <c r="AY209" s="168" t="s">
        <v>162</v>
      </c>
    </row>
    <row r="210" spans="2:65" s="12" customFormat="1" ht="22.5">
      <c r="B210" s="166"/>
      <c r="D210" s="167" t="s">
        <v>170</v>
      </c>
      <c r="E210" s="168" t="s">
        <v>1</v>
      </c>
      <c r="F210" s="169" t="s">
        <v>268</v>
      </c>
      <c r="H210" s="170">
        <v>8.3480000000000008</v>
      </c>
      <c r="I210" s="171"/>
      <c r="L210" s="166"/>
      <c r="M210" s="172"/>
      <c r="T210" s="173"/>
      <c r="AT210" s="168" t="s">
        <v>170</v>
      </c>
      <c r="AU210" s="168" t="s">
        <v>86</v>
      </c>
      <c r="AV210" s="12" t="s">
        <v>86</v>
      </c>
      <c r="AW210" s="12" t="s">
        <v>28</v>
      </c>
      <c r="AX210" s="12" t="s">
        <v>71</v>
      </c>
      <c r="AY210" s="168" t="s">
        <v>162</v>
      </c>
    </row>
    <row r="211" spans="2:65" s="12" customFormat="1" ht="22.5">
      <c r="B211" s="166"/>
      <c r="D211" s="167" t="s">
        <v>170</v>
      </c>
      <c r="E211" s="168" t="s">
        <v>1</v>
      </c>
      <c r="F211" s="169" t="s">
        <v>269</v>
      </c>
      <c r="H211" s="170">
        <v>14.708</v>
      </c>
      <c r="I211" s="171"/>
      <c r="L211" s="166"/>
      <c r="M211" s="172"/>
      <c r="T211" s="173"/>
      <c r="AT211" s="168" t="s">
        <v>170</v>
      </c>
      <c r="AU211" s="168" t="s">
        <v>86</v>
      </c>
      <c r="AV211" s="12" t="s">
        <v>86</v>
      </c>
      <c r="AW211" s="12" t="s">
        <v>28</v>
      </c>
      <c r="AX211" s="12" t="s">
        <v>71</v>
      </c>
      <c r="AY211" s="168" t="s">
        <v>162</v>
      </c>
    </row>
    <row r="212" spans="2:65" s="12" customFormat="1" ht="22.5">
      <c r="B212" s="166"/>
      <c r="D212" s="167" t="s">
        <v>170</v>
      </c>
      <c r="E212" s="168" t="s">
        <v>108</v>
      </c>
      <c r="F212" s="169" t="s">
        <v>270</v>
      </c>
      <c r="H212" s="170">
        <v>17.725000000000001</v>
      </c>
      <c r="I212" s="171"/>
      <c r="L212" s="166"/>
      <c r="M212" s="172"/>
      <c r="T212" s="173"/>
      <c r="AT212" s="168" t="s">
        <v>170</v>
      </c>
      <c r="AU212" s="168" t="s">
        <v>86</v>
      </c>
      <c r="AV212" s="12" t="s">
        <v>86</v>
      </c>
      <c r="AW212" s="12" t="s">
        <v>28</v>
      </c>
      <c r="AX212" s="12" t="s">
        <v>71</v>
      </c>
      <c r="AY212" s="168" t="s">
        <v>162</v>
      </c>
    </row>
    <row r="213" spans="2:65" s="13" customFormat="1">
      <c r="B213" s="174"/>
      <c r="D213" s="167" t="s">
        <v>170</v>
      </c>
      <c r="E213" s="175" t="s">
        <v>106</v>
      </c>
      <c r="F213" s="176" t="s">
        <v>177</v>
      </c>
      <c r="H213" s="177">
        <v>110.283</v>
      </c>
      <c r="I213" s="178"/>
      <c r="L213" s="174"/>
      <c r="M213" s="179"/>
      <c r="T213" s="180"/>
      <c r="AT213" s="175" t="s">
        <v>170</v>
      </c>
      <c r="AU213" s="175" t="s">
        <v>86</v>
      </c>
      <c r="AV213" s="13" t="s">
        <v>168</v>
      </c>
      <c r="AW213" s="13" t="s">
        <v>28</v>
      </c>
      <c r="AX213" s="13" t="s">
        <v>79</v>
      </c>
      <c r="AY213" s="175" t="s">
        <v>162</v>
      </c>
    </row>
    <row r="214" spans="2:65" s="1" customFormat="1" ht="24.2" customHeight="1">
      <c r="B214" s="123"/>
      <c r="C214" s="153" t="s">
        <v>271</v>
      </c>
      <c r="D214" s="153" t="s">
        <v>164</v>
      </c>
      <c r="E214" s="154" t="s">
        <v>272</v>
      </c>
      <c r="F214" s="155" t="s">
        <v>273</v>
      </c>
      <c r="G214" s="156" t="s">
        <v>193</v>
      </c>
      <c r="H214" s="157">
        <v>215.738</v>
      </c>
      <c r="I214" s="158"/>
      <c r="J214" s="159">
        <f>ROUND(I214*H214,2)</f>
        <v>0</v>
      </c>
      <c r="K214" s="160"/>
      <c r="L214" s="32"/>
      <c r="M214" s="161" t="s">
        <v>1</v>
      </c>
      <c r="N214" s="122" t="s">
        <v>37</v>
      </c>
      <c r="P214" s="162">
        <f>O214*H214</f>
        <v>0</v>
      </c>
      <c r="Q214" s="162">
        <v>2.32E-3</v>
      </c>
      <c r="R214" s="162">
        <f>Q214*H214</f>
        <v>0.50051215999999998</v>
      </c>
      <c r="S214" s="162">
        <v>0</v>
      </c>
      <c r="T214" s="163">
        <f>S214*H214</f>
        <v>0</v>
      </c>
      <c r="AR214" s="164" t="s">
        <v>168</v>
      </c>
      <c r="AT214" s="164" t="s">
        <v>164</v>
      </c>
      <c r="AU214" s="164" t="s">
        <v>86</v>
      </c>
      <c r="AY214" s="17" t="s">
        <v>162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86</v>
      </c>
      <c r="BK214" s="165">
        <f>ROUND(I214*H214,2)</f>
        <v>0</v>
      </c>
      <c r="BL214" s="17" t="s">
        <v>168</v>
      </c>
      <c r="BM214" s="164" t="s">
        <v>274</v>
      </c>
    </row>
    <row r="215" spans="2:65" s="12" customFormat="1">
      <c r="B215" s="166"/>
      <c r="D215" s="167" t="s">
        <v>170</v>
      </c>
      <c r="E215" s="168" t="s">
        <v>1</v>
      </c>
      <c r="F215" s="169" t="s">
        <v>106</v>
      </c>
      <c r="H215" s="170">
        <v>110.283</v>
      </c>
      <c r="I215" s="171"/>
      <c r="L215" s="166"/>
      <c r="M215" s="172"/>
      <c r="T215" s="173"/>
      <c r="AT215" s="168" t="s">
        <v>170</v>
      </c>
      <c r="AU215" s="168" t="s">
        <v>86</v>
      </c>
      <c r="AV215" s="12" t="s">
        <v>86</v>
      </c>
      <c r="AW215" s="12" t="s">
        <v>28</v>
      </c>
      <c r="AX215" s="12" t="s">
        <v>71</v>
      </c>
      <c r="AY215" s="168" t="s">
        <v>162</v>
      </c>
    </row>
    <row r="216" spans="2:65" s="12" customFormat="1">
      <c r="B216" s="166"/>
      <c r="D216" s="167" t="s">
        <v>170</v>
      </c>
      <c r="E216" s="168" t="s">
        <v>1</v>
      </c>
      <c r="F216" s="169" t="s">
        <v>110</v>
      </c>
      <c r="H216" s="170">
        <v>105.455</v>
      </c>
      <c r="I216" s="171"/>
      <c r="L216" s="166"/>
      <c r="M216" s="172"/>
      <c r="T216" s="173"/>
      <c r="AT216" s="168" t="s">
        <v>170</v>
      </c>
      <c r="AU216" s="168" t="s">
        <v>86</v>
      </c>
      <c r="AV216" s="12" t="s">
        <v>86</v>
      </c>
      <c r="AW216" s="12" t="s">
        <v>28</v>
      </c>
      <c r="AX216" s="12" t="s">
        <v>71</v>
      </c>
      <c r="AY216" s="168" t="s">
        <v>162</v>
      </c>
    </row>
    <row r="217" spans="2:65" s="13" customFormat="1">
      <c r="B217" s="174"/>
      <c r="D217" s="167" t="s">
        <v>170</v>
      </c>
      <c r="E217" s="175" t="s">
        <v>1</v>
      </c>
      <c r="F217" s="176" t="s">
        <v>177</v>
      </c>
      <c r="H217" s="177">
        <v>215.738</v>
      </c>
      <c r="I217" s="178"/>
      <c r="L217" s="174"/>
      <c r="M217" s="179"/>
      <c r="T217" s="180"/>
      <c r="AT217" s="175" t="s">
        <v>170</v>
      </c>
      <c r="AU217" s="175" t="s">
        <v>86</v>
      </c>
      <c r="AV217" s="13" t="s">
        <v>168</v>
      </c>
      <c r="AW217" s="13" t="s">
        <v>28</v>
      </c>
      <c r="AX217" s="13" t="s">
        <v>79</v>
      </c>
      <c r="AY217" s="175" t="s">
        <v>162</v>
      </c>
    </row>
    <row r="218" spans="2:65" s="1" customFormat="1" ht="24.2" customHeight="1">
      <c r="B218" s="123"/>
      <c r="C218" s="153" t="s">
        <v>7</v>
      </c>
      <c r="D218" s="153" t="s">
        <v>164</v>
      </c>
      <c r="E218" s="154" t="s">
        <v>275</v>
      </c>
      <c r="F218" s="155" t="s">
        <v>276</v>
      </c>
      <c r="G218" s="156" t="s">
        <v>193</v>
      </c>
      <c r="H218" s="157">
        <v>198.01300000000001</v>
      </c>
      <c r="I218" s="158"/>
      <c r="J218" s="159">
        <f>ROUND(I218*H218,2)</f>
        <v>0</v>
      </c>
      <c r="K218" s="160"/>
      <c r="L218" s="32"/>
      <c r="M218" s="161" t="s">
        <v>1</v>
      </c>
      <c r="N218" s="122" t="s">
        <v>37</v>
      </c>
      <c r="P218" s="162">
        <f>O218*H218</f>
        <v>0</v>
      </c>
      <c r="Q218" s="162">
        <v>1.196E-2</v>
      </c>
      <c r="R218" s="162">
        <f>Q218*H218</f>
        <v>2.3682354800000001</v>
      </c>
      <c r="S218" s="162">
        <v>0</v>
      </c>
      <c r="T218" s="163">
        <f>S218*H218</f>
        <v>0</v>
      </c>
      <c r="AR218" s="164" t="s">
        <v>168</v>
      </c>
      <c r="AT218" s="164" t="s">
        <v>164</v>
      </c>
      <c r="AU218" s="164" t="s">
        <v>86</v>
      </c>
      <c r="AY218" s="17" t="s">
        <v>162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86</v>
      </c>
      <c r="BK218" s="165">
        <f>ROUND(I218*H218,2)</f>
        <v>0</v>
      </c>
      <c r="BL218" s="17" t="s">
        <v>168</v>
      </c>
      <c r="BM218" s="164" t="s">
        <v>277</v>
      </c>
    </row>
    <row r="219" spans="2:65" s="12" customFormat="1">
      <c r="B219" s="166"/>
      <c r="D219" s="167" t="s">
        <v>170</v>
      </c>
      <c r="E219" s="168" t="s">
        <v>1</v>
      </c>
      <c r="F219" s="169" t="s">
        <v>106</v>
      </c>
      <c r="H219" s="170">
        <v>110.283</v>
      </c>
      <c r="I219" s="171"/>
      <c r="L219" s="166"/>
      <c r="M219" s="172"/>
      <c r="T219" s="173"/>
      <c r="AT219" s="168" t="s">
        <v>170</v>
      </c>
      <c r="AU219" s="168" t="s">
        <v>86</v>
      </c>
      <c r="AV219" s="12" t="s">
        <v>86</v>
      </c>
      <c r="AW219" s="12" t="s">
        <v>28</v>
      </c>
      <c r="AX219" s="12" t="s">
        <v>71</v>
      </c>
      <c r="AY219" s="168" t="s">
        <v>162</v>
      </c>
    </row>
    <row r="220" spans="2:65" s="12" customFormat="1">
      <c r="B220" s="166"/>
      <c r="D220" s="167" t="s">
        <v>170</v>
      </c>
      <c r="E220" s="168" t="s">
        <v>1</v>
      </c>
      <c r="F220" s="169" t="s">
        <v>278</v>
      </c>
      <c r="H220" s="170">
        <v>-17.725000000000001</v>
      </c>
      <c r="I220" s="171"/>
      <c r="L220" s="166"/>
      <c r="M220" s="172"/>
      <c r="T220" s="173"/>
      <c r="AT220" s="168" t="s">
        <v>170</v>
      </c>
      <c r="AU220" s="168" t="s">
        <v>86</v>
      </c>
      <c r="AV220" s="12" t="s">
        <v>86</v>
      </c>
      <c r="AW220" s="12" t="s">
        <v>28</v>
      </c>
      <c r="AX220" s="12" t="s">
        <v>71</v>
      </c>
      <c r="AY220" s="168" t="s">
        <v>162</v>
      </c>
    </row>
    <row r="221" spans="2:65" s="12" customFormat="1">
      <c r="B221" s="166"/>
      <c r="D221" s="167" t="s">
        <v>170</v>
      </c>
      <c r="E221" s="168" t="s">
        <v>110</v>
      </c>
      <c r="F221" s="169" t="s">
        <v>279</v>
      </c>
      <c r="H221" s="170">
        <v>105.455</v>
      </c>
      <c r="I221" s="171"/>
      <c r="L221" s="166"/>
      <c r="M221" s="172"/>
      <c r="T221" s="173"/>
      <c r="AT221" s="168" t="s">
        <v>170</v>
      </c>
      <c r="AU221" s="168" t="s">
        <v>86</v>
      </c>
      <c r="AV221" s="12" t="s">
        <v>86</v>
      </c>
      <c r="AW221" s="12" t="s">
        <v>28</v>
      </c>
      <c r="AX221" s="12" t="s">
        <v>71</v>
      </c>
      <c r="AY221" s="168" t="s">
        <v>162</v>
      </c>
    </row>
    <row r="222" spans="2:65" s="13" customFormat="1">
      <c r="B222" s="174"/>
      <c r="D222" s="167" t="s">
        <v>170</v>
      </c>
      <c r="E222" s="175" t="s">
        <v>1</v>
      </c>
      <c r="F222" s="176" t="s">
        <v>177</v>
      </c>
      <c r="H222" s="177">
        <v>198.01300000000001</v>
      </c>
      <c r="I222" s="178"/>
      <c r="L222" s="174"/>
      <c r="M222" s="179"/>
      <c r="T222" s="180"/>
      <c r="AT222" s="175" t="s">
        <v>170</v>
      </c>
      <c r="AU222" s="175" t="s">
        <v>86</v>
      </c>
      <c r="AV222" s="13" t="s">
        <v>168</v>
      </c>
      <c r="AW222" s="13" t="s">
        <v>28</v>
      </c>
      <c r="AX222" s="13" t="s">
        <v>79</v>
      </c>
      <c r="AY222" s="175" t="s">
        <v>162</v>
      </c>
    </row>
    <row r="223" spans="2:65" s="1" customFormat="1" ht="16.5" customHeight="1">
      <c r="B223" s="123"/>
      <c r="C223" s="153" t="s">
        <v>280</v>
      </c>
      <c r="D223" s="153" t="s">
        <v>164</v>
      </c>
      <c r="E223" s="154" t="s">
        <v>281</v>
      </c>
      <c r="F223" s="155" t="s">
        <v>282</v>
      </c>
      <c r="G223" s="156" t="s">
        <v>193</v>
      </c>
      <c r="H223" s="157">
        <v>258.66000000000003</v>
      </c>
      <c r="I223" s="158"/>
      <c r="J223" s="159">
        <f>ROUND(I223*H223,2)</f>
        <v>0</v>
      </c>
      <c r="K223" s="160"/>
      <c r="L223" s="32"/>
      <c r="M223" s="161" t="s">
        <v>1</v>
      </c>
      <c r="N223" s="122" t="s">
        <v>37</v>
      </c>
      <c r="P223" s="162">
        <f>O223*H223</f>
        <v>0</v>
      </c>
      <c r="Q223" s="162">
        <v>8.0000000000000007E-5</v>
      </c>
      <c r="R223" s="162">
        <f>Q223*H223</f>
        <v>2.0692800000000004E-2</v>
      </c>
      <c r="S223" s="162">
        <v>0</v>
      </c>
      <c r="T223" s="163">
        <f>S223*H223</f>
        <v>0</v>
      </c>
      <c r="AR223" s="164" t="s">
        <v>168</v>
      </c>
      <c r="AT223" s="164" t="s">
        <v>164</v>
      </c>
      <c r="AU223" s="164" t="s">
        <v>86</v>
      </c>
      <c r="AY223" s="17" t="s">
        <v>162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7" t="s">
        <v>86</v>
      </c>
      <c r="BK223" s="165">
        <f>ROUND(I223*H223,2)</f>
        <v>0</v>
      </c>
      <c r="BL223" s="17" t="s">
        <v>168</v>
      </c>
      <c r="BM223" s="164" t="s">
        <v>283</v>
      </c>
    </row>
    <row r="224" spans="2:65" s="12" customFormat="1">
      <c r="B224" s="166"/>
      <c r="D224" s="167" t="s">
        <v>170</v>
      </c>
      <c r="E224" s="168" t="s">
        <v>1</v>
      </c>
      <c r="F224" s="169" t="s">
        <v>87</v>
      </c>
      <c r="H224" s="170">
        <v>258.66000000000003</v>
      </c>
      <c r="I224" s="171"/>
      <c r="L224" s="166"/>
      <c r="M224" s="172"/>
      <c r="T224" s="173"/>
      <c r="AT224" s="168" t="s">
        <v>170</v>
      </c>
      <c r="AU224" s="168" t="s">
        <v>86</v>
      </c>
      <c r="AV224" s="12" t="s">
        <v>86</v>
      </c>
      <c r="AW224" s="12" t="s">
        <v>28</v>
      </c>
      <c r="AX224" s="12" t="s">
        <v>79</v>
      </c>
      <c r="AY224" s="168" t="s">
        <v>162</v>
      </c>
    </row>
    <row r="225" spans="2:65" s="1" customFormat="1" ht="37.9" customHeight="1">
      <c r="B225" s="123"/>
      <c r="C225" s="153" t="s">
        <v>284</v>
      </c>
      <c r="D225" s="153" t="s">
        <v>164</v>
      </c>
      <c r="E225" s="154" t="s">
        <v>285</v>
      </c>
      <c r="F225" s="155" t="s">
        <v>286</v>
      </c>
      <c r="G225" s="156" t="s">
        <v>193</v>
      </c>
      <c r="H225" s="157">
        <v>280.86</v>
      </c>
      <c r="I225" s="158"/>
      <c r="J225" s="159">
        <f>ROUND(I225*H225,2)</f>
        <v>0</v>
      </c>
      <c r="K225" s="160"/>
      <c r="L225" s="32"/>
      <c r="M225" s="161" t="s">
        <v>1</v>
      </c>
      <c r="N225" s="122" t="s">
        <v>37</v>
      </c>
      <c r="P225" s="162">
        <f>O225*H225</f>
        <v>0</v>
      </c>
      <c r="Q225" s="162">
        <v>4.4000000000000002E-4</v>
      </c>
      <c r="R225" s="162">
        <f>Q225*H225</f>
        <v>0.1235784</v>
      </c>
      <c r="S225" s="162">
        <v>0</v>
      </c>
      <c r="T225" s="163">
        <f>S225*H225</f>
        <v>0</v>
      </c>
      <c r="AR225" s="164" t="s">
        <v>168</v>
      </c>
      <c r="AT225" s="164" t="s">
        <v>164</v>
      </c>
      <c r="AU225" s="164" t="s">
        <v>86</v>
      </c>
      <c r="AY225" s="17" t="s">
        <v>162</v>
      </c>
      <c r="BE225" s="165">
        <f>IF(N225="základná",J225,0)</f>
        <v>0</v>
      </c>
      <c r="BF225" s="165">
        <f>IF(N225="znížená",J225,0)</f>
        <v>0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7" t="s">
        <v>86</v>
      </c>
      <c r="BK225" s="165">
        <f>ROUND(I225*H225,2)</f>
        <v>0</v>
      </c>
      <c r="BL225" s="17" t="s">
        <v>168</v>
      </c>
      <c r="BM225" s="164" t="s">
        <v>287</v>
      </c>
    </row>
    <row r="226" spans="2:65" s="12" customFormat="1">
      <c r="B226" s="166"/>
      <c r="D226" s="167" t="s">
        <v>170</v>
      </c>
      <c r="E226" s="168" t="s">
        <v>1</v>
      </c>
      <c r="F226" s="169" t="s">
        <v>288</v>
      </c>
      <c r="H226" s="170">
        <v>280.86</v>
      </c>
      <c r="I226" s="171"/>
      <c r="L226" s="166"/>
      <c r="M226" s="172"/>
      <c r="T226" s="173"/>
      <c r="AT226" s="168" t="s">
        <v>170</v>
      </c>
      <c r="AU226" s="168" t="s">
        <v>86</v>
      </c>
      <c r="AV226" s="12" t="s">
        <v>86</v>
      </c>
      <c r="AW226" s="12" t="s">
        <v>28</v>
      </c>
      <c r="AX226" s="12" t="s">
        <v>71</v>
      </c>
      <c r="AY226" s="168" t="s">
        <v>162</v>
      </c>
    </row>
    <row r="227" spans="2:65" s="13" customFormat="1">
      <c r="B227" s="174"/>
      <c r="D227" s="167" t="s">
        <v>170</v>
      </c>
      <c r="E227" s="175" t="s">
        <v>1</v>
      </c>
      <c r="F227" s="176" t="s">
        <v>177</v>
      </c>
      <c r="H227" s="177">
        <v>280.86</v>
      </c>
      <c r="I227" s="178"/>
      <c r="L227" s="174"/>
      <c r="M227" s="179"/>
      <c r="T227" s="180"/>
      <c r="AT227" s="175" t="s">
        <v>170</v>
      </c>
      <c r="AU227" s="175" t="s">
        <v>86</v>
      </c>
      <c r="AV227" s="13" t="s">
        <v>168</v>
      </c>
      <c r="AW227" s="13" t="s">
        <v>28</v>
      </c>
      <c r="AX227" s="13" t="s">
        <v>79</v>
      </c>
      <c r="AY227" s="175" t="s">
        <v>162</v>
      </c>
    </row>
    <row r="228" spans="2:65" s="1" customFormat="1" ht="21.75" customHeight="1">
      <c r="B228" s="123"/>
      <c r="C228" s="194" t="s">
        <v>289</v>
      </c>
      <c r="D228" s="194" t="s">
        <v>290</v>
      </c>
      <c r="E228" s="195" t="s">
        <v>291</v>
      </c>
      <c r="F228" s="196" t="s">
        <v>292</v>
      </c>
      <c r="G228" s="197" t="s">
        <v>193</v>
      </c>
      <c r="H228" s="198">
        <v>297.93599999999998</v>
      </c>
      <c r="I228" s="199"/>
      <c r="J228" s="200">
        <f>ROUND(I228*H228,2)</f>
        <v>0</v>
      </c>
      <c r="K228" s="201"/>
      <c r="L228" s="202"/>
      <c r="M228" s="203" t="s">
        <v>1</v>
      </c>
      <c r="N228" s="204" t="s">
        <v>37</v>
      </c>
      <c r="P228" s="162">
        <f>O228*H228</f>
        <v>0</v>
      </c>
      <c r="Q228" s="162">
        <v>8.6999999999999994E-2</v>
      </c>
      <c r="R228" s="162">
        <f>Q228*H228</f>
        <v>25.920431999999995</v>
      </c>
      <c r="S228" s="162">
        <v>0</v>
      </c>
      <c r="T228" s="163">
        <f>S228*H228</f>
        <v>0</v>
      </c>
      <c r="AR228" s="164" t="s">
        <v>219</v>
      </c>
      <c r="AT228" s="164" t="s">
        <v>290</v>
      </c>
      <c r="AU228" s="164" t="s">
        <v>86</v>
      </c>
      <c r="AY228" s="17" t="s">
        <v>162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7" t="s">
        <v>86</v>
      </c>
      <c r="BK228" s="165">
        <f>ROUND(I228*H228,2)</f>
        <v>0</v>
      </c>
      <c r="BL228" s="17" t="s">
        <v>168</v>
      </c>
      <c r="BM228" s="164" t="s">
        <v>293</v>
      </c>
    </row>
    <row r="229" spans="2:65" s="12" customFormat="1">
      <c r="B229" s="166"/>
      <c r="D229" s="167" t="s">
        <v>170</v>
      </c>
      <c r="F229" s="169" t="s">
        <v>294</v>
      </c>
      <c r="H229" s="170">
        <v>297.93599999999998</v>
      </c>
      <c r="I229" s="171"/>
      <c r="L229" s="166"/>
      <c r="M229" s="172"/>
      <c r="T229" s="173"/>
      <c r="AT229" s="168" t="s">
        <v>170</v>
      </c>
      <c r="AU229" s="168" t="s">
        <v>86</v>
      </c>
      <c r="AV229" s="12" t="s">
        <v>86</v>
      </c>
      <c r="AW229" s="12" t="s">
        <v>3</v>
      </c>
      <c r="AX229" s="12" t="s">
        <v>79</v>
      </c>
      <c r="AY229" s="168" t="s">
        <v>162</v>
      </c>
    </row>
    <row r="230" spans="2:65" s="1" customFormat="1" ht="37.9" customHeight="1">
      <c r="B230" s="123"/>
      <c r="C230" s="153" t="s">
        <v>295</v>
      </c>
      <c r="D230" s="153" t="s">
        <v>164</v>
      </c>
      <c r="E230" s="154" t="s">
        <v>296</v>
      </c>
      <c r="F230" s="155" t="s">
        <v>297</v>
      </c>
      <c r="G230" s="156" t="s">
        <v>193</v>
      </c>
      <c r="H230" s="157">
        <v>258.66000000000003</v>
      </c>
      <c r="I230" s="158"/>
      <c r="J230" s="159">
        <f>ROUND(I230*H230,2)</f>
        <v>0</v>
      </c>
      <c r="K230" s="160"/>
      <c r="L230" s="32"/>
      <c r="M230" s="161" t="s">
        <v>1</v>
      </c>
      <c r="N230" s="122" t="s">
        <v>37</v>
      </c>
      <c r="P230" s="162">
        <f>O230*H230</f>
        <v>0</v>
      </c>
      <c r="Q230" s="162">
        <v>0.14677000000000001</v>
      </c>
      <c r="R230" s="162">
        <f>Q230*H230</f>
        <v>37.963528200000006</v>
      </c>
      <c r="S230" s="162">
        <v>0</v>
      </c>
      <c r="T230" s="163">
        <f>S230*H230</f>
        <v>0</v>
      </c>
      <c r="AR230" s="164" t="s">
        <v>168</v>
      </c>
      <c r="AT230" s="164" t="s">
        <v>164</v>
      </c>
      <c r="AU230" s="164" t="s">
        <v>86</v>
      </c>
      <c r="AY230" s="17" t="s">
        <v>162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7" t="s">
        <v>86</v>
      </c>
      <c r="BK230" s="165">
        <f>ROUND(I230*H230,2)</f>
        <v>0</v>
      </c>
      <c r="BL230" s="17" t="s">
        <v>168</v>
      </c>
      <c r="BM230" s="164" t="s">
        <v>298</v>
      </c>
    </row>
    <row r="231" spans="2:65" s="12" customFormat="1">
      <c r="B231" s="166"/>
      <c r="D231" s="167" t="s">
        <v>170</v>
      </c>
      <c r="E231" s="168" t="s">
        <v>1</v>
      </c>
      <c r="F231" s="169" t="s">
        <v>299</v>
      </c>
      <c r="H231" s="170">
        <v>258.66000000000003</v>
      </c>
      <c r="I231" s="171"/>
      <c r="L231" s="166"/>
      <c r="M231" s="172"/>
      <c r="T231" s="173"/>
      <c r="AT231" s="168" t="s">
        <v>170</v>
      </c>
      <c r="AU231" s="168" t="s">
        <v>86</v>
      </c>
      <c r="AV231" s="12" t="s">
        <v>86</v>
      </c>
      <c r="AW231" s="12" t="s">
        <v>28</v>
      </c>
      <c r="AX231" s="12" t="s">
        <v>71</v>
      </c>
      <c r="AY231" s="168" t="s">
        <v>162</v>
      </c>
    </row>
    <row r="232" spans="2:65" s="15" customFormat="1" ht="22.5">
      <c r="B232" s="188"/>
      <c r="D232" s="167" t="s">
        <v>170</v>
      </c>
      <c r="E232" s="189" t="s">
        <v>1</v>
      </c>
      <c r="F232" s="190" t="s">
        <v>300</v>
      </c>
      <c r="H232" s="189" t="s">
        <v>1</v>
      </c>
      <c r="I232" s="191"/>
      <c r="L232" s="188"/>
      <c r="M232" s="192"/>
      <c r="T232" s="193"/>
      <c r="AT232" s="189" t="s">
        <v>170</v>
      </c>
      <c r="AU232" s="189" t="s">
        <v>86</v>
      </c>
      <c r="AV232" s="15" t="s">
        <v>79</v>
      </c>
      <c r="AW232" s="15" t="s">
        <v>28</v>
      </c>
      <c r="AX232" s="15" t="s">
        <v>71</v>
      </c>
      <c r="AY232" s="189" t="s">
        <v>162</v>
      </c>
    </row>
    <row r="233" spans="2:65" s="15" customFormat="1" ht="22.5">
      <c r="B233" s="188"/>
      <c r="D233" s="167" t="s">
        <v>170</v>
      </c>
      <c r="E233" s="189" t="s">
        <v>1</v>
      </c>
      <c r="F233" s="190" t="s">
        <v>301</v>
      </c>
      <c r="H233" s="189" t="s">
        <v>1</v>
      </c>
      <c r="I233" s="191"/>
      <c r="L233" s="188"/>
      <c r="M233" s="192"/>
      <c r="T233" s="193"/>
      <c r="AT233" s="189" t="s">
        <v>170</v>
      </c>
      <c r="AU233" s="189" t="s">
        <v>86</v>
      </c>
      <c r="AV233" s="15" t="s">
        <v>79</v>
      </c>
      <c r="AW233" s="15" t="s">
        <v>28</v>
      </c>
      <c r="AX233" s="15" t="s">
        <v>71</v>
      </c>
      <c r="AY233" s="189" t="s">
        <v>162</v>
      </c>
    </row>
    <row r="234" spans="2:65" s="13" customFormat="1">
      <c r="B234" s="174"/>
      <c r="D234" s="167" t="s">
        <v>170</v>
      </c>
      <c r="E234" s="175" t="s">
        <v>87</v>
      </c>
      <c r="F234" s="176" t="s">
        <v>177</v>
      </c>
      <c r="H234" s="177">
        <v>258.66000000000003</v>
      </c>
      <c r="I234" s="178"/>
      <c r="L234" s="174"/>
      <c r="M234" s="179"/>
      <c r="T234" s="180"/>
      <c r="AT234" s="175" t="s">
        <v>170</v>
      </c>
      <c r="AU234" s="175" t="s">
        <v>86</v>
      </c>
      <c r="AV234" s="13" t="s">
        <v>168</v>
      </c>
      <c r="AW234" s="13" t="s">
        <v>28</v>
      </c>
      <c r="AX234" s="13" t="s">
        <v>79</v>
      </c>
      <c r="AY234" s="175" t="s">
        <v>162</v>
      </c>
    </row>
    <row r="235" spans="2:65" s="11" customFormat="1" ht="22.9" customHeight="1">
      <c r="B235" s="141"/>
      <c r="D235" s="142" t="s">
        <v>70</v>
      </c>
      <c r="E235" s="151" t="s">
        <v>224</v>
      </c>
      <c r="F235" s="151" t="s">
        <v>302</v>
      </c>
      <c r="I235" s="144"/>
      <c r="J235" s="152">
        <f>BK235</f>
        <v>0</v>
      </c>
      <c r="L235" s="141"/>
      <c r="M235" s="146"/>
      <c r="P235" s="147">
        <f>SUM(P236:P292)</f>
        <v>0</v>
      </c>
      <c r="R235" s="147">
        <f>SUM(R236:R292)</f>
        <v>5.7968823100000009</v>
      </c>
      <c r="T235" s="148">
        <f>SUM(T236:T292)</f>
        <v>125.97025099999999</v>
      </c>
      <c r="AR235" s="142" t="s">
        <v>79</v>
      </c>
      <c r="AT235" s="149" t="s">
        <v>70</v>
      </c>
      <c r="AU235" s="149" t="s">
        <v>79</v>
      </c>
      <c r="AY235" s="142" t="s">
        <v>162</v>
      </c>
      <c r="BK235" s="150">
        <f>SUM(BK236:BK292)</f>
        <v>0</v>
      </c>
    </row>
    <row r="236" spans="2:65" s="1" customFormat="1" ht="33" customHeight="1">
      <c r="B236" s="123"/>
      <c r="C236" s="153" t="s">
        <v>303</v>
      </c>
      <c r="D236" s="153" t="s">
        <v>164</v>
      </c>
      <c r="E236" s="154" t="s">
        <v>304</v>
      </c>
      <c r="F236" s="155" t="s">
        <v>305</v>
      </c>
      <c r="G236" s="156" t="s">
        <v>193</v>
      </c>
      <c r="H236" s="157">
        <v>108</v>
      </c>
      <c r="I236" s="158"/>
      <c r="J236" s="159">
        <f>ROUND(I236*H236,2)</f>
        <v>0</v>
      </c>
      <c r="K236" s="160"/>
      <c r="L236" s="32"/>
      <c r="M236" s="161" t="s">
        <v>1</v>
      </c>
      <c r="N236" s="122" t="s">
        <v>37</v>
      </c>
      <c r="P236" s="162">
        <f>O236*H236</f>
        <v>0</v>
      </c>
      <c r="Q236" s="162">
        <v>2.5710469999999999E-2</v>
      </c>
      <c r="R236" s="162">
        <f>Q236*H236</f>
        <v>2.77673076</v>
      </c>
      <c r="S236" s="162">
        <v>0</v>
      </c>
      <c r="T236" s="163">
        <f>S236*H236</f>
        <v>0</v>
      </c>
      <c r="AR236" s="164" t="s">
        <v>256</v>
      </c>
      <c r="AT236" s="164" t="s">
        <v>164</v>
      </c>
      <c r="AU236" s="164" t="s">
        <v>86</v>
      </c>
      <c r="AY236" s="17" t="s">
        <v>162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7" t="s">
        <v>86</v>
      </c>
      <c r="BK236" s="165">
        <f>ROUND(I236*H236,2)</f>
        <v>0</v>
      </c>
      <c r="BL236" s="17" t="s">
        <v>256</v>
      </c>
      <c r="BM236" s="164" t="s">
        <v>306</v>
      </c>
    </row>
    <row r="237" spans="2:65" s="12" customFormat="1">
      <c r="B237" s="166"/>
      <c r="D237" s="167" t="s">
        <v>170</v>
      </c>
      <c r="E237" s="168" t="s">
        <v>1</v>
      </c>
      <c r="F237" s="169" t="s">
        <v>307</v>
      </c>
      <c r="H237" s="170">
        <v>108</v>
      </c>
      <c r="I237" s="171"/>
      <c r="L237" s="166"/>
      <c r="M237" s="172"/>
      <c r="T237" s="173"/>
      <c r="AT237" s="168" t="s">
        <v>170</v>
      </c>
      <c r="AU237" s="168" t="s">
        <v>86</v>
      </c>
      <c r="AV237" s="12" t="s">
        <v>86</v>
      </c>
      <c r="AW237" s="12" t="s">
        <v>28</v>
      </c>
      <c r="AX237" s="12" t="s">
        <v>79</v>
      </c>
      <c r="AY237" s="168" t="s">
        <v>162</v>
      </c>
    </row>
    <row r="238" spans="2:65" s="1" customFormat="1" ht="44.25" customHeight="1">
      <c r="B238" s="123"/>
      <c r="C238" s="153" t="s">
        <v>308</v>
      </c>
      <c r="D238" s="153" t="s">
        <v>164</v>
      </c>
      <c r="E238" s="154" t="s">
        <v>309</v>
      </c>
      <c r="F238" s="155" t="s">
        <v>310</v>
      </c>
      <c r="G238" s="156" t="s">
        <v>193</v>
      </c>
      <c r="H238" s="157">
        <v>108</v>
      </c>
      <c r="I238" s="158"/>
      <c r="J238" s="159">
        <f>ROUND(I238*H238,2)</f>
        <v>0</v>
      </c>
      <c r="K238" s="160"/>
      <c r="L238" s="32"/>
      <c r="M238" s="161" t="s">
        <v>1</v>
      </c>
      <c r="N238" s="122" t="s">
        <v>37</v>
      </c>
      <c r="P238" s="162">
        <f>O238*H238</f>
        <v>0</v>
      </c>
      <c r="Q238" s="162">
        <v>0</v>
      </c>
      <c r="R238" s="162">
        <f>Q238*H238</f>
        <v>0</v>
      </c>
      <c r="S238" s="162">
        <v>0</v>
      </c>
      <c r="T238" s="163">
        <f>S238*H238</f>
        <v>0</v>
      </c>
      <c r="AR238" s="164" t="s">
        <v>168</v>
      </c>
      <c r="AT238" s="164" t="s">
        <v>164</v>
      </c>
      <c r="AU238" s="164" t="s">
        <v>86</v>
      </c>
      <c r="AY238" s="17" t="s">
        <v>162</v>
      </c>
      <c r="BE238" s="165">
        <f>IF(N238="základná",J238,0)</f>
        <v>0</v>
      </c>
      <c r="BF238" s="165">
        <f>IF(N238="znížená",J238,0)</f>
        <v>0</v>
      </c>
      <c r="BG238" s="165">
        <f>IF(N238="zákl. prenesená",J238,0)</f>
        <v>0</v>
      </c>
      <c r="BH238" s="165">
        <f>IF(N238="zníž. prenesená",J238,0)</f>
        <v>0</v>
      </c>
      <c r="BI238" s="165">
        <f>IF(N238="nulová",J238,0)</f>
        <v>0</v>
      </c>
      <c r="BJ238" s="17" t="s">
        <v>86</v>
      </c>
      <c r="BK238" s="165">
        <f>ROUND(I238*H238,2)</f>
        <v>0</v>
      </c>
      <c r="BL238" s="17" t="s">
        <v>168</v>
      </c>
      <c r="BM238" s="164" t="s">
        <v>311</v>
      </c>
    </row>
    <row r="239" spans="2:65" s="1" customFormat="1" ht="33" customHeight="1">
      <c r="B239" s="123"/>
      <c r="C239" s="153" t="s">
        <v>312</v>
      </c>
      <c r="D239" s="153" t="s">
        <v>164</v>
      </c>
      <c r="E239" s="154" t="s">
        <v>313</v>
      </c>
      <c r="F239" s="155" t="s">
        <v>314</v>
      </c>
      <c r="G239" s="156" t="s">
        <v>193</v>
      </c>
      <c r="H239" s="157">
        <v>108</v>
      </c>
      <c r="I239" s="158"/>
      <c r="J239" s="159">
        <f>ROUND(I239*H239,2)</f>
        <v>0</v>
      </c>
      <c r="K239" s="160"/>
      <c r="L239" s="32"/>
      <c r="M239" s="161" t="s">
        <v>1</v>
      </c>
      <c r="N239" s="122" t="s">
        <v>37</v>
      </c>
      <c r="P239" s="162">
        <f>O239*H239</f>
        <v>0</v>
      </c>
      <c r="Q239" s="162">
        <v>2.571E-2</v>
      </c>
      <c r="R239" s="162">
        <f>Q239*H239</f>
        <v>2.7766799999999998</v>
      </c>
      <c r="S239" s="162">
        <v>0</v>
      </c>
      <c r="T239" s="163">
        <f>S239*H239</f>
        <v>0</v>
      </c>
      <c r="AR239" s="164" t="s">
        <v>168</v>
      </c>
      <c r="AT239" s="164" t="s">
        <v>164</v>
      </c>
      <c r="AU239" s="164" t="s">
        <v>86</v>
      </c>
      <c r="AY239" s="17" t="s">
        <v>162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7" t="s">
        <v>86</v>
      </c>
      <c r="BK239" s="165">
        <f>ROUND(I239*H239,2)</f>
        <v>0</v>
      </c>
      <c r="BL239" s="17" t="s">
        <v>168</v>
      </c>
      <c r="BM239" s="164" t="s">
        <v>315</v>
      </c>
    </row>
    <row r="240" spans="2:65" s="1" customFormat="1" ht="24.2" customHeight="1">
      <c r="B240" s="123"/>
      <c r="C240" s="153" t="s">
        <v>316</v>
      </c>
      <c r="D240" s="153" t="s">
        <v>164</v>
      </c>
      <c r="E240" s="154" t="s">
        <v>317</v>
      </c>
      <c r="F240" s="155" t="s">
        <v>318</v>
      </c>
      <c r="G240" s="156" t="s">
        <v>193</v>
      </c>
      <c r="H240" s="157">
        <v>20</v>
      </c>
      <c r="I240" s="158"/>
      <c r="J240" s="159">
        <f>ROUND(I240*H240,2)</f>
        <v>0</v>
      </c>
      <c r="K240" s="160"/>
      <c r="L240" s="32"/>
      <c r="M240" s="161" t="s">
        <v>1</v>
      </c>
      <c r="N240" s="122" t="s">
        <v>37</v>
      </c>
      <c r="P240" s="162">
        <f>O240*H240</f>
        <v>0</v>
      </c>
      <c r="Q240" s="162">
        <v>6.1813399999999996E-3</v>
      </c>
      <c r="R240" s="162">
        <f>Q240*H240</f>
        <v>0.1236268</v>
      </c>
      <c r="S240" s="162">
        <v>0</v>
      </c>
      <c r="T240" s="163">
        <f>S240*H240</f>
        <v>0</v>
      </c>
      <c r="AR240" s="164" t="s">
        <v>168</v>
      </c>
      <c r="AT240" s="164" t="s">
        <v>164</v>
      </c>
      <c r="AU240" s="164" t="s">
        <v>86</v>
      </c>
      <c r="AY240" s="17" t="s">
        <v>162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7" t="s">
        <v>86</v>
      </c>
      <c r="BK240" s="165">
        <f>ROUND(I240*H240,2)</f>
        <v>0</v>
      </c>
      <c r="BL240" s="17" t="s">
        <v>168</v>
      </c>
      <c r="BM240" s="164" t="s">
        <v>319</v>
      </c>
    </row>
    <row r="241" spans="2:65" s="12" customFormat="1">
      <c r="B241" s="166"/>
      <c r="D241" s="167" t="s">
        <v>170</v>
      </c>
      <c r="E241" s="168" t="s">
        <v>1</v>
      </c>
      <c r="F241" s="169" t="s">
        <v>320</v>
      </c>
      <c r="H241" s="170">
        <v>12</v>
      </c>
      <c r="I241" s="171"/>
      <c r="L241" s="166"/>
      <c r="M241" s="172"/>
      <c r="T241" s="173"/>
      <c r="AT241" s="168" t="s">
        <v>170</v>
      </c>
      <c r="AU241" s="168" t="s">
        <v>86</v>
      </c>
      <c r="AV241" s="12" t="s">
        <v>86</v>
      </c>
      <c r="AW241" s="12" t="s">
        <v>28</v>
      </c>
      <c r="AX241" s="12" t="s">
        <v>71</v>
      </c>
      <c r="AY241" s="168" t="s">
        <v>162</v>
      </c>
    </row>
    <row r="242" spans="2:65" s="12" customFormat="1">
      <c r="B242" s="166"/>
      <c r="D242" s="167" t="s">
        <v>170</v>
      </c>
      <c r="E242" s="168" t="s">
        <v>1</v>
      </c>
      <c r="F242" s="169" t="s">
        <v>321</v>
      </c>
      <c r="H242" s="170">
        <v>8</v>
      </c>
      <c r="I242" s="171"/>
      <c r="L242" s="166"/>
      <c r="M242" s="172"/>
      <c r="T242" s="173"/>
      <c r="AT242" s="168" t="s">
        <v>170</v>
      </c>
      <c r="AU242" s="168" t="s">
        <v>86</v>
      </c>
      <c r="AV242" s="12" t="s">
        <v>86</v>
      </c>
      <c r="AW242" s="12" t="s">
        <v>28</v>
      </c>
      <c r="AX242" s="12" t="s">
        <v>71</v>
      </c>
      <c r="AY242" s="168" t="s">
        <v>162</v>
      </c>
    </row>
    <row r="243" spans="2:65" s="13" customFormat="1">
      <c r="B243" s="174"/>
      <c r="D243" s="167" t="s">
        <v>170</v>
      </c>
      <c r="E243" s="175" t="s">
        <v>1</v>
      </c>
      <c r="F243" s="176" t="s">
        <v>177</v>
      </c>
      <c r="H243" s="177">
        <v>20</v>
      </c>
      <c r="I243" s="178"/>
      <c r="L243" s="174"/>
      <c r="M243" s="179"/>
      <c r="T243" s="180"/>
      <c r="AT243" s="175" t="s">
        <v>170</v>
      </c>
      <c r="AU243" s="175" t="s">
        <v>86</v>
      </c>
      <c r="AV243" s="13" t="s">
        <v>168</v>
      </c>
      <c r="AW243" s="13" t="s">
        <v>28</v>
      </c>
      <c r="AX243" s="13" t="s">
        <v>79</v>
      </c>
      <c r="AY243" s="175" t="s">
        <v>162</v>
      </c>
    </row>
    <row r="244" spans="2:65" s="1" customFormat="1" ht="16.5" customHeight="1">
      <c r="B244" s="123"/>
      <c r="C244" s="153" t="s">
        <v>322</v>
      </c>
      <c r="D244" s="153" t="s">
        <v>164</v>
      </c>
      <c r="E244" s="154" t="s">
        <v>323</v>
      </c>
      <c r="F244" s="155" t="s">
        <v>324</v>
      </c>
      <c r="G244" s="156" t="s">
        <v>174</v>
      </c>
      <c r="H244" s="157">
        <v>13.1</v>
      </c>
      <c r="I244" s="158"/>
      <c r="J244" s="159">
        <f>ROUND(I244*H244,2)</f>
        <v>0</v>
      </c>
      <c r="K244" s="160"/>
      <c r="L244" s="32"/>
      <c r="M244" s="161" t="s">
        <v>1</v>
      </c>
      <c r="N244" s="122" t="s">
        <v>37</v>
      </c>
      <c r="P244" s="162">
        <f>O244*H244</f>
        <v>0</v>
      </c>
      <c r="Q244" s="162">
        <v>1.8900000000000001E-4</v>
      </c>
      <c r="R244" s="162">
        <f>Q244*H244</f>
        <v>2.4759000000000001E-3</v>
      </c>
      <c r="S244" s="162">
        <v>0</v>
      </c>
      <c r="T244" s="163">
        <f>S244*H244</f>
        <v>0</v>
      </c>
      <c r="AR244" s="164" t="s">
        <v>168</v>
      </c>
      <c r="AT244" s="164" t="s">
        <v>164</v>
      </c>
      <c r="AU244" s="164" t="s">
        <v>86</v>
      </c>
      <c r="AY244" s="17" t="s">
        <v>162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7" t="s">
        <v>86</v>
      </c>
      <c r="BK244" s="165">
        <f>ROUND(I244*H244,2)</f>
        <v>0</v>
      </c>
      <c r="BL244" s="17" t="s">
        <v>168</v>
      </c>
      <c r="BM244" s="164" t="s">
        <v>325</v>
      </c>
    </row>
    <row r="245" spans="2:65" s="12" customFormat="1">
      <c r="B245" s="166"/>
      <c r="D245" s="167" t="s">
        <v>170</v>
      </c>
      <c r="E245" s="168" t="s">
        <v>1</v>
      </c>
      <c r="F245" s="169" t="s">
        <v>326</v>
      </c>
      <c r="H245" s="170">
        <v>13.1</v>
      </c>
      <c r="I245" s="171"/>
      <c r="L245" s="166"/>
      <c r="M245" s="172"/>
      <c r="T245" s="173"/>
      <c r="AT245" s="168" t="s">
        <v>170</v>
      </c>
      <c r="AU245" s="168" t="s">
        <v>86</v>
      </c>
      <c r="AV245" s="12" t="s">
        <v>86</v>
      </c>
      <c r="AW245" s="12" t="s">
        <v>28</v>
      </c>
      <c r="AX245" s="12" t="s">
        <v>79</v>
      </c>
      <c r="AY245" s="168" t="s">
        <v>162</v>
      </c>
    </row>
    <row r="246" spans="2:65" s="1" customFormat="1" ht="24.2" customHeight="1">
      <c r="B246" s="123"/>
      <c r="C246" s="153" t="s">
        <v>327</v>
      </c>
      <c r="D246" s="153" t="s">
        <v>164</v>
      </c>
      <c r="E246" s="154" t="s">
        <v>328</v>
      </c>
      <c r="F246" s="155" t="s">
        <v>329</v>
      </c>
      <c r="G246" s="156" t="s">
        <v>174</v>
      </c>
      <c r="H246" s="157">
        <v>21.5</v>
      </c>
      <c r="I246" s="158"/>
      <c r="J246" s="159">
        <f>ROUND(I246*H246,2)</f>
        <v>0</v>
      </c>
      <c r="K246" s="160"/>
      <c r="L246" s="32"/>
      <c r="M246" s="161" t="s">
        <v>1</v>
      </c>
      <c r="N246" s="122" t="s">
        <v>37</v>
      </c>
      <c r="P246" s="162">
        <f>O246*H246</f>
        <v>0</v>
      </c>
      <c r="Q246" s="162">
        <v>1.2999999999999999E-4</v>
      </c>
      <c r="R246" s="162">
        <f>Q246*H246</f>
        <v>2.7949999999999997E-3</v>
      </c>
      <c r="S246" s="162">
        <v>0</v>
      </c>
      <c r="T246" s="163">
        <f>S246*H246</f>
        <v>0</v>
      </c>
      <c r="AR246" s="164" t="s">
        <v>168</v>
      </c>
      <c r="AT246" s="164" t="s">
        <v>164</v>
      </c>
      <c r="AU246" s="164" t="s">
        <v>86</v>
      </c>
      <c r="AY246" s="17" t="s">
        <v>162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7" t="s">
        <v>86</v>
      </c>
      <c r="BK246" s="165">
        <f>ROUND(I246*H246,2)</f>
        <v>0</v>
      </c>
      <c r="BL246" s="17" t="s">
        <v>168</v>
      </c>
      <c r="BM246" s="164" t="s">
        <v>330</v>
      </c>
    </row>
    <row r="247" spans="2:65" s="12" customFormat="1">
      <c r="B247" s="166"/>
      <c r="D247" s="167" t="s">
        <v>170</v>
      </c>
      <c r="E247" s="168" t="s">
        <v>1</v>
      </c>
      <c r="F247" s="169" t="s">
        <v>331</v>
      </c>
      <c r="H247" s="170">
        <v>6.95</v>
      </c>
      <c r="I247" s="171"/>
      <c r="L247" s="166"/>
      <c r="M247" s="172"/>
      <c r="T247" s="173"/>
      <c r="AT247" s="168" t="s">
        <v>170</v>
      </c>
      <c r="AU247" s="168" t="s">
        <v>86</v>
      </c>
      <c r="AV247" s="12" t="s">
        <v>86</v>
      </c>
      <c r="AW247" s="12" t="s">
        <v>28</v>
      </c>
      <c r="AX247" s="12" t="s">
        <v>71</v>
      </c>
      <c r="AY247" s="168" t="s">
        <v>162</v>
      </c>
    </row>
    <row r="248" spans="2:65" s="12" customFormat="1">
      <c r="B248" s="166"/>
      <c r="D248" s="167" t="s">
        <v>170</v>
      </c>
      <c r="E248" s="168" t="s">
        <v>1</v>
      </c>
      <c r="F248" s="169" t="s">
        <v>332</v>
      </c>
      <c r="H248" s="170">
        <v>4.5</v>
      </c>
      <c r="I248" s="171"/>
      <c r="L248" s="166"/>
      <c r="M248" s="172"/>
      <c r="T248" s="173"/>
      <c r="AT248" s="168" t="s">
        <v>170</v>
      </c>
      <c r="AU248" s="168" t="s">
        <v>86</v>
      </c>
      <c r="AV248" s="12" t="s">
        <v>86</v>
      </c>
      <c r="AW248" s="12" t="s">
        <v>28</v>
      </c>
      <c r="AX248" s="12" t="s">
        <v>71</v>
      </c>
      <c r="AY248" s="168" t="s">
        <v>162</v>
      </c>
    </row>
    <row r="249" spans="2:65" s="12" customFormat="1">
      <c r="B249" s="166"/>
      <c r="D249" s="167" t="s">
        <v>170</v>
      </c>
      <c r="E249" s="168" t="s">
        <v>1</v>
      </c>
      <c r="F249" s="169" t="s">
        <v>333</v>
      </c>
      <c r="H249" s="170">
        <v>10.050000000000001</v>
      </c>
      <c r="I249" s="171"/>
      <c r="L249" s="166"/>
      <c r="M249" s="172"/>
      <c r="T249" s="173"/>
      <c r="AT249" s="168" t="s">
        <v>170</v>
      </c>
      <c r="AU249" s="168" t="s">
        <v>86</v>
      </c>
      <c r="AV249" s="12" t="s">
        <v>86</v>
      </c>
      <c r="AW249" s="12" t="s">
        <v>28</v>
      </c>
      <c r="AX249" s="12" t="s">
        <v>71</v>
      </c>
      <c r="AY249" s="168" t="s">
        <v>162</v>
      </c>
    </row>
    <row r="250" spans="2:65" s="13" customFormat="1">
      <c r="B250" s="174"/>
      <c r="D250" s="167" t="s">
        <v>170</v>
      </c>
      <c r="E250" s="175" t="s">
        <v>1</v>
      </c>
      <c r="F250" s="176" t="s">
        <v>177</v>
      </c>
      <c r="H250" s="177">
        <v>21.5</v>
      </c>
      <c r="I250" s="178"/>
      <c r="L250" s="174"/>
      <c r="M250" s="179"/>
      <c r="T250" s="180"/>
      <c r="AT250" s="175" t="s">
        <v>170</v>
      </c>
      <c r="AU250" s="175" t="s">
        <v>86</v>
      </c>
      <c r="AV250" s="13" t="s">
        <v>168</v>
      </c>
      <c r="AW250" s="13" t="s">
        <v>28</v>
      </c>
      <c r="AX250" s="13" t="s">
        <v>79</v>
      </c>
      <c r="AY250" s="175" t="s">
        <v>162</v>
      </c>
    </row>
    <row r="251" spans="2:65" s="1" customFormat="1" ht="16.5" customHeight="1">
      <c r="B251" s="123"/>
      <c r="C251" s="153" t="s">
        <v>334</v>
      </c>
      <c r="D251" s="153" t="s">
        <v>164</v>
      </c>
      <c r="E251" s="154" t="s">
        <v>335</v>
      </c>
      <c r="F251" s="155" t="s">
        <v>336</v>
      </c>
      <c r="G251" s="156" t="s">
        <v>174</v>
      </c>
      <c r="H251" s="157">
        <v>109.6</v>
      </c>
      <c r="I251" s="158"/>
      <c r="J251" s="159">
        <f>ROUND(I251*H251,2)</f>
        <v>0</v>
      </c>
      <c r="K251" s="160"/>
      <c r="L251" s="32"/>
      <c r="M251" s="161" t="s">
        <v>1</v>
      </c>
      <c r="N251" s="122" t="s">
        <v>37</v>
      </c>
      <c r="P251" s="162">
        <f>O251*H251</f>
        <v>0</v>
      </c>
      <c r="Q251" s="162">
        <v>2.3000000000000001E-4</v>
      </c>
      <c r="R251" s="162">
        <f>Q251*H251</f>
        <v>2.5207999999999998E-2</v>
      </c>
      <c r="S251" s="162">
        <v>0</v>
      </c>
      <c r="T251" s="163">
        <f>S251*H251</f>
        <v>0</v>
      </c>
      <c r="AR251" s="164" t="s">
        <v>168</v>
      </c>
      <c r="AT251" s="164" t="s">
        <v>164</v>
      </c>
      <c r="AU251" s="164" t="s">
        <v>86</v>
      </c>
      <c r="AY251" s="17" t="s">
        <v>162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7" t="s">
        <v>86</v>
      </c>
      <c r="BK251" s="165">
        <f>ROUND(I251*H251,2)</f>
        <v>0</v>
      </c>
      <c r="BL251" s="17" t="s">
        <v>168</v>
      </c>
      <c r="BM251" s="164" t="s">
        <v>337</v>
      </c>
    </row>
    <row r="252" spans="2:65" s="12" customFormat="1">
      <c r="B252" s="166"/>
      <c r="D252" s="167" t="s">
        <v>170</v>
      </c>
      <c r="E252" s="168" t="s">
        <v>1</v>
      </c>
      <c r="F252" s="169" t="s">
        <v>338</v>
      </c>
      <c r="H252" s="170">
        <v>107.1</v>
      </c>
      <c r="I252" s="171"/>
      <c r="L252" s="166"/>
      <c r="M252" s="172"/>
      <c r="T252" s="173"/>
      <c r="AT252" s="168" t="s">
        <v>170</v>
      </c>
      <c r="AU252" s="168" t="s">
        <v>86</v>
      </c>
      <c r="AV252" s="12" t="s">
        <v>86</v>
      </c>
      <c r="AW252" s="12" t="s">
        <v>28</v>
      </c>
      <c r="AX252" s="12" t="s">
        <v>71</v>
      </c>
      <c r="AY252" s="168" t="s">
        <v>162</v>
      </c>
    </row>
    <row r="253" spans="2:65" s="12" customFormat="1">
      <c r="B253" s="166"/>
      <c r="D253" s="167" t="s">
        <v>170</v>
      </c>
      <c r="E253" s="168" t="s">
        <v>1</v>
      </c>
      <c r="F253" s="169" t="s">
        <v>339</v>
      </c>
      <c r="H253" s="170">
        <v>2.5</v>
      </c>
      <c r="I253" s="171"/>
      <c r="L253" s="166"/>
      <c r="M253" s="172"/>
      <c r="T253" s="173"/>
      <c r="AT253" s="168" t="s">
        <v>170</v>
      </c>
      <c r="AU253" s="168" t="s">
        <v>86</v>
      </c>
      <c r="AV253" s="12" t="s">
        <v>86</v>
      </c>
      <c r="AW253" s="12" t="s">
        <v>28</v>
      </c>
      <c r="AX253" s="12" t="s">
        <v>71</v>
      </c>
      <c r="AY253" s="168" t="s">
        <v>162</v>
      </c>
    </row>
    <row r="254" spans="2:65" s="13" customFormat="1">
      <c r="B254" s="174"/>
      <c r="D254" s="167" t="s">
        <v>170</v>
      </c>
      <c r="E254" s="175" t="s">
        <v>1</v>
      </c>
      <c r="F254" s="176" t="s">
        <v>177</v>
      </c>
      <c r="H254" s="177">
        <v>109.6</v>
      </c>
      <c r="I254" s="178"/>
      <c r="L254" s="174"/>
      <c r="M254" s="179"/>
      <c r="T254" s="180"/>
      <c r="AT254" s="175" t="s">
        <v>170</v>
      </c>
      <c r="AU254" s="175" t="s">
        <v>86</v>
      </c>
      <c r="AV254" s="13" t="s">
        <v>168</v>
      </c>
      <c r="AW254" s="13" t="s">
        <v>28</v>
      </c>
      <c r="AX254" s="13" t="s">
        <v>79</v>
      </c>
      <c r="AY254" s="175" t="s">
        <v>162</v>
      </c>
    </row>
    <row r="255" spans="2:65" s="1" customFormat="1" ht="16.5" customHeight="1">
      <c r="B255" s="123"/>
      <c r="C255" s="153" t="s">
        <v>340</v>
      </c>
      <c r="D255" s="153" t="s">
        <v>164</v>
      </c>
      <c r="E255" s="154" t="s">
        <v>341</v>
      </c>
      <c r="F255" s="155" t="s">
        <v>342</v>
      </c>
      <c r="G255" s="156" t="s">
        <v>174</v>
      </c>
      <c r="H255" s="157">
        <v>94.1</v>
      </c>
      <c r="I255" s="158"/>
      <c r="J255" s="159">
        <f>ROUND(I255*H255,2)</f>
        <v>0</v>
      </c>
      <c r="K255" s="160"/>
      <c r="L255" s="32"/>
      <c r="M255" s="161" t="s">
        <v>1</v>
      </c>
      <c r="N255" s="122" t="s">
        <v>37</v>
      </c>
      <c r="P255" s="162">
        <f>O255*H255</f>
        <v>0</v>
      </c>
      <c r="Q255" s="162">
        <v>2.5999999999999998E-4</v>
      </c>
      <c r="R255" s="162">
        <f>Q255*H255</f>
        <v>2.4465999999999995E-2</v>
      </c>
      <c r="S255" s="162">
        <v>0</v>
      </c>
      <c r="T255" s="163">
        <f>S255*H255</f>
        <v>0</v>
      </c>
      <c r="AR255" s="164" t="s">
        <v>168</v>
      </c>
      <c r="AT255" s="164" t="s">
        <v>164</v>
      </c>
      <c r="AU255" s="164" t="s">
        <v>86</v>
      </c>
      <c r="AY255" s="17" t="s">
        <v>162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7" t="s">
        <v>86</v>
      </c>
      <c r="BK255" s="165">
        <f>ROUND(I255*H255,2)</f>
        <v>0</v>
      </c>
      <c r="BL255" s="17" t="s">
        <v>168</v>
      </c>
      <c r="BM255" s="164" t="s">
        <v>343</v>
      </c>
    </row>
    <row r="256" spans="2:65" s="12" customFormat="1">
      <c r="B256" s="166"/>
      <c r="D256" s="167" t="s">
        <v>170</v>
      </c>
      <c r="E256" s="168" t="s">
        <v>1</v>
      </c>
      <c r="F256" s="169" t="s">
        <v>344</v>
      </c>
      <c r="H256" s="170">
        <v>49.05</v>
      </c>
      <c r="I256" s="171"/>
      <c r="L256" s="166"/>
      <c r="M256" s="172"/>
      <c r="T256" s="173"/>
      <c r="AT256" s="168" t="s">
        <v>170</v>
      </c>
      <c r="AU256" s="168" t="s">
        <v>86</v>
      </c>
      <c r="AV256" s="12" t="s">
        <v>86</v>
      </c>
      <c r="AW256" s="12" t="s">
        <v>28</v>
      </c>
      <c r="AX256" s="12" t="s">
        <v>71</v>
      </c>
      <c r="AY256" s="168" t="s">
        <v>162</v>
      </c>
    </row>
    <row r="257" spans="2:65" s="12" customFormat="1">
      <c r="B257" s="166"/>
      <c r="D257" s="167" t="s">
        <v>170</v>
      </c>
      <c r="E257" s="168" t="s">
        <v>1</v>
      </c>
      <c r="F257" s="169" t="s">
        <v>345</v>
      </c>
      <c r="H257" s="170">
        <v>44.55</v>
      </c>
      <c r="I257" s="171"/>
      <c r="L257" s="166"/>
      <c r="M257" s="172"/>
      <c r="T257" s="173"/>
      <c r="AT257" s="168" t="s">
        <v>170</v>
      </c>
      <c r="AU257" s="168" t="s">
        <v>86</v>
      </c>
      <c r="AV257" s="12" t="s">
        <v>86</v>
      </c>
      <c r="AW257" s="12" t="s">
        <v>28</v>
      </c>
      <c r="AX257" s="12" t="s">
        <v>71</v>
      </c>
      <c r="AY257" s="168" t="s">
        <v>162</v>
      </c>
    </row>
    <row r="258" spans="2:65" s="12" customFormat="1">
      <c r="B258" s="166"/>
      <c r="D258" s="167" t="s">
        <v>170</v>
      </c>
      <c r="E258" s="168" t="s">
        <v>1</v>
      </c>
      <c r="F258" s="169" t="s">
        <v>346</v>
      </c>
      <c r="H258" s="170">
        <v>0.5</v>
      </c>
      <c r="I258" s="171"/>
      <c r="L258" s="166"/>
      <c r="M258" s="172"/>
      <c r="T258" s="173"/>
      <c r="AT258" s="168" t="s">
        <v>170</v>
      </c>
      <c r="AU258" s="168" t="s">
        <v>86</v>
      </c>
      <c r="AV258" s="12" t="s">
        <v>86</v>
      </c>
      <c r="AW258" s="12" t="s">
        <v>28</v>
      </c>
      <c r="AX258" s="12" t="s">
        <v>71</v>
      </c>
      <c r="AY258" s="168" t="s">
        <v>162</v>
      </c>
    </row>
    <row r="259" spans="2:65" s="13" customFormat="1">
      <c r="B259" s="174"/>
      <c r="D259" s="167" t="s">
        <v>170</v>
      </c>
      <c r="E259" s="175" t="s">
        <v>1</v>
      </c>
      <c r="F259" s="176" t="s">
        <v>177</v>
      </c>
      <c r="H259" s="177">
        <v>94.1</v>
      </c>
      <c r="I259" s="178"/>
      <c r="L259" s="174"/>
      <c r="M259" s="179"/>
      <c r="T259" s="180"/>
      <c r="AT259" s="175" t="s">
        <v>170</v>
      </c>
      <c r="AU259" s="175" t="s">
        <v>86</v>
      </c>
      <c r="AV259" s="13" t="s">
        <v>168</v>
      </c>
      <c r="AW259" s="13" t="s">
        <v>28</v>
      </c>
      <c r="AX259" s="13" t="s">
        <v>79</v>
      </c>
      <c r="AY259" s="175" t="s">
        <v>162</v>
      </c>
    </row>
    <row r="260" spans="2:65" s="1" customFormat="1" ht="37.9" customHeight="1">
      <c r="B260" s="123"/>
      <c r="C260" s="153" t="s">
        <v>347</v>
      </c>
      <c r="D260" s="153" t="s">
        <v>164</v>
      </c>
      <c r="E260" s="154" t="s">
        <v>348</v>
      </c>
      <c r="F260" s="155" t="s">
        <v>349</v>
      </c>
      <c r="G260" s="156" t="s">
        <v>350</v>
      </c>
      <c r="H260" s="157">
        <v>303</v>
      </c>
      <c r="I260" s="158"/>
      <c r="J260" s="159">
        <f>ROUND(I260*H260,2)</f>
        <v>0</v>
      </c>
      <c r="K260" s="160"/>
      <c r="L260" s="32"/>
      <c r="M260" s="161" t="s">
        <v>1</v>
      </c>
      <c r="N260" s="122" t="s">
        <v>37</v>
      </c>
      <c r="P260" s="162">
        <f>O260*H260</f>
        <v>0</v>
      </c>
      <c r="Q260" s="162">
        <v>2.0494999999999999E-4</v>
      </c>
      <c r="R260" s="162">
        <f>Q260*H260</f>
        <v>6.2099849999999998E-2</v>
      </c>
      <c r="S260" s="162">
        <v>0</v>
      </c>
      <c r="T260" s="163">
        <f>S260*H260</f>
        <v>0</v>
      </c>
      <c r="AR260" s="164" t="s">
        <v>168</v>
      </c>
      <c r="AT260" s="164" t="s">
        <v>164</v>
      </c>
      <c r="AU260" s="164" t="s">
        <v>86</v>
      </c>
      <c r="AY260" s="17" t="s">
        <v>162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7" t="s">
        <v>86</v>
      </c>
      <c r="BK260" s="165">
        <f>ROUND(I260*H260,2)</f>
        <v>0</v>
      </c>
      <c r="BL260" s="17" t="s">
        <v>168</v>
      </c>
      <c r="BM260" s="164" t="s">
        <v>351</v>
      </c>
    </row>
    <row r="261" spans="2:65" s="12" customFormat="1">
      <c r="B261" s="166"/>
      <c r="D261" s="167" t="s">
        <v>170</v>
      </c>
      <c r="E261" s="168" t="s">
        <v>1</v>
      </c>
      <c r="F261" s="169" t="s">
        <v>352</v>
      </c>
      <c r="H261" s="170">
        <v>303</v>
      </c>
      <c r="I261" s="171"/>
      <c r="L261" s="166"/>
      <c r="M261" s="172"/>
      <c r="T261" s="173"/>
      <c r="AT261" s="168" t="s">
        <v>170</v>
      </c>
      <c r="AU261" s="168" t="s">
        <v>86</v>
      </c>
      <c r="AV261" s="12" t="s">
        <v>86</v>
      </c>
      <c r="AW261" s="12" t="s">
        <v>28</v>
      </c>
      <c r="AX261" s="12" t="s">
        <v>79</v>
      </c>
      <c r="AY261" s="168" t="s">
        <v>162</v>
      </c>
    </row>
    <row r="262" spans="2:65" s="1" customFormat="1" ht="37.9" customHeight="1">
      <c r="B262" s="123"/>
      <c r="C262" s="153" t="s">
        <v>353</v>
      </c>
      <c r="D262" s="153" t="s">
        <v>164</v>
      </c>
      <c r="E262" s="154" t="s">
        <v>354</v>
      </c>
      <c r="F262" s="155" t="s">
        <v>355</v>
      </c>
      <c r="G262" s="156" t="s">
        <v>182</v>
      </c>
      <c r="H262" s="157">
        <v>12.438000000000001</v>
      </c>
      <c r="I262" s="158"/>
      <c r="J262" s="159">
        <f>ROUND(I262*H262,2)</f>
        <v>0</v>
      </c>
      <c r="K262" s="160"/>
      <c r="L262" s="32"/>
      <c r="M262" s="161" t="s">
        <v>1</v>
      </c>
      <c r="N262" s="122" t="s">
        <v>37</v>
      </c>
      <c r="P262" s="162">
        <f>O262*H262</f>
        <v>0</v>
      </c>
      <c r="Q262" s="162">
        <v>0</v>
      </c>
      <c r="R262" s="162">
        <f>Q262*H262</f>
        <v>0</v>
      </c>
      <c r="S262" s="162">
        <v>2.2000000000000002</v>
      </c>
      <c r="T262" s="163">
        <f>S262*H262</f>
        <v>27.363600000000005</v>
      </c>
      <c r="AR262" s="164" t="s">
        <v>168</v>
      </c>
      <c r="AT262" s="164" t="s">
        <v>164</v>
      </c>
      <c r="AU262" s="164" t="s">
        <v>86</v>
      </c>
      <c r="AY262" s="17" t="s">
        <v>162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7" t="s">
        <v>86</v>
      </c>
      <c r="BK262" s="165">
        <f>ROUND(I262*H262,2)</f>
        <v>0</v>
      </c>
      <c r="BL262" s="17" t="s">
        <v>168</v>
      </c>
      <c r="BM262" s="164" t="s">
        <v>356</v>
      </c>
    </row>
    <row r="263" spans="2:65" s="12" customFormat="1">
      <c r="B263" s="166"/>
      <c r="D263" s="167" t="s">
        <v>170</v>
      </c>
      <c r="E263" s="168" t="s">
        <v>1</v>
      </c>
      <c r="F263" s="169" t="s">
        <v>357</v>
      </c>
      <c r="H263" s="170">
        <v>12.438000000000001</v>
      </c>
      <c r="I263" s="171"/>
      <c r="L263" s="166"/>
      <c r="M263" s="172"/>
      <c r="T263" s="173"/>
      <c r="AT263" s="168" t="s">
        <v>170</v>
      </c>
      <c r="AU263" s="168" t="s">
        <v>86</v>
      </c>
      <c r="AV263" s="12" t="s">
        <v>86</v>
      </c>
      <c r="AW263" s="12" t="s">
        <v>28</v>
      </c>
      <c r="AX263" s="12" t="s">
        <v>79</v>
      </c>
      <c r="AY263" s="168" t="s">
        <v>162</v>
      </c>
    </row>
    <row r="264" spans="2:65" s="1" customFormat="1" ht="37.9" customHeight="1">
      <c r="B264" s="123"/>
      <c r="C264" s="153" t="s">
        <v>358</v>
      </c>
      <c r="D264" s="153" t="s">
        <v>164</v>
      </c>
      <c r="E264" s="154" t="s">
        <v>359</v>
      </c>
      <c r="F264" s="155" t="s">
        <v>360</v>
      </c>
      <c r="G264" s="156" t="s">
        <v>182</v>
      </c>
      <c r="H264" s="157">
        <v>32.338999999999999</v>
      </c>
      <c r="I264" s="158"/>
      <c r="J264" s="159">
        <f>ROUND(I264*H264,2)</f>
        <v>0</v>
      </c>
      <c r="K264" s="160"/>
      <c r="L264" s="32"/>
      <c r="M264" s="161" t="s">
        <v>1</v>
      </c>
      <c r="N264" s="122" t="s">
        <v>37</v>
      </c>
      <c r="P264" s="162">
        <f>O264*H264</f>
        <v>0</v>
      </c>
      <c r="Q264" s="162">
        <v>0</v>
      </c>
      <c r="R264" s="162">
        <f>Q264*H264</f>
        <v>0</v>
      </c>
      <c r="S264" s="162">
        <v>2.2000000000000002</v>
      </c>
      <c r="T264" s="163">
        <f>S264*H264</f>
        <v>71.145800000000008</v>
      </c>
      <c r="AR264" s="164" t="s">
        <v>168</v>
      </c>
      <c r="AT264" s="164" t="s">
        <v>164</v>
      </c>
      <c r="AU264" s="164" t="s">
        <v>86</v>
      </c>
      <c r="AY264" s="17" t="s">
        <v>162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86</v>
      </c>
      <c r="BK264" s="165">
        <f>ROUND(I264*H264,2)</f>
        <v>0</v>
      </c>
      <c r="BL264" s="17" t="s">
        <v>168</v>
      </c>
      <c r="BM264" s="164" t="s">
        <v>361</v>
      </c>
    </row>
    <row r="265" spans="2:65" s="12" customFormat="1">
      <c r="B265" s="166"/>
      <c r="D265" s="167" t="s">
        <v>170</v>
      </c>
      <c r="E265" s="168" t="s">
        <v>1</v>
      </c>
      <c r="F265" s="169" t="s">
        <v>362</v>
      </c>
      <c r="H265" s="170">
        <v>32.338999999999999</v>
      </c>
      <c r="I265" s="171"/>
      <c r="L265" s="166"/>
      <c r="M265" s="172"/>
      <c r="T265" s="173"/>
      <c r="AT265" s="168" t="s">
        <v>170</v>
      </c>
      <c r="AU265" s="168" t="s">
        <v>86</v>
      </c>
      <c r="AV265" s="12" t="s">
        <v>86</v>
      </c>
      <c r="AW265" s="12" t="s">
        <v>28</v>
      </c>
      <c r="AX265" s="12" t="s">
        <v>79</v>
      </c>
      <c r="AY265" s="168" t="s">
        <v>162</v>
      </c>
    </row>
    <row r="266" spans="2:65" s="1" customFormat="1" ht="37.9" customHeight="1">
      <c r="B266" s="123"/>
      <c r="C266" s="153" t="s">
        <v>363</v>
      </c>
      <c r="D266" s="153" t="s">
        <v>164</v>
      </c>
      <c r="E266" s="154" t="s">
        <v>364</v>
      </c>
      <c r="F266" s="155" t="s">
        <v>365</v>
      </c>
      <c r="G266" s="156" t="s">
        <v>193</v>
      </c>
      <c r="H266" s="157">
        <v>248.76</v>
      </c>
      <c r="I266" s="158"/>
      <c r="J266" s="159">
        <f>ROUND(I266*H266,2)</f>
        <v>0</v>
      </c>
      <c r="K266" s="160"/>
      <c r="L266" s="32"/>
      <c r="M266" s="161" t="s">
        <v>1</v>
      </c>
      <c r="N266" s="122" t="s">
        <v>37</v>
      </c>
      <c r="P266" s="162">
        <f>O266*H266</f>
        <v>0</v>
      </c>
      <c r="Q266" s="162">
        <v>0</v>
      </c>
      <c r="R266" s="162">
        <f>Q266*H266</f>
        <v>0</v>
      </c>
      <c r="S266" s="162">
        <v>6.5000000000000002E-2</v>
      </c>
      <c r="T266" s="163">
        <f>S266*H266</f>
        <v>16.1694</v>
      </c>
      <c r="AR266" s="164" t="s">
        <v>168</v>
      </c>
      <c r="AT266" s="164" t="s">
        <v>164</v>
      </c>
      <c r="AU266" s="164" t="s">
        <v>86</v>
      </c>
      <c r="AY266" s="17" t="s">
        <v>162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7" t="s">
        <v>86</v>
      </c>
      <c r="BK266" s="165">
        <f>ROUND(I266*H266,2)</f>
        <v>0</v>
      </c>
      <c r="BL266" s="17" t="s">
        <v>168</v>
      </c>
      <c r="BM266" s="164" t="s">
        <v>366</v>
      </c>
    </row>
    <row r="267" spans="2:65" s="12" customFormat="1">
      <c r="B267" s="166"/>
      <c r="D267" s="167" t="s">
        <v>170</v>
      </c>
      <c r="E267" s="168" t="s">
        <v>1</v>
      </c>
      <c r="F267" s="169" t="s">
        <v>367</v>
      </c>
      <c r="H267" s="170">
        <v>248.76</v>
      </c>
      <c r="I267" s="171"/>
      <c r="L267" s="166"/>
      <c r="M267" s="172"/>
      <c r="T267" s="173"/>
      <c r="AT267" s="168" t="s">
        <v>170</v>
      </c>
      <c r="AU267" s="168" t="s">
        <v>86</v>
      </c>
      <c r="AV267" s="12" t="s">
        <v>86</v>
      </c>
      <c r="AW267" s="12" t="s">
        <v>28</v>
      </c>
      <c r="AX267" s="12" t="s">
        <v>71</v>
      </c>
      <c r="AY267" s="168" t="s">
        <v>162</v>
      </c>
    </row>
    <row r="268" spans="2:65" s="13" customFormat="1">
      <c r="B268" s="174"/>
      <c r="D268" s="167" t="s">
        <v>170</v>
      </c>
      <c r="E268" s="175" t="s">
        <v>84</v>
      </c>
      <c r="F268" s="176" t="s">
        <v>177</v>
      </c>
      <c r="H268" s="177">
        <v>248.76</v>
      </c>
      <c r="I268" s="178"/>
      <c r="L268" s="174"/>
      <c r="M268" s="179"/>
      <c r="T268" s="180"/>
      <c r="AT268" s="175" t="s">
        <v>170</v>
      </c>
      <c r="AU268" s="175" t="s">
        <v>86</v>
      </c>
      <c r="AV268" s="13" t="s">
        <v>168</v>
      </c>
      <c r="AW268" s="13" t="s">
        <v>28</v>
      </c>
      <c r="AX268" s="13" t="s">
        <v>79</v>
      </c>
      <c r="AY268" s="175" t="s">
        <v>162</v>
      </c>
    </row>
    <row r="269" spans="2:65" s="1" customFormat="1" ht="21.75" customHeight="1">
      <c r="B269" s="123"/>
      <c r="C269" s="153" t="s">
        <v>368</v>
      </c>
      <c r="D269" s="153" t="s">
        <v>164</v>
      </c>
      <c r="E269" s="154" t="s">
        <v>369</v>
      </c>
      <c r="F269" s="155" t="s">
        <v>370</v>
      </c>
      <c r="G269" s="156" t="s">
        <v>193</v>
      </c>
      <c r="H269" s="157">
        <v>12.263</v>
      </c>
      <c r="I269" s="158"/>
      <c r="J269" s="159">
        <f>ROUND(I269*H269,2)</f>
        <v>0</v>
      </c>
      <c r="K269" s="160"/>
      <c r="L269" s="32"/>
      <c r="M269" s="161" t="s">
        <v>1</v>
      </c>
      <c r="N269" s="122" t="s">
        <v>37</v>
      </c>
      <c r="P269" s="162">
        <f>O269*H269</f>
        <v>0</v>
      </c>
      <c r="Q269" s="162">
        <v>0</v>
      </c>
      <c r="R269" s="162">
        <f>Q269*H269</f>
        <v>0</v>
      </c>
      <c r="S269" s="162">
        <v>6.0000000000000001E-3</v>
      </c>
      <c r="T269" s="163">
        <f>S269*H269</f>
        <v>7.3578000000000005E-2</v>
      </c>
      <c r="AR269" s="164" t="s">
        <v>168</v>
      </c>
      <c r="AT269" s="164" t="s">
        <v>164</v>
      </c>
      <c r="AU269" s="164" t="s">
        <v>86</v>
      </c>
      <c r="AY269" s="17" t="s">
        <v>162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86</v>
      </c>
      <c r="BK269" s="165">
        <f>ROUND(I269*H269,2)</f>
        <v>0</v>
      </c>
      <c r="BL269" s="17" t="s">
        <v>168</v>
      </c>
      <c r="BM269" s="164" t="s">
        <v>371</v>
      </c>
    </row>
    <row r="270" spans="2:65" s="12" customFormat="1">
      <c r="B270" s="166"/>
      <c r="D270" s="167" t="s">
        <v>170</v>
      </c>
      <c r="E270" s="168" t="s">
        <v>1</v>
      </c>
      <c r="F270" s="169" t="s">
        <v>372</v>
      </c>
      <c r="H270" s="170">
        <v>12.263</v>
      </c>
      <c r="I270" s="171"/>
      <c r="L270" s="166"/>
      <c r="M270" s="172"/>
      <c r="T270" s="173"/>
      <c r="AT270" s="168" t="s">
        <v>170</v>
      </c>
      <c r="AU270" s="168" t="s">
        <v>86</v>
      </c>
      <c r="AV270" s="12" t="s">
        <v>86</v>
      </c>
      <c r="AW270" s="12" t="s">
        <v>28</v>
      </c>
      <c r="AX270" s="12" t="s">
        <v>79</v>
      </c>
      <c r="AY270" s="168" t="s">
        <v>162</v>
      </c>
    </row>
    <row r="271" spans="2:65" s="1" customFormat="1" ht="24.2" customHeight="1">
      <c r="B271" s="123"/>
      <c r="C271" s="153" t="s">
        <v>373</v>
      </c>
      <c r="D271" s="153" t="s">
        <v>164</v>
      </c>
      <c r="E271" s="154" t="s">
        <v>374</v>
      </c>
      <c r="F271" s="155" t="s">
        <v>375</v>
      </c>
      <c r="G271" s="156" t="s">
        <v>376</v>
      </c>
      <c r="H271" s="157">
        <v>280</v>
      </c>
      <c r="I271" s="158"/>
      <c r="J271" s="159">
        <f>ROUND(I271*H271,2)</f>
        <v>0</v>
      </c>
      <c r="K271" s="160"/>
      <c r="L271" s="32"/>
      <c r="M271" s="161" t="s">
        <v>1</v>
      </c>
      <c r="N271" s="122" t="s">
        <v>37</v>
      </c>
      <c r="P271" s="162">
        <f>O271*H271</f>
        <v>0</v>
      </c>
      <c r="Q271" s="162">
        <v>1.0000000000000001E-5</v>
      </c>
      <c r="R271" s="162">
        <f>Q271*H271</f>
        <v>2.8000000000000004E-3</v>
      </c>
      <c r="S271" s="162">
        <v>2.5000000000000001E-4</v>
      </c>
      <c r="T271" s="163">
        <f>S271*H271</f>
        <v>7.0000000000000007E-2</v>
      </c>
      <c r="AR271" s="164" t="s">
        <v>168</v>
      </c>
      <c r="AT271" s="164" t="s">
        <v>164</v>
      </c>
      <c r="AU271" s="164" t="s">
        <v>86</v>
      </c>
      <c r="AY271" s="17" t="s">
        <v>162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7" t="s">
        <v>86</v>
      </c>
      <c r="BK271" s="165">
        <f>ROUND(I271*H271,2)</f>
        <v>0</v>
      </c>
      <c r="BL271" s="17" t="s">
        <v>168</v>
      </c>
      <c r="BM271" s="164" t="s">
        <v>377</v>
      </c>
    </row>
    <row r="272" spans="2:65" s="12" customFormat="1">
      <c r="B272" s="166"/>
      <c r="D272" s="167" t="s">
        <v>170</v>
      </c>
      <c r="E272" s="168" t="s">
        <v>1</v>
      </c>
      <c r="F272" s="169" t="s">
        <v>378</v>
      </c>
      <c r="H272" s="170">
        <v>280</v>
      </c>
      <c r="I272" s="171"/>
      <c r="L272" s="166"/>
      <c r="M272" s="172"/>
      <c r="T272" s="173"/>
      <c r="AT272" s="168" t="s">
        <v>170</v>
      </c>
      <c r="AU272" s="168" t="s">
        <v>86</v>
      </c>
      <c r="AV272" s="12" t="s">
        <v>86</v>
      </c>
      <c r="AW272" s="12" t="s">
        <v>28</v>
      </c>
      <c r="AX272" s="12" t="s">
        <v>79</v>
      </c>
      <c r="AY272" s="168" t="s">
        <v>162</v>
      </c>
    </row>
    <row r="273" spans="2:65" s="1" customFormat="1" ht="37.9" customHeight="1">
      <c r="B273" s="123"/>
      <c r="C273" s="153" t="s">
        <v>379</v>
      </c>
      <c r="D273" s="153" t="s">
        <v>164</v>
      </c>
      <c r="E273" s="154" t="s">
        <v>380</v>
      </c>
      <c r="F273" s="155" t="s">
        <v>381</v>
      </c>
      <c r="G273" s="156" t="s">
        <v>193</v>
      </c>
      <c r="H273" s="157">
        <v>84.105000000000004</v>
      </c>
      <c r="I273" s="158"/>
      <c r="J273" s="159">
        <f>ROUND(I273*H273,2)</f>
        <v>0</v>
      </c>
      <c r="K273" s="160"/>
      <c r="L273" s="32"/>
      <c r="M273" s="161" t="s">
        <v>1</v>
      </c>
      <c r="N273" s="122" t="s">
        <v>37</v>
      </c>
      <c r="P273" s="162">
        <f>O273*H273</f>
        <v>0</v>
      </c>
      <c r="Q273" s="162">
        <v>0</v>
      </c>
      <c r="R273" s="162">
        <f>Q273*H273</f>
        <v>0</v>
      </c>
      <c r="S273" s="162">
        <v>5.8999999999999997E-2</v>
      </c>
      <c r="T273" s="163">
        <f>S273*H273</f>
        <v>4.9621950000000004</v>
      </c>
      <c r="AR273" s="164" t="s">
        <v>168</v>
      </c>
      <c r="AT273" s="164" t="s">
        <v>164</v>
      </c>
      <c r="AU273" s="164" t="s">
        <v>86</v>
      </c>
      <c r="AY273" s="17" t="s">
        <v>162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7" t="s">
        <v>86</v>
      </c>
      <c r="BK273" s="165">
        <f>ROUND(I273*H273,2)</f>
        <v>0</v>
      </c>
      <c r="BL273" s="17" t="s">
        <v>168</v>
      </c>
      <c r="BM273" s="164" t="s">
        <v>382</v>
      </c>
    </row>
    <row r="274" spans="2:65" s="12" customFormat="1">
      <c r="B274" s="166"/>
      <c r="D274" s="167" t="s">
        <v>170</v>
      </c>
      <c r="E274" s="168" t="s">
        <v>1</v>
      </c>
      <c r="F274" s="169" t="s">
        <v>96</v>
      </c>
      <c r="H274" s="170">
        <v>69.501999999999995</v>
      </c>
      <c r="I274" s="171"/>
      <c r="L274" s="166"/>
      <c r="M274" s="172"/>
      <c r="T274" s="173"/>
      <c r="AT274" s="168" t="s">
        <v>170</v>
      </c>
      <c r="AU274" s="168" t="s">
        <v>86</v>
      </c>
      <c r="AV274" s="12" t="s">
        <v>86</v>
      </c>
      <c r="AW274" s="12" t="s">
        <v>28</v>
      </c>
      <c r="AX274" s="12" t="s">
        <v>71</v>
      </c>
      <c r="AY274" s="168" t="s">
        <v>162</v>
      </c>
    </row>
    <row r="275" spans="2:65" s="14" customFormat="1" ht="33.75">
      <c r="B275" s="181"/>
      <c r="D275" s="167" t="s">
        <v>170</v>
      </c>
      <c r="E275" s="182" t="s">
        <v>1</v>
      </c>
      <c r="F275" s="183" t="s">
        <v>383</v>
      </c>
      <c r="H275" s="184">
        <v>69.501999999999995</v>
      </c>
      <c r="I275" s="185"/>
      <c r="L275" s="181"/>
      <c r="M275" s="186"/>
      <c r="T275" s="187"/>
      <c r="AT275" s="182" t="s">
        <v>170</v>
      </c>
      <c r="AU275" s="182" t="s">
        <v>86</v>
      </c>
      <c r="AV275" s="14" t="s">
        <v>178</v>
      </c>
      <c r="AW275" s="14" t="s">
        <v>28</v>
      </c>
      <c r="AX275" s="14" t="s">
        <v>71</v>
      </c>
      <c r="AY275" s="182" t="s">
        <v>162</v>
      </c>
    </row>
    <row r="276" spans="2:65" s="12" customFormat="1">
      <c r="B276" s="166"/>
      <c r="D276" s="167" t="s">
        <v>170</v>
      </c>
      <c r="E276" s="168" t="s">
        <v>1</v>
      </c>
      <c r="F276" s="169" t="s">
        <v>384</v>
      </c>
      <c r="H276" s="170">
        <v>8.8800000000000008</v>
      </c>
      <c r="I276" s="171"/>
      <c r="L276" s="166"/>
      <c r="M276" s="172"/>
      <c r="T276" s="173"/>
      <c r="AT276" s="168" t="s">
        <v>170</v>
      </c>
      <c r="AU276" s="168" t="s">
        <v>86</v>
      </c>
      <c r="AV276" s="12" t="s">
        <v>86</v>
      </c>
      <c r="AW276" s="12" t="s">
        <v>28</v>
      </c>
      <c r="AX276" s="12" t="s">
        <v>71</v>
      </c>
      <c r="AY276" s="168" t="s">
        <v>162</v>
      </c>
    </row>
    <row r="277" spans="2:65" s="12" customFormat="1">
      <c r="B277" s="166"/>
      <c r="D277" s="167" t="s">
        <v>170</v>
      </c>
      <c r="E277" s="168" t="s">
        <v>1</v>
      </c>
      <c r="F277" s="169" t="s">
        <v>385</v>
      </c>
      <c r="H277" s="170">
        <v>5.7229999999999999</v>
      </c>
      <c r="I277" s="171"/>
      <c r="L277" s="166"/>
      <c r="M277" s="172"/>
      <c r="T277" s="173"/>
      <c r="AT277" s="168" t="s">
        <v>170</v>
      </c>
      <c r="AU277" s="168" t="s">
        <v>86</v>
      </c>
      <c r="AV277" s="12" t="s">
        <v>86</v>
      </c>
      <c r="AW277" s="12" t="s">
        <v>28</v>
      </c>
      <c r="AX277" s="12" t="s">
        <v>71</v>
      </c>
      <c r="AY277" s="168" t="s">
        <v>162</v>
      </c>
    </row>
    <row r="278" spans="2:65" s="14" customFormat="1">
      <c r="B278" s="181"/>
      <c r="D278" s="167" t="s">
        <v>170</v>
      </c>
      <c r="E278" s="182" t="s">
        <v>99</v>
      </c>
      <c r="F278" s="183" t="s">
        <v>189</v>
      </c>
      <c r="H278" s="184">
        <v>14.603</v>
      </c>
      <c r="I278" s="185"/>
      <c r="L278" s="181"/>
      <c r="M278" s="186"/>
      <c r="T278" s="187"/>
      <c r="AT278" s="182" t="s">
        <v>170</v>
      </c>
      <c r="AU278" s="182" t="s">
        <v>86</v>
      </c>
      <c r="AV278" s="14" t="s">
        <v>178</v>
      </c>
      <c r="AW278" s="14" t="s">
        <v>28</v>
      </c>
      <c r="AX278" s="14" t="s">
        <v>71</v>
      </c>
      <c r="AY278" s="182" t="s">
        <v>162</v>
      </c>
    </row>
    <row r="279" spans="2:65" s="13" customFormat="1">
      <c r="B279" s="174"/>
      <c r="D279" s="167" t="s">
        <v>170</v>
      </c>
      <c r="E279" s="175" t="s">
        <v>1</v>
      </c>
      <c r="F279" s="176" t="s">
        <v>177</v>
      </c>
      <c r="H279" s="177">
        <v>84.105000000000004</v>
      </c>
      <c r="I279" s="178"/>
      <c r="L279" s="174"/>
      <c r="M279" s="179"/>
      <c r="T279" s="180"/>
      <c r="AT279" s="175" t="s">
        <v>170</v>
      </c>
      <c r="AU279" s="175" t="s">
        <v>86</v>
      </c>
      <c r="AV279" s="13" t="s">
        <v>168</v>
      </c>
      <c r="AW279" s="13" t="s">
        <v>28</v>
      </c>
      <c r="AX279" s="13" t="s">
        <v>79</v>
      </c>
      <c r="AY279" s="175" t="s">
        <v>162</v>
      </c>
    </row>
    <row r="280" spans="2:65" s="1" customFormat="1" ht="37.9" customHeight="1">
      <c r="B280" s="123"/>
      <c r="C280" s="153" t="s">
        <v>386</v>
      </c>
      <c r="D280" s="153" t="s">
        <v>164</v>
      </c>
      <c r="E280" s="154" t="s">
        <v>387</v>
      </c>
      <c r="F280" s="155" t="s">
        <v>388</v>
      </c>
      <c r="G280" s="156" t="s">
        <v>193</v>
      </c>
      <c r="H280" s="157">
        <v>69.501999999999995</v>
      </c>
      <c r="I280" s="158"/>
      <c r="J280" s="159">
        <f>ROUND(I280*H280,2)</f>
        <v>0</v>
      </c>
      <c r="K280" s="160"/>
      <c r="L280" s="32"/>
      <c r="M280" s="161" t="s">
        <v>1</v>
      </c>
      <c r="N280" s="122" t="s">
        <v>37</v>
      </c>
      <c r="P280" s="162">
        <f>O280*H280</f>
        <v>0</v>
      </c>
      <c r="Q280" s="162">
        <v>0</v>
      </c>
      <c r="R280" s="162">
        <f>Q280*H280</f>
        <v>0</v>
      </c>
      <c r="S280" s="162">
        <v>8.8999999999999996E-2</v>
      </c>
      <c r="T280" s="163">
        <f>S280*H280</f>
        <v>6.1856779999999993</v>
      </c>
      <c r="AR280" s="164" t="s">
        <v>168</v>
      </c>
      <c r="AT280" s="164" t="s">
        <v>164</v>
      </c>
      <c r="AU280" s="164" t="s">
        <v>86</v>
      </c>
      <c r="AY280" s="17" t="s">
        <v>162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7" t="s">
        <v>86</v>
      </c>
      <c r="BK280" s="165">
        <f>ROUND(I280*H280,2)</f>
        <v>0</v>
      </c>
      <c r="BL280" s="17" t="s">
        <v>168</v>
      </c>
      <c r="BM280" s="164" t="s">
        <v>389</v>
      </c>
    </row>
    <row r="281" spans="2:65" s="12" customFormat="1">
      <c r="B281" s="166"/>
      <c r="D281" s="167" t="s">
        <v>170</v>
      </c>
      <c r="E281" s="168" t="s">
        <v>1</v>
      </c>
      <c r="F281" s="169" t="s">
        <v>390</v>
      </c>
      <c r="H281" s="170">
        <v>50.62</v>
      </c>
      <c r="I281" s="171"/>
      <c r="L281" s="166"/>
      <c r="M281" s="172"/>
      <c r="T281" s="173"/>
      <c r="AT281" s="168" t="s">
        <v>170</v>
      </c>
      <c r="AU281" s="168" t="s">
        <v>86</v>
      </c>
      <c r="AV281" s="12" t="s">
        <v>86</v>
      </c>
      <c r="AW281" s="12" t="s">
        <v>28</v>
      </c>
      <c r="AX281" s="12" t="s">
        <v>71</v>
      </c>
      <c r="AY281" s="168" t="s">
        <v>162</v>
      </c>
    </row>
    <row r="282" spans="2:65" s="12" customFormat="1" ht="22.5">
      <c r="B282" s="166"/>
      <c r="D282" s="167" t="s">
        <v>170</v>
      </c>
      <c r="E282" s="168" t="s">
        <v>1</v>
      </c>
      <c r="F282" s="169" t="s">
        <v>391</v>
      </c>
      <c r="H282" s="170">
        <v>14.356999999999999</v>
      </c>
      <c r="I282" s="171"/>
      <c r="L282" s="166"/>
      <c r="M282" s="172"/>
      <c r="T282" s="173"/>
      <c r="AT282" s="168" t="s">
        <v>170</v>
      </c>
      <c r="AU282" s="168" t="s">
        <v>86</v>
      </c>
      <c r="AV282" s="12" t="s">
        <v>86</v>
      </c>
      <c r="AW282" s="12" t="s">
        <v>28</v>
      </c>
      <c r="AX282" s="12" t="s">
        <v>71</v>
      </c>
      <c r="AY282" s="168" t="s">
        <v>162</v>
      </c>
    </row>
    <row r="283" spans="2:65" s="12" customFormat="1">
      <c r="B283" s="166"/>
      <c r="D283" s="167" t="s">
        <v>170</v>
      </c>
      <c r="E283" s="168" t="s">
        <v>1</v>
      </c>
      <c r="F283" s="169" t="s">
        <v>392</v>
      </c>
      <c r="H283" s="170">
        <v>4.5250000000000004</v>
      </c>
      <c r="I283" s="171"/>
      <c r="L283" s="166"/>
      <c r="M283" s="172"/>
      <c r="T283" s="173"/>
      <c r="AT283" s="168" t="s">
        <v>170</v>
      </c>
      <c r="AU283" s="168" t="s">
        <v>86</v>
      </c>
      <c r="AV283" s="12" t="s">
        <v>86</v>
      </c>
      <c r="AW283" s="12" t="s">
        <v>28</v>
      </c>
      <c r="AX283" s="12" t="s">
        <v>71</v>
      </c>
      <c r="AY283" s="168" t="s">
        <v>162</v>
      </c>
    </row>
    <row r="284" spans="2:65" s="13" customFormat="1">
      <c r="B284" s="174"/>
      <c r="D284" s="167" t="s">
        <v>170</v>
      </c>
      <c r="E284" s="175" t="s">
        <v>96</v>
      </c>
      <c r="F284" s="176" t="s">
        <v>177</v>
      </c>
      <c r="H284" s="177">
        <v>69.501999999999995</v>
      </c>
      <c r="I284" s="178"/>
      <c r="L284" s="174"/>
      <c r="M284" s="179"/>
      <c r="T284" s="180"/>
      <c r="AT284" s="175" t="s">
        <v>170</v>
      </c>
      <c r="AU284" s="175" t="s">
        <v>86</v>
      </c>
      <c r="AV284" s="13" t="s">
        <v>168</v>
      </c>
      <c r="AW284" s="13" t="s">
        <v>28</v>
      </c>
      <c r="AX284" s="13" t="s">
        <v>79</v>
      </c>
      <c r="AY284" s="175" t="s">
        <v>162</v>
      </c>
    </row>
    <row r="285" spans="2:65" s="1" customFormat="1" ht="24.2" customHeight="1">
      <c r="B285" s="123"/>
      <c r="C285" s="153" t="s">
        <v>393</v>
      </c>
      <c r="D285" s="153" t="s">
        <v>164</v>
      </c>
      <c r="E285" s="154" t="s">
        <v>394</v>
      </c>
      <c r="F285" s="155" t="s">
        <v>395</v>
      </c>
      <c r="G285" s="156" t="s">
        <v>167</v>
      </c>
      <c r="H285" s="157">
        <v>126.02</v>
      </c>
      <c r="I285" s="158"/>
      <c r="J285" s="159">
        <f>ROUND(I285*H285,2)</f>
        <v>0</v>
      </c>
      <c r="K285" s="160"/>
      <c r="L285" s="32"/>
      <c r="M285" s="161" t="s">
        <v>1</v>
      </c>
      <c r="N285" s="122" t="s">
        <v>37</v>
      </c>
      <c r="P285" s="162">
        <f>O285*H285</f>
        <v>0</v>
      </c>
      <c r="Q285" s="162">
        <v>0</v>
      </c>
      <c r="R285" s="162">
        <f>Q285*H285</f>
        <v>0</v>
      </c>
      <c r="S285" s="162">
        <v>0</v>
      </c>
      <c r="T285" s="163">
        <f>S285*H285</f>
        <v>0</v>
      </c>
      <c r="AR285" s="164" t="s">
        <v>168</v>
      </c>
      <c r="AT285" s="164" t="s">
        <v>164</v>
      </c>
      <c r="AU285" s="164" t="s">
        <v>86</v>
      </c>
      <c r="AY285" s="17" t="s">
        <v>162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7" t="s">
        <v>86</v>
      </c>
      <c r="BK285" s="165">
        <f>ROUND(I285*H285,2)</f>
        <v>0</v>
      </c>
      <c r="BL285" s="17" t="s">
        <v>168</v>
      </c>
      <c r="BM285" s="164" t="s">
        <v>396</v>
      </c>
    </row>
    <row r="286" spans="2:65" s="1" customFormat="1" ht="21.75" customHeight="1">
      <c r="B286" s="123"/>
      <c r="C286" s="153" t="s">
        <v>397</v>
      </c>
      <c r="D286" s="153" t="s">
        <v>164</v>
      </c>
      <c r="E286" s="154" t="s">
        <v>398</v>
      </c>
      <c r="F286" s="155" t="s">
        <v>399</v>
      </c>
      <c r="G286" s="156" t="s">
        <v>167</v>
      </c>
      <c r="H286" s="157">
        <v>126.02</v>
      </c>
      <c r="I286" s="158"/>
      <c r="J286" s="159">
        <f>ROUND(I286*H286,2)</f>
        <v>0</v>
      </c>
      <c r="K286" s="160"/>
      <c r="L286" s="32"/>
      <c r="M286" s="161" t="s">
        <v>1</v>
      </c>
      <c r="N286" s="122" t="s">
        <v>37</v>
      </c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AR286" s="164" t="s">
        <v>168</v>
      </c>
      <c r="AT286" s="164" t="s">
        <v>164</v>
      </c>
      <c r="AU286" s="164" t="s">
        <v>86</v>
      </c>
      <c r="AY286" s="17" t="s">
        <v>162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7" t="s">
        <v>86</v>
      </c>
      <c r="BK286" s="165">
        <f>ROUND(I286*H286,2)</f>
        <v>0</v>
      </c>
      <c r="BL286" s="17" t="s">
        <v>168</v>
      </c>
      <c r="BM286" s="164" t="s">
        <v>400</v>
      </c>
    </row>
    <row r="287" spans="2:65" s="1" customFormat="1" ht="24.2" customHeight="1">
      <c r="B287" s="123"/>
      <c r="C287" s="153" t="s">
        <v>401</v>
      </c>
      <c r="D287" s="153" t="s">
        <v>164</v>
      </c>
      <c r="E287" s="154" t="s">
        <v>402</v>
      </c>
      <c r="F287" s="155" t="s">
        <v>403</v>
      </c>
      <c r="G287" s="156" t="s">
        <v>167</v>
      </c>
      <c r="H287" s="157">
        <v>2394.38</v>
      </c>
      <c r="I287" s="158"/>
      <c r="J287" s="159">
        <f>ROUND(I287*H287,2)</f>
        <v>0</v>
      </c>
      <c r="K287" s="160"/>
      <c r="L287" s="32"/>
      <c r="M287" s="161" t="s">
        <v>1</v>
      </c>
      <c r="N287" s="122" t="s">
        <v>37</v>
      </c>
      <c r="P287" s="162">
        <f>O287*H287</f>
        <v>0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AR287" s="164" t="s">
        <v>168</v>
      </c>
      <c r="AT287" s="164" t="s">
        <v>164</v>
      </c>
      <c r="AU287" s="164" t="s">
        <v>86</v>
      </c>
      <c r="AY287" s="17" t="s">
        <v>162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7" t="s">
        <v>86</v>
      </c>
      <c r="BK287" s="165">
        <f>ROUND(I287*H287,2)</f>
        <v>0</v>
      </c>
      <c r="BL287" s="17" t="s">
        <v>168</v>
      </c>
      <c r="BM287" s="164" t="s">
        <v>404</v>
      </c>
    </row>
    <row r="288" spans="2:65" s="12" customFormat="1">
      <c r="B288" s="166"/>
      <c r="D288" s="167" t="s">
        <v>170</v>
      </c>
      <c r="F288" s="169" t="s">
        <v>405</v>
      </c>
      <c r="H288" s="170">
        <v>2394.38</v>
      </c>
      <c r="I288" s="171"/>
      <c r="L288" s="166"/>
      <c r="M288" s="172"/>
      <c r="T288" s="173"/>
      <c r="AT288" s="168" t="s">
        <v>170</v>
      </c>
      <c r="AU288" s="168" t="s">
        <v>86</v>
      </c>
      <c r="AV288" s="12" t="s">
        <v>86</v>
      </c>
      <c r="AW288" s="12" t="s">
        <v>3</v>
      </c>
      <c r="AX288" s="12" t="s">
        <v>79</v>
      </c>
      <c r="AY288" s="168" t="s">
        <v>162</v>
      </c>
    </row>
    <row r="289" spans="2:65" s="1" customFormat="1" ht="24.2" customHeight="1">
      <c r="B289" s="123"/>
      <c r="C289" s="153" t="s">
        <v>406</v>
      </c>
      <c r="D289" s="153" t="s">
        <v>164</v>
      </c>
      <c r="E289" s="154" t="s">
        <v>407</v>
      </c>
      <c r="F289" s="155" t="s">
        <v>408</v>
      </c>
      <c r="G289" s="156" t="s">
        <v>167</v>
      </c>
      <c r="H289" s="157">
        <v>126.02</v>
      </c>
      <c r="I289" s="158"/>
      <c r="J289" s="159">
        <f>ROUND(I289*H289,2)</f>
        <v>0</v>
      </c>
      <c r="K289" s="160"/>
      <c r="L289" s="32"/>
      <c r="M289" s="161" t="s">
        <v>1</v>
      </c>
      <c r="N289" s="122" t="s">
        <v>37</v>
      </c>
      <c r="P289" s="162">
        <f>O289*H289</f>
        <v>0</v>
      </c>
      <c r="Q289" s="162">
        <v>0</v>
      </c>
      <c r="R289" s="162">
        <f>Q289*H289</f>
        <v>0</v>
      </c>
      <c r="S289" s="162">
        <v>0</v>
      </c>
      <c r="T289" s="163">
        <f>S289*H289</f>
        <v>0</v>
      </c>
      <c r="AR289" s="164" t="s">
        <v>168</v>
      </c>
      <c r="AT289" s="164" t="s">
        <v>164</v>
      </c>
      <c r="AU289" s="164" t="s">
        <v>86</v>
      </c>
      <c r="AY289" s="17" t="s">
        <v>162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7" t="s">
        <v>86</v>
      </c>
      <c r="BK289" s="165">
        <f>ROUND(I289*H289,2)</f>
        <v>0</v>
      </c>
      <c r="BL289" s="17" t="s">
        <v>168</v>
      </c>
      <c r="BM289" s="164" t="s">
        <v>409</v>
      </c>
    </row>
    <row r="290" spans="2:65" s="1" customFormat="1" ht="24.2" customHeight="1">
      <c r="B290" s="123"/>
      <c r="C290" s="153" t="s">
        <v>410</v>
      </c>
      <c r="D290" s="153" t="s">
        <v>164</v>
      </c>
      <c r="E290" s="154" t="s">
        <v>411</v>
      </c>
      <c r="F290" s="155" t="s">
        <v>412</v>
      </c>
      <c r="G290" s="156" t="s">
        <v>167</v>
      </c>
      <c r="H290" s="157">
        <v>1008.16</v>
      </c>
      <c r="I290" s="158"/>
      <c r="J290" s="159">
        <f>ROUND(I290*H290,2)</f>
        <v>0</v>
      </c>
      <c r="K290" s="160"/>
      <c r="L290" s="32"/>
      <c r="M290" s="161" t="s">
        <v>1</v>
      </c>
      <c r="N290" s="122" t="s">
        <v>37</v>
      </c>
      <c r="P290" s="162">
        <f>O290*H290</f>
        <v>0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AR290" s="164" t="s">
        <v>168</v>
      </c>
      <c r="AT290" s="164" t="s">
        <v>164</v>
      </c>
      <c r="AU290" s="164" t="s">
        <v>86</v>
      </c>
      <c r="AY290" s="17" t="s">
        <v>162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7" t="s">
        <v>86</v>
      </c>
      <c r="BK290" s="165">
        <f>ROUND(I290*H290,2)</f>
        <v>0</v>
      </c>
      <c r="BL290" s="17" t="s">
        <v>168</v>
      </c>
      <c r="BM290" s="164" t="s">
        <v>413</v>
      </c>
    </row>
    <row r="291" spans="2:65" s="12" customFormat="1">
      <c r="B291" s="166"/>
      <c r="D291" s="167" t="s">
        <v>170</v>
      </c>
      <c r="F291" s="169" t="s">
        <v>414</v>
      </c>
      <c r="H291" s="170">
        <v>1008.16</v>
      </c>
      <c r="I291" s="171"/>
      <c r="L291" s="166"/>
      <c r="M291" s="172"/>
      <c r="T291" s="173"/>
      <c r="AT291" s="168" t="s">
        <v>170</v>
      </c>
      <c r="AU291" s="168" t="s">
        <v>86</v>
      </c>
      <c r="AV291" s="12" t="s">
        <v>86</v>
      </c>
      <c r="AW291" s="12" t="s">
        <v>3</v>
      </c>
      <c r="AX291" s="12" t="s">
        <v>79</v>
      </c>
      <c r="AY291" s="168" t="s">
        <v>162</v>
      </c>
    </row>
    <row r="292" spans="2:65" s="1" customFormat="1" ht="24.2" customHeight="1">
      <c r="B292" s="123"/>
      <c r="C292" s="153" t="s">
        <v>415</v>
      </c>
      <c r="D292" s="153" t="s">
        <v>164</v>
      </c>
      <c r="E292" s="154" t="s">
        <v>416</v>
      </c>
      <c r="F292" s="155" t="s">
        <v>417</v>
      </c>
      <c r="G292" s="156" t="s">
        <v>167</v>
      </c>
      <c r="H292" s="157">
        <v>126.02</v>
      </c>
      <c r="I292" s="158"/>
      <c r="J292" s="159">
        <f>ROUND(I292*H292,2)</f>
        <v>0</v>
      </c>
      <c r="K292" s="160"/>
      <c r="L292" s="32"/>
      <c r="M292" s="161" t="s">
        <v>1</v>
      </c>
      <c r="N292" s="122" t="s">
        <v>37</v>
      </c>
      <c r="P292" s="162">
        <f>O292*H292</f>
        <v>0</v>
      </c>
      <c r="Q292" s="162">
        <v>0</v>
      </c>
      <c r="R292" s="162">
        <f>Q292*H292</f>
        <v>0</v>
      </c>
      <c r="S292" s="162">
        <v>0</v>
      </c>
      <c r="T292" s="163">
        <f>S292*H292</f>
        <v>0</v>
      </c>
      <c r="AR292" s="164" t="s">
        <v>168</v>
      </c>
      <c r="AT292" s="164" t="s">
        <v>164</v>
      </c>
      <c r="AU292" s="164" t="s">
        <v>86</v>
      </c>
      <c r="AY292" s="17" t="s">
        <v>162</v>
      </c>
      <c r="BE292" s="165">
        <f>IF(N292="základná",J292,0)</f>
        <v>0</v>
      </c>
      <c r="BF292" s="165">
        <f>IF(N292="znížená",J292,0)</f>
        <v>0</v>
      </c>
      <c r="BG292" s="165">
        <f>IF(N292="zákl. prenesená",J292,0)</f>
        <v>0</v>
      </c>
      <c r="BH292" s="165">
        <f>IF(N292="zníž. prenesená",J292,0)</f>
        <v>0</v>
      </c>
      <c r="BI292" s="165">
        <f>IF(N292="nulová",J292,0)</f>
        <v>0</v>
      </c>
      <c r="BJ292" s="17" t="s">
        <v>86</v>
      </c>
      <c r="BK292" s="165">
        <f>ROUND(I292*H292,2)</f>
        <v>0</v>
      </c>
      <c r="BL292" s="17" t="s">
        <v>168</v>
      </c>
      <c r="BM292" s="164" t="s">
        <v>418</v>
      </c>
    </row>
    <row r="293" spans="2:65" s="11" customFormat="1" ht="22.9" customHeight="1">
      <c r="B293" s="141"/>
      <c r="D293" s="142" t="s">
        <v>70</v>
      </c>
      <c r="E293" s="151" t="s">
        <v>419</v>
      </c>
      <c r="F293" s="151" t="s">
        <v>420</v>
      </c>
      <c r="I293" s="144"/>
      <c r="J293" s="152">
        <f>BK293</f>
        <v>0</v>
      </c>
      <c r="L293" s="141"/>
      <c r="M293" s="146"/>
      <c r="P293" s="147">
        <f>P294</f>
        <v>0</v>
      </c>
      <c r="R293" s="147">
        <f>R294</f>
        <v>0</v>
      </c>
      <c r="T293" s="148">
        <f>T294</f>
        <v>0</v>
      </c>
      <c r="AR293" s="142" t="s">
        <v>79</v>
      </c>
      <c r="AT293" s="149" t="s">
        <v>70</v>
      </c>
      <c r="AU293" s="149" t="s">
        <v>79</v>
      </c>
      <c r="AY293" s="142" t="s">
        <v>162</v>
      </c>
      <c r="BK293" s="150">
        <f>BK294</f>
        <v>0</v>
      </c>
    </row>
    <row r="294" spans="2:65" s="1" customFormat="1" ht="24.2" customHeight="1">
      <c r="B294" s="123"/>
      <c r="C294" s="153" t="s">
        <v>421</v>
      </c>
      <c r="D294" s="153" t="s">
        <v>164</v>
      </c>
      <c r="E294" s="154" t="s">
        <v>422</v>
      </c>
      <c r="F294" s="155" t="s">
        <v>423</v>
      </c>
      <c r="G294" s="156" t="s">
        <v>167</v>
      </c>
      <c r="H294" s="157">
        <v>110.384</v>
      </c>
      <c r="I294" s="158"/>
      <c r="J294" s="159">
        <f>ROUND(I294*H294,2)</f>
        <v>0</v>
      </c>
      <c r="K294" s="160"/>
      <c r="L294" s="32"/>
      <c r="M294" s="161" t="s">
        <v>1</v>
      </c>
      <c r="N294" s="122" t="s">
        <v>37</v>
      </c>
      <c r="P294" s="162">
        <f>O294*H294</f>
        <v>0</v>
      </c>
      <c r="Q294" s="162">
        <v>0</v>
      </c>
      <c r="R294" s="162">
        <f>Q294*H294</f>
        <v>0</v>
      </c>
      <c r="S294" s="162">
        <v>0</v>
      </c>
      <c r="T294" s="163">
        <f>S294*H294</f>
        <v>0</v>
      </c>
      <c r="AR294" s="164" t="s">
        <v>168</v>
      </c>
      <c r="AT294" s="164" t="s">
        <v>164</v>
      </c>
      <c r="AU294" s="164" t="s">
        <v>86</v>
      </c>
      <c r="AY294" s="17" t="s">
        <v>162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7" t="s">
        <v>86</v>
      </c>
      <c r="BK294" s="165">
        <f>ROUND(I294*H294,2)</f>
        <v>0</v>
      </c>
      <c r="BL294" s="17" t="s">
        <v>168</v>
      </c>
      <c r="BM294" s="164" t="s">
        <v>424</v>
      </c>
    </row>
    <row r="295" spans="2:65" s="11" customFormat="1" ht="25.9" customHeight="1">
      <c r="B295" s="141"/>
      <c r="D295" s="142" t="s">
        <v>70</v>
      </c>
      <c r="E295" s="143" t="s">
        <v>425</v>
      </c>
      <c r="F295" s="143" t="s">
        <v>426</v>
      </c>
      <c r="I295" s="144"/>
      <c r="J295" s="145">
        <f>BK295</f>
        <v>0</v>
      </c>
      <c r="L295" s="141"/>
      <c r="M295" s="146"/>
      <c r="P295" s="147">
        <f>P296+P304+P350+P360+P368+P377+P384+P399+P409</f>
        <v>0</v>
      </c>
      <c r="R295" s="147">
        <f>R296+R304+R350+R360+R368+R377+R384+R399+R409</f>
        <v>12.948961553350001</v>
      </c>
      <c r="T295" s="148">
        <f>T296+T304+T350+T360+T368+T377+T384+T399+T409</f>
        <v>0.05</v>
      </c>
      <c r="AR295" s="142" t="s">
        <v>86</v>
      </c>
      <c r="AT295" s="149" t="s">
        <v>70</v>
      </c>
      <c r="AU295" s="149" t="s">
        <v>71</v>
      </c>
      <c r="AY295" s="142" t="s">
        <v>162</v>
      </c>
      <c r="BK295" s="150">
        <f>BK296+BK304+BK350+BK360+BK368+BK377+BK384+BK399+BK409</f>
        <v>0</v>
      </c>
    </row>
    <row r="296" spans="2:65" s="11" customFormat="1" ht="22.9" customHeight="1">
      <c r="B296" s="141"/>
      <c r="D296" s="142" t="s">
        <v>70</v>
      </c>
      <c r="E296" s="151" t="s">
        <v>427</v>
      </c>
      <c r="F296" s="151" t="s">
        <v>428</v>
      </c>
      <c r="I296" s="144"/>
      <c r="J296" s="152">
        <f>BK296</f>
        <v>0</v>
      </c>
      <c r="L296" s="141"/>
      <c r="M296" s="146"/>
      <c r="P296" s="147">
        <f>SUM(P297:P303)</f>
        <v>0</v>
      </c>
      <c r="R296" s="147">
        <f>SUM(R297:R303)</f>
        <v>0.47039999999999998</v>
      </c>
      <c r="T296" s="148">
        <f>SUM(T297:T303)</f>
        <v>0</v>
      </c>
      <c r="AR296" s="142" t="s">
        <v>86</v>
      </c>
      <c r="AT296" s="149" t="s">
        <v>70</v>
      </c>
      <c r="AU296" s="149" t="s">
        <v>79</v>
      </c>
      <c r="AY296" s="142" t="s">
        <v>162</v>
      </c>
      <c r="BK296" s="150">
        <f>SUM(BK297:BK303)</f>
        <v>0</v>
      </c>
    </row>
    <row r="297" spans="2:65" s="1" customFormat="1" ht="37.9" customHeight="1">
      <c r="B297" s="123"/>
      <c r="C297" s="153" t="s">
        <v>429</v>
      </c>
      <c r="D297" s="153" t="s">
        <v>164</v>
      </c>
      <c r="E297" s="154" t="s">
        <v>430</v>
      </c>
      <c r="F297" s="155" t="s">
        <v>431</v>
      </c>
      <c r="G297" s="156" t="s">
        <v>193</v>
      </c>
      <c r="H297" s="157">
        <v>16.2</v>
      </c>
      <c r="I297" s="158"/>
      <c r="J297" s="159">
        <f>ROUND(I297*H297,2)</f>
        <v>0</v>
      </c>
      <c r="K297" s="160"/>
      <c r="L297" s="32"/>
      <c r="M297" s="161" t="s">
        <v>1</v>
      </c>
      <c r="N297" s="122" t="s">
        <v>37</v>
      </c>
      <c r="P297" s="162">
        <f>O297*H297</f>
        <v>0</v>
      </c>
      <c r="Q297" s="162">
        <v>3.5000000000000001E-3</v>
      </c>
      <c r="R297" s="162">
        <f>Q297*H297</f>
        <v>5.67E-2</v>
      </c>
      <c r="S297" s="162">
        <v>0</v>
      </c>
      <c r="T297" s="163">
        <f>S297*H297</f>
        <v>0</v>
      </c>
      <c r="AR297" s="164" t="s">
        <v>256</v>
      </c>
      <c r="AT297" s="164" t="s">
        <v>164</v>
      </c>
      <c r="AU297" s="164" t="s">
        <v>86</v>
      </c>
      <c r="AY297" s="17" t="s">
        <v>162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7" t="s">
        <v>86</v>
      </c>
      <c r="BK297" s="165">
        <f>ROUND(I297*H297,2)</f>
        <v>0</v>
      </c>
      <c r="BL297" s="17" t="s">
        <v>256</v>
      </c>
      <c r="BM297" s="164" t="s">
        <v>432</v>
      </c>
    </row>
    <row r="298" spans="2:65" s="12" customFormat="1">
      <c r="B298" s="166"/>
      <c r="D298" s="167" t="s">
        <v>170</v>
      </c>
      <c r="E298" s="168" t="s">
        <v>1</v>
      </c>
      <c r="F298" s="169" t="s">
        <v>433</v>
      </c>
      <c r="H298" s="170">
        <v>16.2</v>
      </c>
      <c r="I298" s="171"/>
      <c r="L298" s="166"/>
      <c r="M298" s="172"/>
      <c r="T298" s="173"/>
      <c r="AT298" s="168" t="s">
        <v>170</v>
      </c>
      <c r="AU298" s="168" t="s">
        <v>86</v>
      </c>
      <c r="AV298" s="12" t="s">
        <v>86</v>
      </c>
      <c r="AW298" s="12" t="s">
        <v>28</v>
      </c>
      <c r="AX298" s="12" t="s">
        <v>79</v>
      </c>
      <c r="AY298" s="168" t="s">
        <v>162</v>
      </c>
    </row>
    <row r="299" spans="2:65" s="1" customFormat="1" ht="37.9" customHeight="1">
      <c r="B299" s="123"/>
      <c r="C299" s="153" t="s">
        <v>434</v>
      </c>
      <c r="D299" s="153" t="s">
        <v>164</v>
      </c>
      <c r="E299" s="154" t="s">
        <v>435</v>
      </c>
      <c r="F299" s="155" t="s">
        <v>436</v>
      </c>
      <c r="G299" s="156" t="s">
        <v>193</v>
      </c>
      <c r="H299" s="157">
        <v>10.199999999999999</v>
      </c>
      <c r="I299" s="158"/>
      <c r="J299" s="159">
        <f>ROUND(I299*H299,2)</f>
        <v>0</v>
      </c>
      <c r="K299" s="160"/>
      <c r="L299" s="32"/>
      <c r="M299" s="161" t="s">
        <v>1</v>
      </c>
      <c r="N299" s="122" t="s">
        <v>37</v>
      </c>
      <c r="P299" s="162">
        <f>O299*H299</f>
        <v>0</v>
      </c>
      <c r="Q299" s="162">
        <v>3.5000000000000001E-3</v>
      </c>
      <c r="R299" s="162">
        <f>Q299*H299</f>
        <v>3.5699999999999996E-2</v>
      </c>
      <c r="S299" s="162">
        <v>0</v>
      </c>
      <c r="T299" s="163">
        <f>S299*H299</f>
        <v>0</v>
      </c>
      <c r="AR299" s="164" t="s">
        <v>256</v>
      </c>
      <c r="AT299" s="164" t="s">
        <v>164</v>
      </c>
      <c r="AU299" s="164" t="s">
        <v>86</v>
      </c>
      <c r="AY299" s="17" t="s">
        <v>162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7" t="s">
        <v>86</v>
      </c>
      <c r="BK299" s="165">
        <f>ROUND(I299*H299,2)</f>
        <v>0</v>
      </c>
      <c r="BL299" s="17" t="s">
        <v>256</v>
      </c>
      <c r="BM299" s="164" t="s">
        <v>437</v>
      </c>
    </row>
    <row r="300" spans="2:65" s="12" customFormat="1">
      <c r="B300" s="166"/>
      <c r="D300" s="167" t="s">
        <v>170</v>
      </c>
      <c r="E300" s="168" t="s">
        <v>1</v>
      </c>
      <c r="F300" s="169" t="s">
        <v>438</v>
      </c>
      <c r="H300" s="170">
        <v>10.199999999999999</v>
      </c>
      <c r="I300" s="171"/>
      <c r="L300" s="166"/>
      <c r="M300" s="172"/>
      <c r="T300" s="173"/>
      <c r="AT300" s="168" t="s">
        <v>170</v>
      </c>
      <c r="AU300" s="168" t="s">
        <v>86</v>
      </c>
      <c r="AV300" s="12" t="s">
        <v>86</v>
      </c>
      <c r="AW300" s="12" t="s">
        <v>28</v>
      </c>
      <c r="AX300" s="12" t="s">
        <v>79</v>
      </c>
      <c r="AY300" s="168" t="s">
        <v>162</v>
      </c>
    </row>
    <row r="301" spans="2:65" s="1" customFormat="1" ht="21.75" customHeight="1">
      <c r="B301" s="123"/>
      <c r="C301" s="153" t="s">
        <v>439</v>
      </c>
      <c r="D301" s="153" t="s">
        <v>164</v>
      </c>
      <c r="E301" s="154" t="s">
        <v>440</v>
      </c>
      <c r="F301" s="155" t="s">
        <v>441</v>
      </c>
      <c r="G301" s="156" t="s">
        <v>174</v>
      </c>
      <c r="H301" s="157">
        <v>108</v>
      </c>
      <c r="I301" s="158"/>
      <c r="J301" s="159">
        <f>ROUND(I301*H301,2)</f>
        <v>0</v>
      </c>
      <c r="K301" s="160"/>
      <c r="L301" s="32"/>
      <c r="M301" s="161" t="s">
        <v>1</v>
      </c>
      <c r="N301" s="122" t="s">
        <v>37</v>
      </c>
      <c r="P301" s="162">
        <f>O301*H301</f>
        <v>0</v>
      </c>
      <c r="Q301" s="162">
        <v>3.5000000000000001E-3</v>
      </c>
      <c r="R301" s="162">
        <f>Q301*H301</f>
        <v>0.378</v>
      </c>
      <c r="S301" s="162">
        <v>0</v>
      </c>
      <c r="T301" s="163">
        <f>S301*H301</f>
        <v>0</v>
      </c>
      <c r="AR301" s="164" t="s">
        <v>256</v>
      </c>
      <c r="AT301" s="164" t="s">
        <v>164</v>
      </c>
      <c r="AU301" s="164" t="s">
        <v>86</v>
      </c>
      <c r="AY301" s="17" t="s">
        <v>162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7" t="s">
        <v>86</v>
      </c>
      <c r="BK301" s="165">
        <f>ROUND(I301*H301,2)</f>
        <v>0</v>
      </c>
      <c r="BL301" s="17" t="s">
        <v>256</v>
      </c>
      <c r="BM301" s="164" t="s">
        <v>442</v>
      </c>
    </row>
    <row r="302" spans="2:65" s="12" customFormat="1">
      <c r="B302" s="166"/>
      <c r="D302" s="167" t="s">
        <v>170</v>
      </c>
      <c r="E302" s="168" t="s">
        <v>1</v>
      </c>
      <c r="F302" s="169" t="s">
        <v>443</v>
      </c>
      <c r="H302" s="170">
        <v>108</v>
      </c>
      <c r="I302" s="171"/>
      <c r="L302" s="166"/>
      <c r="M302" s="172"/>
      <c r="T302" s="173"/>
      <c r="AT302" s="168" t="s">
        <v>170</v>
      </c>
      <c r="AU302" s="168" t="s">
        <v>86</v>
      </c>
      <c r="AV302" s="12" t="s">
        <v>86</v>
      </c>
      <c r="AW302" s="12" t="s">
        <v>28</v>
      </c>
      <c r="AX302" s="12" t="s">
        <v>79</v>
      </c>
      <c r="AY302" s="168" t="s">
        <v>162</v>
      </c>
    </row>
    <row r="303" spans="2:65" s="1" customFormat="1" ht="24.2" customHeight="1">
      <c r="B303" s="123"/>
      <c r="C303" s="153" t="s">
        <v>444</v>
      </c>
      <c r="D303" s="153" t="s">
        <v>164</v>
      </c>
      <c r="E303" s="154" t="s">
        <v>445</v>
      </c>
      <c r="F303" s="155" t="s">
        <v>446</v>
      </c>
      <c r="G303" s="156" t="s">
        <v>447</v>
      </c>
      <c r="H303" s="205"/>
      <c r="I303" s="158"/>
      <c r="J303" s="159">
        <f>ROUND(I303*H303,2)</f>
        <v>0</v>
      </c>
      <c r="K303" s="160"/>
      <c r="L303" s="32"/>
      <c r="M303" s="161" t="s">
        <v>1</v>
      </c>
      <c r="N303" s="122" t="s">
        <v>37</v>
      </c>
      <c r="P303" s="162">
        <f>O303*H303</f>
        <v>0</v>
      </c>
      <c r="Q303" s="162">
        <v>0</v>
      </c>
      <c r="R303" s="162">
        <f>Q303*H303</f>
        <v>0</v>
      </c>
      <c r="S303" s="162">
        <v>0</v>
      </c>
      <c r="T303" s="163">
        <f>S303*H303</f>
        <v>0</v>
      </c>
      <c r="AR303" s="164" t="s">
        <v>256</v>
      </c>
      <c r="AT303" s="164" t="s">
        <v>164</v>
      </c>
      <c r="AU303" s="164" t="s">
        <v>86</v>
      </c>
      <c r="AY303" s="17" t="s">
        <v>162</v>
      </c>
      <c r="BE303" s="165">
        <f>IF(N303="základná",J303,0)</f>
        <v>0</v>
      </c>
      <c r="BF303" s="165">
        <f>IF(N303="znížená",J303,0)</f>
        <v>0</v>
      </c>
      <c r="BG303" s="165">
        <f>IF(N303="zákl. prenesená",J303,0)</f>
        <v>0</v>
      </c>
      <c r="BH303" s="165">
        <f>IF(N303="zníž. prenesená",J303,0)</f>
        <v>0</v>
      </c>
      <c r="BI303" s="165">
        <f>IF(N303="nulová",J303,0)</f>
        <v>0</v>
      </c>
      <c r="BJ303" s="17" t="s">
        <v>86</v>
      </c>
      <c r="BK303" s="165">
        <f>ROUND(I303*H303,2)</f>
        <v>0</v>
      </c>
      <c r="BL303" s="17" t="s">
        <v>256</v>
      </c>
      <c r="BM303" s="164" t="s">
        <v>448</v>
      </c>
    </row>
    <row r="304" spans="2:65" s="11" customFormat="1" ht="22.9" customHeight="1">
      <c r="B304" s="141"/>
      <c r="D304" s="142" t="s">
        <v>70</v>
      </c>
      <c r="E304" s="151" t="s">
        <v>449</v>
      </c>
      <c r="F304" s="151" t="s">
        <v>450</v>
      </c>
      <c r="I304" s="144"/>
      <c r="J304" s="152">
        <f>BK304</f>
        <v>0</v>
      </c>
      <c r="L304" s="141"/>
      <c r="M304" s="146"/>
      <c r="P304" s="147">
        <f>SUM(P305:P349)</f>
        <v>0</v>
      </c>
      <c r="R304" s="147">
        <f>SUM(R305:R349)</f>
        <v>2.28083708</v>
      </c>
      <c r="T304" s="148">
        <f>SUM(T305:T349)</f>
        <v>0</v>
      </c>
      <c r="AR304" s="142" t="s">
        <v>86</v>
      </c>
      <c r="AT304" s="149" t="s">
        <v>70</v>
      </c>
      <c r="AU304" s="149" t="s">
        <v>79</v>
      </c>
      <c r="AY304" s="142" t="s">
        <v>162</v>
      </c>
      <c r="BK304" s="150">
        <f>SUM(BK305:BK349)</f>
        <v>0</v>
      </c>
    </row>
    <row r="305" spans="2:65" s="1" customFormat="1" ht="21.75" customHeight="1">
      <c r="B305" s="123"/>
      <c r="C305" s="153" t="s">
        <v>451</v>
      </c>
      <c r="D305" s="153" t="s">
        <v>164</v>
      </c>
      <c r="E305" s="154" t="s">
        <v>452</v>
      </c>
      <c r="F305" s="155" t="s">
        <v>453</v>
      </c>
      <c r="G305" s="156" t="s">
        <v>193</v>
      </c>
      <c r="H305" s="157">
        <v>250.92</v>
      </c>
      <c r="I305" s="158"/>
      <c r="J305" s="159">
        <f>ROUND(I305*H305,2)</f>
        <v>0</v>
      </c>
      <c r="K305" s="160"/>
      <c r="L305" s="32"/>
      <c r="M305" s="161" t="s">
        <v>1</v>
      </c>
      <c r="N305" s="122" t="s">
        <v>37</v>
      </c>
      <c r="P305" s="162">
        <f>O305*H305</f>
        <v>0</v>
      </c>
      <c r="Q305" s="162">
        <v>0</v>
      </c>
      <c r="R305" s="162">
        <f>Q305*H305</f>
        <v>0</v>
      </c>
      <c r="S305" s="162">
        <v>0</v>
      </c>
      <c r="T305" s="163">
        <f>S305*H305</f>
        <v>0</v>
      </c>
      <c r="AR305" s="164" t="s">
        <v>256</v>
      </c>
      <c r="AT305" s="164" t="s">
        <v>164</v>
      </c>
      <c r="AU305" s="164" t="s">
        <v>86</v>
      </c>
      <c r="AY305" s="17" t="s">
        <v>162</v>
      </c>
      <c r="BE305" s="165">
        <f>IF(N305="základná",J305,0)</f>
        <v>0</v>
      </c>
      <c r="BF305" s="165">
        <f>IF(N305="znížená",J305,0)</f>
        <v>0</v>
      </c>
      <c r="BG305" s="165">
        <f>IF(N305="zákl. prenesená",J305,0)</f>
        <v>0</v>
      </c>
      <c r="BH305" s="165">
        <f>IF(N305="zníž. prenesená",J305,0)</f>
        <v>0</v>
      </c>
      <c r="BI305" s="165">
        <f>IF(N305="nulová",J305,0)</f>
        <v>0</v>
      </c>
      <c r="BJ305" s="17" t="s">
        <v>86</v>
      </c>
      <c r="BK305" s="165">
        <f>ROUND(I305*H305,2)</f>
        <v>0</v>
      </c>
      <c r="BL305" s="17" t="s">
        <v>256</v>
      </c>
      <c r="BM305" s="164" t="s">
        <v>454</v>
      </c>
    </row>
    <row r="306" spans="2:65" s="12" customFormat="1">
      <c r="B306" s="166"/>
      <c r="D306" s="167" t="s">
        <v>170</v>
      </c>
      <c r="E306" s="168" t="s">
        <v>1</v>
      </c>
      <c r="F306" s="169" t="s">
        <v>455</v>
      </c>
      <c r="H306" s="170">
        <v>250.92</v>
      </c>
      <c r="I306" s="171"/>
      <c r="L306" s="166"/>
      <c r="M306" s="172"/>
      <c r="T306" s="173"/>
      <c r="AT306" s="168" t="s">
        <v>170</v>
      </c>
      <c r="AU306" s="168" t="s">
        <v>86</v>
      </c>
      <c r="AV306" s="12" t="s">
        <v>86</v>
      </c>
      <c r="AW306" s="12" t="s">
        <v>28</v>
      </c>
      <c r="AX306" s="12" t="s">
        <v>71</v>
      </c>
      <c r="AY306" s="168" t="s">
        <v>162</v>
      </c>
    </row>
    <row r="307" spans="2:65" s="13" customFormat="1">
      <c r="B307" s="174"/>
      <c r="D307" s="167" t="s">
        <v>170</v>
      </c>
      <c r="E307" s="175" t="s">
        <v>92</v>
      </c>
      <c r="F307" s="176" t="s">
        <v>177</v>
      </c>
      <c r="H307" s="177">
        <v>250.92</v>
      </c>
      <c r="I307" s="178"/>
      <c r="L307" s="174"/>
      <c r="M307" s="179"/>
      <c r="T307" s="180"/>
      <c r="AT307" s="175" t="s">
        <v>170</v>
      </c>
      <c r="AU307" s="175" t="s">
        <v>86</v>
      </c>
      <c r="AV307" s="13" t="s">
        <v>168</v>
      </c>
      <c r="AW307" s="13" t="s">
        <v>28</v>
      </c>
      <c r="AX307" s="13" t="s">
        <v>79</v>
      </c>
      <c r="AY307" s="175" t="s">
        <v>162</v>
      </c>
    </row>
    <row r="308" spans="2:65" s="1" customFormat="1" ht="24.2" customHeight="1">
      <c r="B308" s="123"/>
      <c r="C308" s="194" t="s">
        <v>456</v>
      </c>
      <c r="D308" s="194" t="s">
        <v>290</v>
      </c>
      <c r="E308" s="195" t="s">
        <v>457</v>
      </c>
      <c r="F308" s="196" t="s">
        <v>458</v>
      </c>
      <c r="G308" s="197" t="s">
        <v>193</v>
      </c>
      <c r="H308" s="198">
        <v>288.55799999999999</v>
      </c>
      <c r="I308" s="199"/>
      <c r="J308" s="200">
        <f>ROUND(I308*H308,2)</f>
        <v>0</v>
      </c>
      <c r="K308" s="201"/>
      <c r="L308" s="202"/>
      <c r="M308" s="203" t="s">
        <v>1</v>
      </c>
      <c r="N308" s="204" t="s">
        <v>37</v>
      </c>
      <c r="P308" s="162">
        <f>O308*H308</f>
        <v>0</v>
      </c>
      <c r="Q308" s="162">
        <v>1.9000000000000001E-4</v>
      </c>
      <c r="R308" s="162">
        <f>Q308*H308</f>
        <v>5.4826020000000003E-2</v>
      </c>
      <c r="S308" s="162">
        <v>0</v>
      </c>
      <c r="T308" s="163">
        <f>S308*H308</f>
        <v>0</v>
      </c>
      <c r="AR308" s="164" t="s">
        <v>340</v>
      </c>
      <c r="AT308" s="164" t="s">
        <v>290</v>
      </c>
      <c r="AU308" s="164" t="s">
        <v>86</v>
      </c>
      <c r="AY308" s="17" t="s">
        <v>162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7" t="s">
        <v>86</v>
      </c>
      <c r="BK308" s="165">
        <f>ROUND(I308*H308,2)</f>
        <v>0</v>
      </c>
      <c r="BL308" s="17" t="s">
        <v>256</v>
      </c>
      <c r="BM308" s="164" t="s">
        <v>459</v>
      </c>
    </row>
    <row r="309" spans="2:65" s="12" customFormat="1">
      <c r="B309" s="166"/>
      <c r="D309" s="167" t="s">
        <v>170</v>
      </c>
      <c r="F309" s="169" t="s">
        <v>460</v>
      </c>
      <c r="H309" s="170">
        <v>288.55799999999999</v>
      </c>
      <c r="I309" s="171"/>
      <c r="L309" s="166"/>
      <c r="M309" s="172"/>
      <c r="T309" s="173"/>
      <c r="AT309" s="168" t="s">
        <v>170</v>
      </c>
      <c r="AU309" s="168" t="s">
        <v>86</v>
      </c>
      <c r="AV309" s="12" t="s">
        <v>86</v>
      </c>
      <c r="AW309" s="12" t="s">
        <v>3</v>
      </c>
      <c r="AX309" s="12" t="s">
        <v>79</v>
      </c>
      <c r="AY309" s="168" t="s">
        <v>162</v>
      </c>
    </row>
    <row r="310" spans="2:65" s="1" customFormat="1" ht="37.9" customHeight="1">
      <c r="B310" s="123"/>
      <c r="C310" s="153" t="s">
        <v>461</v>
      </c>
      <c r="D310" s="153" t="s">
        <v>164</v>
      </c>
      <c r="E310" s="154" t="s">
        <v>462</v>
      </c>
      <c r="F310" s="155" t="s">
        <v>463</v>
      </c>
      <c r="G310" s="156" t="s">
        <v>193</v>
      </c>
      <c r="H310" s="157">
        <v>319.78500000000003</v>
      </c>
      <c r="I310" s="158"/>
      <c r="J310" s="159">
        <f>ROUND(I310*H310,2)</f>
        <v>0</v>
      </c>
      <c r="K310" s="160"/>
      <c r="L310" s="32"/>
      <c r="M310" s="161" t="s">
        <v>1</v>
      </c>
      <c r="N310" s="122" t="s">
        <v>37</v>
      </c>
      <c r="P310" s="162">
        <f>O310*H310</f>
        <v>0</v>
      </c>
      <c r="Q310" s="162">
        <v>0</v>
      </c>
      <c r="R310" s="162">
        <f>Q310*H310</f>
        <v>0</v>
      </c>
      <c r="S310" s="162">
        <v>0</v>
      </c>
      <c r="T310" s="163">
        <f>S310*H310</f>
        <v>0</v>
      </c>
      <c r="AR310" s="164" t="s">
        <v>256</v>
      </c>
      <c r="AT310" s="164" t="s">
        <v>164</v>
      </c>
      <c r="AU310" s="164" t="s">
        <v>86</v>
      </c>
      <c r="AY310" s="17" t="s">
        <v>162</v>
      </c>
      <c r="BE310" s="165">
        <f>IF(N310="základná",J310,0)</f>
        <v>0</v>
      </c>
      <c r="BF310" s="165">
        <f>IF(N310="znížená",J310,0)</f>
        <v>0</v>
      </c>
      <c r="BG310" s="165">
        <f>IF(N310="zákl. prenesená",J310,0)</f>
        <v>0</v>
      </c>
      <c r="BH310" s="165">
        <f>IF(N310="zníž. prenesená",J310,0)</f>
        <v>0</v>
      </c>
      <c r="BI310" s="165">
        <f>IF(N310="nulová",J310,0)</f>
        <v>0</v>
      </c>
      <c r="BJ310" s="17" t="s">
        <v>86</v>
      </c>
      <c r="BK310" s="165">
        <f>ROUND(I310*H310,2)</f>
        <v>0</v>
      </c>
      <c r="BL310" s="17" t="s">
        <v>256</v>
      </c>
      <c r="BM310" s="164" t="s">
        <v>464</v>
      </c>
    </row>
    <row r="311" spans="2:65" s="12" customFormat="1">
      <c r="B311" s="166"/>
      <c r="D311" s="167" t="s">
        <v>170</v>
      </c>
      <c r="E311" s="168" t="s">
        <v>1</v>
      </c>
      <c r="F311" s="169" t="s">
        <v>465</v>
      </c>
      <c r="H311" s="170">
        <v>284.22000000000003</v>
      </c>
      <c r="I311" s="171"/>
      <c r="L311" s="166"/>
      <c r="M311" s="172"/>
      <c r="T311" s="173"/>
      <c r="AT311" s="168" t="s">
        <v>170</v>
      </c>
      <c r="AU311" s="168" t="s">
        <v>86</v>
      </c>
      <c r="AV311" s="12" t="s">
        <v>86</v>
      </c>
      <c r="AW311" s="12" t="s">
        <v>28</v>
      </c>
      <c r="AX311" s="12" t="s">
        <v>71</v>
      </c>
      <c r="AY311" s="168" t="s">
        <v>162</v>
      </c>
    </row>
    <row r="312" spans="2:65" s="12" customFormat="1">
      <c r="B312" s="166"/>
      <c r="D312" s="167" t="s">
        <v>170</v>
      </c>
      <c r="E312" s="168" t="s">
        <v>1</v>
      </c>
      <c r="F312" s="169" t="s">
        <v>466</v>
      </c>
      <c r="H312" s="170">
        <v>18.899999999999999</v>
      </c>
      <c r="I312" s="171"/>
      <c r="L312" s="166"/>
      <c r="M312" s="172"/>
      <c r="T312" s="173"/>
      <c r="AT312" s="168" t="s">
        <v>170</v>
      </c>
      <c r="AU312" s="168" t="s">
        <v>86</v>
      </c>
      <c r="AV312" s="12" t="s">
        <v>86</v>
      </c>
      <c r="AW312" s="12" t="s">
        <v>28</v>
      </c>
      <c r="AX312" s="12" t="s">
        <v>71</v>
      </c>
      <c r="AY312" s="168" t="s">
        <v>162</v>
      </c>
    </row>
    <row r="313" spans="2:65" s="12" customFormat="1" ht="22.5">
      <c r="B313" s="166"/>
      <c r="D313" s="167" t="s">
        <v>170</v>
      </c>
      <c r="E313" s="168" t="s">
        <v>1</v>
      </c>
      <c r="F313" s="169" t="s">
        <v>467</v>
      </c>
      <c r="H313" s="170">
        <v>3.1349999999999998</v>
      </c>
      <c r="I313" s="171"/>
      <c r="L313" s="166"/>
      <c r="M313" s="172"/>
      <c r="T313" s="173"/>
      <c r="AT313" s="168" t="s">
        <v>170</v>
      </c>
      <c r="AU313" s="168" t="s">
        <v>86</v>
      </c>
      <c r="AV313" s="12" t="s">
        <v>86</v>
      </c>
      <c r="AW313" s="12" t="s">
        <v>28</v>
      </c>
      <c r="AX313" s="12" t="s">
        <v>71</v>
      </c>
      <c r="AY313" s="168" t="s">
        <v>162</v>
      </c>
    </row>
    <row r="314" spans="2:65" s="12" customFormat="1" ht="22.5">
      <c r="B314" s="166"/>
      <c r="D314" s="167" t="s">
        <v>170</v>
      </c>
      <c r="E314" s="168" t="s">
        <v>1</v>
      </c>
      <c r="F314" s="169" t="s">
        <v>468</v>
      </c>
      <c r="H314" s="170">
        <v>4.6500000000000004</v>
      </c>
      <c r="I314" s="171"/>
      <c r="L314" s="166"/>
      <c r="M314" s="172"/>
      <c r="T314" s="173"/>
      <c r="AT314" s="168" t="s">
        <v>170</v>
      </c>
      <c r="AU314" s="168" t="s">
        <v>86</v>
      </c>
      <c r="AV314" s="12" t="s">
        <v>86</v>
      </c>
      <c r="AW314" s="12" t="s">
        <v>28</v>
      </c>
      <c r="AX314" s="12" t="s">
        <v>71</v>
      </c>
      <c r="AY314" s="168" t="s">
        <v>162</v>
      </c>
    </row>
    <row r="315" spans="2:65" s="12" customFormat="1">
      <c r="B315" s="166"/>
      <c r="D315" s="167" t="s">
        <v>170</v>
      </c>
      <c r="E315" s="168" t="s">
        <v>1</v>
      </c>
      <c r="F315" s="169" t="s">
        <v>469</v>
      </c>
      <c r="H315" s="170">
        <v>8.8800000000000008</v>
      </c>
      <c r="I315" s="171"/>
      <c r="L315" s="166"/>
      <c r="M315" s="172"/>
      <c r="T315" s="173"/>
      <c r="AT315" s="168" t="s">
        <v>170</v>
      </c>
      <c r="AU315" s="168" t="s">
        <v>86</v>
      </c>
      <c r="AV315" s="12" t="s">
        <v>86</v>
      </c>
      <c r="AW315" s="12" t="s">
        <v>28</v>
      </c>
      <c r="AX315" s="12" t="s">
        <v>71</v>
      </c>
      <c r="AY315" s="168" t="s">
        <v>162</v>
      </c>
    </row>
    <row r="316" spans="2:65" s="13" customFormat="1">
      <c r="B316" s="174"/>
      <c r="D316" s="167" t="s">
        <v>170</v>
      </c>
      <c r="E316" s="175" t="s">
        <v>90</v>
      </c>
      <c r="F316" s="176" t="s">
        <v>177</v>
      </c>
      <c r="H316" s="177">
        <v>319.78500000000003</v>
      </c>
      <c r="I316" s="178"/>
      <c r="L316" s="174"/>
      <c r="M316" s="179"/>
      <c r="T316" s="180"/>
      <c r="AT316" s="175" t="s">
        <v>170</v>
      </c>
      <c r="AU316" s="175" t="s">
        <v>86</v>
      </c>
      <c r="AV316" s="13" t="s">
        <v>168</v>
      </c>
      <c r="AW316" s="13" t="s">
        <v>28</v>
      </c>
      <c r="AX316" s="13" t="s">
        <v>79</v>
      </c>
      <c r="AY316" s="175" t="s">
        <v>162</v>
      </c>
    </row>
    <row r="317" spans="2:65" s="1" customFormat="1" ht="24.2" customHeight="1">
      <c r="B317" s="123"/>
      <c r="C317" s="194" t="s">
        <v>470</v>
      </c>
      <c r="D317" s="194" t="s">
        <v>290</v>
      </c>
      <c r="E317" s="195" t="s">
        <v>471</v>
      </c>
      <c r="F317" s="196" t="s">
        <v>472</v>
      </c>
      <c r="G317" s="197" t="s">
        <v>193</v>
      </c>
      <c r="H317" s="198">
        <v>367.75299999999999</v>
      </c>
      <c r="I317" s="199"/>
      <c r="J317" s="200">
        <f>ROUND(I317*H317,2)</f>
        <v>0</v>
      </c>
      <c r="K317" s="201"/>
      <c r="L317" s="202"/>
      <c r="M317" s="203" t="s">
        <v>1</v>
      </c>
      <c r="N317" s="204" t="s">
        <v>37</v>
      </c>
      <c r="P317" s="162">
        <f>O317*H317</f>
        <v>0</v>
      </c>
      <c r="Q317" s="162">
        <v>1.9E-3</v>
      </c>
      <c r="R317" s="162">
        <f>Q317*H317</f>
        <v>0.69873069999999993</v>
      </c>
      <c r="S317" s="162">
        <v>0</v>
      </c>
      <c r="T317" s="163">
        <f>S317*H317</f>
        <v>0</v>
      </c>
      <c r="AR317" s="164" t="s">
        <v>340</v>
      </c>
      <c r="AT317" s="164" t="s">
        <v>290</v>
      </c>
      <c r="AU317" s="164" t="s">
        <v>86</v>
      </c>
      <c r="AY317" s="17" t="s">
        <v>162</v>
      </c>
      <c r="BE317" s="165">
        <f>IF(N317="základná",J317,0)</f>
        <v>0</v>
      </c>
      <c r="BF317" s="165">
        <f>IF(N317="znížená",J317,0)</f>
        <v>0</v>
      </c>
      <c r="BG317" s="165">
        <f>IF(N317="zákl. prenesená",J317,0)</f>
        <v>0</v>
      </c>
      <c r="BH317" s="165">
        <f>IF(N317="zníž. prenesená",J317,0)</f>
        <v>0</v>
      </c>
      <c r="BI317" s="165">
        <f>IF(N317="nulová",J317,0)</f>
        <v>0</v>
      </c>
      <c r="BJ317" s="17" t="s">
        <v>86</v>
      </c>
      <c r="BK317" s="165">
        <f>ROUND(I317*H317,2)</f>
        <v>0</v>
      </c>
      <c r="BL317" s="17" t="s">
        <v>256</v>
      </c>
      <c r="BM317" s="164" t="s">
        <v>473</v>
      </c>
    </row>
    <row r="318" spans="2:65" s="1" customFormat="1" ht="21.75" customHeight="1">
      <c r="B318" s="123"/>
      <c r="C318" s="194" t="s">
        <v>474</v>
      </c>
      <c r="D318" s="194" t="s">
        <v>290</v>
      </c>
      <c r="E318" s="195" t="s">
        <v>475</v>
      </c>
      <c r="F318" s="196" t="s">
        <v>476</v>
      </c>
      <c r="G318" s="197" t="s">
        <v>350</v>
      </c>
      <c r="H318" s="198">
        <v>1004.125</v>
      </c>
      <c r="I318" s="199"/>
      <c r="J318" s="200">
        <f>ROUND(I318*H318,2)</f>
        <v>0</v>
      </c>
      <c r="K318" s="201"/>
      <c r="L318" s="202"/>
      <c r="M318" s="203" t="s">
        <v>1</v>
      </c>
      <c r="N318" s="204" t="s">
        <v>37</v>
      </c>
      <c r="P318" s="162">
        <f>O318*H318</f>
        <v>0</v>
      </c>
      <c r="Q318" s="162">
        <v>1.4999999999999999E-4</v>
      </c>
      <c r="R318" s="162">
        <f>Q318*H318</f>
        <v>0.15061875</v>
      </c>
      <c r="S318" s="162">
        <v>0</v>
      </c>
      <c r="T318" s="163">
        <f>S318*H318</f>
        <v>0</v>
      </c>
      <c r="AR318" s="164" t="s">
        <v>340</v>
      </c>
      <c r="AT318" s="164" t="s">
        <v>290</v>
      </c>
      <c r="AU318" s="164" t="s">
        <v>86</v>
      </c>
      <c r="AY318" s="17" t="s">
        <v>162</v>
      </c>
      <c r="BE318" s="165">
        <f>IF(N318="základná",J318,0)</f>
        <v>0</v>
      </c>
      <c r="BF318" s="165">
        <f>IF(N318="znížená",J318,0)</f>
        <v>0</v>
      </c>
      <c r="BG318" s="165">
        <f>IF(N318="zákl. prenesená",J318,0)</f>
        <v>0</v>
      </c>
      <c r="BH318" s="165">
        <f>IF(N318="zníž. prenesená",J318,0)</f>
        <v>0</v>
      </c>
      <c r="BI318" s="165">
        <f>IF(N318="nulová",J318,0)</f>
        <v>0</v>
      </c>
      <c r="BJ318" s="17" t="s">
        <v>86</v>
      </c>
      <c r="BK318" s="165">
        <f>ROUND(I318*H318,2)</f>
        <v>0</v>
      </c>
      <c r="BL318" s="17" t="s">
        <v>256</v>
      </c>
      <c r="BM318" s="164" t="s">
        <v>477</v>
      </c>
    </row>
    <row r="319" spans="2:65" s="1" customFormat="1" ht="24.2" customHeight="1">
      <c r="B319" s="123"/>
      <c r="C319" s="153" t="s">
        <v>478</v>
      </c>
      <c r="D319" s="153" t="s">
        <v>164</v>
      </c>
      <c r="E319" s="154" t="s">
        <v>479</v>
      </c>
      <c r="F319" s="155" t="s">
        <v>480</v>
      </c>
      <c r="G319" s="156" t="s">
        <v>350</v>
      </c>
      <c r="H319" s="157">
        <v>8</v>
      </c>
      <c r="I319" s="158"/>
      <c r="J319" s="159">
        <f>ROUND(I319*H319,2)</f>
        <v>0</v>
      </c>
      <c r="K319" s="160"/>
      <c r="L319" s="32"/>
      <c r="M319" s="161" t="s">
        <v>1</v>
      </c>
      <c r="N319" s="122" t="s">
        <v>37</v>
      </c>
      <c r="P319" s="162">
        <f>O319*H319</f>
        <v>0</v>
      </c>
      <c r="Q319" s="162">
        <v>6.0000000000000002E-5</v>
      </c>
      <c r="R319" s="162">
        <f>Q319*H319</f>
        <v>4.8000000000000001E-4</v>
      </c>
      <c r="S319" s="162">
        <v>0</v>
      </c>
      <c r="T319" s="163">
        <f>S319*H319</f>
        <v>0</v>
      </c>
      <c r="AR319" s="164" t="s">
        <v>256</v>
      </c>
      <c r="AT319" s="164" t="s">
        <v>164</v>
      </c>
      <c r="AU319" s="164" t="s">
        <v>86</v>
      </c>
      <c r="AY319" s="17" t="s">
        <v>162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7" t="s">
        <v>86</v>
      </c>
      <c r="BK319" s="165">
        <f>ROUND(I319*H319,2)</f>
        <v>0</v>
      </c>
      <c r="BL319" s="17" t="s">
        <v>256</v>
      </c>
      <c r="BM319" s="164" t="s">
        <v>481</v>
      </c>
    </row>
    <row r="320" spans="2:65" s="12" customFormat="1">
      <c r="B320" s="166"/>
      <c r="D320" s="167" t="s">
        <v>170</v>
      </c>
      <c r="E320" s="168" t="s">
        <v>1</v>
      </c>
      <c r="F320" s="169" t="s">
        <v>219</v>
      </c>
      <c r="H320" s="170">
        <v>8</v>
      </c>
      <c r="I320" s="171"/>
      <c r="L320" s="166"/>
      <c r="M320" s="172"/>
      <c r="T320" s="173"/>
      <c r="AT320" s="168" t="s">
        <v>170</v>
      </c>
      <c r="AU320" s="168" t="s">
        <v>86</v>
      </c>
      <c r="AV320" s="12" t="s">
        <v>86</v>
      </c>
      <c r="AW320" s="12" t="s">
        <v>28</v>
      </c>
      <c r="AX320" s="12" t="s">
        <v>79</v>
      </c>
      <c r="AY320" s="168" t="s">
        <v>162</v>
      </c>
    </row>
    <row r="321" spans="2:65" s="1" customFormat="1" ht="24.2" customHeight="1">
      <c r="B321" s="123"/>
      <c r="C321" s="194" t="s">
        <v>482</v>
      </c>
      <c r="D321" s="194" t="s">
        <v>290</v>
      </c>
      <c r="E321" s="195" t="s">
        <v>483</v>
      </c>
      <c r="F321" s="196" t="s">
        <v>484</v>
      </c>
      <c r="G321" s="197" t="s">
        <v>350</v>
      </c>
      <c r="H321" s="198">
        <v>8</v>
      </c>
      <c r="I321" s="199"/>
      <c r="J321" s="200">
        <f>ROUND(I321*H321,2)</f>
        <v>0</v>
      </c>
      <c r="K321" s="201"/>
      <c r="L321" s="202"/>
      <c r="M321" s="203" t="s">
        <v>1</v>
      </c>
      <c r="N321" s="204" t="s">
        <v>37</v>
      </c>
      <c r="P321" s="162">
        <f>O321*H321</f>
        <v>0</v>
      </c>
      <c r="Q321" s="162">
        <v>4.0999999999999999E-4</v>
      </c>
      <c r="R321" s="162">
        <f>Q321*H321</f>
        <v>3.2799999999999999E-3</v>
      </c>
      <c r="S321" s="162">
        <v>0</v>
      </c>
      <c r="T321" s="163">
        <f>S321*H321</f>
        <v>0</v>
      </c>
      <c r="AR321" s="164" t="s">
        <v>340</v>
      </c>
      <c r="AT321" s="164" t="s">
        <v>290</v>
      </c>
      <c r="AU321" s="164" t="s">
        <v>86</v>
      </c>
      <c r="AY321" s="17" t="s">
        <v>162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7" t="s">
        <v>86</v>
      </c>
      <c r="BK321" s="165">
        <f>ROUND(I321*H321,2)</f>
        <v>0</v>
      </c>
      <c r="BL321" s="17" t="s">
        <v>256</v>
      </c>
      <c r="BM321" s="164" t="s">
        <v>485</v>
      </c>
    </row>
    <row r="322" spans="2:65" s="1" customFormat="1" ht="16.5" customHeight="1">
      <c r="B322" s="123"/>
      <c r="C322" s="194" t="s">
        <v>486</v>
      </c>
      <c r="D322" s="194" t="s">
        <v>290</v>
      </c>
      <c r="E322" s="195" t="s">
        <v>487</v>
      </c>
      <c r="F322" s="196" t="s">
        <v>488</v>
      </c>
      <c r="G322" s="197" t="s">
        <v>350</v>
      </c>
      <c r="H322" s="198">
        <v>40</v>
      </c>
      <c r="I322" s="199"/>
      <c r="J322" s="200">
        <f>ROUND(I322*H322,2)</f>
        <v>0</v>
      </c>
      <c r="K322" s="201"/>
      <c r="L322" s="202"/>
      <c r="M322" s="203" t="s">
        <v>1</v>
      </c>
      <c r="N322" s="204" t="s">
        <v>37</v>
      </c>
      <c r="P322" s="162">
        <f>O322*H322</f>
        <v>0</v>
      </c>
      <c r="Q322" s="162">
        <v>3.5E-4</v>
      </c>
      <c r="R322" s="162">
        <f>Q322*H322</f>
        <v>1.4E-2</v>
      </c>
      <c r="S322" s="162">
        <v>0</v>
      </c>
      <c r="T322" s="163">
        <f>S322*H322</f>
        <v>0</v>
      </c>
      <c r="AR322" s="164" t="s">
        <v>340</v>
      </c>
      <c r="AT322" s="164" t="s">
        <v>290</v>
      </c>
      <c r="AU322" s="164" t="s">
        <v>86</v>
      </c>
      <c r="AY322" s="17" t="s">
        <v>162</v>
      </c>
      <c r="BE322" s="165">
        <f>IF(N322="základná",J322,0)</f>
        <v>0</v>
      </c>
      <c r="BF322" s="165">
        <f>IF(N322="znížená",J322,0)</f>
        <v>0</v>
      </c>
      <c r="BG322" s="165">
        <f>IF(N322="zákl. prenesená",J322,0)</f>
        <v>0</v>
      </c>
      <c r="BH322" s="165">
        <f>IF(N322="zníž. prenesená",J322,0)</f>
        <v>0</v>
      </c>
      <c r="BI322" s="165">
        <f>IF(N322="nulová",J322,0)</f>
        <v>0</v>
      </c>
      <c r="BJ322" s="17" t="s">
        <v>86</v>
      </c>
      <c r="BK322" s="165">
        <f>ROUND(I322*H322,2)</f>
        <v>0</v>
      </c>
      <c r="BL322" s="17" t="s">
        <v>256</v>
      </c>
      <c r="BM322" s="164" t="s">
        <v>489</v>
      </c>
    </row>
    <row r="323" spans="2:65" s="1" customFormat="1" ht="24.2" customHeight="1">
      <c r="B323" s="123"/>
      <c r="C323" s="153" t="s">
        <v>490</v>
      </c>
      <c r="D323" s="153" t="s">
        <v>164</v>
      </c>
      <c r="E323" s="154" t="s">
        <v>491</v>
      </c>
      <c r="F323" s="155" t="s">
        <v>492</v>
      </c>
      <c r="G323" s="156" t="s">
        <v>350</v>
      </c>
      <c r="H323" s="157">
        <v>8</v>
      </c>
      <c r="I323" s="158"/>
      <c r="J323" s="159">
        <f>ROUND(I323*H323,2)</f>
        <v>0</v>
      </c>
      <c r="K323" s="160"/>
      <c r="L323" s="32"/>
      <c r="M323" s="161" t="s">
        <v>1</v>
      </c>
      <c r="N323" s="122" t="s">
        <v>37</v>
      </c>
      <c r="P323" s="162">
        <f>O323*H323</f>
        <v>0</v>
      </c>
      <c r="Q323" s="162">
        <v>1.4124999999999999E-4</v>
      </c>
      <c r="R323" s="162">
        <f>Q323*H323</f>
        <v>1.1299999999999999E-3</v>
      </c>
      <c r="S323" s="162">
        <v>0</v>
      </c>
      <c r="T323" s="163">
        <f>S323*H323</f>
        <v>0</v>
      </c>
      <c r="AR323" s="164" t="s">
        <v>256</v>
      </c>
      <c r="AT323" s="164" t="s">
        <v>164</v>
      </c>
      <c r="AU323" s="164" t="s">
        <v>86</v>
      </c>
      <c r="AY323" s="17" t="s">
        <v>162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7" t="s">
        <v>86</v>
      </c>
      <c r="BK323" s="165">
        <f>ROUND(I323*H323,2)</f>
        <v>0</v>
      </c>
      <c r="BL323" s="17" t="s">
        <v>256</v>
      </c>
      <c r="BM323" s="164" t="s">
        <v>493</v>
      </c>
    </row>
    <row r="324" spans="2:65" s="1" customFormat="1" ht="24.2" customHeight="1">
      <c r="B324" s="123"/>
      <c r="C324" s="194" t="s">
        <v>494</v>
      </c>
      <c r="D324" s="194" t="s">
        <v>290</v>
      </c>
      <c r="E324" s="195" t="s">
        <v>495</v>
      </c>
      <c r="F324" s="196" t="s">
        <v>496</v>
      </c>
      <c r="G324" s="197" t="s">
        <v>193</v>
      </c>
      <c r="H324" s="198">
        <v>2.2799999999999998</v>
      </c>
      <c r="I324" s="199"/>
      <c r="J324" s="200">
        <f>ROUND(I324*H324,2)</f>
        <v>0</v>
      </c>
      <c r="K324" s="201"/>
      <c r="L324" s="202"/>
      <c r="M324" s="203" t="s">
        <v>1</v>
      </c>
      <c r="N324" s="204" t="s">
        <v>37</v>
      </c>
      <c r="P324" s="162">
        <f>O324*H324</f>
        <v>0</v>
      </c>
      <c r="Q324" s="162">
        <v>2.2000000000000001E-3</v>
      </c>
      <c r="R324" s="162">
        <f>Q324*H324</f>
        <v>5.0159999999999996E-3</v>
      </c>
      <c r="S324" s="162">
        <v>0</v>
      </c>
      <c r="T324" s="163">
        <f>S324*H324</f>
        <v>0</v>
      </c>
      <c r="AR324" s="164" t="s">
        <v>340</v>
      </c>
      <c r="AT324" s="164" t="s">
        <v>290</v>
      </c>
      <c r="AU324" s="164" t="s">
        <v>86</v>
      </c>
      <c r="AY324" s="17" t="s">
        <v>162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7" t="s">
        <v>86</v>
      </c>
      <c r="BK324" s="165">
        <f>ROUND(I324*H324,2)</f>
        <v>0</v>
      </c>
      <c r="BL324" s="17" t="s">
        <v>256</v>
      </c>
      <c r="BM324" s="164" t="s">
        <v>497</v>
      </c>
    </row>
    <row r="325" spans="2:65" s="12" customFormat="1">
      <c r="B325" s="166"/>
      <c r="D325" s="167" t="s">
        <v>170</v>
      </c>
      <c r="F325" s="169" t="s">
        <v>498</v>
      </c>
      <c r="H325" s="170">
        <v>2.2799999999999998</v>
      </c>
      <c r="I325" s="171"/>
      <c r="L325" s="166"/>
      <c r="M325" s="172"/>
      <c r="T325" s="173"/>
      <c r="AT325" s="168" t="s">
        <v>170</v>
      </c>
      <c r="AU325" s="168" t="s">
        <v>86</v>
      </c>
      <c r="AV325" s="12" t="s">
        <v>86</v>
      </c>
      <c r="AW325" s="12" t="s">
        <v>3</v>
      </c>
      <c r="AX325" s="12" t="s">
        <v>79</v>
      </c>
      <c r="AY325" s="168" t="s">
        <v>162</v>
      </c>
    </row>
    <row r="326" spans="2:65" s="1" customFormat="1" ht="37.9" customHeight="1">
      <c r="B326" s="123"/>
      <c r="C326" s="153" t="s">
        <v>499</v>
      </c>
      <c r="D326" s="153" t="s">
        <v>164</v>
      </c>
      <c r="E326" s="154" t="s">
        <v>500</v>
      </c>
      <c r="F326" s="155" t="s">
        <v>501</v>
      </c>
      <c r="G326" s="156" t="s">
        <v>174</v>
      </c>
      <c r="H326" s="157">
        <v>130.9</v>
      </c>
      <c r="I326" s="158"/>
      <c r="J326" s="159">
        <f>ROUND(I326*H326,2)</f>
        <v>0</v>
      </c>
      <c r="K326" s="160"/>
      <c r="L326" s="32"/>
      <c r="M326" s="161" t="s">
        <v>1</v>
      </c>
      <c r="N326" s="122" t="s">
        <v>37</v>
      </c>
      <c r="P326" s="162">
        <f>O326*H326</f>
        <v>0</v>
      </c>
      <c r="Q326" s="162">
        <v>5.5999999999999995E-4</v>
      </c>
      <c r="R326" s="162">
        <f>Q326*H326</f>
        <v>7.3303999999999994E-2</v>
      </c>
      <c r="S326" s="162">
        <v>0</v>
      </c>
      <c r="T326" s="163">
        <f>S326*H326</f>
        <v>0</v>
      </c>
      <c r="AR326" s="164" t="s">
        <v>256</v>
      </c>
      <c r="AT326" s="164" t="s">
        <v>164</v>
      </c>
      <c r="AU326" s="164" t="s">
        <v>86</v>
      </c>
      <c r="AY326" s="17" t="s">
        <v>162</v>
      </c>
      <c r="BE326" s="165">
        <f>IF(N326="základná",J326,0)</f>
        <v>0</v>
      </c>
      <c r="BF326" s="165">
        <f>IF(N326="znížená",J326,0)</f>
        <v>0</v>
      </c>
      <c r="BG326" s="165">
        <f>IF(N326="zákl. prenesená",J326,0)</f>
        <v>0</v>
      </c>
      <c r="BH326" s="165">
        <f>IF(N326="zníž. prenesená",J326,0)</f>
        <v>0</v>
      </c>
      <c r="BI326" s="165">
        <f>IF(N326="nulová",J326,0)</f>
        <v>0</v>
      </c>
      <c r="BJ326" s="17" t="s">
        <v>86</v>
      </c>
      <c r="BK326" s="165">
        <f>ROUND(I326*H326,2)</f>
        <v>0</v>
      </c>
      <c r="BL326" s="17" t="s">
        <v>256</v>
      </c>
      <c r="BM326" s="164" t="s">
        <v>502</v>
      </c>
    </row>
    <row r="327" spans="2:65" s="12" customFormat="1">
      <c r="B327" s="166"/>
      <c r="D327" s="167" t="s">
        <v>170</v>
      </c>
      <c r="E327" s="168" t="s">
        <v>1</v>
      </c>
      <c r="F327" s="169" t="s">
        <v>503</v>
      </c>
      <c r="H327" s="170">
        <v>116.6</v>
      </c>
      <c r="I327" s="171"/>
      <c r="L327" s="166"/>
      <c r="M327" s="172"/>
      <c r="T327" s="173"/>
      <c r="AT327" s="168" t="s">
        <v>170</v>
      </c>
      <c r="AU327" s="168" t="s">
        <v>86</v>
      </c>
      <c r="AV327" s="12" t="s">
        <v>86</v>
      </c>
      <c r="AW327" s="12" t="s">
        <v>28</v>
      </c>
      <c r="AX327" s="12" t="s">
        <v>71</v>
      </c>
      <c r="AY327" s="168" t="s">
        <v>162</v>
      </c>
    </row>
    <row r="328" spans="2:65" s="12" customFormat="1">
      <c r="B328" s="166"/>
      <c r="D328" s="167" t="s">
        <v>170</v>
      </c>
      <c r="E328" s="168" t="s">
        <v>1</v>
      </c>
      <c r="F328" s="169" t="s">
        <v>504</v>
      </c>
      <c r="H328" s="170">
        <v>14.3</v>
      </c>
      <c r="I328" s="171"/>
      <c r="L328" s="166"/>
      <c r="M328" s="172"/>
      <c r="T328" s="173"/>
      <c r="AT328" s="168" t="s">
        <v>170</v>
      </c>
      <c r="AU328" s="168" t="s">
        <v>86</v>
      </c>
      <c r="AV328" s="12" t="s">
        <v>86</v>
      </c>
      <c r="AW328" s="12" t="s">
        <v>28</v>
      </c>
      <c r="AX328" s="12" t="s">
        <v>71</v>
      </c>
      <c r="AY328" s="168" t="s">
        <v>162</v>
      </c>
    </row>
    <row r="329" spans="2:65" s="13" customFormat="1">
      <c r="B329" s="174"/>
      <c r="D329" s="167" t="s">
        <v>170</v>
      </c>
      <c r="E329" s="175" t="s">
        <v>1</v>
      </c>
      <c r="F329" s="176" t="s">
        <v>177</v>
      </c>
      <c r="H329" s="177">
        <v>130.9</v>
      </c>
      <c r="I329" s="178"/>
      <c r="L329" s="174"/>
      <c r="M329" s="179"/>
      <c r="T329" s="180"/>
      <c r="AT329" s="175" t="s">
        <v>170</v>
      </c>
      <c r="AU329" s="175" t="s">
        <v>86</v>
      </c>
      <c r="AV329" s="13" t="s">
        <v>168</v>
      </c>
      <c r="AW329" s="13" t="s">
        <v>28</v>
      </c>
      <c r="AX329" s="13" t="s">
        <v>79</v>
      </c>
      <c r="AY329" s="175" t="s">
        <v>162</v>
      </c>
    </row>
    <row r="330" spans="2:65" s="1" customFormat="1" ht="16.5" customHeight="1">
      <c r="B330" s="123"/>
      <c r="C330" s="194" t="s">
        <v>505</v>
      </c>
      <c r="D330" s="194" t="s">
        <v>290</v>
      </c>
      <c r="E330" s="195" t="s">
        <v>487</v>
      </c>
      <c r="F330" s="196" t="s">
        <v>488</v>
      </c>
      <c r="G330" s="197" t="s">
        <v>350</v>
      </c>
      <c r="H330" s="198">
        <v>1047.2</v>
      </c>
      <c r="I330" s="199"/>
      <c r="J330" s="200">
        <f>ROUND(I330*H330,2)</f>
        <v>0</v>
      </c>
      <c r="K330" s="201"/>
      <c r="L330" s="202"/>
      <c r="M330" s="203" t="s">
        <v>1</v>
      </c>
      <c r="N330" s="204" t="s">
        <v>37</v>
      </c>
      <c r="P330" s="162">
        <f>O330*H330</f>
        <v>0</v>
      </c>
      <c r="Q330" s="162">
        <v>3.5E-4</v>
      </c>
      <c r="R330" s="162">
        <f>Q330*H330</f>
        <v>0.36652000000000001</v>
      </c>
      <c r="S330" s="162">
        <v>0</v>
      </c>
      <c r="T330" s="163">
        <f>S330*H330</f>
        <v>0</v>
      </c>
      <c r="AR330" s="164" t="s">
        <v>340</v>
      </c>
      <c r="AT330" s="164" t="s">
        <v>290</v>
      </c>
      <c r="AU330" s="164" t="s">
        <v>86</v>
      </c>
      <c r="AY330" s="17" t="s">
        <v>162</v>
      </c>
      <c r="BE330" s="165">
        <f>IF(N330="základná",J330,0)</f>
        <v>0</v>
      </c>
      <c r="BF330" s="165">
        <f>IF(N330="znížená",J330,0)</f>
        <v>0</v>
      </c>
      <c r="BG330" s="165">
        <f>IF(N330="zákl. prenesená",J330,0)</f>
        <v>0</v>
      </c>
      <c r="BH330" s="165">
        <f>IF(N330="zníž. prenesená",J330,0)</f>
        <v>0</v>
      </c>
      <c r="BI330" s="165">
        <f>IF(N330="nulová",J330,0)</f>
        <v>0</v>
      </c>
      <c r="BJ330" s="17" t="s">
        <v>86</v>
      </c>
      <c r="BK330" s="165">
        <f>ROUND(I330*H330,2)</f>
        <v>0</v>
      </c>
      <c r="BL330" s="17" t="s">
        <v>256</v>
      </c>
      <c r="BM330" s="164" t="s">
        <v>506</v>
      </c>
    </row>
    <row r="331" spans="2:65" s="1" customFormat="1" ht="33" customHeight="1">
      <c r="B331" s="123"/>
      <c r="C331" s="153" t="s">
        <v>507</v>
      </c>
      <c r="D331" s="153" t="s">
        <v>164</v>
      </c>
      <c r="E331" s="154" t="s">
        <v>508</v>
      </c>
      <c r="F331" s="155" t="s">
        <v>509</v>
      </c>
      <c r="G331" s="156" t="s">
        <v>174</v>
      </c>
      <c r="H331" s="157">
        <v>69.7</v>
      </c>
      <c r="I331" s="158"/>
      <c r="J331" s="159">
        <f>ROUND(I331*H331,2)</f>
        <v>0</v>
      </c>
      <c r="K331" s="160"/>
      <c r="L331" s="32"/>
      <c r="M331" s="161" t="s">
        <v>1</v>
      </c>
      <c r="N331" s="122" t="s">
        <v>37</v>
      </c>
      <c r="P331" s="162">
        <f>O331*H331</f>
        <v>0</v>
      </c>
      <c r="Q331" s="162">
        <v>5.5999999999999995E-4</v>
      </c>
      <c r="R331" s="162">
        <f>Q331*H331</f>
        <v>3.9031999999999997E-2</v>
      </c>
      <c r="S331" s="162">
        <v>0</v>
      </c>
      <c r="T331" s="163">
        <f>S331*H331</f>
        <v>0</v>
      </c>
      <c r="AR331" s="164" t="s">
        <v>256</v>
      </c>
      <c r="AT331" s="164" t="s">
        <v>164</v>
      </c>
      <c r="AU331" s="164" t="s">
        <v>86</v>
      </c>
      <c r="AY331" s="17" t="s">
        <v>162</v>
      </c>
      <c r="BE331" s="165">
        <f>IF(N331="základná",J331,0)</f>
        <v>0</v>
      </c>
      <c r="BF331" s="165">
        <f>IF(N331="znížená",J331,0)</f>
        <v>0</v>
      </c>
      <c r="BG331" s="165">
        <f>IF(N331="zákl. prenesená",J331,0)</f>
        <v>0</v>
      </c>
      <c r="BH331" s="165">
        <f>IF(N331="zníž. prenesená",J331,0)</f>
        <v>0</v>
      </c>
      <c r="BI331" s="165">
        <f>IF(N331="nulová",J331,0)</f>
        <v>0</v>
      </c>
      <c r="BJ331" s="17" t="s">
        <v>86</v>
      </c>
      <c r="BK331" s="165">
        <f>ROUND(I331*H331,2)</f>
        <v>0</v>
      </c>
      <c r="BL331" s="17" t="s">
        <v>256</v>
      </c>
      <c r="BM331" s="164" t="s">
        <v>510</v>
      </c>
    </row>
    <row r="332" spans="2:65" s="12" customFormat="1">
      <c r="B332" s="166"/>
      <c r="D332" s="167" t="s">
        <v>170</v>
      </c>
      <c r="E332" s="168" t="s">
        <v>1</v>
      </c>
      <c r="F332" s="169" t="s">
        <v>511</v>
      </c>
      <c r="H332" s="170">
        <v>55.4</v>
      </c>
      <c r="I332" s="171"/>
      <c r="L332" s="166"/>
      <c r="M332" s="172"/>
      <c r="T332" s="173"/>
      <c r="AT332" s="168" t="s">
        <v>170</v>
      </c>
      <c r="AU332" s="168" t="s">
        <v>86</v>
      </c>
      <c r="AV332" s="12" t="s">
        <v>86</v>
      </c>
      <c r="AW332" s="12" t="s">
        <v>28</v>
      </c>
      <c r="AX332" s="12" t="s">
        <v>71</v>
      </c>
      <c r="AY332" s="168" t="s">
        <v>162</v>
      </c>
    </row>
    <row r="333" spans="2:65" s="12" customFormat="1">
      <c r="B333" s="166"/>
      <c r="D333" s="167" t="s">
        <v>170</v>
      </c>
      <c r="E333" s="168" t="s">
        <v>1</v>
      </c>
      <c r="F333" s="169" t="s">
        <v>504</v>
      </c>
      <c r="H333" s="170">
        <v>14.3</v>
      </c>
      <c r="I333" s="171"/>
      <c r="L333" s="166"/>
      <c r="M333" s="172"/>
      <c r="T333" s="173"/>
      <c r="AT333" s="168" t="s">
        <v>170</v>
      </c>
      <c r="AU333" s="168" t="s">
        <v>86</v>
      </c>
      <c r="AV333" s="12" t="s">
        <v>86</v>
      </c>
      <c r="AW333" s="12" t="s">
        <v>28</v>
      </c>
      <c r="AX333" s="12" t="s">
        <v>71</v>
      </c>
      <c r="AY333" s="168" t="s">
        <v>162</v>
      </c>
    </row>
    <row r="334" spans="2:65" s="13" customFormat="1">
      <c r="B334" s="174"/>
      <c r="D334" s="167" t="s">
        <v>170</v>
      </c>
      <c r="E334" s="175" t="s">
        <v>1</v>
      </c>
      <c r="F334" s="176" t="s">
        <v>177</v>
      </c>
      <c r="H334" s="177">
        <v>69.7</v>
      </c>
      <c r="I334" s="178"/>
      <c r="L334" s="174"/>
      <c r="M334" s="179"/>
      <c r="T334" s="180"/>
      <c r="AT334" s="175" t="s">
        <v>170</v>
      </c>
      <c r="AU334" s="175" t="s">
        <v>86</v>
      </c>
      <c r="AV334" s="13" t="s">
        <v>168</v>
      </c>
      <c r="AW334" s="13" t="s">
        <v>28</v>
      </c>
      <c r="AX334" s="13" t="s">
        <v>79</v>
      </c>
      <c r="AY334" s="175" t="s">
        <v>162</v>
      </c>
    </row>
    <row r="335" spans="2:65" s="1" customFormat="1" ht="16.5" customHeight="1">
      <c r="B335" s="123"/>
      <c r="C335" s="194" t="s">
        <v>512</v>
      </c>
      <c r="D335" s="194" t="s">
        <v>290</v>
      </c>
      <c r="E335" s="195" t="s">
        <v>487</v>
      </c>
      <c r="F335" s="196" t="s">
        <v>488</v>
      </c>
      <c r="G335" s="197" t="s">
        <v>350</v>
      </c>
      <c r="H335" s="198">
        <v>557.6</v>
      </c>
      <c r="I335" s="199"/>
      <c r="J335" s="200">
        <f>ROUND(I335*H335,2)</f>
        <v>0</v>
      </c>
      <c r="K335" s="201"/>
      <c r="L335" s="202"/>
      <c r="M335" s="203" t="s">
        <v>1</v>
      </c>
      <c r="N335" s="204" t="s">
        <v>37</v>
      </c>
      <c r="P335" s="162">
        <f>O335*H335</f>
        <v>0</v>
      </c>
      <c r="Q335" s="162">
        <v>3.5E-4</v>
      </c>
      <c r="R335" s="162">
        <f>Q335*H335</f>
        <v>0.19516</v>
      </c>
      <c r="S335" s="162">
        <v>0</v>
      </c>
      <c r="T335" s="163">
        <f>S335*H335</f>
        <v>0</v>
      </c>
      <c r="AR335" s="164" t="s">
        <v>340</v>
      </c>
      <c r="AT335" s="164" t="s">
        <v>290</v>
      </c>
      <c r="AU335" s="164" t="s">
        <v>86</v>
      </c>
      <c r="AY335" s="17" t="s">
        <v>162</v>
      </c>
      <c r="BE335" s="165">
        <f>IF(N335="základná",J335,0)</f>
        <v>0</v>
      </c>
      <c r="BF335" s="165">
        <f>IF(N335="znížená",J335,0)</f>
        <v>0</v>
      </c>
      <c r="BG335" s="165">
        <f>IF(N335="zákl. prenesená",J335,0)</f>
        <v>0</v>
      </c>
      <c r="BH335" s="165">
        <f>IF(N335="zníž. prenesená",J335,0)</f>
        <v>0</v>
      </c>
      <c r="BI335" s="165">
        <f>IF(N335="nulová",J335,0)</f>
        <v>0</v>
      </c>
      <c r="BJ335" s="17" t="s">
        <v>86</v>
      </c>
      <c r="BK335" s="165">
        <f>ROUND(I335*H335,2)</f>
        <v>0</v>
      </c>
      <c r="BL335" s="17" t="s">
        <v>256</v>
      </c>
      <c r="BM335" s="164" t="s">
        <v>513</v>
      </c>
    </row>
    <row r="336" spans="2:65" s="1" customFormat="1" ht="33" customHeight="1">
      <c r="B336" s="123"/>
      <c r="C336" s="153" t="s">
        <v>514</v>
      </c>
      <c r="D336" s="153" t="s">
        <v>164</v>
      </c>
      <c r="E336" s="154" t="s">
        <v>515</v>
      </c>
      <c r="F336" s="155" t="s">
        <v>516</v>
      </c>
      <c r="G336" s="156" t="s">
        <v>174</v>
      </c>
      <c r="H336" s="157">
        <v>55.8</v>
      </c>
      <c r="I336" s="158"/>
      <c r="J336" s="159">
        <f>ROUND(I336*H336,2)</f>
        <v>0</v>
      </c>
      <c r="K336" s="160"/>
      <c r="L336" s="32"/>
      <c r="M336" s="161" t="s">
        <v>1</v>
      </c>
      <c r="N336" s="122" t="s">
        <v>37</v>
      </c>
      <c r="P336" s="162">
        <f>O336*H336</f>
        <v>0</v>
      </c>
      <c r="Q336" s="162">
        <v>5.1999999999999995E-4</v>
      </c>
      <c r="R336" s="162">
        <f>Q336*H336</f>
        <v>2.9015999999999997E-2</v>
      </c>
      <c r="S336" s="162">
        <v>0</v>
      </c>
      <c r="T336" s="163">
        <f>S336*H336</f>
        <v>0</v>
      </c>
      <c r="AR336" s="164" t="s">
        <v>256</v>
      </c>
      <c r="AT336" s="164" t="s">
        <v>164</v>
      </c>
      <c r="AU336" s="164" t="s">
        <v>86</v>
      </c>
      <c r="AY336" s="17" t="s">
        <v>162</v>
      </c>
      <c r="BE336" s="165">
        <f>IF(N336="základná",J336,0)</f>
        <v>0</v>
      </c>
      <c r="BF336" s="165">
        <f>IF(N336="znížená",J336,0)</f>
        <v>0</v>
      </c>
      <c r="BG336" s="165">
        <f>IF(N336="zákl. prenesená",J336,0)</f>
        <v>0</v>
      </c>
      <c r="BH336" s="165">
        <f>IF(N336="zníž. prenesená",J336,0)</f>
        <v>0</v>
      </c>
      <c r="BI336" s="165">
        <f>IF(N336="nulová",J336,0)</f>
        <v>0</v>
      </c>
      <c r="BJ336" s="17" t="s">
        <v>86</v>
      </c>
      <c r="BK336" s="165">
        <f>ROUND(I336*H336,2)</f>
        <v>0</v>
      </c>
      <c r="BL336" s="17" t="s">
        <v>256</v>
      </c>
      <c r="BM336" s="164" t="s">
        <v>517</v>
      </c>
    </row>
    <row r="337" spans="2:65" s="12" customFormat="1">
      <c r="B337" s="166"/>
      <c r="D337" s="167" t="s">
        <v>170</v>
      </c>
      <c r="E337" s="168" t="s">
        <v>1</v>
      </c>
      <c r="F337" s="169" t="s">
        <v>518</v>
      </c>
      <c r="H337" s="170">
        <v>55.8</v>
      </c>
      <c r="I337" s="171"/>
      <c r="L337" s="166"/>
      <c r="M337" s="172"/>
      <c r="T337" s="173"/>
      <c r="AT337" s="168" t="s">
        <v>170</v>
      </c>
      <c r="AU337" s="168" t="s">
        <v>86</v>
      </c>
      <c r="AV337" s="12" t="s">
        <v>86</v>
      </c>
      <c r="AW337" s="12" t="s">
        <v>28</v>
      </c>
      <c r="AX337" s="12" t="s">
        <v>79</v>
      </c>
      <c r="AY337" s="168" t="s">
        <v>162</v>
      </c>
    </row>
    <row r="338" spans="2:65" s="1" customFormat="1" ht="16.5" customHeight="1">
      <c r="B338" s="123"/>
      <c r="C338" s="194" t="s">
        <v>519</v>
      </c>
      <c r="D338" s="194" t="s">
        <v>290</v>
      </c>
      <c r="E338" s="195" t="s">
        <v>487</v>
      </c>
      <c r="F338" s="196" t="s">
        <v>488</v>
      </c>
      <c r="G338" s="197" t="s">
        <v>350</v>
      </c>
      <c r="H338" s="198">
        <v>446.4</v>
      </c>
      <c r="I338" s="199"/>
      <c r="J338" s="200">
        <f>ROUND(I338*H338,2)</f>
        <v>0</v>
      </c>
      <c r="K338" s="201"/>
      <c r="L338" s="202"/>
      <c r="M338" s="203" t="s">
        <v>1</v>
      </c>
      <c r="N338" s="204" t="s">
        <v>37</v>
      </c>
      <c r="P338" s="162">
        <f>O338*H338</f>
        <v>0</v>
      </c>
      <c r="Q338" s="162">
        <v>3.5E-4</v>
      </c>
      <c r="R338" s="162">
        <f>Q338*H338</f>
        <v>0.15623999999999999</v>
      </c>
      <c r="S338" s="162">
        <v>0</v>
      </c>
      <c r="T338" s="163">
        <f>S338*H338</f>
        <v>0</v>
      </c>
      <c r="AR338" s="164" t="s">
        <v>340</v>
      </c>
      <c r="AT338" s="164" t="s">
        <v>290</v>
      </c>
      <c r="AU338" s="164" t="s">
        <v>86</v>
      </c>
      <c r="AY338" s="17" t="s">
        <v>162</v>
      </c>
      <c r="BE338" s="165">
        <f>IF(N338="základná",J338,0)</f>
        <v>0</v>
      </c>
      <c r="BF338" s="165">
        <f>IF(N338="znížená",J338,0)</f>
        <v>0</v>
      </c>
      <c r="BG338" s="165">
        <f>IF(N338="zákl. prenesená",J338,0)</f>
        <v>0</v>
      </c>
      <c r="BH338" s="165">
        <f>IF(N338="zníž. prenesená",J338,0)</f>
        <v>0</v>
      </c>
      <c r="BI338" s="165">
        <f>IF(N338="nulová",J338,0)</f>
        <v>0</v>
      </c>
      <c r="BJ338" s="17" t="s">
        <v>86</v>
      </c>
      <c r="BK338" s="165">
        <f>ROUND(I338*H338,2)</f>
        <v>0</v>
      </c>
      <c r="BL338" s="17" t="s">
        <v>256</v>
      </c>
      <c r="BM338" s="164" t="s">
        <v>520</v>
      </c>
    </row>
    <row r="339" spans="2:65" s="1" customFormat="1" ht="33" customHeight="1">
      <c r="B339" s="123"/>
      <c r="C339" s="153" t="s">
        <v>521</v>
      </c>
      <c r="D339" s="153" t="s">
        <v>164</v>
      </c>
      <c r="E339" s="154" t="s">
        <v>522</v>
      </c>
      <c r="F339" s="155" t="s">
        <v>523</v>
      </c>
      <c r="G339" s="156" t="s">
        <v>174</v>
      </c>
      <c r="H339" s="157">
        <v>7</v>
      </c>
      <c r="I339" s="158"/>
      <c r="J339" s="159">
        <f>ROUND(I339*H339,2)</f>
        <v>0</v>
      </c>
      <c r="K339" s="160"/>
      <c r="L339" s="32"/>
      <c r="M339" s="161" t="s">
        <v>1</v>
      </c>
      <c r="N339" s="122" t="s">
        <v>37</v>
      </c>
      <c r="P339" s="162">
        <f>O339*H339</f>
        <v>0</v>
      </c>
      <c r="Q339" s="162">
        <v>6.4083E-4</v>
      </c>
      <c r="R339" s="162">
        <f>Q339*H339</f>
        <v>4.4858099999999998E-3</v>
      </c>
      <c r="S339" s="162">
        <v>0</v>
      </c>
      <c r="T339" s="163">
        <f>S339*H339</f>
        <v>0</v>
      </c>
      <c r="AR339" s="164" t="s">
        <v>256</v>
      </c>
      <c r="AT339" s="164" t="s">
        <v>164</v>
      </c>
      <c r="AU339" s="164" t="s">
        <v>86</v>
      </c>
      <c r="AY339" s="17" t="s">
        <v>162</v>
      </c>
      <c r="BE339" s="165">
        <f>IF(N339="základná",J339,0)</f>
        <v>0</v>
      </c>
      <c r="BF339" s="165">
        <f>IF(N339="znížená",J339,0)</f>
        <v>0</v>
      </c>
      <c r="BG339" s="165">
        <f>IF(N339="zákl. prenesená",J339,0)</f>
        <v>0</v>
      </c>
      <c r="BH339" s="165">
        <f>IF(N339="zníž. prenesená",J339,0)</f>
        <v>0</v>
      </c>
      <c r="BI339" s="165">
        <f>IF(N339="nulová",J339,0)</f>
        <v>0</v>
      </c>
      <c r="BJ339" s="17" t="s">
        <v>86</v>
      </c>
      <c r="BK339" s="165">
        <f>ROUND(I339*H339,2)</f>
        <v>0</v>
      </c>
      <c r="BL339" s="17" t="s">
        <v>256</v>
      </c>
      <c r="BM339" s="164" t="s">
        <v>524</v>
      </c>
    </row>
    <row r="340" spans="2:65" s="12" customFormat="1">
      <c r="B340" s="166"/>
      <c r="D340" s="167" t="s">
        <v>170</v>
      </c>
      <c r="E340" s="168" t="s">
        <v>1</v>
      </c>
      <c r="F340" s="169" t="s">
        <v>525</v>
      </c>
      <c r="H340" s="170">
        <v>7</v>
      </c>
      <c r="I340" s="171"/>
      <c r="L340" s="166"/>
      <c r="M340" s="172"/>
      <c r="T340" s="173"/>
      <c r="AT340" s="168" t="s">
        <v>170</v>
      </c>
      <c r="AU340" s="168" t="s">
        <v>86</v>
      </c>
      <c r="AV340" s="12" t="s">
        <v>86</v>
      </c>
      <c r="AW340" s="12" t="s">
        <v>28</v>
      </c>
      <c r="AX340" s="12" t="s">
        <v>79</v>
      </c>
      <c r="AY340" s="168" t="s">
        <v>162</v>
      </c>
    </row>
    <row r="341" spans="2:65" s="1" customFormat="1" ht="16.5" customHeight="1">
      <c r="B341" s="123"/>
      <c r="C341" s="194" t="s">
        <v>526</v>
      </c>
      <c r="D341" s="194" t="s">
        <v>290</v>
      </c>
      <c r="E341" s="195" t="s">
        <v>487</v>
      </c>
      <c r="F341" s="196" t="s">
        <v>488</v>
      </c>
      <c r="G341" s="197" t="s">
        <v>350</v>
      </c>
      <c r="H341" s="198">
        <v>56</v>
      </c>
      <c r="I341" s="199"/>
      <c r="J341" s="200">
        <f>ROUND(I341*H341,2)</f>
        <v>0</v>
      </c>
      <c r="K341" s="201"/>
      <c r="L341" s="202"/>
      <c r="M341" s="203" t="s">
        <v>1</v>
      </c>
      <c r="N341" s="204" t="s">
        <v>37</v>
      </c>
      <c r="P341" s="162">
        <f>O341*H341</f>
        <v>0</v>
      </c>
      <c r="Q341" s="162">
        <v>3.5E-4</v>
      </c>
      <c r="R341" s="162">
        <f>Q341*H341</f>
        <v>1.9599999999999999E-2</v>
      </c>
      <c r="S341" s="162">
        <v>0</v>
      </c>
      <c r="T341" s="163">
        <f>S341*H341</f>
        <v>0</v>
      </c>
      <c r="AR341" s="164" t="s">
        <v>340</v>
      </c>
      <c r="AT341" s="164" t="s">
        <v>290</v>
      </c>
      <c r="AU341" s="164" t="s">
        <v>86</v>
      </c>
      <c r="AY341" s="17" t="s">
        <v>162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7" t="s">
        <v>86</v>
      </c>
      <c r="BK341" s="165">
        <f>ROUND(I341*H341,2)</f>
        <v>0</v>
      </c>
      <c r="BL341" s="17" t="s">
        <v>256</v>
      </c>
      <c r="BM341" s="164" t="s">
        <v>527</v>
      </c>
    </row>
    <row r="342" spans="2:65" s="1" customFormat="1" ht="37.9" customHeight="1">
      <c r="B342" s="123"/>
      <c r="C342" s="153" t="s">
        <v>528</v>
      </c>
      <c r="D342" s="153" t="s">
        <v>164</v>
      </c>
      <c r="E342" s="154" t="s">
        <v>529</v>
      </c>
      <c r="F342" s="155" t="s">
        <v>530</v>
      </c>
      <c r="G342" s="156" t="s">
        <v>174</v>
      </c>
      <c r="H342" s="157">
        <v>55.4</v>
      </c>
      <c r="I342" s="158"/>
      <c r="J342" s="159">
        <f>ROUND(I342*H342,2)</f>
        <v>0</v>
      </c>
      <c r="K342" s="160"/>
      <c r="L342" s="32"/>
      <c r="M342" s="161" t="s">
        <v>1</v>
      </c>
      <c r="N342" s="122" t="s">
        <v>37</v>
      </c>
      <c r="P342" s="162">
        <f>O342*H342</f>
        <v>0</v>
      </c>
      <c r="Q342" s="162">
        <v>1.6900000000000001E-3</v>
      </c>
      <c r="R342" s="162">
        <f>Q342*H342</f>
        <v>9.3626000000000001E-2</v>
      </c>
      <c r="S342" s="162">
        <v>0</v>
      </c>
      <c r="T342" s="163">
        <f>S342*H342</f>
        <v>0</v>
      </c>
      <c r="AR342" s="164" t="s">
        <v>256</v>
      </c>
      <c r="AT342" s="164" t="s">
        <v>164</v>
      </c>
      <c r="AU342" s="164" t="s">
        <v>86</v>
      </c>
      <c r="AY342" s="17" t="s">
        <v>162</v>
      </c>
      <c r="BE342" s="165">
        <f>IF(N342="základná",J342,0)</f>
        <v>0</v>
      </c>
      <c r="BF342" s="165">
        <f>IF(N342="znížená",J342,0)</f>
        <v>0</v>
      </c>
      <c r="BG342" s="165">
        <f>IF(N342="zákl. prenesená",J342,0)</f>
        <v>0</v>
      </c>
      <c r="BH342" s="165">
        <f>IF(N342="zníž. prenesená",J342,0)</f>
        <v>0</v>
      </c>
      <c r="BI342" s="165">
        <f>IF(N342="nulová",J342,0)</f>
        <v>0</v>
      </c>
      <c r="BJ342" s="17" t="s">
        <v>86</v>
      </c>
      <c r="BK342" s="165">
        <f>ROUND(I342*H342,2)</f>
        <v>0</v>
      </c>
      <c r="BL342" s="17" t="s">
        <v>256</v>
      </c>
      <c r="BM342" s="164" t="s">
        <v>531</v>
      </c>
    </row>
    <row r="343" spans="2:65" s="12" customFormat="1">
      <c r="B343" s="166"/>
      <c r="D343" s="167" t="s">
        <v>170</v>
      </c>
      <c r="E343" s="168" t="s">
        <v>1</v>
      </c>
      <c r="F343" s="169" t="s">
        <v>532</v>
      </c>
      <c r="H343" s="170">
        <v>55.4</v>
      </c>
      <c r="I343" s="171"/>
      <c r="L343" s="166"/>
      <c r="M343" s="172"/>
      <c r="T343" s="173"/>
      <c r="AT343" s="168" t="s">
        <v>170</v>
      </c>
      <c r="AU343" s="168" t="s">
        <v>86</v>
      </c>
      <c r="AV343" s="12" t="s">
        <v>86</v>
      </c>
      <c r="AW343" s="12" t="s">
        <v>28</v>
      </c>
      <c r="AX343" s="12" t="s">
        <v>79</v>
      </c>
      <c r="AY343" s="168" t="s">
        <v>162</v>
      </c>
    </row>
    <row r="344" spans="2:65" s="1" customFormat="1" ht="16.5" customHeight="1">
      <c r="B344" s="123"/>
      <c r="C344" s="194" t="s">
        <v>533</v>
      </c>
      <c r="D344" s="194" t="s">
        <v>290</v>
      </c>
      <c r="E344" s="195" t="s">
        <v>487</v>
      </c>
      <c r="F344" s="196" t="s">
        <v>488</v>
      </c>
      <c r="G344" s="197" t="s">
        <v>350</v>
      </c>
      <c r="H344" s="198">
        <v>443.2</v>
      </c>
      <c r="I344" s="199"/>
      <c r="J344" s="200">
        <f>ROUND(I344*H344,2)</f>
        <v>0</v>
      </c>
      <c r="K344" s="201"/>
      <c r="L344" s="202"/>
      <c r="M344" s="203" t="s">
        <v>1</v>
      </c>
      <c r="N344" s="204" t="s">
        <v>37</v>
      </c>
      <c r="P344" s="162">
        <f>O344*H344</f>
        <v>0</v>
      </c>
      <c r="Q344" s="162">
        <v>3.5E-4</v>
      </c>
      <c r="R344" s="162">
        <f>Q344*H344</f>
        <v>0.15512000000000001</v>
      </c>
      <c r="S344" s="162">
        <v>0</v>
      </c>
      <c r="T344" s="163">
        <f>S344*H344</f>
        <v>0</v>
      </c>
      <c r="AR344" s="164" t="s">
        <v>340</v>
      </c>
      <c r="AT344" s="164" t="s">
        <v>290</v>
      </c>
      <c r="AU344" s="164" t="s">
        <v>86</v>
      </c>
      <c r="AY344" s="17" t="s">
        <v>162</v>
      </c>
      <c r="BE344" s="165">
        <f>IF(N344="základná",J344,0)</f>
        <v>0</v>
      </c>
      <c r="BF344" s="165">
        <f>IF(N344="znížená",J344,0)</f>
        <v>0</v>
      </c>
      <c r="BG344" s="165">
        <f>IF(N344="zákl. prenesená",J344,0)</f>
        <v>0</v>
      </c>
      <c r="BH344" s="165">
        <f>IF(N344="zníž. prenesená",J344,0)</f>
        <v>0</v>
      </c>
      <c r="BI344" s="165">
        <f>IF(N344="nulová",J344,0)</f>
        <v>0</v>
      </c>
      <c r="BJ344" s="17" t="s">
        <v>86</v>
      </c>
      <c r="BK344" s="165">
        <f>ROUND(I344*H344,2)</f>
        <v>0</v>
      </c>
      <c r="BL344" s="17" t="s">
        <v>256</v>
      </c>
      <c r="BM344" s="164" t="s">
        <v>534</v>
      </c>
    </row>
    <row r="345" spans="2:65" s="1" customFormat="1" ht="24.2" customHeight="1">
      <c r="B345" s="123"/>
      <c r="C345" s="153" t="s">
        <v>535</v>
      </c>
      <c r="D345" s="153" t="s">
        <v>164</v>
      </c>
      <c r="E345" s="154" t="s">
        <v>536</v>
      </c>
      <c r="F345" s="155" t="s">
        <v>537</v>
      </c>
      <c r="G345" s="156" t="s">
        <v>193</v>
      </c>
      <c r="H345" s="157">
        <v>639.57000000000005</v>
      </c>
      <c r="I345" s="158"/>
      <c r="J345" s="159">
        <f>ROUND(I345*H345,2)</f>
        <v>0</v>
      </c>
      <c r="K345" s="160"/>
      <c r="L345" s="32"/>
      <c r="M345" s="161" t="s">
        <v>1</v>
      </c>
      <c r="N345" s="122" t="s">
        <v>37</v>
      </c>
      <c r="P345" s="162">
        <f>O345*H345</f>
        <v>0</v>
      </c>
      <c r="Q345" s="162">
        <v>0</v>
      </c>
      <c r="R345" s="162">
        <f>Q345*H345</f>
        <v>0</v>
      </c>
      <c r="S345" s="162">
        <v>0</v>
      </c>
      <c r="T345" s="163">
        <f>S345*H345</f>
        <v>0</v>
      </c>
      <c r="AR345" s="164" t="s">
        <v>256</v>
      </c>
      <c r="AT345" s="164" t="s">
        <v>164</v>
      </c>
      <c r="AU345" s="164" t="s">
        <v>86</v>
      </c>
      <c r="AY345" s="17" t="s">
        <v>162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7" t="s">
        <v>86</v>
      </c>
      <c r="BK345" s="165">
        <f>ROUND(I345*H345,2)</f>
        <v>0</v>
      </c>
      <c r="BL345" s="17" t="s">
        <v>256</v>
      </c>
      <c r="BM345" s="164" t="s">
        <v>538</v>
      </c>
    </row>
    <row r="346" spans="2:65" s="12" customFormat="1">
      <c r="B346" s="166"/>
      <c r="D346" s="167" t="s">
        <v>170</v>
      </c>
      <c r="E346" s="168" t="s">
        <v>1</v>
      </c>
      <c r="F346" s="169" t="s">
        <v>539</v>
      </c>
      <c r="H346" s="170">
        <v>639.57000000000005</v>
      </c>
      <c r="I346" s="171"/>
      <c r="L346" s="166"/>
      <c r="M346" s="172"/>
      <c r="T346" s="173"/>
      <c r="AT346" s="168" t="s">
        <v>170</v>
      </c>
      <c r="AU346" s="168" t="s">
        <v>86</v>
      </c>
      <c r="AV346" s="12" t="s">
        <v>86</v>
      </c>
      <c r="AW346" s="12" t="s">
        <v>28</v>
      </c>
      <c r="AX346" s="12" t="s">
        <v>79</v>
      </c>
      <c r="AY346" s="168" t="s">
        <v>162</v>
      </c>
    </row>
    <row r="347" spans="2:65" s="1" customFormat="1" ht="16.5" customHeight="1">
      <c r="B347" s="123"/>
      <c r="C347" s="194" t="s">
        <v>540</v>
      </c>
      <c r="D347" s="194" t="s">
        <v>290</v>
      </c>
      <c r="E347" s="195" t="s">
        <v>541</v>
      </c>
      <c r="F347" s="196" t="s">
        <v>542</v>
      </c>
      <c r="G347" s="197" t="s">
        <v>193</v>
      </c>
      <c r="H347" s="198">
        <v>735.50599999999997</v>
      </c>
      <c r="I347" s="199"/>
      <c r="J347" s="200">
        <f>ROUND(I347*H347,2)</f>
        <v>0</v>
      </c>
      <c r="K347" s="201"/>
      <c r="L347" s="202"/>
      <c r="M347" s="203" t="s">
        <v>1</v>
      </c>
      <c r="N347" s="204" t="s">
        <v>37</v>
      </c>
      <c r="P347" s="162">
        <f>O347*H347</f>
        <v>0</v>
      </c>
      <c r="Q347" s="162">
        <v>2.9999999999999997E-4</v>
      </c>
      <c r="R347" s="162">
        <f>Q347*H347</f>
        <v>0.22065179999999998</v>
      </c>
      <c r="S347" s="162">
        <v>0</v>
      </c>
      <c r="T347" s="163">
        <f>S347*H347</f>
        <v>0</v>
      </c>
      <c r="AR347" s="164" t="s">
        <v>340</v>
      </c>
      <c r="AT347" s="164" t="s">
        <v>290</v>
      </c>
      <c r="AU347" s="164" t="s">
        <v>86</v>
      </c>
      <c r="AY347" s="17" t="s">
        <v>162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7" t="s">
        <v>86</v>
      </c>
      <c r="BK347" s="165">
        <f>ROUND(I347*H347,2)</f>
        <v>0</v>
      </c>
      <c r="BL347" s="17" t="s">
        <v>256</v>
      </c>
      <c r="BM347" s="164" t="s">
        <v>543</v>
      </c>
    </row>
    <row r="348" spans="2:65" s="12" customFormat="1">
      <c r="B348" s="166"/>
      <c r="D348" s="167" t="s">
        <v>170</v>
      </c>
      <c r="F348" s="169" t="s">
        <v>544</v>
      </c>
      <c r="H348" s="170">
        <v>735.50599999999997</v>
      </c>
      <c r="I348" s="171"/>
      <c r="L348" s="166"/>
      <c r="M348" s="172"/>
      <c r="T348" s="173"/>
      <c r="AT348" s="168" t="s">
        <v>170</v>
      </c>
      <c r="AU348" s="168" t="s">
        <v>86</v>
      </c>
      <c r="AV348" s="12" t="s">
        <v>86</v>
      </c>
      <c r="AW348" s="12" t="s">
        <v>3</v>
      </c>
      <c r="AX348" s="12" t="s">
        <v>79</v>
      </c>
      <c r="AY348" s="168" t="s">
        <v>162</v>
      </c>
    </row>
    <row r="349" spans="2:65" s="1" customFormat="1" ht="24.2" customHeight="1">
      <c r="B349" s="123"/>
      <c r="C349" s="153" t="s">
        <v>545</v>
      </c>
      <c r="D349" s="153" t="s">
        <v>164</v>
      </c>
      <c r="E349" s="154" t="s">
        <v>546</v>
      </c>
      <c r="F349" s="155" t="s">
        <v>547</v>
      </c>
      <c r="G349" s="156" t="s">
        <v>447</v>
      </c>
      <c r="H349" s="205"/>
      <c r="I349" s="158"/>
      <c r="J349" s="159">
        <f>ROUND(I349*H349,2)</f>
        <v>0</v>
      </c>
      <c r="K349" s="160"/>
      <c r="L349" s="32"/>
      <c r="M349" s="161" t="s">
        <v>1</v>
      </c>
      <c r="N349" s="122" t="s">
        <v>37</v>
      </c>
      <c r="P349" s="162">
        <f>O349*H349</f>
        <v>0</v>
      </c>
      <c r="Q349" s="162">
        <v>0</v>
      </c>
      <c r="R349" s="162">
        <f>Q349*H349</f>
        <v>0</v>
      </c>
      <c r="S349" s="162">
        <v>0</v>
      </c>
      <c r="T349" s="163">
        <f>S349*H349</f>
        <v>0</v>
      </c>
      <c r="AR349" s="164" t="s">
        <v>256</v>
      </c>
      <c r="AT349" s="164" t="s">
        <v>164</v>
      </c>
      <c r="AU349" s="164" t="s">
        <v>86</v>
      </c>
      <c r="AY349" s="17" t="s">
        <v>162</v>
      </c>
      <c r="BE349" s="165">
        <f>IF(N349="základná",J349,0)</f>
        <v>0</v>
      </c>
      <c r="BF349" s="165">
        <f>IF(N349="znížená",J349,0)</f>
        <v>0</v>
      </c>
      <c r="BG349" s="165">
        <f>IF(N349="zákl. prenesená",J349,0)</f>
        <v>0</v>
      </c>
      <c r="BH349" s="165">
        <f>IF(N349="zníž. prenesená",J349,0)</f>
        <v>0</v>
      </c>
      <c r="BI349" s="165">
        <f>IF(N349="nulová",J349,0)</f>
        <v>0</v>
      </c>
      <c r="BJ349" s="17" t="s">
        <v>86</v>
      </c>
      <c r="BK349" s="165">
        <f>ROUND(I349*H349,2)</f>
        <v>0</v>
      </c>
      <c r="BL349" s="17" t="s">
        <v>256</v>
      </c>
      <c r="BM349" s="164" t="s">
        <v>548</v>
      </c>
    </row>
    <row r="350" spans="2:65" s="11" customFormat="1" ht="22.9" customHeight="1">
      <c r="B350" s="141"/>
      <c r="D350" s="142" t="s">
        <v>70</v>
      </c>
      <c r="E350" s="151" t="s">
        <v>549</v>
      </c>
      <c r="F350" s="151" t="s">
        <v>550</v>
      </c>
      <c r="I350" s="144"/>
      <c r="J350" s="152">
        <f>BK350</f>
        <v>0</v>
      </c>
      <c r="L350" s="141"/>
      <c r="M350" s="146"/>
      <c r="P350" s="147">
        <f>SUM(P351:P359)</f>
        <v>0</v>
      </c>
      <c r="R350" s="147">
        <f>SUM(R351:R359)</f>
        <v>1.6534494999999998</v>
      </c>
      <c r="T350" s="148">
        <f>SUM(T351:T359)</f>
        <v>0</v>
      </c>
      <c r="AR350" s="142" t="s">
        <v>86</v>
      </c>
      <c r="AT350" s="149" t="s">
        <v>70</v>
      </c>
      <c r="AU350" s="149" t="s">
        <v>79</v>
      </c>
      <c r="AY350" s="142" t="s">
        <v>162</v>
      </c>
      <c r="BK350" s="150">
        <f>SUM(BK351:BK359)</f>
        <v>0</v>
      </c>
    </row>
    <row r="351" spans="2:65" s="1" customFormat="1" ht="24.2" customHeight="1">
      <c r="B351" s="123"/>
      <c r="C351" s="153" t="s">
        <v>551</v>
      </c>
      <c r="D351" s="153" t="s">
        <v>164</v>
      </c>
      <c r="E351" s="154" t="s">
        <v>552</v>
      </c>
      <c r="F351" s="155" t="s">
        <v>553</v>
      </c>
      <c r="G351" s="156" t="s">
        <v>193</v>
      </c>
      <c r="H351" s="157">
        <v>250.92</v>
      </c>
      <c r="I351" s="158"/>
      <c r="J351" s="159">
        <f>ROUND(I351*H351,2)</f>
        <v>0</v>
      </c>
      <c r="K351" s="160"/>
      <c r="L351" s="32"/>
      <c r="M351" s="161" t="s">
        <v>1</v>
      </c>
      <c r="N351" s="122" t="s">
        <v>37</v>
      </c>
      <c r="P351" s="162">
        <f>O351*H351</f>
        <v>0</v>
      </c>
      <c r="Q351" s="162">
        <v>0</v>
      </c>
      <c r="R351" s="162">
        <f>Q351*H351</f>
        <v>0</v>
      </c>
      <c r="S351" s="162">
        <v>0</v>
      </c>
      <c r="T351" s="163">
        <f>S351*H351</f>
        <v>0</v>
      </c>
      <c r="AR351" s="164" t="s">
        <v>256</v>
      </c>
      <c r="AT351" s="164" t="s">
        <v>164</v>
      </c>
      <c r="AU351" s="164" t="s">
        <v>86</v>
      </c>
      <c r="AY351" s="17" t="s">
        <v>162</v>
      </c>
      <c r="BE351" s="165">
        <f>IF(N351="základná",J351,0)</f>
        <v>0</v>
      </c>
      <c r="BF351" s="165">
        <f>IF(N351="znížená",J351,0)</f>
        <v>0</v>
      </c>
      <c r="BG351" s="165">
        <f>IF(N351="zákl. prenesená",J351,0)</f>
        <v>0</v>
      </c>
      <c r="BH351" s="165">
        <f>IF(N351="zníž. prenesená",J351,0)</f>
        <v>0</v>
      </c>
      <c r="BI351" s="165">
        <f>IF(N351="nulová",J351,0)</f>
        <v>0</v>
      </c>
      <c r="BJ351" s="17" t="s">
        <v>86</v>
      </c>
      <c r="BK351" s="165">
        <f>ROUND(I351*H351,2)</f>
        <v>0</v>
      </c>
      <c r="BL351" s="17" t="s">
        <v>256</v>
      </c>
      <c r="BM351" s="164" t="s">
        <v>554</v>
      </c>
    </row>
    <row r="352" spans="2:65" s="12" customFormat="1">
      <c r="B352" s="166"/>
      <c r="D352" s="167" t="s">
        <v>170</v>
      </c>
      <c r="E352" s="168" t="s">
        <v>1</v>
      </c>
      <c r="F352" s="169" t="s">
        <v>92</v>
      </c>
      <c r="H352" s="170">
        <v>250.92</v>
      </c>
      <c r="I352" s="171"/>
      <c r="L352" s="166"/>
      <c r="M352" s="172"/>
      <c r="T352" s="173"/>
      <c r="AT352" s="168" t="s">
        <v>170</v>
      </c>
      <c r="AU352" s="168" t="s">
        <v>86</v>
      </c>
      <c r="AV352" s="12" t="s">
        <v>86</v>
      </c>
      <c r="AW352" s="12" t="s">
        <v>28</v>
      </c>
      <c r="AX352" s="12" t="s">
        <v>79</v>
      </c>
      <c r="AY352" s="168" t="s">
        <v>162</v>
      </c>
    </row>
    <row r="353" spans="2:65" s="1" customFormat="1" ht="24.2" customHeight="1">
      <c r="B353" s="123"/>
      <c r="C353" s="194" t="s">
        <v>555</v>
      </c>
      <c r="D353" s="194" t="s">
        <v>290</v>
      </c>
      <c r="E353" s="195" t="s">
        <v>556</v>
      </c>
      <c r="F353" s="196" t="s">
        <v>557</v>
      </c>
      <c r="G353" s="197" t="s">
        <v>193</v>
      </c>
      <c r="H353" s="198">
        <v>511.87700000000001</v>
      </c>
      <c r="I353" s="199"/>
      <c r="J353" s="200">
        <f>ROUND(I353*H353,2)</f>
        <v>0</v>
      </c>
      <c r="K353" s="201"/>
      <c r="L353" s="202"/>
      <c r="M353" s="203" t="s">
        <v>1</v>
      </c>
      <c r="N353" s="204" t="s">
        <v>37</v>
      </c>
      <c r="P353" s="162">
        <f>O353*H353</f>
        <v>0</v>
      </c>
      <c r="Q353" s="162">
        <v>2.8999999999999998E-3</v>
      </c>
      <c r="R353" s="162">
        <f>Q353*H353</f>
        <v>1.4844432999999999</v>
      </c>
      <c r="S353" s="162">
        <v>0</v>
      </c>
      <c r="T353" s="163">
        <f>S353*H353</f>
        <v>0</v>
      </c>
      <c r="AR353" s="164" t="s">
        <v>340</v>
      </c>
      <c r="AT353" s="164" t="s">
        <v>290</v>
      </c>
      <c r="AU353" s="164" t="s">
        <v>86</v>
      </c>
      <c r="AY353" s="17" t="s">
        <v>162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7" t="s">
        <v>86</v>
      </c>
      <c r="BK353" s="165">
        <f>ROUND(I353*H353,2)</f>
        <v>0</v>
      </c>
      <c r="BL353" s="17" t="s">
        <v>256</v>
      </c>
      <c r="BM353" s="164" t="s">
        <v>558</v>
      </c>
    </row>
    <row r="354" spans="2:65" s="12" customFormat="1">
      <c r="B354" s="166"/>
      <c r="D354" s="167" t="s">
        <v>170</v>
      </c>
      <c r="F354" s="169" t="s">
        <v>559</v>
      </c>
      <c r="H354" s="170">
        <v>511.87700000000001</v>
      </c>
      <c r="I354" s="171"/>
      <c r="L354" s="166"/>
      <c r="M354" s="172"/>
      <c r="T354" s="173"/>
      <c r="AT354" s="168" t="s">
        <v>170</v>
      </c>
      <c r="AU354" s="168" t="s">
        <v>86</v>
      </c>
      <c r="AV354" s="12" t="s">
        <v>86</v>
      </c>
      <c r="AW354" s="12" t="s">
        <v>3</v>
      </c>
      <c r="AX354" s="12" t="s">
        <v>79</v>
      </c>
      <c r="AY354" s="168" t="s">
        <v>162</v>
      </c>
    </row>
    <row r="355" spans="2:65" s="1" customFormat="1" ht="24.2" customHeight="1">
      <c r="B355" s="123"/>
      <c r="C355" s="153" t="s">
        <v>560</v>
      </c>
      <c r="D355" s="153" t="s">
        <v>164</v>
      </c>
      <c r="E355" s="154" t="s">
        <v>561</v>
      </c>
      <c r="F355" s="155" t="s">
        <v>562</v>
      </c>
      <c r="G355" s="156" t="s">
        <v>193</v>
      </c>
      <c r="H355" s="157">
        <v>28.568000000000001</v>
      </c>
      <c r="I355" s="158"/>
      <c r="J355" s="159">
        <f>ROUND(I355*H355,2)</f>
        <v>0</v>
      </c>
      <c r="K355" s="160"/>
      <c r="L355" s="32"/>
      <c r="M355" s="161" t="s">
        <v>1</v>
      </c>
      <c r="N355" s="122" t="s">
        <v>37</v>
      </c>
      <c r="P355" s="162">
        <f>O355*H355</f>
        <v>0</v>
      </c>
      <c r="Q355" s="162">
        <v>0</v>
      </c>
      <c r="R355" s="162">
        <f>Q355*H355</f>
        <v>0</v>
      </c>
      <c r="S355" s="162">
        <v>0</v>
      </c>
      <c r="T355" s="163">
        <f>S355*H355</f>
        <v>0</v>
      </c>
      <c r="AR355" s="164" t="s">
        <v>256</v>
      </c>
      <c r="AT355" s="164" t="s">
        <v>164</v>
      </c>
      <c r="AU355" s="164" t="s">
        <v>86</v>
      </c>
      <c r="AY355" s="17" t="s">
        <v>162</v>
      </c>
      <c r="BE355" s="165">
        <f>IF(N355="základná",J355,0)</f>
        <v>0</v>
      </c>
      <c r="BF355" s="165">
        <f>IF(N355="znížená",J355,0)</f>
        <v>0</v>
      </c>
      <c r="BG355" s="165">
        <f>IF(N355="zákl. prenesená",J355,0)</f>
        <v>0</v>
      </c>
      <c r="BH355" s="165">
        <f>IF(N355="zníž. prenesená",J355,0)</f>
        <v>0</v>
      </c>
      <c r="BI355" s="165">
        <f>IF(N355="nulová",J355,0)</f>
        <v>0</v>
      </c>
      <c r="BJ355" s="17" t="s">
        <v>86</v>
      </c>
      <c r="BK355" s="165">
        <f>ROUND(I355*H355,2)</f>
        <v>0</v>
      </c>
      <c r="BL355" s="17" t="s">
        <v>256</v>
      </c>
      <c r="BM355" s="164" t="s">
        <v>563</v>
      </c>
    </row>
    <row r="356" spans="2:65" s="12" customFormat="1">
      <c r="B356" s="166"/>
      <c r="D356" s="167" t="s">
        <v>170</v>
      </c>
      <c r="E356" s="168" t="s">
        <v>1</v>
      </c>
      <c r="F356" s="169" t="s">
        <v>564</v>
      </c>
      <c r="H356" s="170">
        <v>28.568000000000001</v>
      </c>
      <c r="I356" s="171"/>
      <c r="L356" s="166"/>
      <c r="M356" s="172"/>
      <c r="T356" s="173"/>
      <c r="AT356" s="168" t="s">
        <v>170</v>
      </c>
      <c r="AU356" s="168" t="s">
        <v>86</v>
      </c>
      <c r="AV356" s="12" t="s">
        <v>86</v>
      </c>
      <c r="AW356" s="12" t="s">
        <v>28</v>
      </c>
      <c r="AX356" s="12" t="s">
        <v>79</v>
      </c>
      <c r="AY356" s="168" t="s">
        <v>162</v>
      </c>
    </row>
    <row r="357" spans="2:65" s="1" customFormat="1" ht="24.2" customHeight="1">
      <c r="B357" s="123"/>
      <c r="C357" s="194" t="s">
        <v>565</v>
      </c>
      <c r="D357" s="194" t="s">
        <v>290</v>
      </c>
      <c r="E357" s="195" t="s">
        <v>566</v>
      </c>
      <c r="F357" s="196" t="s">
        <v>567</v>
      </c>
      <c r="G357" s="197" t="s">
        <v>193</v>
      </c>
      <c r="H357" s="198">
        <v>29.138999999999999</v>
      </c>
      <c r="I357" s="199"/>
      <c r="J357" s="200">
        <f>ROUND(I357*H357,2)</f>
        <v>0</v>
      </c>
      <c r="K357" s="201"/>
      <c r="L357" s="202"/>
      <c r="M357" s="203" t="s">
        <v>1</v>
      </c>
      <c r="N357" s="204" t="s">
        <v>37</v>
      </c>
      <c r="P357" s="162">
        <f>O357*H357</f>
        <v>0</v>
      </c>
      <c r="Q357" s="162">
        <v>5.7999999999999996E-3</v>
      </c>
      <c r="R357" s="162">
        <f>Q357*H357</f>
        <v>0.1690062</v>
      </c>
      <c r="S357" s="162">
        <v>0</v>
      </c>
      <c r="T357" s="163">
        <f>S357*H357</f>
        <v>0</v>
      </c>
      <c r="AR357" s="164" t="s">
        <v>340</v>
      </c>
      <c r="AT357" s="164" t="s">
        <v>290</v>
      </c>
      <c r="AU357" s="164" t="s">
        <v>86</v>
      </c>
      <c r="AY357" s="17" t="s">
        <v>162</v>
      </c>
      <c r="BE357" s="165">
        <f>IF(N357="základná",J357,0)</f>
        <v>0</v>
      </c>
      <c r="BF357" s="165">
        <f>IF(N357="znížená",J357,0)</f>
        <v>0</v>
      </c>
      <c r="BG357" s="165">
        <f>IF(N357="zákl. prenesená",J357,0)</f>
        <v>0</v>
      </c>
      <c r="BH357" s="165">
        <f>IF(N357="zníž. prenesená",J357,0)</f>
        <v>0</v>
      </c>
      <c r="BI357" s="165">
        <f>IF(N357="nulová",J357,0)</f>
        <v>0</v>
      </c>
      <c r="BJ357" s="17" t="s">
        <v>86</v>
      </c>
      <c r="BK357" s="165">
        <f>ROUND(I357*H357,2)</f>
        <v>0</v>
      </c>
      <c r="BL357" s="17" t="s">
        <v>256</v>
      </c>
      <c r="BM357" s="164" t="s">
        <v>568</v>
      </c>
    </row>
    <row r="358" spans="2:65" s="12" customFormat="1">
      <c r="B358" s="166"/>
      <c r="D358" s="167" t="s">
        <v>170</v>
      </c>
      <c r="F358" s="169" t="s">
        <v>569</v>
      </c>
      <c r="H358" s="170">
        <v>29.138999999999999</v>
      </c>
      <c r="I358" s="171"/>
      <c r="L358" s="166"/>
      <c r="M358" s="172"/>
      <c r="T358" s="173"/>
      <c r="AT358" s="168" t="s">
        <v>170</v>
      </c>
      <c r="AU358" s="168" t="s">
        <v>86</v>
      </c>
      <c r="AV358" s="12" t="s">
        <v>86</v>
      </c>
      <c r="AW358" s="12" t="s">
        <v>3</v>
      </c>
      <c r="AX358" s="12" t="s">
        <v>79</v>
      </c>
      <c r="AY358" s="168" t="s">
        <v>162</v>
      </c>
    </row>
    <row r="359" spans="2:65" s="1" customFormat="1" ht="24.2" customHeight="1">
      <c r="B359" s="123"/>
      <c r="C359" s="153" t="s">
        <v>570</v>
      </c>
      <c r="D359" s="153" t="s">
        <v>164</v>
      </c>
      <c r="E359" s="154" t="s">
        <v>571</v>
      </c>
      <c r="F359" s="155" t="s">
        <v>572</v>
      </c>
      <c r="G359" s="156" t="s">
        <v>447</v>
      </c>
      <c r="H359" s="205"/>
      <c r="I359" s="158"/>
      <c r="J359" s="159">
        <f>ROUND(I359*H359,2)</f>
        <v>0</v>
      </c>
      <c r="K359" s="160"/>
      <c r="L359" s="32"/>
      <c r="M359" s="161" t="s">
        <v>1</v>
      </c>
      <c r="N359" s="122" t="s">
        <v>37</v>
      </c>
      <c r="P359" s="162">
        <f>O359*H359</f>
        <v>0</v>
      </c>
      <c r="Q359" s="162">
        <v>0</v>
      </c>
      <c r="R359" s="162">
        <f>Q359*H359</f>
        <v>0</v>
      </c>
      <c r="S359" s="162">
        <v>0</v>
      </c>
      <c r="T359" s="163">
        <f>S359*H359</f>
        <v>0</v>
      </c>
      <c r="AR359" s="164" t="s">
        <v>256</v>
      </c>
      <c r="AT359" s="164" t="s">
        <v>164</v>
      </c>
      <c r="AU359" s="164" t="s">
        <v>86</v>
      </c>
      <c r="AY359" s="17" t="s">
        <v>162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7" t="s">
        <v>86</v>
      </c>
      <c r="BK359" s="165">
        <f>ROUND(I359*H359,2)</f>
        <v>0</v>
      </c>
      <c r="BL359" s="17" t="s">
        <v>256</v>
      </c>
      <c r="BM359" s="164" t="s">
        <v>573</v>
      </c>
    </row>
    <row r="360" spans="2:65" s="11" customFormat="1" ht="22.9" customHeight="1">
      <c r="B360" s="141"/>
      <c r="D360" s="142" t="s">
        <v>70</v>
      </c>
      <c r="E360" s="151" t="s">
        <v>574</v>
      </c>
      <c r="F360" s="151" t="s">
        <v>575</v>
      </c>
      <c r="I360" s="144"/>
      <c r="J360" s="152">
        <f>BK360</f>
        <v>0</v>
      </c>
      <c r="L360" s="141"/>
      <c r="M360" s="146"/>
      <c r="P360" s="147">
        <f>SUM(P361:P367)</f>
        <v>0</v>
      </c>
      <c r="R360" s="147">
        <f>SUM(R361:R367)</f>
        <v>1.7700000000000001E-3</v>
      </c>
      <c r="T360" s="148">
        <f>SUM(T361:T367)</f>
        <v>0</v>
      </c>
      <c r="AR360" s="142" t="s">
        <v>86</v>
      </c>
      <c r="AT360" s="149" t="s">
        <v>70</v>
      </c>
      <c r="AU360" s="149" t="s">
        <v>79</v>
      </c>
      <c r="AY360" s="142" t="s">
        <v>162</v>
      </c>
      <c r="BK360" s="150">
        <f>SUM(BK361:BK367)</f>
        <v>0</v>
      </c>
    </row>
    <row r="361" spans="2:65" s="1" customFormat="1" ht="24.2" customHeight="1">
      <c r="B361" s="123"/>
      <c r="C361" s="153" t="s">
        <v>576</v>
      </c>
      <c r="D361" s="153" t="s">
        <v>164</v>
      </c>
      <c r="E361" s="154" t="s">
        <v>577</v>
      </c>
      <c r="F361" s="155" t="s">
        <v>578</v>
      </c>
      <c r="G361" s="156" t="s">
        <v>579</v>
      </c>
      <c r="H361" s="157">
        <v>1</v>
      </c>
      <c r="I361" s="158"/>
      <c r="J361" s="159">
        <f>ROUND(I361*H361,2)</f>
        <v>0</v>
      </c>
      <c r="K361" s="160"/>
      <c r="L361" s="32"/>
      <c r="M361" s="161" t="s">
        <v>1</v>
      </c>
      <c r="N361" s="122" t="s">
        <v>37</v>
      </c>
      <c r="P361" s="162">
        <f>O361*H361</f>
        <v>0</v>
      </c>
      <c r="Q361" s="162">
        <v>1.7700000000000001E-3</v>
      </c>
      <c r="R361" s="162">
        <f>Q361*H361</f>
        <v>1.7700000000000001E-3</v>
      </c>
      <c r="S361" s="162">
        <v>0</v>
      </c>
      <c r="T361" s="163">
        <f>S361*H361</f>
        <v>0</v>
      </c>
      <c r="AR361" s="164" t="s">
        <v>256</v>
      </c>
      <c r="AT361" s="164" t="s">
        <v>164</v>
      </c>
      <c r="AU361" s="164" t="s">
        <v>86</v>
      </c>
      <c r="AY361" s="17" t="s">
        <v>162</v>
      </c>
      <c r="BE361" s="165">
        <f>IF(N361="základná",J361,0)</f>
        <v>0</v>
      </c>
      <c r="BF361" s="165">
        <f>IF(N361="znížená",J361,0)</f>
        <v>0</v>
      </c>
      <c r="BG361" s="165">
        <f>IF(N361="zákl. prenesená",J361,0)</f>
        <v>0</v>
      </c>
      <c r="BH361" s="165">
        <f>IF(N361="zníž. prenesená",J361,0)</f>
        <v>0</v>
      </c>
      <c r="BI361" s="165">
        <f>IF(N361="nulová",J361,0)</f>
        <v>0</v>
      </c>
      <c r="BJ361" s="17" t="s">
        <v>86</v>
      </c>
      <c r="BK361" s="165">
        <f>ROUND(I361*H361,2)</f>
        <v>0</v>
      </c>
      <c r="BL361" s="17" t="s">
        <v>256</v>
      </c>
      <c r="BM361" s="164" t="s">
        <v>580</v>
      </c>
    </row>
    <row r="362" spans="2:65" s="12" customFormat="1">
      <c r="B362" s="166"/>
      <c r="D362" s="167" t="s">
        <v>170</v>
      </c>
      <c r="E362" s="168" t="s">
        <v>1</v>
      </c>
      <c r="F362" s="169" t="s">
        <v>79</v>
      </c>
      <c r="H362" s="170">
        <v>1</v>
      </c>
      <c r="I362" s="171"/>
      <c r="L362" s="166"/>
      <c r="M362" s="172"/>
      <c r="T362" s="173"/>
      <c r="AT362" s="168" t="s">
        <v>170</v>
      </c>
      <c r="AU362" s="168" t="s">
        <v>86</v>
      </c>
      <c r="AV362" s="12" t="s">
        <v>86</v>
      </c>
      <c r="AW362" s="12" t="s">
        <v>28</v>
      </c>
      <c r="AX362" s="12" t="s">
        <v>79</v>
      </c>
      <c r="AY362" s="168" t="s">
        <v>162</v>
      </c>
    </row>
    <row r="363" spans="2:65" s="15" customFormat="1">
      <c r="B363" s="188"/>
      <c r="D363" s="167" t="s">
        <v>170</v>
      </c>
      <c r="E363" s="189" t="s">
        <v>1</v>
      </c>
      <c r="F363" s="190" t="s">
        <v>581</v>
      </c>
      <c r="H363" s="189" t="s">
        <v>1</v>
      </c>
      <c r="I363" s="191"/>
      <c r="L363" s="188"/>
      <c r="M363" s="192"/>
      <c r="T363" s="193"/>
      <c r="AT363" s="189" t="s">
        <v>170</v>
      </c>
      <c r="AU363" s="189" t="s">
        <v>86</v>
      </c>
      <c r="AV363" s="15" t="s">
        <v>79</v>
      </c>
      <c r="AW363" s="15" t="s">
        <v>28</v>
      </c>
      <c r="AX363" s="15" t="s">
        <v>71</v>
      </c>
      <c r="AY363" s="189" t="s">
        <v>162</v>
      </c>
    </row>
    <row r="364" spans="2:65" s="15" customFormat="1">
      <c r="B364" s="188"/>
      <c r="D364" s="167" t="s">
        <v>170</v>
      </c>
      <c r="E364" s="189" t="s">
        <v>1</v>
      </c>
      <c r="F364" s="190" t="s">
        <v>582</v>
      </c>
      <c r="H364" s="189" t="s">
        <v>1</v>
      </c>
      <c r="I364" s="191"/>
      <c r="L364" s="188"/>
      <c r="M364" s="192"/>
      <c r="T364" s="193"/>
      <c r="AT364" s="189" t="s">
        <v>170</v>
      </c>
      <c r="AU364" s="189" t="s">
        <v>86</v>
      </c>
      <c r="AV364" s="15" t="s">
        <v>79</v>
      </c>
      <c r="AW364" s="15" t="s">
        <v>28</v>
      </c>
      <c r="AX364" s="15" t="s">
        <v>71</v>
      </c>
      <c r="AY364" s="189" t="s">
        <v>162</v>
      </c>
    </row>
    <row r="365" spans="2:65" s="15" customFormat="1" ht="22.5">
      <c r="B365" s="188"/>
      <c r="D365" s="167" t="s">
        <v>170</v>
      </c>
      <c r="E365" s="189" t="s">
        <v>1</v>
      </c>
      <c r="F365" s="190" t="s">
        <v>583</v>
      </c>
      <c r="H365" s="189" t="s">
        <v>1</v>
      </c>
      <c r="I365" s="191"/>
      <c r="L365" s="188"/>
      <c r="M365" s="192"/>
      <c r="T365" s="193"/>
      <c r="AT365" s="189" t="s">
        <v>170</v>
      </c>
      <c r="AU365" s="189" t="s">
        <v>86</v>
      </c>
      <c r="AV365" s="15" t="s">
        <v>79</v>
      </c>
      <c r="AW365" s="15" t="s">
        <v>28</v>
      </c>
      <c r="AX365" s="15" t="s">
        <v>71</v>
      </c>
      <c r="AY365" s="189" t="s">
        <v>162</v>
      </c>
    </row>
    <row r="366" spans="2:65" s="15" customFormat="1">
      <c r="B366" s="188"/>
      <c r="D366" s="167" t="s">
        <v>170</v>
      </c>
      <c r="E366" s="189" t="s">
        <v>1</v>
      </c>
      <c r="F366" s="190" t="s">
        <v>584</v>
      </c>
      <c r="H366" s="189" t="s">
        <v>1</v>
      </c>
      <c r="I366" s="191"/>
      <c r="L366" s="188"/>
      <c r="M366" s="192"/>
      <c r="T366" s="193"/>
      <c r="AT366" s="189" t="s">
        <v>170</v>
      </c>
      <c r="AU366" s="189" t="s">
        <v>86</v>
      </c>
      <c r="AV366" s="15" t="s">
        <v>79</v>
      </c>
      <c r="AW366" s="15" t="s">
        <v>28</v>
      </c>
      <c r="AX366" s="15" t="s">
        <v>71</v>
      </c>
      <c r="AY366" s="189" t="s">
        <v>162</v>
      </c>
    </row>
    <row r="367" spans="2:65" s="15" customFormat="1" ht="22.5">
      <c r="B367" s="188"/>
      <c r="D367" s="167" t="s">
        <v>170</v>
      </c>
      <c r="E367" s="189" t="s">
        <v>1</v>
      </c>
      <c r="F367" s="190" t="s">
        <v>585</v>
      </c>
      <c r="H367" s="189" t="s">
        <v>1</v>
      </c>
      <c r="I367" s="191"/>
      <c r="L367" s="188"/>
      <c r="M367" s="192"/>
      <c r="T367" s="193"/>
      <c r="AT367" s="189" t="s">
        <v>170</v>
      </c>
      <c r="AU367" s="189" t="s">
        <v>86</v>
      </c>
      <c r="AV367" s="15" t="s">
        <v>79</v>
      </c>
      <c r="AW367" s="15" t="s">
        <v>28</v>
      </c>
      <c r="AX367" s="15" t="s">
        <v>71</v>
      </c>
      <c r="AY367" s="189" t="s">
        <v>162</v>
      </c>
    </row>
    <row r="368" spans="2:65" s="11" customFormat="1" ht="22.9" customHeight="1">
      <c r="B368" s="141"/>
      <c r="D368" s="142" t="s">
        <v>70</v>
      </c>
      <c r="E368" s="151" t="s">
        <v>586</v>
      </c>
      <c r="F368" s="151" t="s">
        <v>587</v>
      </c>
      <c r="I368" s="144"/>
      <c r="J368" s="152">
        <f>BK368</f>
        <v>0</v>
      </c>
      <c r="L368" s="141"/>
      <c r="M368" s="146"/>
      <c r="P368" s="147">
        <f>SUM(P369:P376)</f>
        <v>0</v>
      </c>
      <c r="R368" s="147">
        <f>SUM(R369:R376)</f>
        <v>6.0999999999999997E-4</v>
      </c>
      <c r="T368" s="148">
        <f>SUM(T369:T376)</f>
        <v>0</v>
      </c>
      <c r="AR368" s="142" t="s">
        <v>86</v>
      </c>
      <c r="AT368" s="149" t="s">
        <v>70</v>
      </c>
      <c r="AU368" s="149" t="s">
        <v>79</v>
      </c>
      <c r="AY368" s="142" t="s">
        <v>162</v>
      </c>
      <c r="BK368" s="150">
        <f>SUM(BK369:BK376)</f>
        <v>0</v>
      </c>
    </row>
    <row r="369" spans="2:65" s="1" customFormat="1" ht="24.2" customHeight="1">
      <c r="B369" s="123"/>
      <c r="C369" s="153" t="s">
        <v>588</v>
      </c>
      <c r="D369" s="153" t="s">
        <v>164</v>
      </c>
      <c r="E369" s="154" t="s">
        <v>589</v>
      </c>
      <c r="F369" s="155" t="s">
        <v>590</v>
      </c>
      <c r="G369" s="156" t="s">
        <v>579</v>
      </c>
      <c r="H369" s="157">
        <v>1</v>
      </c>
      <c r="I369" s="158"/>
      <c r="J369" s="159">
        <f>ROUND(I369*H369,2)</f>
        <v>0</v>
      </c>
      <c r="K369" s="160"/>
      <c r="L369" s="32"/>
      <c r="M369" s="161" t="s">
        <v>1</v>
      </c>
      <c r="N369" s="122" t="s">
        <v>37</v>
      </c>
      <c r="P369" s="162">
        <f>O369*H369</f>
        <v>0</v>
      </c>
      <c r="Q369" s="162">
        <v>6.0999999999999997E-4</v>
      </c>
      <c r="R369" s="162">
        <f>Q369*H369</f>
        <v>6.0999999999999997E-4</v>
      </c>
      <c r="S369" s="162">
        <v>0</v>
      </c>
      <c r="T369" s="163">
        <f>S369*H369</f>
        <v>0</v>
      </c>
      <c r="AR369" s="164" t="s">
        <v>256</v>
      </c>
      <c r="AT369" s="164" t="s">
        <v>164</v>
      </c>
      <c r="AU369" s="164" t="s">
        <v>86</v>
      </c>
      <c r="AY369" s="17" t="s">
        <v>162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7" t="s">
        <v>86</v>
      </c>
      <c r="BK369" s="165">
        <f>ROUND(I369*H369,2)</f>
        <v>0</v>
      </c>
      <c r="BL369" s="17" t="s">
        <v>256</v>
      </c>
      <c r="BM369" s="164" t="s">
        <v>591</v>
      </c>
    </row>
    <row r="370" spans="2:65" s="12" customFormat="1">
      <c r="B370" s="166"/>
      <c r="D370" s="167" t="s">
        <v>170</v>
      </c>
      <c r="E370" s="168" t="s">
        <v>1</v>
      </c>
      <c r="F370" s="169" t="s">
        <v>79</v>
      </c>
      <c r="H370" s="170">
        <v>1</v>
      </c>
      <c r="I370" s="171"/>
      <c r="L370" s="166"/>
      <c r="M370" s="172"/>
      <c r="T370" s="173"/>
      <c r="AT370" s="168" t="s">
        <v>170</v>
      </c>
      <c r="AU370" s="168" t="s">
        <v>86</v>
      </c>
      <c r="AV370" s="12" t="s">
        <v>86</v>
      </c>
      <c r="AW370" s="12" t="s">
        <v>28</v>
      </c>
      <c r="AX370" s="12" t="s">
        <v>79</v>
      </c>
      <c r="AY370" s="168" t="s">
        <v>162</v>
      </c>
    </row>
    <row r="371" spans="2:65" s="15" customFormat="1">
      <c r="B371" s="188"/>
      <c r="D371" s="167" t="s">
        <v>170</v>
      </c>
      <c r="E371" s="189" t="s">
        <v>1</v>
      </c>
      <c r="F371" s="190" t="s">
        <v>592</v>
      </c>
      <c r="H371" s="189" t="s">
        <v>1</v>
      </c>
      <c r="I371" s="191"/>
      <c r="L371" s="188"/>
      <c r="M371" s="192"/>
      <c r="T371" s="193"/>
      <c r="AT371" s="189" t="s">
        <v>170</v>
      </c>
      <c r="AU371" s="189" t="s">
        <v>86</v>
      </c>
      <c r="AV371" s="15" t="s">
        <v>79</v>
      </c>
      <c r="AW371" s="15" t="s">
        <v>28</v>
      </c>
      <c r="AX371" s="15" t="s">
        <v>71</v>
      </c>
      <c r="AY371" s="189" t="s">
        <v>162</v>
      </c>
    </row>
    <row r="372" spans="2:65" s="15" customFormat="1">
      <c r="B372" s="188"/>
      <c r="D372" s="167" t="s">
        <v>170</v>
      </c>
      <c r="E372" s="189" t="s">
        <v>1</v>
      </c>
      <c r="F372" s="190" t="s">
        <v>593</v>
      </c>
      <c r="H372" s="189" t="s">
        <v>1</v>
      </c>
      <c r="I372" s="191"/>
      <c r="L372" s="188"/>
      <c r="M372" s="192"/>
      <c r="T372" s="193"/>
      <c r="AT372" s="189" t="s">
        <v>170</v>
      </c>
      <c r="AU372" s="189" t="s">
        <v>86</v>
      </c>
      <c r="AV372" s="15" t="s">
        <v>79</v>
      </c>
      <c r="AW372" s="15" t="s">
        <v>28</v>
      </c>
      <c r="AX372" s="15" t="s">
        <v>71</v>
      </c>
      <c r="AY372" s="189" t="s">
        <v>162</v>
      </c>
    </row>
    <row r="373" spans="2:65" s="15" customFormat="1" ht="22.5">
      <c r="B373" s="188"/>
      <c r="D373" s="167" t="s">
        <v>170</v>
      </c>
      <c r="E373" s="189" t="s">
        <v>1</v>
      </c>
      <c r="F373" s="190" t="s">
        <v>594</v>
      </c>
      <c r="H373" s="189" t="s">
        <v>1</v>
      </c>
      <c r="I373" s="191"/>
      <c r="L373" s="188"/>
      <c r="M373" s="192"/>
      <c r="T373" s="193"/>
      <c r="AT373" s="189" t="s">
        <v>170</v>
      </c>
      <c r="AU373" s="189" t="s">
        <v>86</v>
      </c>
      <c r="AV373" s="15" t="s">
        <v>79</v>
      </c>
      <c r="AW373" s="15" t="s">
        <v>28</v>
      </c>
      <c r="AX373" s="15" t="s">
        <v>71</v>
      </c>
      <c r="AY373" s="189" t="s">
        <v>162</v>
      </c>
    </row>
    <row r="374" spans="2:65" s="15" customFormat="1">
      <c r="B374" s="188"/>
      <c r="D374" s="167" t="s">
        <v>170</v>
      </c>
      <c r="E374" s="189" t="s">
        <v>1</v>
      </c>
      <c r="F374" s="190" t="s">
        <v>595</v>
      </c>
      <c r="H374" s="189" t="s">
        <v>1</v>
      </c>
      <c r="I374" s="191"/>
      <c r="L374" s="188"/>
      <c r="M374" s="192"/>
      <c r="T374" s="193"/>
      <c r="AT374" s="189" t="s">
        <v>170</v>
      </c>
      <c r="AU374" s="189" t="s">
        <v>86</v>
      </c>
      <c r="AV374" s="15" t="s">
        <v>79</v>
      </c>
      <c r="AW374" s="15" t="s">
        <v>28</v>
      </c>
      <c r="AX374" s="15" t="s">
        <v>71</v>
      </c>
      <c r="AY374" s="189" t="s">
        <v>162</v>
      </c>
    </row>
    <row r="375" spans="2:65" s="15" customFormat="1" ht="22.5">
      <c r="B375" s="188"/>
      <c r="D375" s="167" t="s">
        <v>170</v>
      </c>
      <c r="E375" s="189" t="s">
        <v>1</v>
      </c>
      <c r="F375" s="190" t="s">
        <v>596</v>
      </c>
      <c r="H375" s="189" t="s">
        <v>1</v>
      </c>
      <c r="I375" s="191"/>
      <c r="L375" s="188"/>
      <c r="M375" s="192"/>
      <c r="T375" s="193"/>
      <c r="AT375" s="189" t="s">
        <v>170</v>
      </c>
      <c r="AU375" s="189" t="s">
        <v>86</v>
      </c>
      <c r="AV375" s="15" t="s">
        <v>79</v>
      </c>
      <c r="AW375" s="15" t="s">
        <v>28</v>
      </c>
      <c r="AX375" s="15" t="s">
        <v>71</v>
      </c>
      <c r="AY375" s="189" t="s">
        <v>162</v>
      </c>
    </row>
    <row r="376" spans="2:65" s="15" customFormat="1">
      <c r="B376" s="188"/>
      <c r="D376" s="167" t="s">
        <v>170</v>
      </c>
      <c r="E376" s="189" t="s">
        <v>1</v>
      </c>
      <c r="F376" s="190" t="s">
        <v>597</v>
      </c>
      <c r="H376" s="189" t="s">
        <v>1</v>
      </c>
      <c r="I376" s="191"/>
      <c r="L376" s="188"/>
      <c r="M376" s="192"/>
      <c r="T376" s="193"/>
      <c r="AT376" s="189" t="s">
        <v>170</v>
      </c>
      <c r="AU376" s="189" t="s">
        <v>86</v>
      </c>
      <c r="AV376" s="15" t="s">
        <v>79</v>
      </c>
      <c r="AW376" s="15" t="s">
        <v>28</v>
      </c>
      <c r="AX376" s="15" t="s">
        <v>71</v>
      </c>
      <c r="AY376" s="189" t="s">
        <v>162</v>
      </c>
    </row>
    <row r="377" spans="2:65" s="11" customFormat="1" ht="22.9" customHeight="1">
      <c r="B377" s="141"/>
      <c r="D377" s="142" t="s">
        <v>70</v>
      </c>
      <c r="E377" s="151" t="s">
        <v>598</v>
      </c>
      <c r="F377" s="151" t="s">
        <v>599</v>
      </c>
      <c r="I377" s="144"/>
      <c r="J377" s="152">
        <f>BK377</f>
        <v>0</v>
      </c>
      <c r="L377" s="141"/>
      <c r="M377" s="146"/>
      <c r="P377" s="147">
        <f>SUM(P378:P383)</f>
        <v>0</v>
      </c>
      <c r="R377" s="147">
        <f>SUM(R378:R383)</f>
        <v>0.423384598</v>
      </c>
      <c r="T377" s="148">
        <f>SUM(T378:T383)</f>
        <v>0</v>
      </c>
      <c r="AR377" s="142" t="s">
        <v>86</v>
      </c>
      <c r="AT377" s="149" t="s">
        <v>70</v>
      </c>
      <c r="AU377" s="149" t="s">
        <v>79</v>
      </c>
      <c r="AY377" s="142" t="s">
        <v>162</v>
      </c>
      <c r="BK377" s="150">
        <f>SUM(BK378:BK383)</f>
        <v>0</v>
      </c>
    </row>
    <row r="378" spans="2:65" s="1" customFormat="1" ht="44.25" customHeight="1">
      <c r="B378" s="123"/>
      <c r="C378" s="153" t="s">
        <v>600</v>
      </c>
      <c r="D378" s="153" t="s">
        <v>164</v>
      </c>
      <c r="E378" s="154" t="s">
        <v>601</v>
      </c>
      <c r="F378" s="155" t="s">
        <v>602</v>
      </c>
      <c r="G378" s="156" t="s">
        <v>174</v>
      </c>
      <c r="H378" s="157">
        <v>44.4</v>
      </c>
      <c r="I378" s="158"/>
      <c r="J378" s="159">
        <f>ROUND(I378*H378,2)</f>
        <v>0</v>
      </c>
      <c r="K378" s="160"/>
      <c r="L378" s="32"/>
      <c r="M378" s="161" t="s">
        <v>1</v>
      </c>
      <c r="N378" s="122" t="s">
        <v>37</v>
      </c>
      <c r="P378" s="162">
        <f>O378*H378</f>
        <v>0</v>
      </c>
      <c r="Q378" s="162">
        <v>9.0699999999999999E-3</v>
      </c>
      <c r="R378" s="162">
        <f>Q378*H378</f>
        <v>0.40270800000000001</v>
      </c>
      <c r="S378" s="162">
        <v>0</v>
      </c>
      <c r="T378" s="163">
        <f>S378*H378</f>
        <v>0</v>
      </c>
      <c r="AR378" s="164" t="s">
        <v>256</v>
      </c>
      <c r="AT378" s="164" t="s">
        <v>164</v>
      </c>
      <c r="AU378" s="164" t="s">
        <v>86</v>
      </c>
      <c r="AY378" s="17" t="s">
        <v>162</v>
      </c>
      <c r="BE378" s="165">
        <f>IF(N378="základná",J378,0)</f>
        <v>0</v>
      </c>
      <c r="BF378" s="165">
        <f>IF(N378="znížená",J378,0)</f>
        <v>0</v>
      </c>
      <c r="BG378" s="165">
        <f>IF(N378="zákl. prenesená",J378,0)</f>
        <v>0</v>
      </c>
      <c r="BH378" s="165">
        <f>IF(N378="zníž. prenesená",J378,0)</f>
        <v>0</v>
      </c>
      <c r="BI378" s="165">
        <f>IF(N378="nulová",J378,0)</f>
        <v>0</v>
      </c>
      <c r="BJ378" s="17" t="s">
        <v>86</v>
      </c>
      <c r="BK378" s="165">
        <f>ROUND(I378*H378,2)</f>
        <v>0</v>
      </c>
      <c r="BL378" s="17" t="s">
        <v>256</v>
      </c>
      <c r="BM378" s="164" t="s">
        <v>603</v>
      </c>
    </row>
    <row r="379" spans="2:65" s="12" customFormat="1">
      <c r="B379" s="166"/>
      <c r="D379" s="167" t="s">
        <v>170</v>
      </c>
      <c r="E379" s="168" t="s">
        <v>1</v>
      </c>
      <c r="F379" s="169" t="s">
        <v>604</v>
      </c>
      <c r="H379" s="170">
        <v>44.4</v>
      </c>
      <c r="I379" s="171"/>
      <c r="L379" s="166"/>
      <c r="M379" s="172"/>
      <c r="T379" s="173"/>
      <c r="AT379" s="168" t="s">
        <v>170</v>
      </c>
      <c r="AU379" s="168" t="s">
        <v>86</v>
      </c>
      <c r="AV379" s="12" t="s">
        <v>86</v>
      </c>
      <c r="AW379" s="12" t="s">
        <v>28</v>
      </c>
      <c r="AX379" s="12" t="s">
        <v>79</v>
      </c>
      <c r="AY379" s="168" t="s">
        <v>162</v>
      </c>
    </row>
    <row r="380" spans="2:65" s="1" customFormat="1" ht="33" customHeight="1">
      <c r="B380" s="123"/>
      <c r="C380" s="153" t="s">
        <v>605</v>
      </c>
      <c r="D380" s="153" t="s">
        <v>164</v>
      </c>
      <c r="E380" s="154" t="s">
        <v>606</v>
      </c>
      <c r="F380" s="155" t="s">
        <v>607</v>
      </c>
      <c r="G380" s="156" t="s">
        <v>174</v>
      </c>
      <c r="H380" s="157">
        <v>0.55000000000000004</v>
      </c>
      <c r="I380" s="158"/>
      <c r="J380" s="159">
        <f>ROUND(I380*H380,2)</f>
        <v>0</v>
      </c>
      <c r="K380" s="160"/>
      <c r="L380" s="32"/>
      <c r="M380" s="161" t="s">
        <v>1</v>
      </c>
      <c r="N380" s="122" t="s">
        <v>37</v>
      </c>
      <c r="P380" s="162">
        <f>O380*H380</f>
        <v>0</v>
      </c>
      <c r="Q380" s="162">
        <v>2.9125599999999998E-3</v>
      </c>
      <c r="R380" s="162">
        <f>Q380*H380</f>
        <v>1.601908E-3</v>
      </c>
      <c r="S380" s="162">
        <v>0</v>
      </c>
      <c r="T380" s="163">
        <f>S380*H380</f>
        <v>0</v>
      </c>
      <c r="AR380" s="164" t="s">
        <v>256</v>
      </c>
      <c r="AT380" s="164" t="s">
        <v>164</v>
      </c>
      <c r="AU380" s="164" t="s">
        <v>86</v>
      </c>
      <c r="AY380" s="17" t="s">
        <v>162</v>
      </c>
      <c r="BE380" s="165">
        <f>IF(N380="základná",J380,0)</f>
        <v>0</v>
      </c>
      <c r="BF380" s="165">
        <f>IF(N380="znížená",J380,0)</f>
        <v>0</v>
      </c>
      <c r="BG380" s="165">
        <f>IF(N380="zákl. prenesená",J380,0)</f>
        <v>0</v>
      </c>
      <c r="BH380" s="165">
        <f>IF(N380="zníž. prenesená",J380,0)</f>
        <v>0</v>
      </c>
      <c r="BI380" s="165">
        <f>IF(N380="nulová",J380,0)</f>
        <v>0</v>
      </c>
      <c r="BJ380" s="17" t="s">
        <v>86</v>
      </c>
      <c r="BK380" s="165">
        <f>ROUND(I380*H380,2)</f>
        <v>0</v>
      </c>
      <c r="BL380" s="17" t="s">
        <v>256</v>
      </c>
      <c r="BM380" s="164" t="s">
        <v>608</v>
      </c>
    </row>
    <row r="381" spans="2:65" s="12" customFormat="1">
      <c r="B381" s="166"/>
      <c r="D381" s="167" t="s">
        <v>170</v>
      </c>
      <c r="E381" s="168" t="s">
        <v>1</v>
      </c>
      <c r="F381" s="169" t="s">
        <v>609</v>
      </c>
      <c r="H381" s="170">
        <v>0.55000000000000004</v>
      </c>
      <c r="I381" s="171"/>
      <c r="L381" s="166"/>
      <c r="M381" s="172"/>
      <c r="T381" s="173"/>
      <c r="AT381" s="168" t="s">
        <v>170</v>
      </c>
      <c r="AU381" s="168" t="s">
        <v>86</v>
      </c>
      <c r="AV381" s="12" t="s">
        <v>86</v>
      </c>
      <c r="AW381" s="12" t="s">
        <v>28</v>
      </c>
      <c r="AX381" s="12" t="s">
        <v>79</v>
      </c>
      <c r="AY381" s="168" t="s">
        <v>162</v>
      </c>
    </row>
    <row r="382" spans="2:65" s="1" customFormat="1" ht="24.2" customHeight="1">
      <c r="B382" s="123"/>
      <c r="C382" s="153" t="s">
        <v>610</v>
      </c>
      <c r="D382" s="153" t="s">
        <v>164</v>
      </c>
      <c r="E382" s="154" t="s">
        <v>611</v>
      </c>
      <c r="F382" s="155" t="s">
        <v>612</v>
      </c>
      <c r="G382" s="156" t="s">
        <v>174</v>
      </c>
      <c r="H382" s="157">
        <v>13.5</v>
      </c>
      <c r="I382" s="158"/>
      <c r="J382" s="159">
        <f>ROUND(I382*H382,2)</f>
        <v>0</v>
      </c>
      <c r="K382" s="160"/>
      <c r="L382" s="32"/>
      <c r="M382" s="161" t="s">
        <v>1</v>
      </c>
      <c r="N382" s="122" t="s">
        <v>37</v>
      </c>
      <c r="P382" s="162">
        <f>O382*H382</f>
        <v>0</v>
      </c>
      <c r="Q382" s="162">
        <v>1.4129399999999999E-3</v>
      </c>
      <c r="R382" s="162">
        <f>Q382*H382</f>
        <v>1.9074689999999998E-2</v>
      </c>
      <c r="S382" s="162">
        <v>0</v>
      </c>
      <c r="T382" s="163">
        <f>S382*H382</f>
        <v>0</v>
      </c>
      <c r="AR382" s="164" t="s">
        <v>256</v>
      </c>
      <c r="AT382" s="164" t="s">
        <v>164</v>
      </c>
      <c r="AU382" s="164" t="s">
        <v>86</v>
      </c>
      <c r="AY382" s="17" t="s">
        <v>162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7" t="s">
        <v>86</v>
      </c>
      <c r="BK382" s="165">
        <f>ROUND(I382*H382,2)</f>
        <v>0</v>
      </c>
      <c r="BL382" s="17" t="s">
        <v>256</v>
      </c>
      <c r="BM382" s="164" t="s">
        <v>613</v>
      </c>
    </row>
    <row r="383" spans="2:65" s="1" customFormat="1" ht="24.2" customHeight="1">
      <c r="B383" s="123"/>
      <c r="C383" s="153" t="s">
        <v>614</v>
      </c>
      <c r="D383" s="153" t="s">
        <v>164</v>
      </c>
      <c r="E383" s="154" t="s">
        <v>615</v>
      </c>
      <c r="F383" s="155" t="s">
        <v>616</v>
      </c>
      <c r="G383" s="156" t="s">
        <v>447</v>
      </c>
      <c r="H383" s="205"/>
      <c r="I383" s="158"/>
      <c r="J383" s="159">
        <f>ROUND(I383*H383,2)</f>
        <v>0</v>
      </c>
      <c r="K383" s="160"/>
      <c r="L383" s="32"/>
      <c r="M383" s="161" t="s">
        <v>1</v>
      </c>
      <c r="N383" s="122" t="s">
        <v>37</v>
      </c>
      <c r="P383" s="162">
        <f>O383*H383</f>
        <v>0</v>
      </c>
      <c r="Q383" s="162">
        <v>0</v>
      </c>
      <c r="R383" s="162">
        <f>Q383*H383</f>
        <v>0</v>
      </c>
      <c r="S383" s="162">
        <v>0</v>
      </c>
      <c r="T383" s="163">
        <f>S383*H383</f>
        <v>0</v>
      </c>
      <c r="AR383" s="164" t="s">
        <v>256</v>
      </c>
      <c r="AT383" s="164" t="s">
        <v>164</v>
      </c>
      <c r="AU383" s="164" t="s">
        <v>86</v>
      </c>
      <c r="AY383" s="17" t="s">
        <v>162</v>
      </c>
      <c r="BE383" s="165">
        <f>IF(N383="základná",J383,0)</f>
        <v>0</v>
      </c>
      <c r="BF383" s="165">
        <f>IF(N383="znížená",J383,0)</f>
        <v>0</v>
      </c>
      <c r="BG383" s="165">
        <f>IF(N383="zákl. prenesená",J383,0)</f>
        <v>0</v>
      </c>
      <c r="BH383" s="165">
        <f>IF(N383="zníž. prenesená",J383,0)</f>
        <v>0</v>
      </c>
      <c r="BI383" s="165">
        <f>IF(N383="nulová",J383,0)</f>
        <v>0</v>
      </c>
      <c r="BJ383" s="17" t="s">
        <v>86</v>
      </c>
      <c r="BK383" s="165">
        <f>ROUND(I383*H383,2)</f>
        <v>0</v>
      </c>
      <c r="BL383" s="17" t="s">
        <v>256</v>
      </c>
      <c r="BM383" s="164" t="s">
        <v>617</v>
      </c>
    </row>
    <row r="384" spans="2:65" s="11" customFormat="1" ht="22.9" customHeight="1">
      <c r="B384" s="141"/>
      <c r="D384" s="142" t="s">
        <v>70</v>
      </c>
      <c r="E384" s="151" t="s">
        <v>618</v>
      </c>
      <c r="F384" s="151" t="s">
        <v>619</v>
      </c>
      <c r="I384" s="144"/>
      <c r="J384" s="152">
        <f>BK384</f>
        <v>0</v>
      </c>
      <c r="L384" s="141"/>
      <c r="M384" s="146"/>
      <c r="P384" s="147">
        <f>SUM(P385:P398)</f>
        <v>0</v>
      </c>
      <c r="R384" s="147">
        <f>SUM(R385:R398)</f>
        <v>0.29038100000000006</v>
      </c>
      <c r="T384" s="148">
        <f>SUM(T385:T398)</f>
        <v>0.05</v>
      </c>
      <c r="AR384" s="142" t="s">
        <v>86</v>
      </c>
      <c r="AT384" s="149" t="s">
        <v>70</v>
      </c>
      <c r="AU384" s="149" t="s">
        <v>79</v>
      </c>
      <c r="AY384" s="142" t="s">
        <v>162</v>
      </c>
      <c r="BK384" s="150">
        <f>SUM(BK385:BK398)</f>
        <v>0</v>
      </c>
    </row>
    <row r="385" spans="2:65" s="1" customFormat="1" ht="44.25" customHeight="1">
      <c r="B385" s="123"/>
      <c r="C385" s="153" t="s">
        <v>620</v>
      </c>
      <c r="D385" s="153" t="s">
        <v>164</v>
      </c>
      <c r="E385" s="154" t="s">
        <v>621</v>
      </c>
      <c r="F385" s="155" t="s">
        <v>622</v>
      </c>
      <c r="G385" s="156" t="s">
        <v>623</v>
      </c>
      <c r="H385" s="157">
        <v>1</v>
      </c>
      <c r="I385" s="158"/>
      <c r="J385" s="159">
        <f>ROUND(I385*H385,2)</f>
        <v>0</v>
      </c>
      <c r="K385" s="160"/>
      <c r="L385" s="32"/>
      <c r="M385" s="161" t="s">
        <v>1</v>
      </c>
      <c r="N385" s="122" t="s">
        <v>37</v>
      </c>
      <c r="P385" s="162">
        <f>O385*H385</f>
        <v>0</v>
      </c>
      <c r="Q385" s="162">
        <v>1.72E-3</v>
      </c>
      <c r="R385" s="162">
        <f>Q385*H385</f>
        <v>1.72E-3</v>
      </c>
      <c r="S385" s="162">
        <v>0</v>
      </c>
      <c r="T385" s="163">
        <f>S385*H385</f>
        <v>0</v>
      </c>
      <c r="AR385" s="164" t="s">
        <v>256</v>
      </c>
      <c r="AT385" s="164" t="s">
        <v>164</v>
      </c>
      <c r="AU385" s="164" t="s">
        <v>86</v>
      </c>
      <c r="AY385" s="17" t="s">
        <v>162</v>
      </c>
      <c r="BE385" s="165">
        <f>IF(N385="základná",J385,0)</f>
        <v>0</v>
      </c>
      <c r="BF385" s="165">
        <f>IF(N385="znížená",J385,0)</f>
        <v>0</v>
      </c>
      <c r="BG385" s="165">
        <f>IF(N385="zákl. prenesená",J385,0)</f>
        <v>0</v>
      </c>
      <c r="BH385" s="165">
        <f>IF(N385="zníž. prenesená",J385,0)</f>
        <v>0</v>
      </c>
      <c r="BI385" s="165">
        <f>IF(N385="nulová",J385,0)</f>
        <v>0</v>
      </c>
      <c r="BJ385" s="17" t="s">
        <v>86</v>
      </c>
      <c r="BK385" s="165">
        <f>ROUND(I385*H385,2)</f>
        <v>0</v>
      </c>
      <c r="BL385" s="17" t="s">
        <v>256</v>
      </c>
      <c r="BM385" s="164" t="s">
        <v>624</v>
      </c>
    </row>
    <row r="386" spans="2:65" s="12" customFormat="1">
      <c r="B386" s="166"/>
      <c r="D386" s="167" t="s">
        <v>170</v>
      </c>
      <c r="E386" s="168" t="s">
        <v>1</v>
      </c>
      <c r="F386" s="169" t="s">
        <v>79</v>
      </c>
      <c r="H386" s="170">
        <v>1</v>
      </c>
      <c r="I386" s="171"/>
      <c r="L386" s="166"/>
      <c r="M386" s="172"/>
      <c r="T386" s="173"/>
      <c r="AT386" s="168" t="s">
        <v>170</v>
      </c>
      <c r="AU386" s="168" t="s">
        <v>86</v>
      </c>
      <c r="AV386" s="12" t="s">
        <v>86</v>
      </c>
      <c r="AW386" s="12" t="s">
        <v>28</v>
      </c>
      <c r="AX386" s="12" t="s">
        <v>79</v>
      </c>
      <c r="AY386" s="168" t="s">
        <v>162</v>
      </c>
    </row>
    <row r="387" spans="2:65" s="1" customFormat="1" ht="24.2" customHeight="1">
      <c r="B387" s="123"/>
      <c r="C387" s="153" t="s">
        <v>625</v>
      </c>
      <c r="D387" s="153" t="s">
        <v>164</v>
      </c>
      <c r="E387" s="154" t="s">
        <v>626</v>
      </c>
      <c r="F387" s="155" t="s">
        <v>627</v>
      </c>
      <c r="G387" s="156" t="s">
        <v>174</v>
      </c>
      <c r="H387" s="157">
        <v>55.9</v>
      </c>
      <c r="I387" s="158"/>
      <c r="J387" s="159">
        <f>ROUND(I387*H387,2)</f>
        <v>0</v>
      </c>
      <c r="K387" s="160"/>
      <c r="L387" s="32"/>
      <c r="M387" s="161" t="s">
        <v>1</v>
      </c>
      <c r="N387" s="122" t="s">
        <v>37</v>
      </c>
      <c r="P387" s="162">
        <f>O387*H387</f>
        <v>0</v>
      </c>
      <c r="Q387" s="162">
        <v>1.72E-3</v>
      </c>
      <c r="R387" s="162">
        <f>Q387*H387</f>
        <v>9.6147999999999997E-2</v>
      </c>
      <c r="S387" s="162">
        <v>0</v>
      </c>
      <c r="T387" s="163">
        <f>S387*H387</f>
        <v>0</v>
      </c>
      <c r="AR387" s="164" t="s">
        <v>256</v>
      </c>
      <c r="AT387" s="164" t="s">
        <v>164</v>
      </c>
      <c r="AU387" s="164" t="s">
        <v>86</v>
      </c>
      <c r="AY387" s="17" t="s">
        <v>162</v>
      </c>
      <c r="BE387" s="165">
        <f>IF(N387="základná",J387,0)</f>
        <v>0</v>
      </c>
      <c r="BF387" s="165">
        <f>IF(N387="znížená",J387,0)</f>
        <v>0</v>
      </c>
      <c r="BG387" s="165">
        <f>IF(N387="zákl. prenesená",J387,0)</f>
        <v>0</v>
      </c>
      <c r="BH387" s="165">
        <f>IF(N387="zníž. prenesená",J387,0)</f>
        <v>0</v>
      </c>
      <c r="BI387" s="165">
        <f>IF(N387="nulová",J387,0)</f>
        <v>0</v>
      </c>
      <c r="BJ387" s="17" t="s">
        <v>86</v>
      </c>
      <c r="BK387" s="165">
        <f>ROUND(I387*H387,2)</f>
        <v>0</v>
      </c>
      <c r="BL387" s="17" t="s">
        <v>256</v>
      </c>
      <c r="BM387" s="164" t="s">
        <v>628</v>
      </c>
    </row>
    <row r="388" spans="2:65" s="12" customFormat="1">
      <c r="B388" s="166"/>
      <c r="D388" s="167" t="s">
        <v>170</v>
      </c>
      <c r="E388" s="168" t="s">
        <v>1</v>
      </c>
      <c r="F388" s="169" t="s">
        <v>629</v>
      </c>
      <c r="H388" s="170">
        <v>55.9</v>
      </c>
      <c r="I388" s="171"/>
      <c r="L388" s="166"/>
      <c r="M388" s="172"/>
      <c r="T388" s="173"/>
      <c r="AT388" s="168" t="s">
        <v>170</v>
      </c>
      <c r="AU388" s="168" t="s">
        <v>86</v>
      </c>
      <c r="AV388" s="12" t="s">
        <v>86</v>
      </c>
      <c r="AW388" s="12" t="s">
        <v>28</v>
      </c>
      <c r="AX388" s="12" t="s">
        <v>79</v>
      </c>
      <c r="AY388" s="168" t="s">
        <v>162</v>
      </c>
    </row>
    <row r="389" spans="2:65" s="1" customFormat="1" ht="21.75" customHeight="1">
      <c r="B389" s="123"/>
      <c r="C389" s="153" t="s">
        <v>630</v>
      </c>
      <c r="D389" s="153" t="s">
        <v>164</v>
      </c>
      <c r="E389" s="154" t="s">
        <v>631</v>
      </c>
      <c r="F389" s="155" t="s">
        <v>632</v>
      </c>
      <c r="G389" s="156" t="s">
        <v>174</v>
      </c>
      <c r="H389" s="157">
        <v>8.8000000000000007</v>
      </c>
      <c r="I389" s="158"/>
      <c r="J389" s="159">
        <f>ROUND(I389*H389,2)</f>
        <v>0</v>
      </c>
      <c r="K389" s="160"/>
      <c r="L389" s="32"/>
      <c r="M389" s="161" t="s">
        <v>1</v>
      </c>
      <c r="N389" s="122" t="s">
        <v>37</v>
      </c>
      <c r="P389" s="162">
        <f>O389*H389</f>
        <v>0</v>
      </c>
      <c r="Q389" s="162">
        <v>1.0000000000000001E-5</v>
      </c>
      <c r="R389" s="162">
        <f>Q389*H389</f>
        <v>8.8000000000000011E-5</v>
      </c>
      <c r="S389" s="162">
        <v>0</v>
      </c>
      <c r="T389" s="163">
        <f>S389*H389</f>
        <v>0</v>
      </c>
      <c r="AR389" s="164" t="s">
        <v>256</v>
      </c>
      <c r="AT389" s="164" t="s">
        <v>164</v>
      </c>
      <c r="AU389" s="164" t="s">
        <v>86</v>
      </c>
      <c r="AY389" s="17" t="s">
        <v>162</v>
      </c>
      <c r="BE389" s="165">
        <f>IF(N389="základná",J389,0)</f>
        <v>0</v>
      </c>
      <c r="BF389" s="165">
        <f>IF(N389="znížená",J389,0)</f>
        <v>0</v>
      </c>
      <c r="BG389" s="165">
        <f>IF(N389="zákl. prenesená",J389,0)</f>
        <v>0</v>
      </c>
      <c r="BH389" s="165">
        <f>IF(N389="zníž. prenesená",J389,0)</f>
        <v>0</v>
      </c>
      <c r="BI389" s="165">
        <f>IF(N389="nulová",J389,0)</f>
        <v>0</v>
      </c>
      <c r="BJ389" s="17" t="s">
        <v>86</v>
      </c>
      <c r="BK389" s="165">
        <f>ROUND(I389*H389,2)</f>
        <v>0</v>
      </c>
      <c r="BL389" s="17" t="s">
        <v>256</v>
      </c>
      <c r="BM389" s="164" t="s">
        <v>633</v>
      </c>
    </row>
    <row r="390" spans="2:65" s="12" customFormat="1" ht="22.5">
      <c r="B390" s="166"/>
      <c r="D390" s="167" t="s">
        <v>170</v>
      </c>
      <c r="E390" s="168" t="s">
        <v>1</v>
      </c>
      <c r="F390" s="169" t="s">
        <v>634</v>
      </c>
      <c r="H390" s="170">
        <v>8.8000000000000007</v>
      </c>
      <c r="I390" s="171"/>
      <c r="L390" s="166"/>
      <c r="M390" s="172"/>
      <c r="T390" s="173"/>
      <c r="AT390" s="168" t="s">
        <v>170</v>
      </c>
      <c r="AU390" s="168" t="s">
        <v>86</v>
      </c>
      <c r="AV390" s="12" t="s">
        <v>86</v>
      </c>
      <c r="AW390" s="12" t="s">
        <v>28</v>
      </c>
      <c r="AX390" s="12" t="s">
        <v>79</v>
      </c>
      <c r="AY390" s="168" t="s">
        <v>162</v>
      </c>
    </row>
    <row r="391" spans="2:65" s="1" customFormat="1" ht="37.9" customHeight="1">
      <c r="B391" s="123"/>
      <c r="C391" s="153" t="s">
        <v>635</v>
      </c>
      <c r="D391" s="153" t="s">
        <v>164</v>
      </c>
      <c r="E391" s="154" t="s">
        <v>636</v>
      </c>
      <c r="F391" s="155" t="s">
        <v>637</v>
      </c>
      <c r="G391" s="156" t="s">
        <v>350</v>
      </c>
      <c r="H391" s="157">
        <v>1</v>
      </c>
      <c r="I391" s="158"/>
      <c r="J391" s="159">
        <f>ROUND(I391*H391,2)</f>
        <v>0</v>
      </c>
      <c r="K391" s="160"/>
      <c r="L391" s="32"/>
      <c r="M391" s="161" t="s">
        <v>1</v>
      </c>
      <c r="N391" s="122" t="s">
        <v>37</v>
      </c>
      <c r="P391" s="162">
        <f>O391*H391</f>
        <v>0</v>
      </c>
      <c r="Q391" s="162">
        <v>9.5E-4</v>
      </c>
      <c r="R391" s="162">
        <f>Q391*H391</f>
        <v>9.5E-4</v>
      </c>
      <c r="S391" s="162">
        <v>0</v>
      </c>
      <c r="T391" s="163">
        <f>S391*H391</f>
        <v>0</v>
      </c>
      <c r="AR391" s="164" t="s">
        <v>256</v>
      </c>
      <c r="AT391" s="164" t="s">
        <v>164</v>
      </c>
      <c r="AU391" s="164" t="s">
        <v>86</v>
      </c>
      <c r="AY391" s="17" t="s">
        <v>162</v>
      </c>
      <c r="BE391" s="165">
        <f>IF(N391="základná",J391,0)</f>
        <v>0</v>
      </c>
      <c r="BF391" s="165">
        <f>IF(N391="znížená",J391,0)</f>
        <v>0</v>
      </c>
      <c r="BG391" s="165">
        <f>IF(N391="zákl. prenesená",J391,0)</f>
        <v>0</v>
      </c>
      <c r="BH391" s="165">
        <f>IF(N391="zníž. prenesená",J391,0)</f>
        <v>0</v>
      </c>
      <c r="BI391" s="165">
        <f>IF(N391="nulová",J391,0)</f>
        <v>0</v>
      </c>
      <c r="BJ391" s="17" t="s">
        <v>86</v>
      </c>
      <c r="BK391" s="165">
        <f>ROUND(I391*H391,2)</f>
        <v>0</v>
      </c>
      <c r="BL391" s="17" t="s">
        <v>256</v>
      </c>
      <c r="BM391" s="164" t="s">
        <v>638</v>
      </c>
    </row>
    <row r="392" spans="2:65" s="1" customFormat="1" ht="24.2" customHeight="1">
      <c r="B392" s="123"/>
      <c r="C392" s="153" t="s">
        <v>639</v>
      </c>
      <c r="D392" s="153" t="s">
        <v>164</v>
      </c>
      <c r="E392" s="154" t="s">
        <v>640</v>
      </c>
      <c r="F392" s="155" t="s">
        <v>641</v>
      </c>
      <c r="G392" s="156" t="s">
        <v>174</v>
      </c>
      <c r="H392" s="157">
        <v>102.6</v>
      </c>
      <c r="I392" s="158"/>
      <c r="J392" s="159">
        <f>ROUND(I392*H392,2)</f>
        <v>0</v>
      </c>
      <c r="K392" s="160"/>
      <c r="L392" s="32"/>
      <c r="M392" s="161" t="s">
        <v>1</v>
      </c>
      <c r="N392" s="122" t="s">
        <v>37</v>
      </c>
      <c r="P392" s="162">
        <f>O392*H392</f>
        <v>0</v>
      </c>
      <c r="Q392" s="162">
        <v>9.0000000000000006E-5</v>
      </c>
      <c r="R392" s="162">
        <f>Q392*H392</f>
        <v>9.2340000000000009E-3</v>
      </c>
      <c r="S392" s="162">
        <v>0</v>
      </c>
      <c r="T392" s="163">
        <f>S392*H392</f>
        <v>0</v>
      </c>
      <c r="AR392" s="164" t="s">
        <v>256</v>
      </c>
      <c r="AT392" s="164" t="s">
        <v>164</v>
      </c>
      <c r="AU392" s="164" t="s">
        <v>86</v>
      </c>
      <c r="AY392" s="17" t="s">
        <v>162</v>
      </c>
      <c r="BE392" s="165">
        <f>IF(N392="základná",J392,0)</f>
        <v>0</v>
      </c>
      <c r="BF392" s="165">
        <f>IF(N392="znížená",J392,0)</f>
        <v>0</v>
      </c>
      <c r="BG392" s="165">
        <f>IF(N392="zákl. prenesená",J392,0)</f>
        <v>0</v>
      </c>
      <c r="BH392" s="165">
        <f>IF(N392="zníž. prenesená",J392,0)</f>
        <v>0</v>
      </c>
      <c r="BI392" s="165">
        <f>IF(N392="nulová",J392,0)</f>
        <v>0</v>
      </c>
      <c r="BJ392" s="17" t="s">
        <v>86</v>
      </c>
      <c r="BK392" s="165">
        <f>ROUND(I392*H392,2)</f>
        <v>0</v>
      </c>
      <c r="BL392" s="17" t="s">
        <v>256</v>
      </c>
      <c r="BM392" s="164" t="s">
        <v>642</v>
      </c>
    </row>
    <row r="393" spans="2:65" s="12" customFormat="1">
      <c r="B393" s="166"/>
      <c r="D393" s="167" t="s">
        <v>170</v>
      </c>
      <c r="E393" s="168" t="s">
        <v>1</v>
      </c>
      <c r="F393" s="169" t="s">
        <v>643</v>
      </c>
      <c r="H393" s="170">
        <v>102.6</v>
      </c>
      <c r="I393" s="171"/>
      <c r="L393" s="166"/>
      <c r="M393" s="172"/>
      <c r="T393" s="173"/>
      <c r="AT393" s="168" t="s">
        <v>170</v>
      </c>
      <c r="AU393" s="168" t="s">
        <v>86</v>
      </c>
      <c r="AV393" s="12" t="s">
        <v>86</v>
      </c>
      <c r="AW393" s="12" t="s">
        <v>28</v>
      </c>
      <c r="AX393" s="12" t="s">
        <v>79</v>
      </c>
      <c r="AY393" s="168" t="s">
        <v>162</v>
      </c>
    </row>
    <row r="394" spans="2:65" s="1" customFormat="1" ht="24.2" customHeight="1">
      <c r="B394" s="123"/>
      <c r="C394" s="194" t="s">
        <v>644</v>
      </c>
      <c r="D394" s="194" t="s">
        <v>290</v>
      </c>
      <c r="E394" s="195" t="s">
        <v>645</v>
      </c>
      <c r="F394" s="196" t="s">
        <v>646</v>
      </c>
      <c r="G394" s="197" t="s">
        <v>174</v>
      </c>
      <c r="H394" s="198">
        <v>107.73</v>
      </c>
      <c r="I394" s="199"/>
      <c r="J394" s="200">
        <f>ROUND(I394*H394,2)</f>
        <v>0</v>
      </c>
      <c r="K394" s="201"/>
      <c r="L394" s="202"/>
      <c r="M394" s="203" t="s">
        <v>1</v>
      </c>
      <c r="N394" s="204" t="s">
        <v>37</v>
      </c>
      <c r="P394" s="162">
        <f>O394*H394</f>
        <v>0</v>
      </c>
      <c r="Q394" s="162">
        <v>2.0000000000000001E-4</v>
      </c>
      <c r="R394" s="162">
        <f>Q394*H394</f>
        <v>2.1546000000000003E-2</v>
      </c>
      <c r="S394" s="162">
        <v>0</v>
      </c>
      <c r="T394" s="163">
        <f>S394*H394</f>
        <v>0</v>
      </c>
      <c r="AR394" s="164" t="s">
        <v>340</v>
      </c>
      <c r="AT394" s="164" t="s">
        <v>290</v>
      </c>
      <c r="AU394" s="164" t="s">
        <v>86</v>
      </c>
      <c r="AY394" s="17" t="s">
        <v>162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7" t="s">
        <v>86</v>
      </c>
      <c r="BK394" s="165">
        <f>ROUND(I394*H394,2)</f>
        <v>0</v>
      </c>
      <c r="BL394" s="17" t="s">
        <v>256</v>
      </c>
      <c r="BM394" s="164" t="s">
        <v>647</v>
      </c>
    </row>
    <row r="395" spans="2:65" s="1" customFormat="1" ht="24.2" customHeight="1">
      <c r="B395" s="123"/>
      <c r="C395" s="194" t="s">
        <v>648</v>
      </c>
      <c r="D395" s="194" t="s">
        <v>290</v>
      </c>
      <c r="E395" s="195" t="s">
        <v>649</v>
      </c>
      <c r="F395" s="196" t="s">
        <v>650</v>
      </c>
      <c r="G395" s="197" t="s">
        <v>350</v>
      </c>
      <c r="H395" s="198">
        <v>9</v>
      </c>
      <c r="I395" s="199"/>
      <c r="J395" s="200">
        <f>ROUND(I395*H395,2)</f>
        <v>0</v>
      </c>
      <c r="K395" s="201"/>
      <c r="L395" s="202"/>
      <c r="M395" s="203" t="s">
        <v>1</v>
      </c>
      <c r="N395" s="204" t="s">
        <v>37</v>
      </c>
      <c r="P395" s="162">
        <f>O395*H395</f>
        <v>0</v>
      </c>
      <c r="Q395" s="162">
        <v>1.7600000000000001E-2</v>
      </c>
      <c r="R395" s="162">
        <f>Q395*H395</f>
        <v>0.15840000000000001</v>
      </c>
      <c r="S395" s="162">
        <v>0</v>
      </c>
      <c r="T395" s="163">
        <f>S395*H395</f>
        <v>0</v>
      </c>
      <c r="AR395" s="164" t="s">
        <v>340</v>
      </c>
      <c r="AT395" s="164" t="s">
        <v>290</v>
      </c>
      <c r="AU395" s="164" t="s">
        <v>86</v>
      </c>
      <c r="AY395" s="17" t="s">
        <v>162</v>
      </c>
      <c r="BE395" s="165">
        <f>IF(N395="základná",J395,0)</f>
        <v>0</v>
      </c>
      <c r="BF395" s="165">
        <f>IF(N395="znížená",J395,0)</f>
        <v>0</v>
      </c>
      <c r="BG395" s="165">
        <f>IF(N395="zákl. prenesená",J395,0)</f>
        <v>0</v>
      </c>
      <c r="BH395" s="165">
        <f>IF(N395="zníž. prenesená",J395,0)</f>
        <v>0</v>
      </c>
      <c r="BI395" s="165">
        <f>IF(N395="nulová",J395,0)</f>
        <v>0</v>
      </c>
      <c r="BJ395" s="17" t="s">
        <v>86</v>
      </c>
      <c r="BK395" s="165">
        <f>ROUND(I395*H395,2)</f>
        <v>0</v>
      </c>
      <c r="BL395" s="17" t="s">
        <v>256</v>
      </c>
      <c r="BM395" s="164" t="s">
        <v>651</v>
      </c>
    </row>
    <row r="396" spans="2:65" s="1" customFormat="1" ht="33" customHeight="1">
      <c r="B396" s="123"/>
      <c r="C396" s="153" t="s">
        <v>652</v>
      </c>
      <c r="D396" s="153" t="s">
        <v>164</v>
      </c>
      <c r="E396" s="154" t="s">
        <v>653</v>
      </c>
      <c r="F396" s="155" t="s">
        <v>654</v>
      </c>
      <c r="G396" s="156" t="s">
        <v>655</v>
      </c>
      <c r="H396" s="157">
        <v>50</v>
      </c>
      <c r="I396" s="158"/>
      <c r="J396" s="159">
        <f>ROUND(I396*H396,2)</f>
        <v>0</v>
      </c>
      <c r="K396" s="160"/>
      <c r="L396" s="32"/>
      <c r="M396" s="161" t="s">
        <v>1</v>
      </c>
      <c r="N396" s="122" t="s">
        <v>37</v>
      </c>
      <c r="P396" s="162">
        <f>O396*H396</f>
        <v>0</v>
      </c>
      <c r="Q396" s="162">
        <v>4.5899999999999998E-5</v>
      </c>
      <c r="R396" s="162">
        <f>Q396*H396</f>
        <v>2.2949999999999997E-3</v>
      </c>
      <c r="S396" s="162">
        <v>1E-3</v>
      </c>
      <c r="T396" s="163">
        <f>S396*H396</f>
        <v>0.05</v>
      </c>
      <c r="AR396" s="164" t="s">
        <v>256</v>
      </c>
      <c r="AT396" s="164" t="s">
        <v>164</v>
      </c>
      <c r="AU396" s="164" t="s">
        <v>86</v>
      </c>
      <c r="AY396" s="17" t="s">
        <v>162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7" t="s">
        <v>86</v>
      </c>
      <c r="BK396" s="165">
        <f>ROUND(I396*H396,2)</f>
        <v>0</v>
      </c>
      <c r="BL396" s="17" t="s">
        <v>256</v>
      </c>
      <c r="BM396" s="164" t="s">
        <v>656</v>
      </c>
    </row>
    <row r="397" spans="2:65" s="12" customFormat="1">
      <c r="B397" s="166"/>
      <c r="D397" s="167" t="s">
        <v>170</v>
      </c>
      <c r="E397" s="168" t="s">
        <v>1</v>
      </c>
      <c r="F397" s="169" t="s">
        <v>657</v>
      </c>
      <c r="H397" s="170">
        <v>50</v>
      </c>
      <c r="I397" s="171"/>
      <c r="L397" s="166"/>
      <c r="M397" s="172"/>
      <c r="T397" s="173"/>
      <c r="AT397" s="168" t="s">
        <v>170</v>
      </c>
      <c r="AU397" s="168" t="s">
        <v>86</v>
      </c>
      <c r="AV397" s="12" t="s">
        <v>86</v>
      </c>
      <c r="AW397" s="12" t="s">
        <v>28</v>
      </c>
      <c r="AX397" s="12" t="s">
        <v>79</v>
      </c>
      <c r="AY397" s="168" t="s">
        <v>162</v>
      </c>
    </row>
    <row r="398" spans="2:65" s="1" customFormat="1" ht="24.2" customHeight="1">
      <c r="B398" s="123"/>
      <c r="C398" s="153" t="s">
        <v>658</v>
      </c>
      <c r="D398" s="153" t="s">
        <v>164</v>
      </c>
      <c r="E398" s="154" t="s">
        <v>659</v>
      </c>
      <c r="F398" s="155" t="s">
        <v>660</v>
      </c>
      <c r="G398" s="156" t="s">
        <v>447</v>
      </c>
      <c r="H398" s="205"/>
      <c r="I398" s="158"/>
      <c r="J398" s="159">
        <f>ROUND(I398*H398,2)</f>
        <v>0</v>
      </c>
      <c r="K398" s="160"/>
      <c r="L398" s="32"/>
      <c r="M398" s="161" t="s">
        <v>1</v>
      </c>
      <c r="N398" s="122" t="s">
        <v>37</v>
      </c>
      <c r="P398" s="162">
        <f>O398*H398</f>
        <v>0</v>
      </c>
      <c r="Q398" s="162">
        <v>0</v>
      </c>
      <c r="R398" s="162">
        <f>Q398*H398</f>
        <v>0</v>
      </c>
      <c r="S398" s="162">
        <v>0</v>
      </c>
      <c r="T398" s="163">
        <f>S398*H398</f>
        <v>0</v>
      </c>
      <c r="AR398" s="164" t="s">
        <v>256</v>
      </c>
      <c r="AT398" s="164" t="s">
        <v>164</v>
      </c>
      <c r="AU398" s="164" t="s">
        <v>86</v>
      </c>
      <c r="AY398" s="17" t="s">
        <v>162</v>
      </c>
      <c r="BE398" s="165">
        <f>IF(N398="základná",J398,0)</f>
        <v>0</v>
      </c>
      <c r="BF398" s="165">
        <f>IF(N398="znížená",J398,0)</f>
        <v>0</v>
      </c>
      <c r="BG398" s="165">
        <f>IF(N398="zákl. prenesená",J398,0)</f>
        <v>0</v>
      </c>
      <c r="BH398" s="165">
        <f>IF(N398="zníž. prenesená",J398,0)</f>
        <v>0</v>
      </c>
      <c r="BI398" s="165">
        <f>IF(N398="nulová",J398,0)</f>
        <v>0</v>
      </c>
      <c r="BJ398" s="17" t="s">
        <v>86</v>
      </c>
      <c r="BK398" s="165">
        <f>ROUND(I398*H398,2)</f>
        <v>0</v>
      </c>
      <c r="BL398" s="17" t="s">
        <v>256</v>
      </c>
      <c r="BM398" s="164" t="s">
        <v>661</v>
      </c>
    </row>
    <row r="399" spans="2:65" s="11" customFormat="1" ht="22.9" customHeight="1">
      <c r="B399" s="141"/>
      <c r="D399" s="142" t="s">
        <v>70</v>
      </c>
      <c r="E399" s="151" t="s">
        <v>662</v>
      </c>
      <c r="F399" s="151" t="s">
        <v>663</v>
      </c>
      <c r="I399" s="144"/>
      <c r="J399" s="152">
        <f>BK399</f>
        <v>0</v>
      </c>
      <c r="L399" s="141"/>
      <c r="M399" s="146"/>
      <c r="P399" s="147">
        <f>SUM(P400:P408)</f>
        <v>0</v>
      </c>
      <c r="R399" s="147">
        <f>SUM(R400:R408)</f>
        <v>7.8230459400000001</v>
      </c>
      <c r="T399" s="148">
        <f>SUM(T400:T408)</f>
        <v>0</v>
      </c>
      <c r="AR399" s="142" t="s">
        <v>86</v>
      </c>
      <c r="AT399" s="149" t="s">
        <v>70</v>
      </c>
      <c r="AU399" s="149" t="s">
        <v>79</v>
      </c>
      <c r="AY399" s="142" t="s">
        <v>162</v>
      </c>
      <c r="BK399" s="150">
        <f>SUM(BK400:BK408)</f>
        <v>0</v>
      </c>
    </row>
    <row r="400" spans="2:65" s="1" customFormat="1" ht="24.2" customHeight="1">
      <c r="B400" s="123"/>
      <c r="C400" s="153" t="s">
        <v>664</v>
      </c>
      <c r="D400" s="153" t="s">
        <v>164</v>
      </c>
      <c r="E400" s="154" t="s">
        <v>665</v>
      </c>
      <c r="F400" s="155" t="s">
        <v>666</v>
      </c>
      <c r="G400" s="156" t="s">
        <v>174</v>
      </c>
      <c r="H400" s="157">
        <v>54</v>
      </c>
      <c r="I400" s="158"/>
      <c r="J400" s="159">
        <f>ROUND(I400*H400,2)</f>
        <v>0</v>
      </c>
      <c r="K400" s="160"/>
      <c r="L400" s="32"/>
      <c r="M400" s="161" t="s">
        <v>1</v>
      </c>
      <c r="N400" s="122" t="s">
        <v>37</v>
      </c>
      <c r="P400" s="162">
        <f>O400*H400</f>
        <v>0</v>
      </c>
      <c r="Q400" s="162">
        <v>4.4249999999999998E-2</v>
      </c>
      <c r="R400" s="162">
        <f>Q400*H400</f>
        <v>2.3895</v>
      </c>
      <c r="S400" s="162">
        <v>0</v>
      </c>
      <c r="T400" s="163">
        <f>S400*H400</f>
        <v>0</v>
      </c>
      <c r="AR400" s="164" t="s">
        <v>256</v>
      </c>
      <c r="AT400" s="164" t="s">
        <v>164</v>
      </c>
      <c r="AU400" s="164" t="s">
        <v>86</v>
      </c>
      <c r="AY400" s="17" t="s">
        <v>162</v>
      </c>
      <c r="BE400" s="165">
        <f>IF(N400="základná",J400,0)</f>
        <v>0</v>
      </c>
      <c r="BF400" s="165">
        <f>IF(N400="znížená",J400,0)</f>
        <v>0</v>
      </c>
      <c r="BG400" s="165">
        <f>IF(N400="zákl. prenesená",J400,0)</f>
        <v>0</v>
      </c>
      <c r="BH400" s="165">
        <f>IF(N400="zníž. prenesená",J400,0)</f>
        <v>0</v>
      </c>
      <c r="BI400" s="165">
        <f>IF(N400="nulová",J400,0)</f>
        <v>0</v>
      </c>
      <c r="BJ400" s="17" t="s">
        <v>86</v>
      </c>
      <c r="BK400" s="165">
        <f>ROUND(I400*H400,2)</f>
        <v>0</v>
      </c>
      <c r="BL400" s="17" t="s">
        <v>256</v>
      </c>
      <c r="BM400" s="164" t="s">
        <v>667</v>
      </c>
    </row>
    <row r="401" spans="2:65" s="12" customFormat="1">
      <c r="B401" s="166"/>
      <c r="D401" s="167" t="s">
        <v>170</v>
      </c>
      <c r="E401" s="168" t="s">
        <v>1</v>
      </c>
      <c r="F401" s="169" t="s">
        <v>668</v>
      </c>
      <c r="H401" s="170">
        <v>54</v>
      </c>
      <c r="I401" s="171"/>
      <c r="L401" s="166"/>
      <c r="M401" s="172"/>
      <c r="T401" s="173"/>
      <c r="AT401" s="168" t="s">
        <v>170</v>
      </c>
      <c r="AU401" s="168" t="s">
        <v>86</v>
      </c>
      <c r="AV401" s="12" t="s">
        <v>86</v>
      </c>
      <c r="AW401" s="12" t="s">
        <v>28</v>
      </c>
      <c r="AX401" s="12" t="s">
        <v>79</v>
      </c>
      <c r="AY401" s="168" t="s">
        <v>162</v>
      </c>
    </row>
    <row r="402" spans="2:65" s="1" customFormat="1" ht="24.2" customHeight="1">
      <c r="B402" s="123"/>
      <c r="C402" s="194" t="s">
        <v>669</v>
      </c>
      <c r="D402" s="194" t="s">
        <v>290</v>
      </c>
      <c r="E402" s="195" t="s">
        <v>670</v>
      </c>
      <c r="F402" s="196" t="s">
        <v>671</v>
      </c>
      <c r="G402" s="197" t="s">
        <v>174</v>
      </c>
      <c r="H402" s="198">
        <v>30</v>
      </c>
      <c r="I402" s="199"/>
      <c r="J402" s="200">
        <f>ROUND(I402*H402,2)</f>
        <v>0</v>
      </c>
      <c r="K402" s="201"/>
      <c r="L402" s="202"/>
      <c r="M402" s="203" t="s">
        <v>1</v>
      </c>
      <c r="N402" s="204" t="s">
        <v>37</v>
      </c>
      <c r="P402" s="162">
        <f>O402*H402</f>
        <v>0</v>
      </c>
      <c r="Q402" s="162">
        <v>8.2000000000000003E-2</v>
      </c>
      <c r="R402" s="162">
        <f>Q402*H402</f>
        <v>2.46</v>
      </c>
      <c r="S402" s="162">
        <v>0</v>
      </c>
      <c r="T402" s="163">
        <f>S402*H402</f>
        <v>0</v>
      </c>
      <c r="AR402" s="164" t="s">
        <v>340</v>
      </c>
      <c r="AT402" s="164" t="s">
        <v>290</v>
      </c>
      <c r="AU402" s="164" t="s">
        <v>86</v>
      </c>
      <c r="AY402" s="17" t="s">
        <v>162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7" t="s">
        <v>86</v>
      </c>
      <c r="BK402" s="165">
        <f>ROUND(I402*H402,2)</f>
        <v>0</v>
      </c>
      <c r="BL402" s="17" t="s">
        <v>256</v>
      </c>
      <c r="BM402" s="164" t="s">
        <v>672</v>
      </c>
    </row>
    <row r="403" spans="2:65" s="12" customFormat="1">
      <c r="B403" s="166"/>
      <c r="D403" s="167" t="s">
        <v>170</v>
      </c>
      <c r="E403" s="168" t="s">
        <v>1</v>
      </c>
      <c r="F403" s="169" t="s">
        <v>673</v>
      </c>
      <c r="H403" s="170">
        <v>30</v>
      </c>
      <c r="I403" s="171"/>
      <c r="L403" s="166"/>
      <c r="M403" s="172"/>
      <c r="T403" s="173"/>
      <c r="AT403" s="168" t="s">
        <v>170</v>
      </c>
      <c r="AU403" s="168" t="s">
        <v>86</v>
      </c>
      <c r="AV403" s="12" t="s">
        <v>86</v>
      </c>
      <c r="AW403" s="12" t="s">
        <v>28</v>
      </c>
      <c r="AX403" s="12" t="s">
        <v>79</v>
      </c>
      <c r="AY403" s="168" t="s">
        <v>162</v>
      </c>
    </row>
    <row r="404" spans="2:65" s="1" customFormat="1" ht="24.2" customHeight="1">
      <c r="B404" s="123"/>
      <c r="C404" s="153" t="s">
        <v>674</v>
      </c>
      <c r="D404" s="153" t="s">
        <v>164</v>
      </c>
      <c r="E404" s="154" t="s">
        <v>675</v>
      </c>
      <c r="F404" s="155" t="s">
        <v>676</v>
      </c>
      <c r="G404" s="156" t="s">
        <v>174</v>
      </c>
      <c r="H404" s="157">
        <v>54</v>
      </c>
      <c r="I404" s="158"/>
      <c r="J404" s="159">
        <f>ROUND(I404*H404,2)</f>
        <v>0</v>
      </c>
      <c r="K404" s="160"/>
      <c r="L404" s="32"/>
      <c r="M404" s="161" t="s">
        <v>1</v>
      </c>
      <c r="N404" s="122" t="s">
        <v>37</v>
      </c>
      <c r="P404" s="162">
        <f>O404*H404</f>
        <v>0</v>
      </c>
      <c r="Q404" s="162">
        <v>9.5101100000000004E-3</v>
      </c>
      <c r="R404" s="162">
        <f>Q404*H404</f>
        <v>0.51354593999999998</v>
      </c>
      <c r="S404" s="162">
        <v>0</v>
      </c>
      <c r="T404" s="163">
        <f>S404*H404</f>
        <v>0</v>
      </c>
      <c r="AR404" s="164" t="s">
        <v>256</v>
      </c>
      <c r="AT404" s="164" t="s">
        <v>164</v>
      </c>
      <c r="AU404" s="164" t="s">
        <v>86</v>
      </c>
      <c r="AY404" s="17" t="s">
        <v>162</v>
      </c>
      <c r="BE404" s="165">
        <f>IF(N404="základná",J404,0)</f>
        <v>0</v>
      </c>
      <c r="BF404" s="165">
        <f>IF(N404="znížená",J404,0)</f>
        <v>0</v>
      </c>
      <c r="BG404" s="165">
        <f>IF(N404="zákl. prenesená",J404,0)</f>
        <v>0</v>
      </c>
      <c r="BH404" s="165">
        <f>IF(N404="zníž. prenesená",J404,0)</f>
        <v>0</v>
      </c>
      <c r="BI404" s="165">
        <f>IF(N404="nulová",J404,0)</f>
        <v>0</v>
      </c>
      <c r="BJ404" s="17" t="s">
        <v>86</v>
      </c>
      <c r="BK404" s="165">
        <f>ROUND(I404*H404,2)</f>
        <v>0</v>
      </c>
      <c r="BL404" s="17" t="s">
        <v>256</v>
      </c>
      <c r="BM404" s="164" t="s">
        <v>677</v>
      </c>
    </row>
    <row r="405" spans="2:65" s="12" customFormat="1">
      <c r="B405" s="166"/>
      <c r="D405" s="167" t="s">
        <v>170</v>
      </c>
      <c r="E405" s="168" t="s">
        <v>1</v>
      </c>
      <c r="F405" s="169" t="s">
        <v>668</v>
      </c>
      <c r="H405" s="170">
        <v>54</v>
      </c>
      <c r="I405" s="171"/>
      <c r="L405" s="166"/>
      <c r="M405" s="172"/>
      <c r="T405" s="173"/>
      <c r="AT405" s="168" t="s">
        <v>170</v>
      </c>
      <c r="AU405" s="168" t="s">
        <v>86</v>
      </c>
      <c r="AV405" s="12" t="s">
        <v>86</v>
      </c>
      <c r="AW405" s="12" t="s">
        <v>28</v>
      </c>
      <c r="AX405" s="12" t="s">
        <v>79</v>
      </c>
      <c r="AY405" s="168" t="s">
        <v>162</v>
      </c>
    </row>
    <row r="406" spans="2:65" s="1" customFormat="1" ht="24.2" customHeight="1">
      <c r="B406" s="123"/>
      <c r="C406" s="194" t="s">
        <v>678</v>
      </c>
      <c r="D406" s="194" t="s">
        <v>290</v>
      </c>
      <c r="E406" s="195" t="s">
        <v>679</v>
      </c>
      <c r="F406" s="196" t="s">
        <v>680</v>
      </c>
      <c r="G406" s="197" t="s">
        <v>174</v>
      </c>
      <c r="H406" s="198">
        <v>30</v>
      </c>
      <c r="I406" s="199"/>
      <c r="J406" s="200">
        <f>ROUND(I406*H406,2)</f>
        <v>0</v>
      </c>
      <c r="K406" s="201"/>
      <c r="L406" s="202"/>
      <c r="M406" s="203" t="s">
        <v>1</v>
      </c>
      <c r="N406" s="204" t="s">
        <v>37</v>
      </c>
      <c r="P406" s="162">
        <f>O406*H406</f>
        <v>0</v>
      </c>
      <c r="Q406" s="162">
        <v>8.2000000000000003E-2</v>
      </c>
      <c r="R406" s="162">
        <f>Q406*H406</f>
        <v>2.46</v>
      </c>
      <c r="S406" s="162">
        <v>0</v>
      </c>
      <c r="T406" s="163">
        <f>S406*H406</f>
        <v>0</v>
      </c>
      <c r="AR406" s="164" t="s">
        <v>340</v>
      </c>
      <c r="AT406" s="164" t="s">
        <v>290</v>
      </c>
      <c r="AU406" s="164" t="s">
        <v>86</v>
      </c>
      <c r="AY406" s="17" t="s">
        <v>162</v>
      </c>
      <c r="BE406" s="165">
        <f>IF(N406="základná",J406,0)</f>
        <v>0</v>
      </c>
      <c r="BF406" s="165">
        <f>IF(N406="znížená",J406,0)</f>
        <v>0</v>
      </c>
      <c r="BG406" s="165">
        <f>IF(N406="zákl. prenesená",J406,0)</f>
        <v>0</v>
      </c>
      <c r="BH406" s="165">
        <f>IF(N406="zníž. prenesená",J406,0)</f>
        <v>0</v>
      </c>
      <c r="BI406" s="165">
        <f>IF(N406="nulová",J406,0)</f>
        <v>0</v>
      </c>
      <c r="BJ406" s="17" t="s">
        <v>86</v>
      </c>
      <c r="BK406" s="165">
        <f>ROUND(I406*H406,2)</f>
        <v>0</v>
      </c>
      <c r="BL406" s="17" t="s">
        <v>256</v>
      </c>
      <c r="BM406" s="164" t="s">
        <v>681</v>
      </c>
    </row>
    <row r="407" spans="2:65" s="12" customFormat="1">
      <c r="B407" s="166"/>
      <c r="D407" s="167" t="s">
        <v>170</v>
      </c>
      <c r="E407" s="168" t="s">
        <v>1</v>
      </c>
      <c r="F407" s="169" t="s">
        <v>673</v>
      </c>
      <c r="H407" s="170">
        <v>30</v>
      </c>
      <c r="I407" s="171"/>
      <c r="L407" s="166"/>
      <c r="M407" s="172"/>
      <c r="T407" s="173"/>
      <c r="AT407" s="168" t="s">
        <v>170</v>
      </c>
      <c r="AU407" s="168" t="s">
        <v>86</v>
      </c>
      <c r="AV407" s="12" t="s">
        <v>86</v>
      </c>
      <c r="AW407" s="12" t="s">
        <v>28</v>
      </c>
      <c r="AX407" s="12" t="s">
        <v>79</v>
      </c>
      <c r="AY407" s="168" t="s">
        <v>162</v>
      </c>
    </row>
    <row r="408" spans="2:65" s="1" customFormat="1" ht="24.2" customHeight="1">
      <c r="B408" s="123"/>
      <c r="C408" s="153" t="s">
        <v>419</v>
      </c>
      <c r="D408" s="153" t="s">
        <v>164</v>
      </c>
      <c r="E408" s="154" t="s">
        <v>682</v>
      </c>
      <c r="F408" s="155" t="s">
        <v>683</v>
      </c>
      <c r="G408" s="156" t="s">
        <v>447</v>
      </c>
      <c r="H408" s="205"/>
      <c r="I408" s="158"/>
      <c r="J408" s="159">
        <f>ROUND(I408*H408,2)</f>
        <v>0</v>
      </c>
      <c r="K408" s="160"/>
      <c r="L408" s="32"/>
      <c r="M408" s="161" t="s">
        <v>1</v>
      </c>
      <c r="N408" s="122" t="s">
        <v>37</v>
      </c>
      <c r="P408" s="162">
        <f>O408*H408</f>
        <v>0</v>
      </c>
      <c r="Q408" s="162">
        <v>0</v>
      </c>
      <c r="R408" s="162">
        <f>Q408*H408</f>
        <v>0</v>
      </c>
      <c r="S408" s="162">
        <v>0</v>
      </c>
      <c r="T408" s="163">
        <f>S408*H408</f>
        <v>0</v>
      </c>
      <c r="AR408" s="164" t="s">
        <v>256</v>
      </c>
      <c r="AT408" s="164" t="s">
        <v>164</v>
      </c>
      <c r="AU408" s="164" t="s">
        <v>86</v>
      </c>
      <c r="AY408" s="17" t="s">
        <v>162</v>
      </c>
      <c r="BE408" s="165">
        <f>IF(N408="základná",J408,0)</f>
        <v>0</v>
      </c>
      <c r="BF408" s="165">
        <f>IF(N408="znížená",J408,0)</f>
        <v>0</v>
      </c>
      <c r="BG408" s="165">
        <f>IF(N408="zákl. prenesená",J408,0)</f>
        <v>0</v>
      </c>
      <c r="BH408" s="165">
        <f>IF(N408="zníž. prenesená",J408,0)</f>
        <v>0</v>
      </c>
      <c r="BI408" s="165">
        <f>IF(N408="nulová",J408,0)</f>
        <v>0</v>
      </c>
      <c r="BJ408" s="17" t="s">
        <v>86</v>
      </c>
      <c r="BK408" s="165">
        <f>ROUND(I408*H408,2)</f>
        <v>0</v>
      </c>
      <c r="BL408" s="17" t="s">
        <v>256</v>
      </c>
      <c r="BM408" s="164" t="s">
        <v>684</v>
      </c>
    </row>
    <row r="409" spans="2:65" s="11" customFormat="1" ht="22.9" customHeight="1">
      <c r="B409" s="141"/>
      <c r="D409" s="142" t="s">
        <v>70</v>
      </c>
      <c r="E409" s="151" t="s">
        <v>685</v>
      </c>
      <c r="F409" s="151" t="s">
        <v>686</v>
      </c>
      <c r="I409" s="144"/>
      <c r="J409" s="152">
        <f>BK409</f>
        <v>0</v>
      </c>
      <c r="L409" s="141"/>
      <c r="M409" s="146"/>
      <c r="P409" s="147">
        <f>SUM(P410:P416)</f>
        <v>0</v>
      </c>
      <c r="R409" s="147">
        <f>SUM(R410:R416)</f>
        <v>5.0834353500000002E-3</v>
      </c>
      <c r="T409" s="148">
        <f>SUM(T410:T416)</f>
        <v>0</v>
      </c>
      <c r="AR409" s="142" t="s">
        <v>86</v>
      </c>
      <c r="AT409" s="149" t="s">
        <v>70</v>
      </c>
      <c r="AU409" s="149" t="s">
        <v>79</v>
      </c>
      <c r="AY409" s="142" t="s">
        <v>162</v>
      </c>
      <c r="BK409" s="150">
        <f>SUM(BK410:BK416)</f>
        <v>0</v>
      </c>
    </row>
    <row r="410" spans="2:65" s="1" customFormat="1" ht="33" customHeight="1">
      <c r="B410" s="123"/>
      <c r="C410" s="153" t="s">
        <v>687</v>
      </c>
      <c r="D410" s="153" t="s">
        <v>164</v>
      </c>
      <c r="E410" s="154" t="s">
        <v>688</v>
      </c>
      <c r="F410" s="155" t="s">
        <v>689</v>
      </c>
      <c r="G410" s="156" t="s">
        <v>193</v>
      </c>
      <c r="H410" s="157">
        <v>10.185</v>
      </c>
      <c r="I410" s="158"/>
      <c r="J410" s="159">
        <f>ROUND(I410*H410,2)</f>
        <v>0</v>
      </c>
      <c r="K410" s="160"/>
      <c r="L410" s="32"/>
      <c r="M410" s="161" t="s">
        <v>1</v>
      </c>
      <c r="N410" s="122" t="s">
        <v>37</v>
      </c>
      <c r="P410" s="162">
        <f>O410*H410</f>
        <v>0</v>
      </c>
      <c r="Q410" s="162">
        <v>0</v>
      </c>
      <c r="R410" s="162">
        <f>Q410*H410</f>
        <v>0</v>
      </c>
      <c r="S410" s="162">
        <v>0</v>
      </c>
      <c r="T410" s="163">
        <f>S410*H410</f>
        <v>0</v>
      </c>
      <c r="AR410" s="164" t="s">
        <v>256</v>
      </c>
      <c r="AT410" s="164" t="s">
        <v>164</v>
      </c>
      <c r="AU410" s="164" t="s">
        <v>86</v>
      </c>
      <c r="AY410" s="17" t="s">
        <v>162</v>
      </c>
      <c r="BE410" s="165">
        <f>IF(N410="základná",J410,0)</f>
        <v>0</v>
      </c>
      <c r="BF410" s="165">
        <f>IF(N410="znížená",J410,0)</f>
        <v>0</v>
      </c>
      <c r="BG410" s="165">
        <f>IF(N410="zákl. prenesená",J410,0)</f>
        <v>0</v>
      </c>
      <c r="BH410" s="165">
        <f>IF(N410="zníž. prenesená",J410,0)</f>
        <v>0</v>
      </c>
      <c r="BI410" s="165">
        <f>IF(N410="nulová",J410,0)</f>
        <v>0</v>
      </c>
      <c r="BJ410" s="17" t="s">
        <v>86</v>
      </c>
      <c r="BK410" s="165">
        <f>ROUND(I410*H410,2)</f>
        <v>0</v>
      </c>
      <c r="BL410" s="17" t="s">
        <v>256</v>
      </c>
      <c r="BM410" s="164" t="s">
        <v>690</v>
      </c>
    </row>
    <row r="411" spans="2:65" s="12" customFormat="1">
      <c r="B411" s="166"/>
      <c r="D411" s="167" t="s">
        <v>170</v>
      </c>
      <c r="E411" s="168" t="s">
        <v>1</v>
      </c>
      <c r="F411" s="169" t="s">
        <v>104</v>
      </c>
      <c r="H411" s="170">
        <v>10.185</v>
      </c>
      <c r="I411" s="171"/>
      <c r="L411" s="166"/>
      <c r="M411" s="172"/>
      <c r="T411" s="173"/>
      <c r="AT411" s="168" t="s">
        <v>170</v>
      </c>
      <c r="AU411" s="168" t="s">
        <v>86</v>
      </c>
      <c r="AV411" s="12" t="s">
        <v>86</v>
      </c>
      <c r="AW411" s="12" t="s">
        <v>28</v>
      </c>
      <c r="AX411" s="12" t="s">
        <v>79</v>
      </c>
      <c r="AY411" s="168" t="s">
        <v>162</v>
      </c>
    </row>
    <row r="412" spans="2:65" s="1" customFormat="1" ht="24.2" customHeight="1">
      <c r="B412" s="123"/>
      <c r="C412" s="153" t="s">
        <v>691</v>
      </c>
      <c r="D412" s="153" t="s">
        <v>164</v>
      </c>
      <c r="E412" s="154" t="s">
        <v>692</v>
      </c>
      <c r="F412" s="155" t="s">
        <v>693</v>
      </c>
      <c r="G412" s="156" t="s">
        <v>193</v>
      </c>
      <c r="H412" s="157">
        <v>10.185</v>
      </c>
      <c r="I412" s="158"/>
      <c r="J412" s="159">
        <f>ROUND(I412*H412,2)</f>
        <v>0</v>
      </c>
      <c r="K412" s="160"/>
      <c r="L412" s="32"/>
      <c r="M412" s="161" t="s">
        <v>1</v>
      </c>
      <c r="N412" s="122" t="s">
        <v>37</v>
      </c>
      <c r="P412" s="162">
        <f>O412*H412</f>
        <v>0</v>
      </c>
      <c r="Q412" s="162">
        <v>4.1776999999999998E-4</v>
      </c>
      <c r="R412" s="162">
        <f>Q412*H412</f>
        <v>4.2549874499999999E-3</v>
      </c>
      <c r="S412" s="162">
        <v>0</v>
      </c>
      <c r="T412" s="163">
        <f>S412*H412</f>
        <v>0</v>
      </c>
      <c r="AR412" s="164" t="s">
        <v>256</v>
      </c>
      <c r="AT412" s="164" t="s">
        <v>164</v>
      </c>
      <c r="AU412" s="164" t="s">
        <v>86</v>
      </c>
      <c r="AY412" s="17" t="s">
        <v>162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7" t="s">
        <v>86</v>
      </c>
      <c r="BK412" s="165">
        <f>ROUND(I412*H412,2)</f>
        <v>0</v>
      </c>
      <c r="BL412" s="17" t="s">
        <v>256</v>
      </c>
      <c r="BM412" s="164" t="s">
        <v>694</v>
      </c>
    </row>
    <row r="413" spans="2:65" s="12" customFormat="1">
      <c r="B413" s="166"/>
      <c r="D413" s="167" t="s">
        <v>170</v>
      </c>
      <c r="E413" s="168" t="s">
        <v>1</v>
      </c>
      <c r="F413" s="169" t="s">
        <v>695</v>
      </c>
      <c r="H413" s="170">
        <v>10.185</v>
      </c>
      <c r="I413" s="171"/>
      <c r="L413" s="166"/>
      <c r="M413" s="172"/>
      <c r="T413" s="173"/>
      <c r="AT413" s="168" t="s">
        <v>170</v>
      </c>
      <c r="AU413" s="168" t="s">
        <v>86</v>
      </c>
      <c r="AV413" s="12" t="s">
        <v>86</v>
      </c>
      <c r="AW413" s="12" t="s">
        <v>28</v>
      </c>
      <c r="AX413" s="12" t="s">
        <v>71</v>
      </c>
      <c r="AY413" s="168" t="s">
        <v>162</v>
      </c>
    </row>
    <row r="414" spans="2:65" s="13" customFormat="1">
      <c r="B414" s="174"/>
      <c r="D414" s="167" t="s">
        <v>170</v>
      </c>
      <c r="E414" s="175" t="s">
        <v>104</v>
      </c>
      <c r="F414" s="176" t="s">
        <v>177</v>
      </c>
      <c r="H414" s="177">
        <v>10.185</v>
      </c>
      <c r="I414" s="178"/>
      <c r="L414" s="174"/>
      <c r="M414" s="179"/>
      <c r="T414" s="180"/>
      <c r="AT414" s="175" t="s">
        <v>170</v>
      </c>
      <c r="AU414" s="175" t="s">
        <v>86</v>
      </c>
      <c r="AV414" s="13" t="s">
        <v>168</v>
      </c>
      <c r="AW414" s="13" t="s">
        <v>28</v>
      </c>
      <c r="AX414" s="13" t="s">
        <v>79</v>
      </c>
      <c r="AY414" s="175" t="s">
        <v>162</v>
      </c>
    </row>
    <row r="415" spans="2:65" s="1" customFormat="1" ht="24.2" customHeight="1">
      <c r="B415" s="123"/>
      <c r="C415" s="153" t="s">
        <v>696</v>
      </c>
      <c r="D415" s="153" t="s">
        <v>164</v>
      </c>
      <c r="E415" s="154" t="s">
        <v>697</v>
      </c>
      <c r="F415" s="155" t="s">
        <v>698</v>
      </c>
      <c r="G415" s="156" t="s">
        <v>193</v>
      </c>
      <c r="H415" s="157">
        <v>10.185</v>
      </c>
      <c r="I415" s="158"/>
      <c r="J415" s="159">
        <f>ROUND(I415*H415,2)</f>
        <v>0</v>
      </c>
      <c r="K415" s="160"/>
      <c r="L415" s="32"/>
      <c r="M415" s="161" t="s">
        <v>1</v>
      </c>
      <c r="N415" s="122" t="s">
        <v>37</v>
      </c>
      <c r="P415" s="162">
        <f>O415*H415</f>
        <v>0</v>
      </c>
      <c r="Q415" s="162">
        <v>8.1340000000000004E-5</v>
      </c>
      <c r="R415" s="162">
        <f>Q415*H415</f>
        <v>8.2844790000000004E-4</v>
      </c>
      <c r="S415" s="162">
        <v>0</v>
      </c>
      <c r="T415" s="163">
        <f>S415*H415</f>
        <v>0</v>
      </c>
      <c r="AR415" s="164" t="s">
        <v>256</v>
      </c>
      <c r="AT415" s="164" t="s">
        <v>164</v>
      </c>
      <c r="AU415" s="164" t="s">
        <v>86</v>
      </c>
      <c r="AY415" s="17" t="s">
        <v>162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7" t="s">
        <v>86</v>
      </c>
      <c r="BK415" s="165">
        <f>ROUND(I415*H415,2)</f>
        <v>0</v>
      </c>
      <c r="BL415" s="17" t="s">
        <v>256</v>
      </c>
      <c r="BM415" s="164" t="s">
        <v>699</v>
      </c>
    </row>
    <row r="416" spans="2:65" s="12" customFormat="1">
      <c r="B416" s="166"/>
      <c r="D416" s="167" t="s">
        <v>170</v>
      </c>
      <c r="E416" s="168" t="s">
        <v>1</v>
      </c>
      <c r="F416" s="169" t="s">
        <v>104</v>
      </c>
      <c r="H416" s="170">
        <v>10.185</v>
      </c>
      <c r="I416" s="171"/>
      <c r="L416" s="166"/>
      <c r="M416" s="172"/>
      <c r="T416" s="173"/>
      <c r="AT416" s="168" t="s">
        <v>170</v>
      </c>
      <c r="AU416" s="168" t="s">
        <v>86</v>
      </c>
      <c r="AV416" s="12" t="s">
        <v>86</v>
      </c>
      <c r="AW416" s="12" t="s">
        <v>28</v>
      </c>
      <c r="AX416" s="12" t="s">
        <v>79</v>
      </c>
      <c r="AY416" s="168" t="s">
        <v>162</v>
      </c>
    </row>
    <row r="417" spans="2:65" s="11" customFormat="1" ht="25.9" customHeight="1">
      <c r="B417" s="141"/>
      <c r="D417" s="142" t="s">
        <v>70</v>
      </c>
      <c r="E417" s="143" t="s">
        <v>290</v>
      </c>
      <c r="F417" s="143" t="s">
        <v>700</v>
      </c>
      <c r="I417" s="144"/>
      <c r="J417" s="145">
        <f>BK417</f>
        <v>0</v>
      </c>
      <c r="L417" s="141"/>
      <c r="M417" s="146"/>
      <c r="P417" s="147">
        <f>P418</f>
        <v>0</v>
      </c>
      <c r="R417" s="147">
        <f>R418</f>
        <v>1.2E-4</v>
      </c>
      <c r="T417" s="148">
        <f>T418</f>
        <v>0</v>
      </c>
      <c r="AR417" s="142" t="s">
        <v>178</v>
      </c>
      <c r="AT417" s="149" t="s">
        <v>70</v>
      </c>
      <c r="AU417" s="149" t="s">
        <v>71</v>
      </c>
      <c r="AY417" s="142" t="s">
        <v>162</v>
      </c>
      <c r="BK417" s="150">
        <f>BK418</f>
        <v>0</v>
      </c>
    </row>
    <row r="418" spans="2:65" s="11" customFormat="1" ht="22.9" customHeight="1">
      <c r="B418" s="141"/>
      <c r="D418" s="142" t="s">
        <v>70</v>
      </c>
      <c r="E418" s="151" t="s">
        <v>701</v>
      </c>
      <c r="F418" s="151" t="s">
        <v>702</v>
      </c>
      <c r="I418" s="144"/>
      <c r="J418" s="152">
        <f>BK418</f>
        <v>0</v>
      </c>
      <c r="L418" s="141"/>
      <c r="M418" s="146"/>
      <c r="P418" s="147">
        <f>SUM(P419:P426)</f>
        <v>0</v>
      </c>
      <c r="R418" s="147">
        <f>SUM(R419:R426)</f>
        <v>1.2E-4</v>
      </c>
      <c r="T418" s="148">
        <f>SUM(T419:T426)</f>
        <v>0</v>
      </c>
      <c r="AR418" s="142" t="s">
        <v>178</v>
      </c>
      <c r="AT418" s="149" t="s">
        <v>70</v>
      </c>
      <c r="AU418" s="149" t="s">
        <v>79</v>
      </c>
      <c r="AY418" s="142" t="s">
        <v>162</v>
      </c>
      <c r="BK418" s="150">
        <f>SUM(BK419:BK426)</f>
        <v>0</v>
      </c>
    </row>
    <row r="419" spans="2:65" s="1" customFormat="1" ht="44.25" customHeight="1">
      <c r="B419" s="123"/>
      <c r="C419" s="153" t="s">
        <v>703</v>
      </c>
      <c r="D419" s="153" t="s">
        <v>164</v>
      </c>
      <c r="E419" s="154" t="s">
        <v>704</v>
      </c>
      <c r="F419" s="155" t="s">
        <v>705</v>
      </c>
      <c r="G419" s="156" t="s">
        <v>174</v>
      </c>
      <c r="H419" s="157">
        <v>15</v>
      </c>
      <c r="I419" s="158"/>
      <c r="J419" s="159">
        <f t="shared" ref="J419:J426" si="5">ROUND(I419*H419,2)</f>
        <v>0</v>
      </c>
      <c r="K419" s="160"/>
      <c r="L419" s="32"/>
      <c r="M419" s="161" t="s">
        <v>1</v>
      </c>
      <c r="N419" s="122" t="s">
        <v>37</v>
      </c>
      <c r="P419" s="162">
        <f t="shared" ref="P419:P426" si="6">O419*H419</f>
        <v>0</v>
      </c>
      <c r="Q419" s="162">
        <v>0</v>
      </c>
      <c r="R419" s="162">
        <f t="shared" ref="R419:R426" si="7">Q419*H419</f>
        <v>0</v>
      </c>
      <c r="S419" s="162">
        <v>0</v>
      </c>
      <c r="T419" s="163">
        <f t="shared" ref="T419:T426" si="8">S419*H419</f>
        <v>0</v>
      </c>
      <c r="AR419" s="164" t="s">
        <v>507</v>
      </c>
      <c r="AT419" s="164" t="s">
        <v>164</v>
      </c>
      <c r="AU419" s="164" t="s">
        <v>86</v>
      </c>
      <c r="AY419" s="17" t="s">
        <v>162</v>
      </c>
      <c r="BE419" s="165">
        <f t="shared" ref="BE419:BE426" si="9">IF(N419="základná",J419,0)</f>
        <v>0</v>
      </c>
      <c r="BF419" s="165">
        <f t="shared" ref="BF419:BF426" si="10">IF(N419="znížená",J419,0)</f>
        <v>0</v>
      </c>
      <c r="BG419" s="165">
        <f t="shared" ref="BG419:BG426" si="11">IF(N419="zákl. prenesená",J419,0)</f>
        <v>0</v>
      </c>
      <c r="BH419" s="165">
        <f t="shared" ref="BH419:BH426" si="12">IF(N419="zníž. prenesená",J419,0)</f>
        <v>0</v>
      </c>
      <c r="BI419" s="165">
        <f t="shared" ref="BI419:BI426" si="13">IF(N419="nulová",J419,0)</f>
        <v>0</v>
      </c>
      <c r="BJ419" s="17" t="s">
        <v>86</v>
      </c>
      <c r="BK419" s="165">
        <f t="shared" ref="BK419:BK426" si="14">ROUND(I419*H419,2)</f>
        <v>0</v>
      </c>
      <c r="BL419" s="17" t="s">
        <v>507</v>
      </c>
      <c r="BM419" s="164" t="s">
        <v>706</v>
      </c>
    </row>
    <row r="420" spans="2:65" s="1" customFormat="1" ht="49.15" customHeight="1">
      <c r="B420" s="123"/>
      <c r="C420" s="153" t="s">
        <v>707</v>
      </c>
      <c r="D420" s="153" t="s">
        <v>164</v>
      </c>
      <c r="E420" s="154" t="s">
        <v>708</v>
      </c>
      <c r="F420" s="155" t="s">
        <v>709</v>
      </c>
      <c r="G420" s="156" t="s">
        <v>174</v>
      </c>
      <c r="H420" s="157">
        <v>85</v>
      </c>
      <c r="I420" s="158"/>
      <c r="J420" s="159">
        <f t="shared" si="5"/>
        <v>0</v>
      </c>
      <c r="K420" s="160"/>
      <c r="L420" s="32"/>
      <c r="M420" s="161" t="s">
        <v>1</v>
      </c>
      <c r="N420" s="122" t="s">
        <v>37</v>
      </c>
      <c r="P420" s="162">
        <f t="shared" si="6"/>
        <v>0</v>
      </c>
      <c r="Q420" s="162">
        <v>0</v>
      </c>
      <c r="R420" s="162">
        <f t="shared" si="7"/>
        <v>0</v>
      </c>
      <c r="S420" s="162">
        <v>0</v>
      </c>
      <c r="T420" s="163">
        <f t="shared" si="8"/>
        <v>0</v>
      </c>
      <c r="AR420" s="164" t="s">
        <v>507</v>
      </c>
      <c r="AT420" s="164" t="s">
        <v>164</v>
      </c>
      <c r="AU420" s="164" t="s">
        <v>86</v>
      </c>
      <c r="AY420" s="17" t="s">
        <v>162</v>
      </c>
      <c r="BE420" s="165">
        <f t="shared" si="9"/>
        <v>0</v>
      </c>
      <c r="BF420" s="165">
        <f t="shared" si="10"/>
        <v>0</v>
      </c>
      <c r="BG420" s="165">
        <f t="shared" si="11"/>
        <v>0</v>
      </c>
      <c r="BH420" s="165">
        <f t="shared" si="12"/>
        <v>0</v>
      </c>
      <c r="BI420" s="165">
        <f t="shared" si="13"/>
        <v>0</v>
      </c>
      <c r="BJ420" s="17" t="s">
        <v>86</v>
      </c>
      <c r="BK420" s="165">
        <f t="shared" si="14"/>
        <v>0</v>
      </c>
      <c r="BL420" s="17" t="s">
        <v>507</v>
      </c>
      <c r="BM420" s="164" t="s">
        <v>710</v>
      </c>
    </row>
    <row r="421" spans="2:65" s="1" customFormat="1" ht="44.25" customHeight="1">
      <c r="B421" s="123"/>
      <c r="C421" s="153" t="s">
        <v>711</v>
      </c>
      <c r="D421" s="153" t="s">
        <v>164</v>
      </c>
      <c r="E421" s="154" t="s">
        <v>712</v>
      </c>
      <c r="F421" s="155" t="s">
        <v>713</v>
      </c>
      <c r="G421" s="156" t="s">
        <v>350</v>
      </c>
      <c r="H421" s="157">
        <v>9</v>
      </c>
      <c r="I421" s="158"/>
      <c r="J421" s="159">
        <f t="shared" si="5"/>
        <v>0</v>
      </c>
      <c r="K421" s="160"/>
      <c r="L421" s="32"/>
      <c r="M421" s="161" t="s">
        <v>1</v>
      </c>
      <c r="N421" s="122" t="s">
        <v>37</v>
      </c>
      <c r="P421" s="162">
        <f t="shared" si="6"/>
        <v>0</v>
      </c>
      <c r="Q421" s="162">
        <v>0</v>
      </c>
      <c r="R421" s="162">
        <f t="shared" si="7"/>
        <v>0</v>
      </c>
      <c r="S421" s="162">
        <v>0</v>
      </c>
      <c r="T421" s="163">
        <f t="shared" si="8"/>
        <v>0</v>
      </c>
      <c r="AR421" s="164" t="s">
        <v>507</v>
      </c>
      <c r="AT421" s="164" t="s">
        <v>164</v>
      </c>
      <c r="AU421" s="164" t="s">
        <v>86</v>
      </c>
      <c r="AY421" s="17" t="s">
        <v>162</v>
      </c>
      <c r="BE421" s="165">
        <f t="shared" si="9"/>
        <v>0</v>
      </c>
      <c r="BF421" s="165">
        <f t="shared" si="10"/>
        <v>0</v>
      </c>
      <c r="BG421" s="165">
        <f t="shared" si="11"/>
        <v>0</v>
      </c>
      <c r="BH421" s="165">
        <f t="shared" si="12"/>
        <v>0</v>
      </c>
      <c r="BI421" s="165">
        <f t="shared" si="13"/>
        <v>0</v>
      </c>
      <c r="BJ421" s="17" t="s">
        <v>86</v>
      </c>
      <c r="BK421" s="165">
        <f t="shared" si="14"/>
        <v>0</v>
      </c>
      <c r="BL421" s="17" t="s">
        <v>507</v>
      </c>
      <c r="BM421" s="164" t="s">
        <v>714</v>
      </c>
    </row>
    <row r="422" spans="2:65" s="1" customFormat="1" ht="49.15" customHeight="1">
      <c r="B422" s="123"/>
      <c r="C422" s="153" t="s">
        <v>715</v>
      </c>
      <c r="D422" s="153" t="s">
        <v>164</v>
      </c>
      <c r="E422" s="154" t="s">
        <v>716</v>
      </c>
      <c r="F422" s="155" t="s">
        <v>717</v>
      </c>
      <c r="G422" s="156" t="s">
        <v>350</v>
      </c>
      <c r="H422" s="157">
        <v>9</v>
      </c>
      <c r="I422" s="158"/>
      <c r="J422" s="159">
        <f t="shared" si="5"/>
        <v>0</v>
      </c>
      <c r="K422" s="160"/>
      <c r="L422" s="32"/>
      <c r="M422" s="161" t="s">
        <v>1</v>
      </c>
      <c r="N422" s="122" t="s">
        <v>37</v>
      </c>
      <c r="P422" s="162">
        <f t="shared" si="6"/>
        <v>0</v>
      </c>
      <c r="Q422" s="162">
        <v>0</v>
      </c>
      <c r="R422" s="162">
        <f t="shared" si="7"/>
        <v>0</v>
      </c>
      <c r="S422" s="162">
        <v>0</v>
      </c>
      <c r="T422" s="163">
        <f t="shared" si="8"/>
        <v>0</v>
      </c>
      <c r="AR422" s="164" t="s">
        <v>507</v>
      </c>
      <c r="AT422" s="164" t="s">
        <v>164</v>
      </c>
      <c r="AU422" s="164" t="s">
        <v>86</v>
      </c>
      <c r="AY422" s="17" t="s">
        <v>162</v>
      </c>
      <c r="BE422" s="165">
        <f t="shared" si="9"/>
        <v>0</v>
      </c>
      <c r="BF422" s="165">
        <f t="shared" si="10"/>
        <v>0</v>
      </c>
      <c r="BG422" s="165">
        <f t="shared" si="11"/>
        <v>0</v>
      </c>
      <c r="BH422" s="165">
        <f t="shared" si="12"/>
        <v>0</v>
      </c>
      <c r="BI422" s="165">
        <f t="shared" si="13"/>
        <v>0</v>
      </c>
      <c r="BJ422" s="17" t="s">
        <v>86</v>
      </c>
      <c r="BK422" s="165">
        <f t="shared" si="14"/>
        <v>0</v>
      </c>
      <c r="BL422" s="17" t="s">
        <v>507</v>
      </c>
      <c r="BM422" s="164" t="s">
        <v>718</v>
      </c>
    </row>
    <row r="423" spans="2:65" s="1" customFormat="1" ht="24.2" customHeight="1">
      <c r="B423" s="123"/>
      <c r="C423" s="153" t="s">
        <v>719</v>
      </c>
      <c r="D423" s="153" t="s">
        <v>164</v>
      </c>
      <c r="E423" s="154" t="s">
        <v>720</v>
      </c>
      <c r="F423" s="155" t="s">
        <v>721</v>
      </c>
      <c r="G423" s="156" t="s">
        <v>722</v>
      </c>
      <c r="H423" s="157">
        <v>4</v>
      </c>
      <c r="I423" s="158"/>
      <c r="J423" s="159">
        <f t="shared" si="5"/>
        <v>0</v>
      </c>
      <c r="K423" s="160"/>
      <c r="L423" s="32"/>
      <c r="M423" s="161" t="s">
        <v>1</v>
      </c>
      <c r="N423" s="122" t="s">
        <v>37</v>
      </c>
      <c r="P423" s="162">
        <f t="shared" si="6"/>
        <v>0</v>
      </c>
      <c r="Q423" s="162">
        <v>0</v>
      </c>
      <c r="R423" s="162">
        <f t="shared" si="7"/>
        <v>0</v>
      </c>
      <c r="S423" s="162">
        <v>0</v>
      </c>
      <c r="T423" s="163">
        <f t="shared" si="8"/>
        <v>0</v>
      </c>
      <c r="AR423" s="164" t="s">
        <v>507</v>
      </c>
      <c r="AT423" s="164" t="s">
        <v>164</v>
      </c>
      <c r="AU423" s="164" t="s">
        <v>86</v>
      </c>
      <c r="AY423" s="17" t="s">
        <v>162</v>
      </c>
      <c r="BE423" s="165">
        <f t="shared" si="9"/>
        <v>0</v>
      </c>
      <c r="BF423" s="165">
        <f t="shared" si="10"/>
        <v>0</v>
      </c>
      <c r="BG423" s="165">
        <f t="shared" si="11"/>
        <v>0</v>
      </c>
      <c r="BH423" s="165">
        <f t="shared" si="12"/>
        <v>0</v>
      </c>
      <c r="BI423" s="165">
        <f t="shared" si="13"/>
        <v>0</v>
      </c>
      <c r="BJ423" s="17" t="s">
        <v>86</v>
      </c>
      <c r="BK423" s="165">
        <f t="shared" si="14"/>
        <v>0</v>
      </c>
      <c r="BL423" s="17" t="s">
        <v>507</v>
      </c>
      <c r="BM423" s="164" t="s">
        <v>723</v>
      </c>
    </row>
    <row r="424" spans="2:65" s="1" customFormat="1" ht="24.2" customHeight="1">
      <c r="B424" s="123"/>
      <c r="C424" s="153" t="s">
        <v>724</v>
      </c>
      <c r="D424" s="153" t="s">
        <v>164</v>
      </c>
      <c r="E424" s="154" t="s">
        <v>725</v>
      </c>
      <c r="F424" s="155" t="s">
        <v>726</v>
      </c>
      <c r="G424" s="156" t="s">
        <v>722</v>
      </c>
      <c r="H424" s="157">
        <v>10</v>
      </c>
      <c r="I424" s="158"/>
      <c r="J424" s="159">
        <f t="shared" si="5"/>
        <v>0</v>
      </c>
      <c r="K424" s="160"/>
      <c r="L424" s="32"/>
      <c r="M424" s="161" t="s">
        <v>1</v>
      </c>
      <c r="N424" s="122" t="s">
        <v>37</v>
      </c>
      <c r="P424" s="162">
        <f t="shared" si="6"/>
        <v>0</v>
      </c>
      <c r="Q424" s="162">
        <v>0</v>
      </c>
      <c r="R424" s="162">
        <f t="shared" si="7"/>
        <v>0</v>
      </c>
      <c r="S424" s="162">
        <v>0</v>
      </c>
      <c r="T424" s="163">
        <f t="shared" si="8"/>
        <v>0</v>
      </c>
      <c r="AR424" s="164" t="s">
        <v>507</v>
      </c>
      <c r="AT424" s="164" t="s">
        <v>164</v>
      </c>
      <c r="AU424" s="164" t="s">
        <v>86</v>
      </c>
      <c r="AY424" s="17" t="s">
        <v>162</v>
      </c>
      <c r="BE424" s="165">
        <f t="shared" si="9"/>
        <v>0</v>
      </c>
      <c r="BF424" s="165">
        <f t="shared" si="10"/>
        <v>0</v>
      </c>
      <c r="BG424" s="165">
        <f t="shared" si="11"/>
        <v>0</v>
      </c>
      <c r="BH424" s="165">
        <f t="shared" si="12"/>
        <v>0</v>
      </c>
      <c r="BI424" s="165">
        <f t="shared" si="13"/>
        <v>0</v>
      </c>
      <c r="BJ424" s="17" t="s">
        <v>86</v>
      </c>
      <c r="BK424" s="165">
        <f t="shared" si="14"/>
        <v>0</v>
      </c>
      <c r="BL424" s="17" t="s">
        <v>507</v>
      </c>
      <c r="BM424" s="164" t="s">
        <v>727</v>
      </c>
    </row>
    <row r="425" spans="2:65" s="1" customFormat="1" ht="16.5" customHeight="1">
      <c r="B425" s="123"/>
      <c r="C425" s="194" t="s">
        <v>728</v>
      </c>
      <c r="D425" s="194" t="s">
        <v>290</v>
      </c>
      <c r="E425" s="195" t="s">
        <v>729</v>
      </c>
      <c r="F425" s="196" t="s">
        <v>730</v>
      </c>
      <c r="G425" s="197" t="s">
        <v>579</v>
      </c>
      <c r="H425" s="198">
        <v>1</v>
      </c>
      <c r="I425" s="199"/>
      <c r="J425" s="200">
        <f t="shared" si="5"/>
        <v>0</v>
      </c>
      <c r="K425" s="201"/>
      <c r="L425" s="202"/>
      <c r="M425" s="203" t="s">
        <v>1</v>
      </c>
      <c r="N425" s="204" t="s">
        <v>37</v>
      </c>
      <c r="P425" s="162">
        <f t="shared" si="6"/>
        <v>0</v>
      </c>
      <c r="Q425" s="162">
        <v>1.2E-4</v>
      </c>
      <c r="R425" s="162">
        <f t="shared" si="7"/>
        <v>1.2E-4</v>
      </c>
      <c r="S425" s="162">
        <v>0</v>
      </c>
      <c r="T425" s="163">
        <f t="shared" si="8"/>
        <v>0</v>
      </c>
      <c r="AR425" s="164" t="s">
        <v>731</v>
      </c>
      <c r="AT425" s="164" t="s">
        <v>290</v>
      </c>
      <c r="AU425" s="164" t="s">
        <v>86</v>
      </c>
      <c r="AY425" s="17" t="s">
        <v>162</v>
      </c>
      <c r="BE425" s="165">
        <f t="shared" si="9"/>
        <v>0</v>
      </c>
      <c r="BF425" s="165">
        <f t="shared" si="10"/>
        <v>0</v>
      </c>
      <c r="BG425" s="165">
        <f t="shared" si="11"/>
        <v>0</v>
      </c>
      <c r="BH425" s="165">
        <f t="shared" si="12"/>
        <v>0</v>
      </c>
      <c r="BI425" s="165">
        <f t="shared" si="13"/>
        <v>0</v>
      </c>
      <c r="BJ425" s="17" t="s">
        <v>86</v>
      </c>
      <c r="BK425" s="165">
        <f t="shared" si="14"/>
        <v>0</v>
      </c>
      <c r="BL425" s="17" t="s">
        <v>507</v>
      </c>
      <c r="BM425" s="164" t="s">
        <v>732</v>
      </c>
    </row>
    <row r="426" spans="2:65" s="1" customFormat="1" ht="24.2" customHeight="1">
      <c r="B426" s="123"/>
      <c r="C426" s="153" t="s">
        <v>733</v>
      </c>
      <c r="D426" s="153" t="s">
        <v>164</v>
      </c>
      <c r="E426" s="154" t="s">
        <v>734</v>
      </c>
      <c r="F426" s="155" t="s">
        <v>735</v>
      </c>
      <c r="G426" s="156" t="s">
        <v>579</v>
      </c>
      <c r="H426" s="157">
        <v>1</v>
      </c>
      <c r="I426" s="158"/>
      <c r="J426" s="159">
        <f t="shared" si="5"/>
        <v>0</v>
      </c>
      <c r="K426" s="160"/>
      <c r="L426" s="32"/>
      <c r="M426" s="206" t="s">
        <v>1</v>
      </c>
      <c r="N426" s="207" t="s">
        <v>37</v>
      </c>
      <c r="O426" s="208"/>
      <c r="P426" s="209">
        <f t="shared" si="6"/>
        <v>0</v>
      </c>
      <c r="Q426" s="209">
        <v>0</v>
      </c>
      <c r="R426" s="209">
        <f t="shared" si="7"/>
        <v>0</v>
      </c>
      <c r="S426" s="209">
        <v>0</v>
      </c>
      <c r="T426" s="210">
        <f t="shared" si="8"/>
        <v>0</v>
      </c>
      <c r="AR426" s="164" t="s">
        <v>507</v>
      </c>
      <c r="AT426" s="164" t="s">
        <v>164</v>
      </c>
      <c r="AU426" s="164" t="s">
        <v>86</v>
      </c>
      <c r="AY426" s="17" t="s">
        <v>162</v>
      </c>
      <c r="BE426" s="165">
        <f t="shared" si="9"/>
        <v>0</v>
      </c>
      <c r="BF426" s="165">
        <f t="shared" si="10"/>
        <v>0</v>
      </c>
      <c r="BG426" s="165">
        <f t="shared" si="11"/>
        <v>0</v>
      </c>
      <c r="BH426" s="165">
        <f t="shared" si="12"/>
        <v>0</v>
      </c>
      <c r="BI426" s="165">
        <f t="shared" si="13"/>
        <v>0</v>
      </c>
      <c r="BJ426" s="17" t="s">
        <v>86</v>
      </c>
      <c r="BK426" s="165">
        <f t="shared" si="14"/>
        <v>0</v>
      </c>
      <c r="BL426" s="17" t="s">
        <v>507</v>
      </c>
      <c r="BM426" s="164" t="s">
        <v>736</v>
      </c>
    </row>
    <row r="427" spans="2:65" s="1" customFormat="1" ht="6.95" customHeight="1">
      <c r="B427" s="47"/>
      <c r="C427" s="48"/>
      <c r="D427" s="48"/>
      <c r="E427" s="48"/>
      <c r="F427" s="48"/>
      <c r="G427" s="48"/>
      <c r="H427" s="48"/>
      <c r="I427" s="48"/>
      <c r="J427" s="48"/>
      <c r="K427" s="48"/>
      <c r="L427" s="32"/>
    </row>
  </sheetData>
  <autoFilter ref="C144:K426" xr:uid="{00000000-0009-0000-0000-000001000000}"/>
  <mergeCells count="14">
    <mergeCell ref="D123:F123"/>
    <mergeCell ref="E135:H135"/>
    <mergeCell ref="E137:H137"/>
    <mergeCell ref="L2:V2"/>
    <mergeCell ref="E87:H87"/>
    <mergeCell ref="D119:F119"/>
    <mergeCell ref="D120:F120"/>
    <mergeCell ref="D121:F121"/>
    <mergeCell ref="D122:F12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6"/>
  <sheetViews>
    <sheetView showGridLines="0" workbookViewId="0">
      <selection activeCell="I36" sqref="I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48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7" t="s">
        <v>83</v>
      </c>
      <c r="AZ2" s="90" t="s">
        <v>737</v>
      </c>
      <c r="BA2" s="90" t="s">
        <v>1</v>
      </c>
      <c r="BB2" s="90" t="s">
        <v>1</v>
      </c>
      <c r="BC2" s="90" t="s">
        <v>738</v>
      </c>
      <c r="BD2" s="90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90" t="s">
        <v>739</v>
      </c>
      <c r="BA3" s="90" t="s">
        <v>1</v>
      </c>
      <c r="BB3" s="90" t="s">
        <v>1</v>
      </c>
      <c r="BC3" s="90" t="s">
        <v>740</v>
      </c>
      <c r="BD3" s="90" t="s">
        <v>86</v>
      </c>
    </row>
    <row r="4" spans="2:56" ht="24.95" customHeight="1">
      <c r="B4" s="20"/>
      <c r="D4" s="21" t="s">
        <v>89</v>
      </c>
      <c r="L4" s="20"/>
      <c r="M4" s="91" t="s">
        <v>9</v>
      </c>
      <c r="AT4" s="17" t="s">
        <v>3</v>
      </c>
      <c r="AZ4" s="90" t="s">
        <v>741</v>
      </c>
      <c r="BA4" s="90" t="s">
        <v>1</v>
      </c>
      <c r="BB4" s="90" t="s">
        <v>1</v>
      </c>
      <c r="BC4" s="90" t="s">
        <v>742</v>
      </c>
      <c r="BD4" s="90" t="s">
        <v>86</v>
      </c>
    </row>
    <row r="5" spans="2:56" ht="6.95" customHeight="1">
      <c r="B5" s="20"/>
      <c r="L5" s="20"/>
      <c r="AZ5" s="90" t="s">
        <v>743</v>
      </c>
      <c r="BA5" s="90" t="s">
        <v>1</v>
      </c>
      <c r="BB5" s="90" t="s">
        <v>1</v>
      </c>
      <c r="BC5" s="90" t="s">
        <v>744</v>
      </c>
      <c r="BD5" s="90" t="s">
        <v>86</v>
      </c>
    </row>
    <row r="6" spans="2:56" ht="12" customHeight="1">
      <c r="B6" s="20"/>
      <c r="D6" s="27" t="s">
        <v>15</v>
      </c>
      <c r="L6" s="20"/>
      <c r="AZ6" s="90" t="s">
        <v>745</v>
      </c>
      <c r="BA6" s="90" t="s">
        <v>1</v>
      </c>
      <c r="BB6" s="90" t="s">
        <v>1</v>
      </c>
      <c r="BC6" s="90" t="s">
        <v>434</v>
      </c>
      <c r="BD6" s="90" t="s">
        <v>86</v>
      </c>
    </row>
    <row r="7" spans="2:56" ht="16.5" customHeight="1">
      <c r="B7" s="20"/>
      <c r="E7" s="263" t="str">
        <f>'Rekapitulácia stavby'!K6</f>
        <v>Krytá plaváreň Pasienky - oprava vonkajšej terasy</v>
      </c>
      <c r="F7" s="264"/>
      <c r="G7" s="264"/>
      <c r="H7" s="264"/>
      <c r="L7" s="20"/>
      <c r="AZ7" s="90" t="s">
        <v>746</v>
      </c>
      <c r="BA7" s="90" t="s">
        <v>1</v>
      </c>
      <c r="BB7" s="90" t="s">
        <v>1</v>
      </c>
      <c r="BC7" s="90" t="s">
        <v>747</v>
      </c>
      <c r="BD7" s="90" t="s">
        <v>86</v>
      </c>
    </row>
    <row r="8" spans="2:56" s="1" customFormat="1" ht="12" customHeight="1">
      <c r="B8" s="32"/>
      <c r="D8" s="27" t="s">
        <v>98</v>
      </c>
      <c r="L8" s="32"/>
      <c r="AZ8" s="90" t="s">
        <v>748</v>
      </c>
      <c r="BA8" s="90" t="s">
        <v>1</v>
      </c>
      <c r="BB8" s="90" t="s">
        <v>1</v>
      </c>
      <c r="BC8" s="90" t="s">
        <v>749</v>
      </c>
      <c r="BD8" s="90" t="s">
        <v>86</v>
      </c>
    </row>
    <row r="9" spans="2:56" s="1" customFormat="1" ht="16.5" customHeight="1">
      <c r="B9" s="32"/>
      <c r="E9" s="259" t="s">
        <v>750</v>
      </c>
      <c r="F9" s="265"/>
      <c r="G9" s="265"/>
      <c r="H9" s="265"/>
      <c r="L9" s="32"/>
      <c r="AZ9" s="90" t="s">
        <v>751</v>
      </c>
      <c r="BA9" s="90" t="s">
        <v>1</v>
      </c>
      <c r="BB9" s="90" t="s">
        <v>1</v>
      </c>
      <c r="BC9" s="90" t="s">
        <v>752</v>
      </c>
      <c r="BD9" s="90" t="s">
        <v>86</v>
      </c>
    </row>
    <row r="10" spans="2:56" s="1" customFormat="1">
      <c r="B10" s="32"/>
      <c r="L10" s="32"/>
      <c r="AZ10" s="90" t="s">
        <v>753</v>
      </c>
      <c r="BA10" s="90" t="s">
        <v>1</v>
      </c>
      <c r="BB10" s="90" t="s">
        <v>1</v>
      </c>
      <c r="BC10" s="90" t="s">
        <v>754</v>
      </c>
      <c r="BD10" s="90" t="s">
        <v>86</v>
      </c>
    </row>
    <row r="11" spans="2:5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AZ11" s="90" t="s">
        <v>755</v>
      </c>
      <c r="BA11" s="90" t="s">
        <v>1</v>
      </c>
      <c r="BB11" s="90" t="s">
        <v>1</v>
      </c>
      <c r="BC11" s="90" t="s">
        <v>756</v>
      </c>
      <c r="BD11" s="90" t="s">
        <v>86</v>
      </c>
    </row>
    <row r="12" spans="2:5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45707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22</v>
      </c>
      <c r="I14" s="27" t="s">
        <v>23</v>
      </c>
      <c r="J14" s="25" t="str">
        <f>IF('Rekapitulácia stavby'!AN10="","",'Rekapitulácia stavby'!AN10)</f>
        <v/>
      </c>
      <c r="L14" s="32"/>
    </row>
    <row r="15" spans="2:56" s="1" customFormat="1" ht="18" customHeight="1">
      <c r="B15" s="32"/>
      <c r="E15" s="25" t="str">
        <f>IF('Rekapitulácia stavby'!E11="","",'Rekapitulácia stavby'!E11)</f>
        <v xml:space="preserve"> </v>
      </c>
      <c r="I15" s="27" t="s">
        <v>24</v>
      </c>
      <c r="J15" s="25" t="str">
        <f>IF('Rekapitulácia stavby'!AN11="","",'Rekapitulácia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25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6" t="str">
        <f>'Rekapitulácia stavby'!E14</f>
        <v>Vyplň údaj</v>
      </c>
      <c r="F18" s="223"/>
      <c r="G18" s="223"/>
      <c r="H18" s="223"/>
      <c r="I18" s="27" t="s">
        <v>24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27</v>
      </c>
      <c r="I20" s="27" t="s">
        <v>23</v>
      </c>
      <c r="J20" s="25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5" t="str">
        <f>IF('Rekapitulácia stavby'!E17="","",'Rekapitulácia stavby'!E17)</f>
        <v xml:space="preserve"> </v>
      </c>
      <c r="I21" s="27" t="s">
        <v>24</v>
      </c>
      <c r="J21" s="25" t="str">
        <f>IF('Rekapitulácia stavby'!AN17="","",'Rekapitulácia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29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24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30</v>
      </c>
      <c r="L26" s="32"/>
    </row>
    <row r="27" spans="2:12" s="7" customFormat="1" ht="16.5" customHeight="1">
      <c r="B27" s="92"/>
      <c r="E27" s="227" t="s">
        <v>1</v>
      </c>
      <c r="F27" s="227"/>
      <c r="G27" s="227"/>
      <c r="H27" s="227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5" customHeight="1">
      <c r="B30" s="32"/>
      <c r="D30" s="25" t="s">
        <v>112</v>
      </c>
      <c r="J30" s="93">
        <f>J96</f>
        <v>0</v>
      </c>
      <c r="L30" s="32"/>
    </row>
    <row r="31" spans="2:12" s="1" customFormat="1" ht="14.45" customHeight="1">
      <c r="B31" s="32"/>
      <c r="D31" s="94" t="s">
        <v>113</v>
      </c>
      <c r="J31" s="93">
        <f>J116</f>
        <v>0</v>
      </c>
      <c r="L31" s="32"/>
    </row>
    <row r="32" spans="2:12" s="1" customFormat="1" ht="25.35" customHeight="1">
      <c r="B32" s="32"/>
      <c r="D32" s="95" t="s">
        <v>31</v>
      </c>
      <c r="J32" s="68">
        <f>ROUND(J30 + J31,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33</v>
      </c>
      <c r="I34" s="35" t="s">
        <v>32</v>
      </c>
      <c r="J34" s="35" t="s">
        <v>34</v>
      </c>
      <c r="L34" s="32"/>
    </row>
    <row r="35" spans="2:12" s="1" customFormat="1" ht="14.45" customHeight="1">
      <c r="B35" s="32"/>
      <c r="D35" s="96" t="s">
        <v>35</v>
      </c>
      <c r="E35" s="37" t="s">
        <v>36</v>
      </c>
      <c r="F35" s="97">
        <f>ROUND((SUM(BE116:BE123) + SUM(BE143:BE365)),  2)</f>
        <v>0</v>
      </c>
      <c r="G35" s="98"/>
      <c r="H35" s="98"/>
      <c r="I35" s="99">
        <v>0.23</v>
      </c>
      <c r="J35" s="97">
        <f>ROUND(((SUM(BE116:BE123) + SUM(BE143:BE365))*I35),  2)</f>
        <v>0</v>
      </c>
      <c r="L35" s="32"/>
    </row>
    <row r="36" spans="2:12" s="1" customFormat="1" ht="14.45" customHeight="1">
      <c r="B36" s="32"/>
      <c r="E36" s="37" t="s">
        <v>37</v>
      </c>
      <c r="F36" s="97">
        <f>ROUND((SUM(BF116:BF123) + SUM(BF143:BF365)),  2)</f>
        <v>0</v>
      </c>
      <c r="G36" s="98"/>
      <c r="H36" s="98"/>
      <c r="I36" s="99">
        <v>0.2</v>
      </c>
      <c r="J36" s="97">
        <f>ROUND(((SUM(BF116:BF123) + SUM(BF143:BF365))*I36),  2)</f>
        <v>0</v>
      </c>
      <c r="L36" s="32"/>
    </row>
    <row r="37" spans="2:12" s="1" customFormat="1" ht="14.45" hidden="1" customHeight="1">
      <c r="B37" s="32"/>
      <c r="E37" s="27" t="s">
        <v>38</v>
      </c>
      <c r="F37" s="100">
        <f>ROUND((SUM(BG116:BG123) + SUM(BG143:BG365)),  2)</f>
        <v>0</v>
      </c>
      <c r="I37" s="101">
        <v>0.2</v>
      </c>
      <c r="J37" s="100">
        <f>0</f>
        <v>0</v>
      </c>
      <c r="L37" s="32"/>
    </row>
    <row r="38" spans="2:12" s="1" customFormat="1" ht="14.45" hidden="1" customHeight="1">
      <c r="B38" s="32"/>
      <c r="E38" s="27" t="s">
        <v>39</v>
      </c>
      <c r="F38" s="100">
        <f>ROUND((SUM(BH116:BH123) + SUM(BH143:BH365)),  2)</f>
        <v>0</v>
      </c>
      <c r="I38" s="101">
        <v>0.2</v>
      </c>
      <c r="J38" s="100">
        <f>0</f>
        <v>0</v>
      </c>
      <c r="L38" s="32"/>
    </row>
    <row r="39" spans="2:12" s="1" customFormat="1" ht="14.45" hidden="1" customHeight="1">
      <c r="B39" s="32"/>
      <c r="E39" s="37" t="s">
        <v>40</v>
      </c>
      <c r="F39" s="97">
        <f>ROUND((SUM(BI116:BI123) + SUM(BI143:BI365)),  2)</f>
        <v>0</v>
      </c>
      <c r="G39" s="98"/>
      <c r="H39" s="98"/>
      <c r="I39" s="99">
        <v>0</v>
      </c>
      <c r="J39" s="97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2"/>
      <c r="D41" s="103" t="s">
        <v>41</v>
      </c>
      <c r="E41" s="59"/>
      <c r="F41" s="59"/>
      <c r="G41" s="104" t="s">
        <v>42</v>
      </c>
      <c r="H41" s="105" t="s">
        <v>43</v>
      </c>
      <c r="I41" s="59"/>
      <c r="J41" s="106">
        <f>SUM(J32:J39)</f>
        <v>0</v>
      </c>
      <c r="K41" s="107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44</v>
      </c>
      <c r="E50" s="45"/>
      <c r="F50" s="45"/>
      <c r="G50" s="44" t="s">
        <v>45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46</v>
      </c>
      <c r="E61" s="34"/>
      <c r="F61" s="108" t="s">
        <v>47</v>
      </c>
      <c r="G61" s="46" t="s">
        <v>46</v>
      </c>
      <c r="H61" s="34"/>
      <c r="I61" s="34"/>
      <c r="J61" s="109" t="s">
        <v>47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48</v>
      </c>
      <c r="E65" s="45"/>
      <c r="F65" s="45"/>
      <c r="G65" s="44" t="s">
        <v>49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46</v>
      </c>
      <c r="E76" s="34"/>
      <c r="F76" s="108" t="s">
        <v>47</v>
      </c>
      <c r="G76" s="46" t="s">
        <v>46</v>
      </c>
      <c r="H76" s="34"/>
      <c r="I76" s="34"/>
      <c r="J76" s="109" t="s">
        <v>47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63" t="str">
        <f>E7</f>
        <v>Krytá plaváreň Pasienky - oprava vonkajšej terasy</v>
      </c>
      <c r="F85" s="264"/>
      <c r="G85" s="264"/>
      <c r="H85" s="264"/>
      <c r="L85" s="32"/>
    </row>
    <row r="86" spans="2:47" s="1" customFormat="1" ht="12" customHeight="1">
      <c r="B86" s="32"/>
      <c r="C86" s="27" t="s">
        <v>98</v>
      </c>
      <c r="L86" s="32"/>
    </row>
    <row r="87" spans="2:47" s="1" customFormat="1" ht="16.5" customHeight="1">
      <c r="B87" s="32"/>
      <c r="E87" s="259" t="str">
        <f>E9</f>
        <v>02 - Skladové priestory</v>
      </c>
      <c r="F87" s="265"/>
      <c r="G87" s="265"/>
      <c r="H87" s="26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 xml:space="preserve"> </v>
      </c>
      <c r="I89" s="27" t="s">
        <v>21</v>
      </c>
      <c r="J89" s="55">
        <f>IF(J12="","",J12)</f>
        <v>45707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 xml:space="preserve"> </v>
      </c>
      <c r="I91" s="27" t="s">
        <v>27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25</v>
      </c>
      <c r="F92" s="25" t="str">
        <f>IF(E18="","",E18)</f>
        <v>Vyplň údaj</v>
      </c>
      <c r="I92" s="27" t="s">
        <v>29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115</v>
      </c>
      <c r="D94" s="102"/>
      <c r="E94" s="102"/>
      <c r="F94" s="102"/>
      <c r="G94" s="102"/>
      <c r="H94" s="102"/>
      <c r="I94" s="102"/>
      <c r="J94" s="111" t="s">
        <v>116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117</v>
      </c>
      <c r="J96" s="68">
        <f>J143</f>
        <v>0</v>
      </c>
      <c r="L96" s="32"/>
      <c r="AU96" s="17" t="s">
        <v>118</v>
      </c>
    </row>
    <row r="97" spans="2:12" s="8" customFormat="1" ht="24.95" customHeight="1">
      <c r="B97" s="113"/>
      <c r="D97" s="114" t="s">
        <v>119</v>
      </c>
      <c r="E97" s="115"/>
      <c r="F97" s="115"/>
      <c r="G97" s="115"/>
      <c r="H97" s="115"/>
      <c r="I97" s="115"/>
      <c r="J97" s="116">
        <f>J144</f>
        <v>0</v>
      </c>
      <c r="L97" s="113"/>
    </row>
    <row r="98" spans="2:12" s="9" customFormat="1" ht="19.899999999999999" customHeight="1">
      <c r="B98" s="117"/>
      <c r="D98" s="118" t="s">
        <v>120</v>
      </c>
      <c r="E98" s="119"/>
      <c r="F98" s="119"/>
      <c r="G98" s="119"/>
      <c r="H98" s="119"/>
      <c r="I98" s="119"/>
      <c r="J98" s="120">
        <f>J145</f>
        <v>0</v>
      </c>
      <c r="L98" s="117"/>
    </row>
    <row r="99" spans="2:12" s="9" customFormat="1" ht="19.899999999999999" customHeight="1">
      <c r="B99" s="117"/>
      <c r="D99" s="118" t="s">
        <v>757</v>
      </c>
      <c r="E99" s="119"/>
      <c r="F99" s="119"/>
      <c r="G99" s="119"/>
      <c r="H99" s="119"/>
      <c r="I99" s="119"/>
      <c r="J99" s="120">
        <f>J174</f>
        <v>0</v>
      </c>
      <c r="L99" s="117"/>
    </row>
    <row r="100" spans="2:12" s="9" customFormat="1" ht="19.899999999999999" customHeight="1">
      <c r="B100" s="117"/>
      <c r="D100" s="118" t="s">
        <v>121</v>
      </c>
      <c r="E100" s="119"/>
      <c r="F100" s="119"/>
      <c r="G100" s="119"/>
      <c r="H100" s="119"/>
      <c r="I100" s="119"/>
      <c r="J100" s="120">
        <f>J180</f>
        <v>0</v>
      </c>
      <c r="L100" s="117"/>
    </row>
    <row r="101" spans="2:12" s="9" customFormat="1" ht="19.899999999999999" customHeight="1">
      <c r="B101" s="117"/>
      <c r="D101" s="118" t="s">
        <v>122</v>
      </c>
      <c r="E101" s="119"/>
      <c r="F101" s="119"/>
      <c r="G101" s="119"/>
      <c r="H101" s="119"/>
      <c r="I101" s="119"/>
      <c r="J101" s="120">
        <f>J192</f>
        <v>0</v>
      </c>
      <c r="L101" s="117"/>
    </row>
    <row r="102" spans="2:12" s="9" customFormat="1" ht="19.899999999999999" customHeight="1">
      <c r="B102" s="117"/>
      <c r="D102" s="118" t="s">
        <v>123</v>
      </c>
      <c r="E102" s="119"/>
      <c r="F102" s="119"/>
      <c r="G102" s="119"/>
      <c r="H102" s="119"/>
      <c r="I102" s="119"/>
      <c r="J102" s="120">
        <f>J221</f>
        <v>0</v>
      </c>
      <c r="L102" s="117"/>
    </row>
    <row r="103" spans="2:12" s="9" customFormat="1" ht="19.899999999999999" customHeight="1">
      <c r="B103" s="117"/>
      <c r="D103" s="118" t="s">
        <v>124</v>
      </c>
      <c r="E103" s="119"/>
      <c r="F103" s="119"/>
      <c r="G103" s="119"/>
      <c r="H103" s="119"/>
      <c r="I103" s="119"/>
      <c r="J103" s="120">
        <f>J259</f>
        <v>0</v>
      </c>
      <c r="L103" s="117"/>
    </row>
    <row r="104" spans="2:12" s="9" customFormat="1" ht="19.899999999999999" customHeight="1">
      <c r="B104" s="117"/>
      <c r="D104" s="118" t="s">
        <v>125</v>
      </c>
      <c r="E104" s="119"/>
      <c r="F104" s="119"/>
      <c r="G104" s="119"/>
      <c r="H104" s="119"/>
      <c r="I104" s="119"/>
      <c r="J104" s="120">
        <f>J275</f>
        <v>0</v>
      </c>
      <c r="L104" s="117"/>
    </row>
    <row r="105" spans="2:12" s="8" customFormat="1" ht="24.95" customHeight="1">
      <c r="B105" s="113"/>
      <c r="D105" s="114" t="s">
        <v>126</v>
      </c>
      <c r="E105" s="115"/>
      <c r="F105" s="115"/>
      <c r="G105" s="115"/>
      <c r="H105" s="115"/>
      <c r="I105" s="115"/>
      <c r="J105" s="116">
        <f>J277</f>
        <v>0</v>
      </c>
      <c r="L105" s="113"/>
    </row>
    <row r="106" spans="2:12" s="9" customFormat="1" ht="19.899999999999999" customHeight="1">
      <c r="B106" s="117"/>
      <c r="D106" s="118" t="s">
        <v>127</v>
      </c>
      <c r="E106" s="119"/>
      <c r="F106" s="119"/>
      <c r="G106" s="119"/>
      <c r="H106" s="119"/>
      <c r="I106" s="119"/>
      <c r="J106" s="120">
        <f>J278</f>
        <v>0</v>
      </c>
      <c r="L106" s="117"/>
    </row>
    <row r="107" spans="2:12" s="9" customFormat="1" ht="19.899999999999999" customHeight="1">
      <c r="B107" s="117"/>
      <c r="D107" s="118" t="s">
        <v>128</v>
      </c>
      <c r="E107" s="119"/>
      <c r="F107" s="119"/>
      <c r="G107" s="119"/>
      <c r="H107" s="119"/>
      <c r="I107" s="119"/>
      <c r="J107" s="120">
        <f>J303</f>
        <v>0</v>
      </c>
      <c r="L107" s="117"/>
    </row>
    <row r="108" spans="2:12" s="9" customFormat="1" ht="19.899999999999999" customHeight="1">
      <c r="B108" s="117"/>
      <c r="D108" s="118" t="s">
        <v>129</v>
      </c>
      <c r="E108" s="119"/>
      <c r="F108" s="119"/>
      <c r="G108" s="119"/>
      <c r="H108" s="119"/>
      <c r="I108" s="119"/>
      <c r="J108" s="120">
        <f>J320</f>
        <v>0</v>
      </c>
      <c r="L108" s="117"/>
    </row>
    <row r="109" spans="2:12" s="9" customFormat="1" ht="19.899999999999999" customHeight="1">
      <c r="B109" s="117"/>
      <c r="D109" s="118" t="s">
        <v>133</v>
      </c>
      <c r="E109" s="119"/>
      <c r="F109" s="119"/>
      <c r="G109" s="119"/>
      <c r="H109" s="119"/>
      <c r="I109" s="119"/>
      <c r="J109" s="120">
        <f>J332</f>
        <v>0</v>
      </c>
      <c r="L109" s="117"/>
    </row>
    <row r="110" spans="2:12" s="9" customFormat="1" ht="19.899999999999999" customHeight="1">
      <c r="B110" s="117"/>
      <c r="D110" s="118" t="s">
        <v>758</v>
      </c>
      <c r="E110" s="119"/>
      <c r="F110" s="119"/>
      <c r="G110" s="119"/>
      <c r="H110" s="119"/>
      <c r="I110" s="119"/>
      <c r="J110" s="120">
        <f>J336</f>
        <v>0</v>
      </c>
      <c r="L110" s="117"/>
    </row>
    <row r="111" spans="2:12" s="8" customFormat="1" ht="24.95" customHeight="1">
      <c r="B111" s="113"/>
      <c r="D111" s="114" t="s">
        <v>136</v>
      </c>
      <c r="E111" s="115"/>
      <c r="F111" s="115"/>
      <c r="G111" s="115"/>
      <c r="H111" s="115"/>
      <c r="I111" s="115"/>
      <c r="J111" s="116">
        <f>J345</f>
        <v>0</v>
      </c>
      <c r="L111" s="113"/>
    </row>
    <row r="112" spans="2:12" s="9" customFormat="1" ht="19.899999999999999" customHeight="1">
      <c r="B112" s="117"/>
      <c r="D112" s="118" t="s">
        <v>137</v>
      </c>
      <c r="E112" s="119"/>
      <c r="F112" s="119"/>
      <c r="G112" s="119"/>
      <c r="H112" s="119"/>
      <c r="I112" s="119"/>
      <c r="J112" s="120">
        <f>J346</f>
        <v>0</v>
      </c>
      <c r="L112" s="117"/>
    </row>
    <row r="113" spans="2:65" s="8" customFormat="1" ht="24.95" customHeight="1">
      <c r="B113" s="113"/>
      <c r="D113" s="114" t="s">
        <v>759</v>
      </c>
      <c r="E113" s="115"/>
      <c r="F113" s="115"/>
      <c r="G113" s="115"/>
      <c r="H113" s="115"/>
      <c r="I113" s="115"/>
      <c r="J113" s="116">
        <f>J364</f>
        <v>0</v>
      </c>
      <c r="L113" s="113"/>
    </row>
    <row r="114" spans="2:65" s="1" customFormat="1" ht="21.75" customHeight="1">
      <c r="B114" s="32"/>
      <c r="L114" s="32"/>
    </row>
    <row r="115" spans="2:65" s="1" customFormat="1" ht="6.95" customHeight="1">
      <c r="B115" s="32"/>
      <c r="L115" s="32"/>
    </row>
    <row r="116" spans="2:65" s="1" customFormat="1" ht="29.25" customHeight="1">
      <c r="B116" s="32"/>
      <c r="C116" s="112" t="s">
        <v>138</v>
      </c>
      <c r="J116" s="121">
        <f>ROUND(J117 + J118 + J119 + J120 + J121 + J122,2)</f>
        <v>0</v>
      </c>
      <c r="L116" s="32"/>
      <c r="N116" s="122" t="s">
        <v>35</v>
      </c>
    </row>
    <row r="117" spans="2:65" s="1" customFormat="1" ht="18" customHeight="1">
      <c r="B117" s="123"/>
      <c r="C117" s="124"/>
      <c r="D117" s="261" t="s">
        <v>139</v>
      </c>
      <c r="E117" s="262"/>
      <c r="F117" s="262"/>
      <c r="G117" s="124"/>
      <c r="H117" s="124"/>
      <c r="I117" s="124"/>
      <c r="J117" s="126">
        <v>0</v>
      </c>
      <c r="K117" s="124"/>
      <c r="L117" s="123"/>
      <c r="M117" s="124"/>
      <c r="N117" s="127" t="s">
        <v>37</v>
      </c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8" t="s">
        <v>140</v>
      </c>
      <c r="AZ117" s="124"/>
      <c r="BA117" s="124"/>
      <c r="BB117" s="124"/>
      <c r="BC117" s="124"/>
      <c r="BD117" s="124"/>
      <c r="BE117" s="129">
        <f t="shared" ref="BE117:BE122" si="0">IF(N117="základná",J117,0)</f>
        <v>0</v>
      </c>
      <c r="BF117" s="129">
        <f t="shared" ref="BF117:BF122" si="1">IF(N117="znížená",J117,0)</f>
        <v>0</v>
      </c>
      <c r="BG117" s="129">
        <f t="shared" ref="BG117:BG122" si="2">IF(N117="zákl. prenesená",J117,0)</f>
        <v>0</v>
      </c>
      <c r="BH117" s="129">
        <f t="shared" ref="BH117:BH122" si="3">IF(N117="zníž. prenesená",J117,0)</f>
        <v>0</v>
      </c>
      <c r="BI117" s="129">
        <f t="shared" ref="BI117:BI122" si="4">IF(N117="nulová",J117,0)</f>
        <v>0</v>
      </c>
      <c r="BJ117" s="128" t="s">
        <v>86</v>
      </c>
      <c r="BK117" s="124"/>
      <c r="BL117" s="124"/>
      <c r="BM117" s="124"/>
    </row>
    <row r="118" spans="2:65" s="1" customFormat="1" ht="18" customHeight="1">
      <c r="B118" s="123"/>
      <c r="C118" s="124"/>
      <c r="D118" s="261" t="s">
        <v>141</v>
      </c>
      <c r="E118" s="262"/>
      <c r="F118" s="262"/>
      <c r="G118" s="124"/>
      <c r="H118" s="124"/>
      <c r="I118" s="124"/>
      <c r="J118" s="126">
        <v>0</v>
      </c>
      <c r="K118" s="124"/>
      <c r="L118" s="123"/>
      <c r="M118" s="124"/>
      <c r="N118" s="127" t="s">
        <v>37</v>
      </c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8" t="s">
        <v>140</v>
      </c>
      <c r="AZ118" s="124"/>
      <c r="BA118" s="124"/>
      <c r="BB118" s="124"/>
      <c r="BC118" s="124"/>
      <c r="BD118" s="124"/>
      <c r="BE118" s="129">
        <f t="shared" si="0"/>
        <v>0</v>
      </c>
      <c r="BF118" s="129">
        <f t="shared" si="1"/>
        <v>0</v>
      </c>
      <c r="BG118" s="129">
        <f t="shared" si="2"/>
        <v>0</v>
      </c>
      <c r="BH118" s="129">
        <f t="shared" si="3"/>
        <v>0</v>
      </c>
      <c r="BI118" s="129">
        <f t="shared" si="4"/>
        <v>0</v>
      </c>
      <c r="BJ118" s="128" t="s">
        <v>86</v>
      </c>
      <c r="BK118" s="124"/>
      <c r="BL118" s="124"/>
      <c r="BM118" s="124"/>
    </row>
    <row r="119" spans="2:65" s="1" customFormat="1" ht="18" customHeight="1">
      <c r="B119" s="123"/>
      <c r="C119" s="124"/>
      <c r="D119" s="261" t="s">
        <v>142</v>
      </c>
      <c r="E119" s="262"/>
      <c r="F119" s="262"/>
      <c r="G119" s="124"/>
      <c r="H119" s="124"/>
      <c r="I119" s="124"/>
      <c r="J119" s="126">
        <v>0</v>
      </c>
      <c r="K119" s="124"/>
      <c r="L119" s="123"/>
      <c r="M119" s="124"/>
      <c r="N119" s="127" t="s">
        <v>37</v>
      </c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8" t="s">
        <v>140</v>
      </c>
      <c r="AZ119" s="124"/>
      <c r="BA119" s="124"/>
      <c r="BB119" s="124"/>
      <c r="BC119" s="124"/>
      <c r="BD119" s="124"/>
      <c r="BE119" s="129">
        <f t="shared" si="0"/>
        <v>0</v>
      </c>
      <c r="BF119" s="129">
        <f t="shared" si="1"/>
        <v>0</v>
      </c>
      <c r="BG119" s="129">
        <f t="shared" si="2"/>
        <v>0</v>
      </c>
      <c r="BH119" s="129">
        <f t="shared" si="3"/>
        <v>0</v>
      </c>
      <c r="BI119" s="129">
        <f t="shared" si="4"/>
        <v>0</v>
      </c>
      <c r="BJ119" s="128" t="s">
        <v>86</v>
      </c>
      <c r="BK119" s="124"/>
      <c r="BL119" s="124"/>
      <c r="BM119" s="124"/>
    </row>
    <row r="120" spans="2:65" s="1" customFormat="1" ht="18" customHeight="1">
      <c r="B120" s="123"/>
      <c r="C120" s="124"/>
      <c r="D120" s="261" t="s">
        <v>143</v>
      </c>
      <c r="E120" s="262"/>
      <c r="F120" s="262"/>
      <c r="G120" s="124"/>
      <c r="H120" s="124"/>
      <c r="I120" s="124"/>
      <c r="J120" s="126">
        <v>0</v>
      </c>
      <c r="K120" s="124"/>
      <c r="L120" s="123"/>
      <c r="M120" s="124"/>
      <c r="N120" s="127" t="s">
        <v>37</v>
      </c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8" t="s">
        <v>140</v>
      </c>
      <c r="AZ120" s="124"/>
      <c r="BA120" s="124"/>
      <c r="BB120" s="124"/>
      <c r="BC120" s="124"/>
      <c r="BD120" s="124"/>
      <c r="BE120" s="129">
        <f t="shared" si="0"/>
        <v>0</v>
      </c>
      <c r="BF120" s="129">
        <f t="shared" si="1"/>
        <v>0</v>
      </c>
      <c r="BG120" s="129">
        <f t="shared" si="2"/>
        <v>0</v>
      </c>
      <c r="BH120" s="129">
        <f t="shared" si="3"/>
        <v>0</v>
      </c>
      <c r="BI120" s="129">
        <f t="shared" si="4"/>
        <v>0</v>
      </c>
      <c r="BJ120" s="128" t="s">
        <v>86</v>
      </c>
      <c r="BK120" s="124"/>
      <c r="BL120" s="124"/>
      <c r="BM120" s="124"/>
    </row>
    <row r="121" spans="2:65" s="1" customFormat="1" ht="18" customHeight="1">
      <c r="B121" s="123"/>
      <c r="C121" s="124"/>
      <c r="D121" s="261" t="s">
        <v>144</v>
      </c>
      <c r="E121" s="262"/>
      <c r="F121" s="262"/>
      <c r="G121" s="124"/>
      <c r="H121" s="124"/>
      <c r="I121" s="124"/>
      <c r="J121" s="126">
        <v>0</v>
      </c>
      <c r="K121" s="124"/>
      <c r="L121" s="123"/>
      <c r="M121" s="124"/>
      <c r="N121" s="127" t="s">
        <v>37</v>
      </c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8" t="s">
        <v>140</v>
      </c>
      <c r="AZ121" s="124"/>
      <c r="BA121" s="124"/>
      <c r="BB121" s="124"/>
      <c r="BC121" s="124"/>
      <c r="BD121" s="124"/>
      <c r="BE121" s="129">
        <f t="shared" si="0"/>
        <v>0</v>
      </c>
      <c r="BF121" s="129">
        <f t="shared" si="1"/>
        <v>0</v>
      </c>
      <c r="BG121" s="129">
        <f t="shared" si="2"/>
        <v>0</v>
      </c>
      <c r="BH121" s="129">
        <f t="shared" si="3"/>
        <v>0</v>
      </c>
      <c r="BI121" s="129">
        <f t="shared" si="4"/>
        <v>0</v>
      </c>
      <c r="BJ121" s="128" t="s">
        <v>86</v>
      </c>
      <c r="BK121" s="124"/>
      <c r="BL121" s="124"/>
      <c r="BM121" s="124"/>
    </row>
    <row r="122" spans="2:65" s="1" customFormat="1" ht="18" customHeight="1">
      <c r="B122" s="123"/>
      <c r="C122" s="124"/>
      <c r="D122" s="125" t="s">
        <v>145</v>
      </c>
      <c r="E122" s="124"/>
      <c r="F122" s="124"/>
      <c r="G122" s="124"/>
      <c r="H122" s="124"/>
      <c r="I122" s="124"/>
      <c r="J122" s="126">
        <f>ROUND(J30*T122,2)</f>
        <v>0</v>
      </c>
      <c r="K122" s="124"/>
      <c r="L122" s="123"/>
      <c r="M122" s="124"/>
      <c r="N122" s="127" t="s">
        <v>37</v>
      </c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8" t="s">
        <v>146</v>
      </c>
      <c r="AZ122" s="124"/>
      <c r="BA122" s="124"/>
      <c r="BB122" s="124"/>
      <c r="BC122" s="124"/>
      <c r="BD122" s="124"/>
      <c r="BE122" s="129">
        <f t="shared" si="0"/>
        <v>0</v>
      </c>
      <c r="BF122" s="129">
        <f t="shared" si="1"/>
        <v>0</v>
      </c>
      <c r="BG122" s="129">
        <f t="shared" si="2"/>
        <v>0</v>
      </c>
      <c r="BH122" s="129">
        <f t="shared" si="3"/>
        <v>0</v>
      </c>
      <c r="BI122" s="129">
        <f t="shared" si="4"/>
        <v>0</v>
      </c>
      <c r="BJ122" s="128" t="s">
        <v>86</v>
      </c>
      <c r="BK122" s="124"/>
      <c r="BL122" s="124"/>
      <c r="BM122" s="124"/>
    </row>
    <row r="123" spans="2:65" s="1" customFormat="1">
      <c r="B123" s="32"/>
      <c r="L123" s="32"/>
    </row>
    <row r="124" spans="2:65" s="1" customFormat="1" ht="29.25" customHeight="1">
      <c r="B124" s="32"/>
      <c r="C124" s="130" t="s">
        <v>147</v>
      </c>
      <c r="D124" s="102"/>
      <c r="E124" s="102"/>
      <c r="F124" s="102"/>
      <c r="G124" s="102"/>
      <c r="H124" s="102"/>
      <c r="I124" s="102"/>
      <c r="J124" s="131">
        <f>ROUND(J96+J116,2)</f>
        <v>0</v>
      </c>
      <c r="K124" s="102"/>
      <c r="L124" s="32"/>
    </row>
    <row r="125" spans="2:65" s="1" customFormat="1" ht="6.95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  <row r="129" spans="2:63" s="1" customFormat="1" ht="6.95" customHeight="1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</row>
    <row r="130" spans="2:63" s="1" customFormat="1" ht="24.95" customHeight="1">
      <c r="B130" s="32"/>
      <c r="C130" s="21" t="s">
        <v>148</v>
      </c>
      <c r="L130" s="32"/>
    </row>
    <row r="131" spans="2:63" s="1" customFormat="1" ht="6.95" customHeight="1">
      <c r="B131" s="32"/>
      <c r="L131" s="32"/>
    </row>
    <row r="132" spans="2:63" s="1" customFormat="1" ht="12" customHeight="1">
      <c r="B132" s="32"/>
      <c r="C132" s="27" t="s">
        <v>15</v>
      </c>
      <c r="L132" s="32"/>
    </row>
    <row r="133" spans="2:63" s="1" customFormat="1" ht="16.5" customHeight="1">
      <c r="B133" s="32"/>
      <c r="E133" s="263" t="str">
        <f>E7</f>
        <v>Krytá plaváreň Pasienky - oprava vonkajšej terasy</v>
      </c>
      <c r="F133" s="264"/>
      <c r="G133" s="264"/>
      <c r="H133" s="264"/>
      <c r="L133" s="32"/>
    </row>
    <row r="134" spans="2:63" s="1" customFormat="1" ht="12" customHeight="1">
      <c r="B134" s="32"/>
      <c r="C134" s="27" t="s">
        <v>98</v>
      </c>
      <c r="L134" s="32"/>
    </row>
    <row r="135" spans="2:63" s="1" customFormat="1" ht="16.5" customHeight="1">
      <c r="B135" s="32"/>
      <c r="E135" s="259" t="str">
        <f>E9</f>
        <v>02 - Skladové priestory</v>
      </c>
      <c r="F135" s="265"/>
      <c r="G135" s="265"/>
      <c r="H135" s="265"/>
      <c r="L135" s="32"/>
    </row>
    <row r="136" spans="2:63" s="1" customFormat="1" ht="6.95" customHeight="1">
      <c r="B136" s="32"/>
      <c r="L136" s="32"/>
    </row>
    <row r="137" spans="2:63" s="1" customFormat="1" ht="12" customHeight="1">
      <c r="B137" s="32"/>
      <c r="C137" s="27" t="s">
        <v>19</v>
      </c>
      <c r="F137" s="25" t="str">
        <f>F12</f>
        <v xml:space="preserve"> </v>
      </c>
      <c r="I137" s="27" t="s">
        <v>21</v>
      </c>
      <c r="J137" s="55">
        <f>IF(J12="","",J12)</f>
        <v>45707</v>
      </c>
      <c r="L137" s="32"/>
    </row>
    <row r="138" spans="2:63" s="1" customFormat="1" ht="6.95" customHeight="1">
      <c r="B138" s="32"/>
      <c r="L138" s="32"/>
    </row>
    <row r="139" spans="2:63" s="1" customFormat="1" ht="15.2" customHeight="1">
      <c r="B139" s="32"/>
      <c r="C139" s="27" t="s">
        <v>22</v>
      </c>
      <c r="F139" s="25" t="str">
        <f>E15</f>
        <v xml:space="preserve"> </v>
      </c>
      <c r="I139" s="27" t="s">
        <v>27</v>
      </c>
      <c r="J139" s="30" t="str">
        <f>E21</f>
        <v xml:space="preserve"> </v>
      </c>
      <c r="L139" s="32"/>
    </row>
    <row r="140" spans="2:63" s="1" customFormat="1" ht="15.2" customHeight="1">
      <c r="B140" s="32"/>
      <c r="C140" s="27" t="s">
        <v>25</v>
      </c>
      <c r="F140" s="25" t="str">
        <f>IF(E18="","",E18)</f>
        <v>Vyplň údaj</v>
      </c>
      <c r="I140" s="27" t="s">
        <v>29</v>
      </c>
      <c r="J140" s="30" t="str">
        <f>E24</f>
        <v xml:space="preserve"> 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32"/>
      <c r="C142" s="133" t="s">
        <v>149</v>
      </c>
      <c r="D142" s="134" t="s">
        <v>56</v>
      </c>
      <c r="E142" s="134" t="s">
        <v>52</v>
      </c>
      <c r="F142" s="134" t="s">
        <v>53</v>
      </c>
      <c r="G142" s="134" t="s">
        <v>150</v>
      </c>
      <c r="H142" s="134" t="s">
        <v>151</v>
      </c>
      <c r="I142" s="134" t="s">
        <v>152</v>
      </c>
      <c r="J142" s="135" t="s">
        <v>116</v>
      </c>
      <c r="K142" s="136" t="s">
        <v>153</v>
      </c>
      <c r="L142" s="132"/>
      <c r="M142" s="61" t="s">
        <v>1</v>
      </c>
      <c r="N142" s="62" t="s">
        <v>35</v>
      </c>
      <c r="O142" s="62" t="s">
        <v>154</v>
      </c>
      <c r="P142" s="62" t="s">
        <v>155</v>
      </c>
      <c r="Q142" s="62" t="s">
        <v>156</v>
      </c>
      <c r="R142" s="62" t="s">
        <v>157</v>
      </c>
      <c r="S142" s="62" t="s">
        <v>158</v>
      </c>
      <c r="T142" s="63" t="s">
        <v>159</v>
      </c>
    </row>
    <row r="143" spans="2:63" s="1" customFormat="1" ht="22.9" customHeight="1">
      <c r="B143" s="32"/>
      <c r="C143" s="66" t="s">
        <v>112</v>
      </c>
      <c r="J143" s="137">
        <f>BK143</f>
        <v>0</v>
      </c>
      <c r="L143" s="32"/>
      <c r="M143" s="64"/>
      <c r="N143" s="56"/>
      <c r="O143" s="56"/>
      <c r="P143" s="138">
        <f>P144+P277+P345+P364</f>
        <v>0</v>
      </c>
      <c r="Q143" s="56"/>
      <c r="R143" s="138">
        <f>R144+R277+R345+R364</f>
        <v>131.08458490253</v>
      </c>
      <c r="S143" s="56"/>
      <c r="T143" s="139">
        <f>T144+T277+T345+T364</f>
        <v>0</v>
      </c>
      <c r="AT143" s="17" t="s">
        <v>70</v>
      </c>
      <c r="AU143" s="17" t="s">
        <v>118</v>
      </c>
      <c r="BK143" s="140">
        <f>BK144+BK277+BK345+BK364</f>
        <v>0</v>
      </c>
    </row>
    <row r="144" spans="2:63" s="11" customFormat="1" ht="25.9" customHeight="1">
      <c r="B144" s="141"/>
      <c r="D144" s="142" t="s">
        <v>70</v>
      </c>
      <c r="E144" s="143" t="s">
        <v>160</v>
      </c>
      <c r="F144" s="143" t="s">
        <v>161</v>
      </c>
      <c r="I144" s="144"/>
      <c r="J144" s="145">
        <f>BK144</f>
        <v>0</v>
      </c>
      <c r="L144" s="141"/>
      <c r="M144" s="146"/>
      <c r="P144" s="147">
        <f>P145+P174+P180+P192+P221+P259+P275</f>
        <v>0</v>
      </c>
      <c r="R144" s="147">
        <f>R145+R174+R180+R192+R221+R259+R275</f>
        <v>129.47806154733001</v>
      </c>
      <c r="T144" s="148">
        <f>T145+T174+T180+T192+T221+T259+T275</f>
        <v>0</v>
      </c>
      <c r="AR144" s="142" t="s">
        <v>79</v>
      </c>
      <c r="AT144" s="149" t="s">
        <v>70</v>
      </c>
      <c r="AU144" s="149" t="s">
        <v>71</v>
      </c>
      <c r="AY144" s="142" t="s">
        <v>162</v>
      </c>
      <c r="BK144" s="150">
        <f>BK145+BK174+BK180+BK192+BK221+BK259+BK275</f>
        <v>0</v>
      </c>
    </row>
    <row r="145" spans="2:65" s="11" customFormat="1" ht="22.9" customHeight="1">
      <c r="B145" s="141"/>
      <c r="D145" s="142" t="s">
        <v>70</v>
      </c>
      <c r="E145" s="151" t="s">
        <v>79</v>
      </c>
      <c r="F145" s="151" t="s">
        <v>163</v>
      </c>
      <c r="I145" s="144"/>
      <c r="J145" s="152">
        <f>BK145</f>
        <v>0</v>
      </c>
      <c r="L145" s="141"/>
      <c r="M145" s="146"/>
      <c r="P145" s="147">
        <f>SUM(P146:P173)</f>
        <v>0</v>
      </c>
      <c r="R145" s="147">
        <f>SUM(R146:R173)</f>
        <v>20.081</v>
      </c>
      <c r="T145" s="148">
        <f>SUM(T146:T173)</f>
        <v>0</v>
      </c>
      <c r="AR145" s="142" t="s">
        <v>79</v>
      </c>
      <c r="AT145" s="149" t="s">
        <v>70</v>
      </c>
      <c r="AU145" s="149" t="s">
        <v>79</v>
      </c>
      <c r="AY145" s="142" t="s">
        <v>162</v>
      </c>
      <c r="BK145" s="150">
        <f>SUM(BK146:BK173)</f>
        <v>0</v>
      </c>
    </row>
    <row r="146" spans="2:65" s="1" customFormat="1" ht="24.2" customHeight="1">
      <c r="B146" s="123"/>
      <c r="C146" s="153" t="s">
        <v>79</v>
      </c>
      <c r="D146" s="153" t="s">
        <v>164</v>
      </c>
      <c r="E146" s="154" t="s">
        <v>760</v>
      </c>
      <c r="F146" s="155" t="s">
        <v>761</v>
      </c>
      <c r="G146" s="156" t="s">
        <v>182</v>
      </c>
      <c r="H146" s="157">
        <v>27.515000000000001</v>
      </c>
      <c r="I146" s="158"/>
      <c r="J146" s="159">
        <f>ROUND(I146*H146,2)</f>
        <v>0</v>
      </c>
      <c r="K146" s="160"/>
      <c r="L146" s="32"/>
      <c r="M146" s="161" t="s">
        <v>1</v>
      </c>
      <c r="N146" s="122" t="s">
        <v>37</v>
      </c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AR146" s="164" t="s">
        <v>168</v>
      </c>
      <c r="AT146" s="164" t="s">
        <v>164</v>
      </c>
      <c r="AU146" s="164" t="s">
        <v>86</v>
      </c>
      <c r="AY146" s="17" t="s">
        <v>162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7" t="s">
        <v>86</v>
      </c>
      <c r="BK146" s="165">
        <f>ROUND(I146*H146,2)</f>
        <v>0</v>
      </c>
      <c r="BL146" s="17" t="s">
        <v>168</v>
      </c>
      <c r="BM146" s="164" t="s">
        <v>762</v>
      </c>
    </row>
    <row r="147" spans="2:65" s="12" customFormat="1">
      <c r="B147" s="166"/>
      <c r="D147" s="167" t="s">
        <v>170</v>
      </c>
      <c r="E147" s="168" t="s">
        <v>1</v>
      </c>
      <c r="F147" s="169" t="s">
        <v>763</v>
      </c>
      <c r="H147" s="170">
        <v>15.659000000000001</v>
      </c>
      <c r="I147" s="171"/>
      <c r="L147" s="166"/>
      <c r="M147" s="172"/>
      <c r="T147" s="173"/>
      <c r="AT147" s="168" t="s">
        <v>170</v>
      </c>
      <c r="AU147" s="168" t="s">
        <v>86</v>
      </c>
      <c r="AV147" s="12" t="s">
        <v>86</v>
      </c>
      <c r="AW147" s="12" t="s">
        <v>28</v>
      </c>
      <c r="AX147" s="12" t="s">
        <v>71</v>
      </c>
      <c r="AY147" s="168" t="s">
        <v>162</v>
      </c>
    </row>
    <row r="148" spans="2:65" s="12" customFormat="1">
      <c r="B148" s="166"/>
      <c r="D148" s="167" t="s">
        <v>170</v>
      </c>
      <c r="E148" s="168" t="s">
        <v>1</v>
      </c>
      <c r="F148" s="169" t="s">
        <v>764</v>
      </c>
      <c r="H148" s="170">
        <v>11.856</v>
      </c>
      <c r="I148" s="171"/>
      <c r="L148" s="166"/>
      <c r="M148" s="172"/>
      <c r="T148" s="173"/>
      <c r="AT148" s="168" t="s">
        <v>170</v>
      </c>
      <c r="AU148" s="168" t="s">
        <v>86</v>
      </c>
      <c r="AV148" s="12" t="s">
        <v>86</v>
      </c>
      <c r="AW148" s="12" t="s">
        <v>28</v>
      </c>
      <c r="AX148" s="12" t="s">
        <v>71</v>
      </c>
      <c r="AY148" s="168" t="s">
        <v>162</v>
      </c>
    </row>
    <row r="149" spans="2:65" s="13" customFormat="1">
      <c r="B149" s="174"/>
      <c r="D149" s="167" t="s">
        <v>170</v>
      </c>
      <c r="E149" s="175" t="s">
        <v>737</v>
      </c>
      <c r="F149" s="176" t="s">
        <v>177</v>
      </c>
      <c r="H149" s="177">
        <v>27.515000000000001</v>
      </c>
      <c r="I149" s="178"/>
      <c r="L149" s="174"/>
      <c r="M149" s="179"/>
      <c r="T149" s="180"/>
      <c r="AT149" s="175" t="s">
        <v>170</v>
      </c>
      <c r="AU149" s="175" t="s">
        <v>86</v>
      </c>
      <c r="AV149" s="13" t="s">
        <v>168</v>
      </c>
      <c r="AW149" s="13" t="s">
        <v>28</v>
      </c>
      <c r="AX149" s="13" t="s">
        <v>79</v>
      </c>
      <c r="AY149" s="175" t="s">
        <v>162</v>
      </c>
    </row>
    <row r="150" spans="2:65" s="1" customFormat="1" ht="24.2" customHeight="1">
      <c r="B150" s="123"/>
      <c r="C150" s="153" t="s">
        <v>86</v>
      </c>
      <c r="D150" s="153" t="s">
        <v>164</v>
      </c>
      <c r="E150" s="154" t="s">
        <v>765</v>
      </c>
      <c r="F150" s="155" t="s">
        <v>766</v>
      </c>
      <c r="G150" s="156" t="s">
        <v>182</v>
      </c>
      <c r="H150" s="157">
        <v>8.2550000000000008</v>
      </c>
      <c r="I150" s="158"/>
      <c r="J150" s="159">
        <f>ROUND(I150*H150,2)</f>
        <v>0</v>
      </c>
      <c r="K150" s="160"/>
      <c r="L150" s="32"/>
      <c r="M150" s="161" t="s">
        <v>1</v>
      </c>
      <c r="N150" s="122" t="s">
        <v>37</v>
      </c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AR150" s="164" t="s">
        <v>168</v>
      </c>
      <c r="AT150" s="164" t="s">
        <v>164</v>
      </c>
      <c r="AU150" s="164" t="s">
        <v>86</v>
      </c>
      <c r="AY150" s="17" t="s">
        <v>162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7" t="s">
        <v>86</v>
      </c>
      <c r="BK150" s="165">
        <f>ROUND(I150*H150,2)</f>
        <v>0</v>
      </c>
      <c r="BL150" s="17" t="s">
        <v>168</v>
      </c>
      <c r="BM150" s="164" t="s">
        <v>767</v>
      </c>
    </row>
    <row r="151" spans="2:65" s="12" customFormat="1">
      <c r="B151" s="166"/>
      <c r="D151" s="167" t="s">
        <v>170</v>
      </c>
      <c r="E151" s="168" t="s">
        <v>1</v>
      </c>
      <c r="F151" s="169" t="s">
        <v>768</v>
      </c>
      <c r="H151" s="170">
        <v>8.2550000000000008</v>
      </c>
      <c r="I151" s="171"/>
      <c r="L151" s="166"/>
      <c r="M151" s="172"/>
      <c r="T151" s="173"/>
      <c r="AT151" s="168" t="s">
        <v>170</v>
      </c>
      <c r="AU151" s="168" t="s">
        <v>86</v>
      </c>
      <c r="AV151" s="12" t="s">
        <v>86</v>
      </c>
      <c r="AW151" s="12" t="s">
        <v>28</v>
      </c>
      <c r="AX151" s="12" t="s">
        <v>79</v>
      </c>
      <c r="AY151" s="168" t="s">
        <v>162</v>
      </c>
    </row>
    <row r="152" spans="2:65" s="1" customFormat="1" ht="21.75" customHeight="1">
      <c r="B152" s="123"/>
      <c r="C152" s="153" t="s">
        <v>178</v>
      </c>
      <c r="D152" s="153" t="s">
        <v>164</v>
      </c>
      <c r="E152" s="154" t="s">
        <v>769</v>
      </c>
      <c r="F152" s="155" t="s">
        <v>770</v>
      </c>
      <c r="G152" s="156" t="s">
        <v>182</v>
      </c>
      <c r="H152" s="157">
        <v>9.5399999999999991</v>
      </c>
      <c r="I152" s="158"/>
      <c r="J152" s="159">
        <f>ROUND(I152*H152,2)</f>
        <v>0</v>
      </c>
      <c r="K152" s="160"/>
      <c r="L152" s="32"/>
      <c r="M152" s="161" t="s">
        <v>1</v>
      </c>
      <c r="N152" s="122" t="s">
        <v>37</v>
      </c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164" t="s">
        <v>168</v>
      </c>
      <c r="AT152" s="164" t="s">
        <v>164</v>
      </c>
      <c r="AU152" s="164" t="s">
        <v>86</v>
      </c>
      <c r="AY152" s="17" t="s">
        <v>162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7" t="s">
        <v>86</v>
      </c>
      <c r="BK152" s="165">
        <f>ROUND(I152*H152,2)</f>
        <v>0</v>
      </c>
      <c r="BL152" s="17" t="s">
        <v>168</v>
      </c>
      <c r="BM152" s="164" t="s">
        <v>771</v>
      </c>
    </row>
    <row r="153" spans="2:65" s="12" customFormat="1">
      <c r="B153" s="166"/>
      <c r="D153" s="167" t="s">
        <v>170</v>
      </c>
      <c r="E153" s="168" t="s">
        <v>1</v>
      </c>
      <c r="F153" s="169" t="s">
        <v>772</v>
      </c>
      <c r="H153" s="170">
        <v>9.5399999999999991</v>
      </c>
      <c r="I153" s="171"/>
      <c r="L153" s="166"/>
      <c r="M153" s="172"/>
      <c r="T153" s="173"/>
      <c r="AT153" s="168" t="s">
        <v>170</v>
      </c>
      <c r="AU153" s="168" t="s">
        <v>86</v>
      </c>
      <c r="AV153" s="12" t="s">
        <v>86</v>
      </c>
      <c r="AW153" s="12" t="s">
        <v>28</v>
      </c>
      <c r="AX153" s="12" t="s">
        <v>71</v>
      </c>
      <c r="AY153" s="168" t="s">
        <v>162</v>
      </c>
    </row>
    <row r="154" spans="2:65" s="13" customFormat="1">
      <c r="B154" s="174"/>
      <c r="D154" s="167" t="s">
        <v>170</v>
      </c>
      <c r="E154" s="175" t="s">
        <v>739</v>
      </c>
      <c r="F154" s="176" t="s">
        <v>177</v>
      </c>
      <c r="H154" s="177">
        <v>9.5399999999999991</v>
      </c>
      <c r="I154" s="178"/>
      <c r="L154" s="174"/>
      <c r="M154" s="179"/>
      <c r="T154" s="180"/>
      <c r="AT154" s="175" t="s">
        <v>170</v>
      </c>
      <c r="AU154" s="175" t="s">
        <v>86</v>
      </c>
      <c r="AV154" s="13" t="s">
        <v>168</v>
      </c>
      <c r="AW154" s="13" t="s">
        <v>28</v>
      </c>
      <c r="AX154" s="13" t="s">
        <v>79</v>
      </c>
      <c r="AY154" s="175" t="s">
        <v>162</v>
      </c>
    </row>
    <row r="155" spans="2:65" s="1" customFormat="1" ht="37.9" customHeight="1">
      <c r="B155" s="123"/>
      <c r="C155" s="153" t="s">
        <v>168</v>
      </c>
      <c r="D155" s="153" t="s">
        <v>164</v>
      </c>
      <c r="E155" s="154" t="s">
        <v>773</v>
      </c>
      <c r="F155" s="155" t="s">
        <v>774</v>
      </c>
      <c r="G155" s="156" t="s">
        <v>182</v>
      </c>
      <c r="H155" s="157">
        <v>2.8620000000000001</v>
      </c>
      <c r="I155" s="158"/>
      <c r="J155" s="159">
        <f>ROUND(I155*H155,2)</f>
        <v>0</v>
      </c>
      <c r="K155" s="160"/>
      <c r="L155" s="32"/>
      <c r="M155" s="161" t="s">
        <v>1</v>
      </c>
      <c r="N155" s="122" t="s">
        <v>37</v>
      </c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164" t="s">
        <v>168</v>
      </c>
      <c r="AT155" s="164" t="s">
        <v>164</v>
      </c>
      <c r="AU155" s="164" t="s">
        <v>86</v>
      </c>
      <c r="AY155" s="17" t="s">
        <v>162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7" t="s">
        <v>86</v>
      </c>
      <c r="BK155" s="165">
        <f>ROUND(I155*H155,2)</f>
        <v>0</v>
      </c>
      <c r="BL155" s="17" t="s">
        <v>168</v>
      </c>
      <c r="BM155" s="164" t="s">
        <v>775</v>
      </c>
    </row>
    <row r="156" spans="2:65" s="12" customFormat="1">
      <c r="B156" s="166"/>
      <c r="D156" s="167" t="s">
        <v>170</v>
      </c>
      <c r="E156" s="168" t="s">
        <v>1</v>
      </c>
      <c r="F156" s="169" t="s">
        <v>776</v>
      </c>
      <c r="H156" s="170">
        <v>2.8620000000000001</v>
      </c>
      <c r="I156" s="171"/>
      <c r="L156" s="166"/>
      <c r="M156" s="172"/>
      <c r="T156" s="173"/>
      <c r="AT156" s="168" t="s">
        <v>170</v>
      </c>
      <c r="AU156" s="168" t="s">
        <v>86</v>
      </c>
      <c r="AV156" s="12" t="s">
        <v>86</v>
      </c>
      <c r="AW156" s="12" t="s">
        <v>28</v>
      </c>
      <c r="AX156" s="12" t="s">
        <v>79</v>
      </c>
      <c r="AY156" s="168" t="s">
        <v>162</v>
      </c>
    </row>
    <row r="157" spans="2:65" s="1" customFormat="1" ht="24.2" customHeight="1">
      <c r="B157" s="123"/>
      <c r="C157" s="153" t="s">
        <v>201</v>
      </c>
      <c r="D157" s="153" t="s">
        <v>164</v>
      </c>
      <c r="E157" s="154" t="s">
        <v>777</v>
      </c>
      <c r="F157" s="155" t="s">
        <v>778</v>
      </c>
      <c r="G157" s="156" t="s">
        <v>182</v>
      </c>
      <c r="H157" s="157">
        <v>37.055</v>
      </c>
      <c r="I157" s="158"/>
      <c r="J157" s="159">
        <f>ROUND(I157*H157,2)</f>
        <v>0</v>
      </c>
      <c r="K157" s="160"/>
      <c r="L157" s="32"/>
      <c r="M157" s="161" t="s">
        <v>1</v>
      </c>
      <c r="N157" s="122" t="s">
        <v>37</v>
      </c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64" t="s">
        <v>168</v>
      </c>
      <c r="AT157" s="164" t="s">
        <v>164</v>
      </c>
      <c r="AU157" s="164" t="s">
        <v>86</v>
      </c>
      <c r="AY157" s="17" t="s">
        <v>162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7" t="s">
        <v>86</v>
      </c>
      <c r="BK157" s="165">
        <f>ROUND(I157*H157,2)</f>
        <v>0</v>
      </c>
      <c r="BL157" s="17" t="s">
        <v>168</v>
      </c>
      <c r="BM157" s="164" t="s">
        <v>779</v>
      </c>
    </row>
    <row r="158" spans="2:65" s="12" customFormat="1">
      <c r="B158" s="166"/>
      <c r="D158" s="167" t="s">
        <v>170</v>
      </c>
      <c r="E158" s="168" t="s">
        <v>1</v>
      </c>
      <c r="F158" s="169" t="s">
        <v>737</v>
      </c>
      <c r="H158" s="170">
        <v>27.515000000000001</v>
      </c>
      <c r="I158" s="171"/>
      <c r="L158" s="166"/>
      <c r="M158" s="172"/>
      <c r="T158" s="173"/>
      <c r="AT158" s="168" t="s">
        <v>170</v>
      </c>
      <c r="AU158" s="168" t="s">
        <v>86</v>
      </c>
      <c r="AV158" s="12" t="s">
        <v>86</v>
      </c>
      <c r="AW158" s="12" t="s">
        <v>28</v>
      </c>
      <c r="AX158" s="12" t="s">
        <v>71</v>
      </c>
      <c r="AY158" s="168" t="s">
        <v>162</v>
      </c>
    </row>
    <row r="159" spans="2:65" s="12" customFormat="1">
      <c r="B159" s="166"/>
      <c r="D159" s="167" t="s">
        <v>170</v>
      </c>
      <c r="E159" s="168" t="s">
        <v>1</v>
      </c>
      <c r="F159" s="169" t="s">
        <v>739</v>
      </c>
      <c r="H159" s="170">
        <v>9.5399999999999991</v>
      </c>
      <c r="I159" s="171"/>
      <c r="L159" s="166"/>
      <c r="M159" s="172"/>
      <c r="T159" s="173"/>
      <c r="AT159" s="168" t="s">
        <v>170</v>
      </c>
      <c r="AU159" s="168" t="s">
        <v>86</v>
      </c>
      <c r="AV159" s="12" t="s">
        <v>86</v>
      </c>
      <c r="AW159" s="12" t="s">
        <v>28</v>
      </c>
      <c r="AX159" s="12" t="s">
        <v>71</v>
      </c>
      <c r="AY159" s="168" t="s">
        <v>162</v>
      </c>
    </row>
    <row r="160" spans="2:65" s="13" customFormat="1">
      <c r="B160" s="174"/>
      <c r="D160" s="167" t="s">
        <v>170</v>
      </c>
      <c r="E160" s="175" t="s">
        <v>1</v>
      </c>
      <c r="F160" s="176" t="s">
        <v>177</v>
      </c>
      <c r="H160" s="177">
        <v>37.055</v>
      </c>
      <c r="I160" s="178"/>
      <c r="L160" s="174"/>
      <c r="M160" s="179"/>
      <c r="T160" s="180"/>
      <c r="AT160" s="175" t="s">
        <v>170</v>
      </c>
      <c r="AU160" s="175" t="s">
        <v>86</v>
      </c>
      <c r="AV160" s="13" t="s">
        <v>168</v>
      </c>
      <c r="AW160" s="13" t="s">
        <v>28</v>
      </c>
      <c r="AX160" s="13" t="s">
        <v>79</v>
      </c>
      <c r="AY160" s="175" t="s">
        <v>162</v>
      </c>
    </row>
    <row r="161" spans="2:65" s="1" customFormat="1" ht="24.2" customHeight="1">
      <c r="B161" s="123"/>
      <c r="C161" s="153" t="s">
        <v>205</v>
      </c>
      <c r="D161" s="153" t="s">
        <v>164</v>
      </c>
      <c r="E161" s="154" t="s">
        <v>780</v>
      </c>
      <c r="F161" s="155" t="s">
        <v>781</v>
      </c>
      <c r="G161" s="156" t="s">
        <v>182</v>
      </c>
      <c r="H161" s="157">
        <v>37.055</v>
      </c>
      <c r="I161" s="158"/>
      <c r="J161" s="159">
        <f>ROUND(I161*H161,2)</f>
        <v>0</v>
      </c>
      <c r="K161" s="160"/>
      <c r="L161" s="32"/>
      <c r="M161" s="161" t="s">
        <v>1</v>
      </c>
      <c r="N161" s="122" t="s">
        <v>37</v>
      </c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AR161" s="164" t="s">
        <v>168</v>
      </c>
      <c r="AT161" s="164" t="s">
        <v>164</v>
      </c>
      <c r="AU161" s="164" t="s">
        <v>86</v>
      </c>
      <c r="AY161" s="17" t="s">
        <v>162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86</v>
      </c>
      <c r="BK161" s="165">
        <f>ROUND(I161*H161,2)</f>
        <v>0</v>
      </c>
      <c r="BL161" s="17" t="s">
        <v>168</v>
      </c>
      <c r="BM161" s="164" t="s">
        <v>782</v>
      </c>
    </row>
    <row r="162" spans="2:65" s="12" customFormat="1">
      <c r="B162" s="166"/>
      <c r="D162" s="167" t="s">
        <v>170</v>
      </c>
      <c r="E162" s="168" t="s">
        <v>1</v>
      </c>
      <c r="F162" s="169" t="s">
        <v>737</v>
      </c>
      <c r="H162" s="170">
        <v>27.515000000000001</v>
      </c>
      <c r="I162" s="171"/>
      <c r="L162" s="166"/>
      <c r="M162" s="172"/>
      <c r="T162" s="173"/>
      <c r="AT162" s="168" t="s">
        <v>170</v>
      </c>
      <c r="AU162" s="168" t="s">
        <v>86</v>
      </c>
      <c r="AV162" s="12" t="s">
        <v>86</v>
      </c>
      <c r="AW162" s="12" t="s">
        <v>28</v>
      </c>
      <c r="AX162" s="12" t="s">
        <v>71</v>
      </c>
      <c r="AY162" s="168" t="s">
        <v>162</v>
      </c>
    </row>
    <row r="163" spans="2:65" s="12" customFormat="1">
      <c r="B163" s="166"/>
      <c r="D163" s="167" t="s">
        <v>170</v>
      </c>
      <c r="E163" s="168" t="s">
        <v>1</v>
      </c>
      <c r="F163" s="169" t="s">
        <v>739</v>
      </c>
      <c r="H163" s="170">
        <v>9.5399999999999991</v>
      </c>
      <c r="I163" s="171"/>
      <c r="L163" s="166"/>
      <c r="M163" s="172"/>
      <c r="T163" s="173"/>
      <c r="AT163" s="168" t="s">
        <v>170</v>
      </c>
      <c r="AU163" s="168" t="s">
        <v>86</v>
      </c>
      <c r="AV163" s="12" t="s">
        <v>86</v>
      </c>
      <c r="AW163" s="12" t="s">
        <v>28</v>
      </c>
      <c r="AX163" s="12" t="s">
        <v>71</v>
      </c>
      <c r="AY163" s="168" t="s">
        <v>162</v>
      </c>
    </row>
    <row r="164" spans="2:65" s="13" customFormat="1">
      <c r="B164" s="174"/>
      <c r="D164" s="167" t="s">
        <v>170</v>
      </c>
      <c r="E164" s="175" t="s">
        <v>1</v>
      </c>
      <c r="F164" s="176" t="s">
        <v>177</v>
      </c>
      <c r="H164" s="177">
        <v>37.055</v>
      </c>
      <c r="I164" s="178"/>
      <c r="L164" s="174"/>
      <c r="M164" s="179"/>
      <c r="T164" s="180"/>
      <c r="AT164" s="175" t="s">
        <v>170</v>
      </c>
      <c r="AU164" s="175" t="s">
        <v>86</v>
      </c>
      <c r="AV164" s="13" t="s">
        <v>168</v>
      </c>
      <c r="AW164" s="13" t="s">
        <v>28</v>
      </c>
      <c r="AX164" s="13" t="s">
        <v>79</v>
      </c>
      <c r="AY164" s="175" t="s">
        <v>162</v>
      </c>
    </row>
    <row r="165" spans="2:65" s="1" customFormat="1" ht="33" customHeight="1">
      <c r="B165" s="123"/>
      <c r="C165" s="153" t="s">
        <v>211</v>
      </c>
      <c r="D165" s="153" t="s">
        <v>164</v>
      </c>
      <c r="E165" s="154" t="s">
        <v>783</v>
      </c>
      <c r="F165" s="155" t="s">
        <v>784</v>
      </c>
      <c r="G165" s="156" t="s">
        <v>182</v>
      </c>
      <c r="H165" s="157">
        <v>37.055</v>
      </c>
      <c r="I165" s="158"/>
      <c r="J165" s="159">
        <f>ROUND(I165*H165,2)</f>
        <v>0</v>
      </c>
      <c r="K165" s="160"/>
      <c r="L165" s="32"/>
      <c r="M165" s="161" t="s">
        <v>1</v>
      </c>
      <c r="N165" s="122" t="s">
        <v>37</v>
      </c>
      <c r="P165" s="162">
        <f>O165*H165</f>
        <v>0</v>
      </c>
      <c r="Q165" s="162">
        <v>0</v>
      </c>
      <c r="R165" s="162">
        <f>Q165*H165</f>
        <v>0</v>
      </c>
      <c r="S165" s="162">
        <v>0</v>
      </c>
      <c r="T165" s="163">
        <f>S165*H165</f>
        <v>0</v>
      </c>
      <c r="AR165" s="164" t="s">
        <v>168</v>
      </c>
      <c r="AT165" s="164" t="s">
        <v>164</v>
      </c>
      <c r="AU165" s="164" t="s">
        <v>86</v>
      </c>
      <c r="AY165" s="17" t="s">
        <v>162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7" t="s">
        <v>86</v>
      </c>
      <c r="BK165" s="165">
        <f>ROUND(I165*H165,2)</f>
        <v>0</v>
      </c>
      <c r="BL165" s="17" t="s">
        <v>168</v>
      </c>
      <c r="BM165" s="164" t="s">
        <v>785</v>
      </c>
    </row>
    <row r="166" spans="2:65" s="12" customFormat="1">
      <c r="B166" s="166"/>
      <c r="D166" s="167" t="s">
        <v>170</v>
      </c>
      <c r="E166" s="168" t="s">
        <v>1</v>
      </c>
      <c r="F166" s="169" t="s">
        <v>737</v>
      </c>
      <c r="H166" s="170">
        <v>27.515000000000001</v>
      </c>
      <c r="I166" s="171"/>
      <c r="L166" s="166"/>
      <c r="M166" s="172"/>
      <c r="T166" s="173"/>
      <c r="AT166" s="168" t="s">
        <v>170</v>
      </c>
      <c r="AU166" s="168" t="s">
        <v>86</v>
      </c>
      <c r="AV166" s="12" t="s">
        <v>86</v>
      </c>
      <c r="AW166" s="12" t="s">
        <v>28</v>
      </c>
      <c r="AX166" s="12" t="s">
        <v>71</v>
      </c>
      <c r="AY166" s="168" t="s">
        <v>162</v>
      </c>
    </row>
    <row r="167" spans="2:65" s="12" customFormat="1">
      <c r="B167" s="166"/>
      <c r="D167" s="167" t="s">
        <v>170</v>
      </c>
      <c r="E167" s="168" t="s">
        <v>1</v>
      </c>
      <c r="F167" s="169" t="s">
        <v>739</v>
      </c>
      <c r="H167" s="170">
        <v>9.5399999999999991</v>
      </c>
      <c r="I167" s="171"/>
      <c r="L167" s="166"/>
      <c r="M167" s="172"/>
      <c r="T167" s="173"/>
      <c r="AT167" s="168" t="s">
        <v>170</v>
      </c>
      <c r="AU167" s="168" t="s">
        <v>86</v>
      </c>
      <c r="AV167" s="12" t="s">
        <v>86</v>
      </c>
      <c r="AW167" s="12" t="s">
        <v>28</v>
      </c>
      <c r="AX167" s="12" t="s">
        <v>71</v>
      </c>
      <c r="AY167" s="168" t="s">
        <v>162</v>
      </c>
    </row>
    <row r="168" spans="2:65" s="13" customFormat="1" ht="22.5">
      <c r="B168" s="174"/>
      <c r="D168" s="167" t="s">
        <v>170</v>
      </c>
      <c r="E168" s="175" t="s">
        <v>1</v>
      </c>
      <c r="F168" s="176" t="s">
        <v>786</v>
      </c>
      <c r="H168" s="177">
        <v>37.055</v>
      </c>
      <c r="I168" s="178"/>
      <c r="L168" s="174"/>
      <c r="M168" s="179"/>
      <c r="T168" s="180"/>
      <c r="AT168" s="175" t="s">
        <v>170</v>
      </c>
      <c r="AU168" s="175" t="s">
        <v>86</v>
      </c>
      <c r="AV168" s="13" t="s">
        <v>168</v>
      </c>
      <c r="AW168" s="13" t="s">
        <v>28</v>
      </c>
      <c r="AX168" s="13" t="s">
        <v>79</v>
      </c>
      <c r="AY168" s="175" t="s">
        <v>162</v>
      </c>
    </row>
    <row r="169" spans="2:65" s="1" customFormat="1" ht="24.2" customHeight="1">
      <c r="B169" s="123"/>
      <c r="C169" s="153" t="s">
        <v>219</v>
      </c>
      <c r="D169" s="153" t="s">
        <v>164</v>
      </c>
      <c r="E169" s="154" t="s">
        <v>787</v>
      </c>
      <c r="F169" s="155" t="s">
        <v>788</v>
      </c>
      <c r="G169" s="156" t="s">
        <v>182</v>
      </c>
      <c r="H169" s="157">
        <v>10.625</v>
      </c>
      <c r="I169" s="158"/>
      <c r="J169" s="159">
        <f>ROUND(I169*H169,2)</f>
        <v>0</v>
      </c>
      <c r="K169" s="160"/>
      <c r="L169" s="32"/>
      <c r="M169" s="161" t="s">
        <v>1</v>
      </c>
      <c r="N169" s="122" t="s">
        <v>37</v>
      </c>
      <c r="P169" s="162">
        <f>O169*H169</f>
        <v>0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AR169" s="164" t="s">
        <v>168</v>
      </c>
      <c r="AT169" s="164" t="s">
        <v>164</v>
      </c>
      <c r="AU169" s="164" t="s">
        <v>86</v>
      </c>
      <c r="AY169" s="17" t="s">
        <v>162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7" t="s">
        <v>86</v>
      </c>
      <c r="BK169" s="165">
        <f>ROUND(I169*H169,2)</f>
        <v>0</v>
      </c>
      <c r="BL169" s="17" t="s">
        <v>168</v>
      </c>
      <c r="BM169" s="164" t="s">
        <v>789</v>
      </c>
    </row>
    <row r="170" spans="2:65" s="12" customFormat="1">
      <c r="B170" s="166"/>
      <c r="D170" s="167" t="s">
        <v>170</v>
      </c>
      <c r="E170" s="168" t="s">
        <v>1</v>
      </c>
      <c r="F170" s="169" t="s">
        <v>790</v>
      </c>
      <c r="H170" s="170">
        <v>10.625</v>
      </c>
      <c r="I170" s="171"/>
      <c r="L170" s="166"/>
      <c r="M170" s="172"/>
      <c r="T170" s="173"/>
      <c r="AT170" s="168" t="s">
        <v>170</v>
      </c>
      <c r="AU170" s="168" t="s">
        <v>86</v>
      </c>
      <c r="AV170" s="12" t="s">
        <v>86</v>
      </c>
      <c r="AW170" s="12" t="s">
        <v>28</v>
      </c>
      <c r="AX170" s="12" t="s">
        <v>71</v>
      </c>
      <c r="AY170" s="168" t="s">
        <v>162</v>
      </c>
    </row>
    <row r="171" spans="2:65" s="13" customFormat="1">
      <c r="B171" s="174"/>
      <c r="D171" s="167" t="s">
        <v>170</v>
      </c>
      <c r="E171" s="175" t="s">
        <v>791</v>
      </c>
      <c r="F171" s="176" t="s">
        <v>177</v>
      </c>
      <c r="H171" s="177">
        <v>10.625</v>
      </c>
      <c r="I171" s="178"/>
      <c r="L171" s="174"/>
      <c r="M171" s="179"/>
      <c r="T171" s="180"/>
      <c r="AT171" s="175" t="s">
        <v>170</v>
      </c>
      <c r="AU171" s="175" t="s">
        <v>86</v>
      </c>
      <c r="AV171" s="13" t="s">
        <v>168</v>
      </c>
      <c r="AW171" s="13" t="s">
        <v>28</v>
      </c>
      <c r="AX171" s="13" t="s">
        <v>79</v>
      </c>
      <c r="AY171" s="175" t="s">
        <v>162</v>
      </c>
    </row>
    <row r="172" spans="2:65" s="1" customFormat="1" ht="16.5" customHeight="1">
      <c r="B172" s="123"/>
      <c r="C172" s="194" t="s">
        <v>224</v>
      </c>
      <c r="D172" s="194" t="s">
        <v>290</v>
      </c>
      <c r="E172" s="195" t="s">
        <v>792</v>
      </c>
      <c r="F172" s="196" t="s">
        <v>793</v>
      </c>
      <c r="G172" s="197" t="s">
        <v>167</v>
      </c>
      <c r="H172" s="198">
        <v>20.081</v>
      </c>
      <c r="I172" s="199"/>
      <c r="J172" s="200">
        <f>ROUND(I172*H172,2)</f>
        <v>0</v>
      </c>
      <c r="K172" s="201"/>
      <c r="L172" s="202"/>
      <c r="M172" s="203" t="s">
        <v>1</v>
      </c>
      <c r="N172" s="204" t="s">
        <v>37</v>
      </c>
      <c r="P172" s="162">
        <f>O172*H172</f>
        <v>0</v>
      </c>
      <c r="Q172" s="162">
        <v>1</v>
      </c>
      <c r="R172" s="162">
        <f>Q172*H172</f>
        <v>20.081</v>
      </c>
      <c r="S172" s="162">
        <v>0</v>
      </c>
      <c r="T172" s="163">
        <f>S172*H172</f>
        <v>0</v>
      </c>
      <c r="AR172" s="164" t="s">
        <v>219</v>
      </c>
      <c r="AT172" s="164" t="s">
        <v>290</v>
      </c>
      <c r="AU172" s="164" t="s">
        <v>86</v>
      </c>
      <c r="AY172" s="17" t="s">
        <v>162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7" t="s">
        <v>86</v>
      </c>
      <c r="BK172" s="165">
        <f>ROUND(I172*H172,2)</f>
        <v>0</v>
      </c>
      <c r="BL172" s="17" t="s">
        <v>168</v>
      </c>
      <c r="BM172" s="164" t="s">
        <v>794</v>
      </c>
    </row>
    <row r="173" spans="2:65" s="12" customFormat="1">
      <c r="B173" s="166"/>
      <c r="D173" s="167" t="s">
        <v>170</v>
      </c>
      <c r="F173" s="169" t="s">
        <v>795</v>
      </c>
      <c r="H173" s="170">
        <v>20.081</v>
      </c>
      <c r="I173" s="171"/>
      <c r="L173" s="166"/>
      <c r="M173" s="172"/>
      <c r="T173" s="173"/>
      <c r="AT173" s="168" t="s">
        <v>170</v>
      </c>
      <c r="AU173" s="168" t="s">
        <v>86</v>
      </c>
      <c r="AV173" s="12" t="s">
        <v>86</v>
      </c>
      <c r="AW173" s="12" t="s">
        <v>3</v>
      </c>
      <c r="AX173" s="12" t="s">
        <v>79</v>
      </c>
      <c r="AY173" s="168" t="s">
        <v>162</v>
      </c>
    </row>
    <row r="174" spans="2:65" s="11" customFormat="1" ht="22.9" customHeight="1">
      <c r="B174" s="141"/>
      <c r="D174" s="142" t="s">
        <v>70</v>
      </c>
      <c r="E174" s="151" t="s">
        <v>86</v>
      </c>
      <c r="F174" s="151" t="s">
        <v>796</v>
      </c>
      <c r="I174" s="144"/>
      <c r="J174" s="152">
        <f>BK174</f>
        <v>0</v>
      </c>
      <c r="L174" s="141"/>
      <c r="M174" s="146"/>
      <c r="P174" s="147">
        <f>SUM(P175:P179)</f>
        <v>0</v>
      </c>
      <c r="R174" s="147">
        <f>SUM(R175:R179)</f>
        <v>27.958620420000003</v>
      </c>
      <c r="T174" s="148">
        <f>SUM(T175:T179)</f>
        <v>0</v>
      </c>
      <c r="AR174" s="142" t="s">
        <v>79</v>
      </c>
      <c r="AT174" s="149" t="s">
        <v>70</v>
      </c>
      <c r="AU174" s="149" t="s">
        <v>79</v>
      </c>
      <c r="AY174" s="142" t="s">
        <v>162</v>
      </c>
      <c r="BK174" s="150">
        <f>SUM(BK175:BK179)</f>
        <v>0</v>
      </c>
    </row>
    <row r="175" spans="2:65" s="1" customFormat="1" ht="16.5" customHeight="1">
      <c r="B175" s="123"/>
      <c r="C175" s="153" t="s">
        <v>230</v>
      </c>
      <c r="D175" s="153" t="s">
        <v>164</v>
      </c>
      <c r="E175" s="154" t="s">
        <v>797</v>
      </c>
      <c r="F175" s="155" t="s">
        <v>798</v>
      </c>
      <c r="G175" s="156" t="s">
        <v>182</v>
      </c>
      <c r="H175" s="157">
        <v>12.72</v>
      </c>
      <c r="I175" s="158"/>
      <c r="J175" s="159">
        <f>ROUND(I175*H175,2)</f>
        <v>0</v>
      </c>
      <c r="K175" s="160"/>
      <c r="L175" s="32"/>
      <c r="M175" s="161" t="s">
        <v>1</v>
      </c>
      <c r="N175" s="122" t="s">
        <v>37</v>
      </c>
      <c r="P175" s="162">
        <f>O175*H175</f>
        <v>0</v>
      </c>
      <c r="Q175" s="162">
        <v>2.19408</v>
      </c>
      <c r="R175" s="162">
        <f>Q175*H175</f>
        <v>27.908697600000004</v>
      </c>
      <c r="S175" s="162">
        <v>0</v>
      </c>
      <c r="T175" s="163">
        <f>S175*H175</f>
        <v>0</v>
      </c>
      <c r="AR175" s="164" t="s">
        <v>168</v>
      </c>
      <c r="AT175" s="164" t="s">
        <v>164</v>
      </c>
      <c r="AU175" s="164" t="s">
        <v>86</v>
      </c>
      <c r="AY175" s="17" t="s">
        <v>162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7" t="s">
        <v>86</v>
      </c>
      <c r="BK175" s="165">
        <f>ROUND(I175*H175,2)</f>
        <v>0</v>
      </c>
      <c r="BL175" s="17" t="s">
        <v>168</v>
      </c>
      <c r="BM175" s="164" t="s">
        <v>799</v>
      </c>
    </row>
    <row r="176" spans="2:65" s="12" customFormat="1">
      <c r="B176" s="166"/>
      <c r="D176" s="167" t="s">
        <v>170</v>
      </c>
      <c r="E176" s="168" t="s">
        <v>1</v>
      </c>
      <c r="F176" s="169" t="s">
        <v>800</v>
      </c>
      <c r="H176" s="170">
        <v>12.72</v>
      </c>
      <c r="I176" s="171"/>
      <c r="L176" s="166"/>
      <c r="M176" s="172"/>
      <c r="T176" s="173"/>
      <c r="AT176" s="168" t="s">
        <v>170</v>
      </c>
      <c r="AU176" s="168" t="s">
        <v>86</v>
      </c>
      <c r="AV176" s="12" t="s">
        <v>86</v>
      </c>
      <c r="AW176" s="12" t="s">
        <v>28</v>
      </c>
      <c r="AX176" s="12" t="s">
        <v>79</v>
      </c>
      <c r="AY176" s="168" t="s">
        <v>162</v>
      </c>
    </row>
    <row r="177" spans="2:65" s="1" customFormat="1" ht="21.75" customHeight="1">
      <c r="B177" s="123"/>
      <c r="C177" s="153" t="s">
        <v>235</v>
      </c>
      <c r="D177" s="153" t="s">
        <v>164</v>
      </c>
      <c r="E177" s="154" t="s">
        <v>801</v>
      </c>
      <c r="F177" s="155" t="s">
        <v>802</v>
      </c>
      <c r="G177" s="156" t="s">
        <v>193</v>
      </c>
      <c r="H177" s="157">
        <v>13.25</v>
      </c>
      <c r="I177" s="158"/>
      <c r="J177" s="159">
        <f>ROUND(I177*H177,2)</f>
        <v>0</v>
      </c>
      <c r="K177" s="160"/>
      <c r="L177" s="32"/>
      <c r="M177" s="161" t="s">
        <v>1</v>
      </c>
      <c r="N177" s="122" t="s">
        <v>37</v>
      </c>
      <c r="P177" s="162">
        <f>O177*H177</f>
        <v>0</v>
      </c>
      <c r="Q177" s="162">
        <v>3.7677600000000002E-3</v>
      </c>
      <c r="R177" s="162">
        <f>Q177*H177</f>
        <v>4.992282E-2</v>
      </c>
      <c r="S177" s="162">
        <v>0</v>
      </c>
      <c r="T177" s="163">
        <f>S177*H177</f>
        <v>0</v>
      </c>
      <c r="AR177" s="164" t="s">
        <v>168</v>
      </c>
      <c r="AT177" s="164" t="s">
        <v>164</v>
      </c>
      <c r="AU177" s="164" t="s">
        <v>86</v>
      </c>
      <c r="AY177" s="17" t="s">
        <v>162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7" t="s">
        <v>86</v>
      </c>
      <c r="BK177" s="165">
        <f>ROUND(I177*H177,2)</f>
        <v>0</v>
      </c>
      <c r="BL177" s="17" t="s">
        <v>168</v>
      </c>
      <c r="BM177" s="164" t="s">
        <v>803</v>
      </c>
    </row>
    <row r="178" spans="2:65" s="12" customFormat="1">
      <c r="B178" s="166"/>
      <c r="D178" s="167" t="s">
        <v>170</v>
      </c>
      <c r="E178" s="168" t="s">
        <v>1</v>
      </c>
      <c r="F178" s="169" t="s">
        <v>804</v>
      </c>
      <c r="H178" s="170">
        <v>13.25</v>
      </c>
      <c r="I178" s="171"/>
      <c r="L178" s="166"/>
      <c r="M178" s="172"/>
      <c r="T178" s="173"/>
      <c r="AT178" s="168" t="s">
        <v>170</v>
      </c>
      <c r="AU178" s="168" t="s">
        <v>86</v>
      </c>
      <c r="AV178" s="12" t="s">
        <v>86</v>
      </c>
      <c r="AW178" s="12" t="s">
        <v>28</v>
      </c>
      <c r="AX178" s="12" t="s">
        <v>79</v>
      </c>
      <c r="AY178" s="168" t="s">
        <v>162</v>
      </c>
    </row>
    <row r="179" spans="2:65" s="1" customFormat="1" ht="24.2" customHeight="1">
      <c r="B179" s="123"/>
      <c r="C179" s="153" t="s">
        <v>239</v>
      </c>
      <c r="D179" s="153" t="s">
        <v>164</v>
      </c>
      <c r="E179" s="154" t="s">
        <v>805</v>
      </c>
      <c r="F179" s="155" t="s">
        <v>806</v>
      </c>
      <c r="G179" s="156" t="s">
        <v>193</v>
      </c>
      <c r="H179" s="157">
        <v>13.25</v>
      </c>
      <c r="I179" s="158"/>
      <c r="J179" s="159">
        <f>ROUND(I179*H179,2)</f>
        <v>0</v>
      </c>
      <c r="K179" s="160"/>
      <c r="L179" s="32"/>
      <c r="M179" s="161" t="s">
        <v>1</v>
      </c>
      <c r="N179" s="122" t="s">
        <v>37</v>
      </c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AR179" s="164" t="s">
        <v>168</v>
      </c>
      <c r="AT179" s="164" t="s">
        <v>164</v>
      </c>
      <c r="AU179" s="164" t="s">
        <v>86</v>
      </c>
      <c r="AY179" s="17" t="s">
        <v>162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7" t="s">
        <v>86</v>
      </c>
      <c r="BK179" s="165">
        <f>ROUND(I179*H179,2)</f>
        <v>0</v>
      </c>
      <c r="BL179" s="17" t="s">
        <v>168</v>
      </c>
      <c r="BM179" s="164" t="s">
        <v>807</v>
      </c>
    </row>
    <row r="180" spans="2:65" s="11" customFormat="1" ht="22.9" customHeight="1">
      <c r="B180" s="141"/>
      <c r="D180" s="142" t="s">
        <v>70</v>
      </c>
      <c r="E180" s="151" t="s">
        <v>178</v>
      </c>
      <c r="F180" s="151" t="s">
        <v>179</v>
      </c>
      <c r="I180" s="144"/>
      <c r="J180" s="152">
        <f>BK180</f>
        <v>0</v>
      </c>
      <c r="L180" s="141"/>
      <c r="M180" s="146"/>
      <c r="P180" s="147">
        <f>SUM(P181:P191)</f>
        <v>0</v>
      </c>
      <c r="R180" s="147">
        <f>SUM(R181:R191)</f>
        <v>14.010440081500001</v>
      </c>
      <c r="T180" s="148">
        <f>SUM(T181:T191)</f>
        <v>0</v>
      </c>
      <c r="AR180" s="142" t="s">
        <v>79</v>
      </c>
      <c r="AT180" s="149" t="s">
        <v>70</v>
      </c>
      <c r="AU180" s="149" t="s">
        <v>79</v>
      </c>
      <c r="AY180" s="142" t="s">
        <v>162</v>
      </c>
      <c r="BK180" s="150">
        <f>SUM(BK181:BK191)</f>
        <v>0</v>
      </c>
    </row>
    <row r="181" spans="2:65" s="1" customFormat="1" ht="37.9" customHeight="1">
      <c r="B181" s="123"/>
      <c r="C181" s="153" t="s">
        <v>244</v>
      </c>
      <c r="D181" s="153" t="s">
        <v>164</v>
      </c>
      <c r="E181" s="154" t="s">
        <v>808</v>
      </c>
      <c r="F181" s="155" t="s">
        <v>809</v>
      </c>
      <c r="G181" s="156" t="s">
        <v>182</v>
      </c>
      <c r="H181" s="157">
        <v>16.158000000000001</v>
      </c>
      <c r="I181" s="158"/>
      <c r="J181" s="159">
        <f>ROUND(I181*H181,2)</f>
        <v>0</v>
      </c>
      <c r="K181" s="160"/>
      <c r="L181" s="32"/>
      <c r="M181" s="161" t="s">
        <v>1</v>
      </c>
      <c r="N181" s="122" t="s">
        <v>37</v>
      </c>
      <c r="P181" s="162">
        <f>O181*H181</f>
        <v>0</v>
      </c>
      <c r="Q181" s="162">
        <v>0.83186099999999996</v>
      </c>
      <c r="R181" s="162">
        <f>Q181*H181</f>
        <v>13.441210038000001</v>
      </c>
      <c r="S181" s="162">
        <v>0</v>
      </c>
      <c r="T181" s="163">
        <f>S181*H181</f>
        <v>0</v>
      </c>
      <c r="AR181" s="164" t="s">
        <v>168</v>
      </c>
      <c r="AT181" s="164" t="s">
        <v>164</v>
      </c>
      <c r="AU181" s="164" t="s">
        <v>86</v>
      </c>
      <c r="AY181" s="17" t="s">
        <v>162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7" t="s">
        <v>86</v>
      </c>
      <c r="BK181" s="165">
        <f>ROUND(I181*H181,2)</f>
        <v>0</v>
      </c>
      <c r="BL181" s="17" t="s">
        <v>168</v>
      </c>
      <c r="BM181" s="164" t="s">
        <v>810</v>
      </c>
    </row>
    <row r="182" spans="2:65" s="12" customFormat="1">
      <c r="B182" s="166"/>
      <c r="D182" s="167" t="s">
        <v>170</v>
      </c>
      <c r="E182" s="168" t="s">
        <v>1</v>
      </c>
      <c r="F182" s="169" t="s">
        <v>811</v>
      </c>
      <c r="H182" s="170">
        <v>15.3</v>
      </c>
      <c r="I182" s="171"/>
      <c r="L182" s="166"/>
      <c r="M182" s="172"/>
      <c r="T182" s="173"/>
      <c r="AT182" s="168" t="s">
        <v>170</v>
      </c>
      <c r="AU182" s="168" t="s">
        <v>86</v>
      </c>
      <c r="AV182" s="12" t="s">
        <v>86</v>
      </c>
      <c r="AW182" s="12" t="s">
        <v>28</v>
      </c>
      <c r="AX182" s="12" t="s">
        <v>71</v>
      </c>
      <c r="AY182" s="168" t="s">
        <v>162</v>
      </c>
    </row>
    <row r="183" spans="2:65" s="12" customFormat="1">
      <c r="B183" s="166"/>
      <c r="D183" s="167" t="s">
        <v>170</v>
      </c>
      <c r="E183" s="168" t="s">
        <v>1</v>
      </c>
      <c r="F183" s="169" t="s">
        <v>812</v>
      </c>
      <c r="H183" s="170">
        <v>0.85799999999999998</v>
      </c>
      <c r="I183" s="171"/>
      <c r="L183" s="166"/>
      <c r="M183" s="172"/>
      <c r="T183" s="173"/>
      <c r="AT183" s="168" t="s">
        <v>170</v>
      </c>
      <c r="AU183" s="168" t="s">
        <v>86</v>
      </c>
      <c r="AV183" s="12" t="s">
        <v>86</v>
      </c>
      <c r="AW183" s="12" t="s">
        <v>28</v>
      </c>
      <c r="AX183" s="12" t="s">
        <v>71</v>
      </c>
      <c r="AY183" s="168" t="s">
        <v>162</v>
      </c>
    </row>
    <row r="184" spans="2:65" s="13" customFormat="1">
      <c r="B184" s="174"/>
      <c r="D184" s="167" t="s">
        <v>170</v>
      </c>
      <c r="E184" s="175" t="s">
        <v>1</v>
      </c>
      <c r="F184" s="176" t="s">
        <v>177</v>
      </c>
      <c r="H184" s="177">
        <v>16.158000000000001</v>
      </c>
      <c r="I184" s="178"/>
      <c r="L184" s="174"/>
      <c r="M184" s="179"/>
      <c r="T184" s="180"/>
      <c r="AT184" s="175" t="s">
        <v>170</v>
      </c>
      <c r="AU184" s="175" t="s">
        <v>86</v>
      </c>
      <c r="AV184" s="13" t="s">
        <v>168</v>
      </c>
      <c r="AW184" s="13" t="s">
        <v>28</v>
      </c>
      <c r="AX184" s="13" t="s">
        <v>79</v>
      </c>
      <c r="AY184" s="175" t="s">
        <v>162</v>
      </c>
    </row>
    <row r="185" spans="2:65" s="1" customFormat="1" ht="33" customHeight="1">
      <c r="B185" s="123"/>
      <c r="C185" s="153" t="s">
        <v>248</v>
      </c>
      <c r="D185" s="153" t="s">
        <v>164</v>
      </c>
      <c r="E185" s="154" t="s">
        <v>813</v>
      </c>
      <c r="F185" s="155" t="s">
        <v>814</v>
      </c>
      <c r="G185" s="156" t="s">
        <v>182</v>
      </c>
      <c r="H185" s="157">
        <v>0.22500000000000001</v>
      </c>
      <c r="I185" s="158"/>
      <c r="J185" s="159">
        <f>ROUND(I185*H185,2)</f>
        <v>0</v>
      </c>
      <c r="K185" s="160"/>
      <c r="L185" s="32"/>
      <c r="M185" s="161" t="s">
        <v>1</v>
      </c>
      <c r="N185" s="122" t="s">
        <v>37</v>
      </c>
      <c r="P185" s="162">
        <f>O185*H185</f>
        <v>0</v>
      </c>
      <c r="Q185" s="162">
        <v>2.4017597999999998</v>
      </c>
      <c r="R185" s="162">
        <f>Q185*H185</f>
        <v>0.54039595499999993</v>
      </c>
      <c r="S185" s="162">
        <v>0</v>
      </c>
      <c r="T185" s="163">
        <f>S185*H185</f>
        <v>0</v>
      </c>
      <c r="AR185" s="164" t="s">
        <v>168</v>
      </c>
      <c r="AT185" s="164" t="s">
        <v>164</v>
      </c>
      <c r="AU185" s="164" t="s">
        <v>86</v>
      </c>
      <c r="AY185" s="17" t="s">
        <v>162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7" t="s">
        <v>86</v>
      </c>
      <c r="BK185" s="165">
        <f>ROUND(I185*H185,2)</f>
        <v>0</v>
      </c>
      <c r="BL185" s="17" t="s">
        <v>168</v>
      </c>
      <c r="BM185" s="164" t="s">
        <v>815</v>
      </c>
    </row>
    <row r="186" spans="2:65" s="12" customFormat="1">
      <c r="B186" s="166"/>
      <c r="D186" s="167" t="s">
        <v>170</v>
      </c>
      <c r="E186" s="168" t="s">
        <v>1</v>
      </c>
      <c r="F186" s="169" t="s">
        <v>816</v>
      </c>
      <c r="H186" s="170">
        <v>0.22500000000000001</v>
      </c>
      <c r="I186" s="171"/>
      <c r="L186" s="166"/>
      <c r="M186" s="172"/>
      <c r="T186" s="173"/>
      <c r="AT186" s="168" t="s">
        <v>170</v>
      </c>
      <c r="AU186" s="168" t="s">
        <v>86</v>
      </c>
      <c r="AV186" s="12" t="s">
        <v>86</v>
      </c>
      <c r="AW186" s="12" t="s">
        <v>28</v>
      </c>
      <c r="AX186" s="12" t="s">
        <v>79</v>
      </c>
      <c r="AY186" s="168" t="s">
        <v>162</v>
      </c>
    </row>
    <row r="187" spans="2:65" s="1" customFormat="1" ht="24.2" customHeight="1">
      <c r="B187" s="123"/>
      <c r="C187" s="153" t="s">
        <v>252</v>
      </c>
      <c r="D187" s="153" t="s">
        <v>164</v>
      </c>
      <c r="E187" s="154" t="s">
        <v>817</v>
      </c>
      <c r="F187" s="155" t="s">
        <v>818</v>
      </c>
      <c r="G187" s="156" t="s">
        <v>193</v>
      </c>
      <c r="H187" s="157">
        <v>3</v>
      </c>
      <c r="I187" s="158"/>
      <c r="J187" s="159">
        <f>ROUND(I187*H187,2)</f>
        <v>0</v>
      </c>
      <c r="K187" s="160"/>
      <c r="L187" s="32"/>
      <c r="M187" s="161" t="s">
        <v>1</v>
      </c>
      <c r="N187" s="122" t="s">
        <v>37</v>
      </c>
      <c r="P187" s="162">
        <f>O187*H187</f>
        <v>0</v>
      </c>
      <c r="Q187" s="162">
        <v>1.7949699999999999E-3</v>
      </c>
      <c r="R187" s="162">
        <f>Q187*H187</f>
        <v>5.3849099999999997E-3</v>
      </c>
      <c r="S187" s="162">
        <v>0</v>
      </c>
      <c r="T187" s="163">
        <f>S187*H187</f>
        <v>0</v>
      </c>
      <c r="AR187" s="164" t="s">
        <v>168</v>
      </c>
      <c r="AT187" s="164" t="s">
        <v>164</v>
      </c>
      <c r="AU187" s="164" t="s">
        <v>86</v>
      </c>
      <c r="AY187" s="17" t="s">
        <v>162</v>
      </c>
      <c r="BE187" s="165">
        <f>IF(N187="základná",J187,0)</f>
        <v>0</v>
      </c>
      <c r="BF187" s="165">
        <f>IF(N187="znížená",J187,0)</f>
        <v>0</v>
      </c>
      <c r="BG187" s="165">
        <f>IF(N187="zákl. prenesená",J187,0)</f>
        <v>0</v>
      </c>
      <c r="BH187" s="165">
        <f>IF(N187="zníž. prenesená",J187,0)</f>
        <v>0</v>
      </c>
      <c r="BI187" s="165">
        <f>IF(N187="nulová",J187,0)</f>
        <v>0</v>
      </c>
      <c r="BJ187" s="17" t="s">
        <v>86</v>
      </c>
      <c r="BK187" s="165">
        <f>ROUND(I187*H187,2)</f>
        <v>0</v>
      </c>
      <c r="BL187" s="17" t="s">
        <v>168</v>
      </c>
      <c r="BM187" s="164" t="s">
        <v>819</v>
      </c>
    </row>
    <row r="188" spans="2:65" s="12" customFormat="1">
      <c r="B188" s="166"/>
      <c r="D188" s="167" t="s">
        <v>170</v>
      </c>
      <c r="E188" s="168" t="s">
        <v>1</v>
      </c>
      <c r="F188" s="169" t="s">
        <v>820</v>
      </c>
      <c r="H188" s="170">
        <v>3</v>
      </c>
      <c r="I188" s="171"/>
      <c r="L188" s="166"/>
      <c r="M188" s="172"/>
      <c r="T188" s="173"/>
      <c r="AT188" s="168" t="s">
        <v>170</v>
      </c>
      <c r="AU188" s="168" t="s">
        <v>86</v>
      </c>
      <c r="AV188" s="12" t="s">
        <v>86</v>
      </c>
      <c r="AW188" s="12" t="s">
        <v>28</v>
      </c>
      <c r="AX188" s="12" t="s">
        <v>79</v>
      </c>
      <c r="AY188" s="168" t="s">
        <v>162</v>
      </c>
    </row>
    <row r="189" spans="2:65" s="1" customFormat="1" ht="24.2" customHeight="1">
      <c r="B189" s="123"/>
      <c r="C189" s="153" t="s">
        <v>256</v>
      </c>
      <c r="D189" s="153" t="s">
        <v>164</v>
      </c>
      <c r="E189" s="154" t="s">
        <v>821</v>
      </c>
      <c r="F189" s="155" t="s">
        <v>822</v>
      </c>
      <c r="G189" s="156" t="s">
        <v>193</v>
      </c>
      <c r="H189" s="157">
        <v>3</v>
      </c>
      <c r="I189" s="158"/>
      <c r="J189" s="159">
        <f>ROUND(I189*H189,2)</f>
        <v>0</v>
      </c>
      <c r="K189" s="160"/>
      <c r="L189" s="32"/>
      <c r="M189" s="161" t="s">
        <v>1</v>
      </c>
      <c r="N189" s="122" t="s">
        <v>37</v>
      </c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AR189" s="164" t="s">
        <v>168</v>
      </c>
      <c r="AT189" s="164" t="s">
        <v>164</v>
      </c>
      <c r="AU189" s="164" t="s">
        <v>86</v>
      </c>
      <c r="AY189" s="17" t="s">
        <v>162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7" t="s">
        <v>86</v>
      </c>
      <c r="BK189" s="165">
        <f>ROUND(I189*H189,2)</f>
        <v>0</v>
      </c>
      <c r="BL189" s="17" t="s">
        <v>168</v>
      </c>
      <c r="BM189" s="164" t="s">
        <v>823</v>
      </c>
    </row>
    <row r="190" spans="2:65" s="1" customFormat="1" ht="24.2" customHeight="1">
      <c r="B190" s="123"/>
      <c r="C190" s="153" t="s">
        <v>260</v>
      </c>
      <c r="D190" s="153" t="s">
        <v>164</v>
      </c>
      <c r="E190" s="154" t="s">
        <v>824</v>
      </c>
      <c r="F190" s="155" t="s">
        <v>825</v>
      </c>
      <c r="G190" s="156" t="s">
        <v>167</v>
      </c>
      <c r="H190" s="157">
        <v>2.3E-2</v>
      </c>
      <c r="I190" s="158"/>
      <c r="J190" s="159">
        <f>ROUND(I190*H190,2)</f>
        <v>0</v>
      </c>
      <c r="K190" s="160"/>
      <c r="L190" s="32"/>
      <c r="M190" s="161" t="s">
        <v>1</v>
      </c>
      <c r="N190" s="122" t="s">
        <v>37</v>
      </c>
      <c r="P190" s="162">
        <f>O190*H190</f>
        <v>0</v>
      </c>
      <c r="Q190" s="162">
        <v>1.0195295</v>
      </c>
      <c r="R190" s="162">
        <f>Q190*H190</f>
        <v>2.3449178500000001E-2</v>
      </c>
      <c r="S190" s="162">
        <v>0</v>
      </c>
      <c r="T190" s="163">
        <f>S190*H190</f>
        <v>0</v>
      </c>
      <c r="AR190" s="164" t="s">
        <v>168</v>
      </c>
      <c r="AT190" s="164" t="s">
        <v>164</v>
      </c>
      <c r="AU190" s="164" t="s">
        <v>86</v>
      </c>
      <c r="AY190" s="17" t="s">
        <v>162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7" t="s">
        <v>86</v>
      </c>
      <c r="BK190" s="165">
        <f>ROUND(I190*H190,2)</f>
        <v>0</v>
      </c>
      <c r="BL190" s="17" t="s">
        <v>168</v>
      </c>
      <c r="BM190" s="164" t="s">
        <v>826</v>
      </c>
    </row>
    <row r="191" spans="2:65" s="12" customFormat="1">
      <c r="B191" s="166"/>
      <c r="D191" s="167" t="s">
        <v>170</v>
      </c>
      <c r="E191" s="168" t="s">
        <v>1</v>
      </c>
      <c r="F191" s="169" t="s">
        <v>827</v>
      </c>
      <c r="H191" s="170">
        <v>2.3E-2</v>
      </c>
      <c r="I191" s="171"/>
      <c r="L191" s="166"/>
      <c r="M191" s="172"/>
      <c r="T191" s="173"/>
      <c r="AT191" s="168" t="s">
        <v>170</v>
      </c>
      <c r="AU191" s="168" t="s">
        <v>86</v>
      </c>
      <c r="AV191" s="12" t="s">
        <v>86</v>
      </c>
      <c r="AW191" s="12" t="s">
        <v>28</v>
      </c>
      <c r="AX191" s="12" t="s">
        <v>79</v>
      </c>
      <c r="AY191" s="168" t="s">
        <v>162</v>
      </c>
    </row>
    <row r="192" spans="2:65" s="11" customFormat="1" ht="22.9" customHeight="1">
      <c r="B192" s="141"/>
      <c r="D192" s="142" t="s">
        <v>70</v>
      </c>
      <c r="E192" s="151" t="s">
        <v>168</v>
      </c>
      <c r="F192" s="151" t="s">
        <v>210</v>
      </c>
      <c r="I192" s="144"/>
      <c r="J192" s="152">
        <f>BK192</f>
        <v>0</v>
      </c>
      <c r="L192" s="141"/>
      <c r="M192" s="146"/>
      <c r="P192" s="147">
        <f>SUM(P193:P220)</f>
        <v>0</v>
      </c>
      <c r="R192" s="147">
        <f>SUM(R193:R220)</f>
        <v>33.85325700568</v>
      </c>
      <c r="T192" s="148">
        <f>SUM(T193:T220)</f>
        <v>0</v>
      </c>
      <c r="AR192" s="142" t="s">
        <v>79</v>
      </c>
      <c r="AT192" s="149" t="s">
        <v>70</v>
      </c>
      <c r="AU192" s="149" t="s">
        <v>79</v>
      </c>
      <c r="AY192" s="142" t="s">
        <v>162</v>
      </c>
      <c r="BK192" s="150">
        <f>SUM(BK193:BK220)</f>
        <v>0</v>
      </c>
    </row>
    <row r="193" spans="2:65" s="1" customFormat="1" ht="24.2" customHeight="1">
      <c r="B193" s="123"/>
      <c r="C193" s="153" t="s">
        <v>264</v>
      </c>
      <c r="D193" s="153" t="s">
        <v>164</v>
      </c>
      <c r="E193" s="154" t="s">
        <v>828</v>
      </c>
      <c r="F193" s="155" t="s">
        <v>829</v>
      </c>
      <c r="G193" s="156" t="s">
        <v>182</v>
      </c>
      <c r="H193" s="157">
        <v>12.25</v>
      </c>
      <c r="I193" s="158"/>
      <c r="J193" s="159">
        <f>ROUND(I193*H193,2)</f>
        <v>0</v>
      </c>
      <c r="K193" s="160"/>
      <c r="L193" s="32"/>
      <c r="M193" s="161" t="s">
        <v>1</v>
      </c>
      <c r="N193" s="122" t="s">
        <v>37</v>
      </c>
      <c r="P193" s="162">
        <f>O193*H193</f>
        <v>0</v>
      </c>
      <c r="Q193" s="162">
        <v>2.4018999999999999</v>
      </c>
      <c r="R193" s="162">
        <f>Q193*H193</f>
        <v>29.423275</v>
      </c>
      <c r="S193" s="162">
        <v>0</v>
      </c>
      <c r="T193" s="163">
        <f>S193*H193</f>
        <v>0</v>
      </c>
      <c r="AR193" s="164" t="s">
        <v>168</v>
      </c>
      <c r="AT193" s="164" t="s">
        <v>164</v>
      </c>
      <c r="AU193" s="164" t="s">
        <v>86</v>
      </c>
      <c r="AY193" s="17" t="s">
        <v>162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7" t="s">
        <v>86</v>
      </c>
      <c r="BK193" s="165">
        <f>ROUND(I193*H193,2)</f>
        <v>0</v>
      </c>
      <c r="BL193" s="17" t="s">
        <v>168</v>
      </c>
      <c r="BM193" s="164" t="s">
        <v>830</v>
      </c>
    </row>
    <row r="194" spans="2:65" s="12" customFormat="1">
      <c r="B194" s="166"/>
      <c r="D194" s="167" t="s">
        <v>170</v>
      </c>
      <c r="E194" s="168" t="s">
        <v>1</v>
      </c>
      <c r="F194" s="169" t="s">
        <v>831</v>
      </c>
      <c r="H194" s="170">
        <v>12.25</v>
      </c>
      <c r="I194" s="171"/>
      <c r="L194" s="166"/>
      <c r="M194" s="172"/>
      <c r="T194" s="173"/>
      <c r="AT194" s="168" t="s">
        <v>170</v>
      </c>
      <c r="AU194" s="168" t="s">
        <v>86</v>
      </c>
      <c r="AV194" s="12" t="s">
        <v>86</v>
      </c>
      <c r="AW194" s="12" t="s">
        <v>28</v>
      </c>
      <c r="AX194" s="12" t="s">
        <v>79</v>
      </c>
      <c r="AY194" s="168" t="s">
        <v>162</v>
      </c>
    </row>
    <row r="195" spans="2:65" s="1" customFormat="1" ht="16.5" customHeight="1">
      <c r="B195" s="123"/>
      <c r="C195" s="153" t="s">
        <v>271</v>
      </c>
      <c r="D195" s="153" t="s">
        <v>164</v>
      </c>
      <c r="E195" s="154" t="s">
        <v>832</v>
      </c>
      <c r="F195" s="155" t="s">
        <v>833</v>
      </c>
      <c r="G195" s="156" t="s">
        <v>193</v>
      </c>
      <c r="H195" s="157">
        <v>47.96</v>
      </c>
      <c r="I195" s="158"/>
      <c r="J195" s="159">
        <f>ROUND(I195*H195,2)</f>
        <v>0</v>
      </c>
      <c r="K195" s="160"/>
      <c r="L195" s="32"/>
      <c r="M195" s="161" t="s">
        <v>1</v>
      </c>
      <c r="N195" s="122" t="s">
        <v>37</v>
      </c>
      <c r="P195" s="162">
        <f>O195*H195</f>
        <v>0</v>
      </c>
      <c r="Q195" s="162">
        <v>1.8600000000000001E-3</v>
      </c>
      <c r="R195" s="162">
        <f>Q195*H195</f>
        <v>8.920560000000001E-2</v>
      </c>
      <c r="S195" s="162">
        <v>0</v>
      </c>
      <c r="T195" s="163">
        <f>S195*H195</f>
        <v>0</v>
      </c>
      <c r="AR195" s="164" t="s">
        <v>168</v>
      </c>
      <c r="AT195" s="164" t="s">
        <v>164</v>
      </c>
      <c r="AU195" s="164" t="s">
        <v>86</v>
      </c>
      <c r="AY195" s="17" t="s">
        <v>162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7" t="s">
        <v>86</v>
      </c>
      <c r="BK195" s="165">
        <f>ROUND(I195*H195,2)</f>
        <v>0</v>
      </c>
      <c r="BL195" s="17" t="s">
        <v>168</v>
      </c>
      <c r="BM195" s="164" t="s">
        <v>834</v>
      </c>
    </row>
    <row r="196" spans="2:65" s="12" customFormat="1">
      <c r="B196" s="166"/>
      <c r="D196" s="167" t="s">
        <v>170</v>
      </c>
      <c r="E196" s="168" t="s">
        <v>1</v>
      </c>
      <c r="F196" s="169" t="s">
        <v>835</v>
      </c>
      <c r="H196" s="170">
        <v>47.96</v>
      </c>
      <c r="I196" s="171"/>
      <c r="L196" s="166"/>
      <c r="M196" s="172"/>
      <c r="T196" s="173"/>
      <c r="AT196" s="168" t="s">
        <v>170</v>
      </c>
      <c r="AU196" s="168" t="s">
        <v>86</v>
      </c>
      <c r="AV196" s="12" t="s">
        <v>86</v>
      </c>
      <c r="AW196" s="12" t="s">
        <v>28</v>
      </c>
      <c r="AX196" s="12" t="s">
        <v>79</v>
      </c>
      <c r="AY196" s="168" t="s">
        <v>162</v>
      </c>
    </row>
    <row r="197" spans="2:65" s="1" customFormat="1" ht="16.5" customHeight="1">
      <c r="B197" s="123"/>
      <c r="C197" s="153" t="s">
        <v>7</v>
      </c>
      <c r="D197" s="153" t="s">
        <v>164</v>
      </c>
      <c r="E197" s="154" t="s">
        <v>836</v>
      </c>
      <c r="F197" s="155" t="s">
        <v>837</v>
      </c>
      <c r="G197" s="156" t="s">
        <v>193</v>
      </c>
      <c r="H197" s="157">
        <v>47.96</v>
      </c>
      <c r="I197" s="158"/>
      <c r="J197" s="159">
        <f>ROUND(I197*H197,2)</f>
        <v>0</v>
      </c>
      <c r="K197" s="160"/>
      <c r="L197" s="32"/>
      <c r="M197" s="161" t="s">
        <v>1</v>
      </c>
      <c r="N197" s="122" t="s">
        <v>37</v>
      </c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AR197" s="164" t="s">
        <v>168</v>
      </c>
      <c r="AT197" s="164" t="s">
        <v>164</v>
      </c>
      <c r="AU197" s="164" t="s">
        <v>86</v>
      </c>
      <c r="AY197" s="17" t="s">
        <v>162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7" t="s">
        <v>86</v>
      </c>
      <c r="BK197" s="165">
        <f>ROUND(I197*H197,2)</f>
        <v>0</v>
      </c>
      <c r="BL197" s="17" t="s">
        <v>168</v>
      </c>
      <c r="BM197" s="164" t="s">
        <v>838</v>
      </c>
    </row>
    <row r="198" spans="2:65" s="1" customFormat="1" ht="24.2" customHeight="1">
      <c r="B198" s="123"/>
      <c r="C198" s="153" t="s">
        <v>280</v>
      </c>
      <c r="D198" s="153" t="s">
        <v>164</v>
      </c>
      <c r="E198" s="154" t="s">
        <v>839</v>
      </c>
      <c r="F198" s="155" t="s">
        <v>840</v>
      </c>
      <c r="G198" s="156" t="s">
        <v>193</v>
      </c>
      <c r="H198" s="157">
        <v>40.96</v>
      </c>
      <c r="I198" s="158"/>
      <c r="J198" s="159">
        <f>ROUND(I198*H198,2)</f>
        <v>0</v>
      </c>
      <c r="K198" s="160"/>
      <c r="L198" s="32"/>
      <c r="M198" s="161" t="s">
        <v>1</v>
      </c>
      <c r="N198" s="122" t="s">
        <v>37</v>
      </c>
      <c r="P198" s="162">
        <f>O198*H198</f>
        <v>0</v>
      </c>
      <c r="Q198" s="162">
        <v>3.7525000000000002E-3</v>
      </c>
      <c r="R198" s="162">
        <f>Q198*H198</f>
        <v>0.15370240000000002</v>
      </c>
      <c r="S198" s="162">
        <v>0</v>
      </c>
      <c r="T198" s="163">
        <f>S198*H198</f>
        <v>0</v>
      </c>
      <c r="AR198" s="164" t="s">
        <v>168</v>
      </c>
      <c r="AT198" s="164" t="s">
        <v>164</v>
      </c>
      <c r="AU198" s="164" t="s">
        <v>86</v>
      </c>
      <c r="AY198" s="17" t="s">
        <v>162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7" t="s">
        <v>86</v>
      </c>
      <c r="BK198" s="165">
        <f>ROUND(I198*H198,2)</f>
        <v>0</v>
      </c>
      <c r="BL198" s="17" t="s">
        <v>168</v>
      </c>
      <c r="BM198" s="164" t="s">
        <v>841</v>
      </c>
    </row>
    <row r="199" spans="2:65" s="12" customFormat="1">
      <c r="B199" s="166"/>
      <c r="D199" s="167" t="s">
        <v>170</v>
      </c>
      <c r="E199" s="168" t="s">
        <v>1</v>
      </c>
      <c r="F199" s="169" t="s">
        <v>842</v>
      </c>
      <c r="H199" s="170">
        <v>40.96</v>
      </c>
      <c r="I199" s="171"/>
      <c r="L199" s="166"/>
      <c r="M199" s="172"/>
      <c r="T199" s="173"/>
      <c r="AT199" s="168" t="s">
        <v>170</v>
      </c>
      <c r="AU199" s="168" t="s">
        <v>86</v>
      </c>
      <c r="AV199" s="12" t="s">
        <v>86</v>
      </c>
      <c r="AW199" s="12" t="s">
        <v>28</v>
      </c>
      <c r="AX199" s="12" t="s">
        <v>79</v>
      </c>
      <c r="AY199" s="168" t="s">
        <v>162</v>
      </c>
    </row>
    <row r="200" spans="2:65" s="1" customFormat="1" ht="24.2" customHeight="1">
      <c r="B200" s="123"/>
      <c r="C200" s="153" t="s">
        <v>284</v>
      </c>
      <c r="D200" s="153" t="s">
        <v>164</v>
      </c>
      <c r="E200" s="154" t="s">
        <v>843</v>
      </c>
      <c r="F200" s="155" t="s">
        <v>844</v>
      </c>
      <c r="G200" s="156" t="s">
        <v>193</v>
      </c>
      <c r="H200" s="157">
        <v>40.96</v>
      </c>
      <c r="I200" s="158"/>
      <c r="J200" s="159">
        <f>ROUND(I200*H200,2)</f>
        <v>0</v>
      </c>
      <c r="K200" s="160"/>
      <c r="L200" s="32"/>
      <c r="M200" s="161" t="s">
        <v>1</v>
      </c>
      <c r="N200" s="122" t="s">
        <v>37</v>
      </c>
      <c r="P200" s="162">
        <f>O200*H200</f>
        <v>0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AR200" s="164" t="s">
        <v>168</v>
      </c>
      <c r="AT200" s="164" t="s">
        <v>164</v>
      </c>
      <c r="AU200" s="164" t="s">
        <v>86</v>
      </c>
      <c r="AY200" s="17" t="s">
        <v>162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7" t="s">
        <v>86</v>
      </c>
      <c r="BK200" s="165">
        <f>ROUND(I200*H200,2)</f>
        <v>0</v>
      </c>
      <c r="BL200" s="17" t="s">
        <v>168</v>
      </c>
      <c r="BM200" s="164" t="s">
        <v>845</v>
      </c>
    </row>
    <row r="201" spans="2:65" s="1" customFormat="1" ht="37.9" customHeight="1">
      <c r="B201" s="123"/>
      <c r="C201" s="153" t="s">
        <v>289</v>
      </c>
      <c r="D201" s="153" t="s">
        <v>164</v>
      </c>
      <c r="E201" s="154" t="s">
        <v>846</v>
      </c>
      <c r="F201" s="155" t="s">
        <v>847</v>
      </c>
      <c r="G201" s="156" t="s">
        <v>167</v>
      </c>
      <c r="H201" s="157">
        <v>1.2250000000000001</v>
      </c>
      <c r="I201" s="158"/>
      <c r="J201" s="159">
        <f>ROUND(I201*H201,2)</f>
        <v>0</v>
      </c>
      <c r="K201" s="160"/>
      <c r="L201" s="32"/>
      <c r="M201" s="161" t="s">
        <v>1</v>
      </c>
      <c r="N201" s="122" t="s">
        <v>37</v>
      </c>
      <c r="P201" s="162">
        <f>O201*H201</f>
        <v>0</v>
      </c>
      <c r="Q201" s="162">
        <v>1.0162800000000001</v>
      </c>
      <c r="R201" s="162">
        <f>Q201*H201</f>
        <v>1.2449430000000001</v>
      </c>
      <c r="S201" s="162">
        <v>0</v>
      </c>
      <c r="T201" s="163">
        <f>S201*H201</f>
        <v>0</v>
      </c>
      <c r="AR201" s="164" t="s">
        <v>168</v>
      </c>
      <c r="AT201" s="164" t="s">
        <v>164</v>
      </c>
      <c r="AU201" s="164" t="s">
        <v>86</v>
      </c>
      <c r="AY201" s="17" t="s">
        <v>162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7" t="s">
        <v>86</v>
      </c>
      <c r="BK201" s="165">
        <f>ROUND(I201*H201,2)</f>
        <v>0</v>
      </c>
      <c r="BL201" s="17" t="s">
        <v>168</v>
      </c>
      <c r="BM201" s="164" t="s">
        <v>848</v>
      </c>
    </row>
    <row r="202" spans="2:65" s="12" customFormat="1">
      <c r="B202" s="166"/>
      <c r="D202" s="167" t="s">
        <v>170</v>
      </c>
      <c r="E202" s="168" t="s">
        <v>1</v>
      </c>
      <c r="F202" s="169" t="s">
        <v>849</v>
      </c>
      <c r="H202" s="170">
        <v>1.2250000000000001</v>
      </c>
      <c r="I202" s="171"/>
      <c r="L202" s="166"/>
      <c r="M202" s="172"/>
      <c r="T202" s="173"/>
      <c r="AT202" s="168" t="s">
        <v>170</v>
      </c>
      <c r="AU202" s="168" t="s">
        <v>86</v>
      </c>
      <c r="AV202" s="12" t="s">
        <v>86</v>
      </c>
      <c r="AW202" s="12" t="s">
        <v>28</v>
      </c>
      <c r="AX202" s="12" t="s">
        <v>79</v>
      </c>
      <c r="AY202" s="168" t="s">
        <v>162</v>
      </c>
    </row>
    <row r="203" spans="2:65" s="1" customFormat="1" ht="16.5" customHeight="1">
      <c r="B203" s="123"/>
      <c r="C203" s="153" t="s">
        <v>295</v>
      </c>
      <c r="D203" s="153" t="s">
        <v>164</v>
      </c>
      <c r="E203" s="154" t="s">
        <v>850</v>
      </c>
      <c r="F203" s="155" t="s">
        <v>851</v>
      </c>
      <c r="G203" s="156" t="s">
        <v>182</v>
      </c>
      <c r="H203" s="157">
        <v>1.133</v>
      </c>
      <c r="I203" s="158"/>
      <c r="J203" s="159">
        <f>ROUND(I203*H203,2)</f>
        <v>0</v>
      </c>
      <c r="K203" s="160"/>
      <c r="L203" s="32"/>
      <c r="M203" s="161" t="s">
        <v>1</v>
      </c>
      <c r="N203" s="122" t="s">
        <v>37</v>
      </c>
      <c r="P203" s="162">
        <f>O203*H203</f>
        <v>0</v>
      </c>
      <c r="Q203" s="162">
        <v>2.4018963000000002</v>
      </c>
      <c r="R203" s="162">
        <f>Q203*H203</f>
        <v>2.7213485079000002</v>
      </c>
      <c r="S203" s="162">
        <v>0</v>
      </c>
      <c r="T203" s="163">
        <f>S203*H203</f>
        <v>0</v>
      </c>
      <c r="AR203" s="164" t="s">
        <v>168</v>
      </c>
      <c r="AT203" s="164" t="s">
        <v>164</v>
      </c>
      <c r="AU203" s="164" t="s">
        <v>86</v>
      </c>
      <c r="AY203" s="17" t="s">
        <v>162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7" t="s">
        <v>86</v>
      </c>
      <c r="BK203" s="165">
        <f>ROUND(I203*H203,2)</f>
        <v>0</v>
      </c>
      <c r="BL203" s="17" t="s">
        <v>168</v>
      </c>
      <c r="BM203" s="164" t="s">
        <v>852</v>
      </c>
    </row>
    <row r="204" spans="2:65" s="12" customFormat="1">
      <c r="B204" s="166"/>
      <c r="D204" s="167" t="s">
        <v>170</v>
      </c>
      <c r="E204" s="168" t="s">
        <v>1</v>
      </c>
      <c r="F204" s="169" t="s">
        <v>853</v>
      </c>
      <c r="H204" s="170">
        <v>0.63</v>
      </c>
      <c r="I204" s="171"/>
      <c r="L204" s="166"/>
      <c r="M204" s="172"/>
      <c r="T204" s="173"/>
      <c r="AT204" s="168" t="s">
        <v>170</v>
      </c>
      <c r="AU204" s="168" t="s">
        <v>86</v>
      </c>
      <c r="AV204" s="12" t="s">
        <v>86</v>
      </c>
      <c r="AW204" s="12" t="s">
        <v>28</v>
      </c>
      <c r="AX204" s="12" t="s">
        <v>71</v>
      </c>
      <c r="AY204" s="168" t="s">
        <v>162</v>
      </c>
    </row>
    <row r="205" spans="2:65" s="12" customFormat="1">
      <c r="B205" s="166"/>
      <c r="D205" s="167" t="s">
        <v>170</v>
      </c>
      <c r="E205" s="168" t="s">
        <v>1</v>
      </c>
      <c r="F205" s="169" t="s">
        <v>854</v>
      </c>
      <c r="H205" s="170">
        <v>0.503</v>
      </c>
      <c r="I205" s="171"/>
      <c r="L205" s="166"/>
      <c r="M205" s="172"/>
      <c r="T205" s="173"/>
      <c r="AT205" s="168" t="s">
        <v>170</v>
      </c>
      <c r="AU205" s="168" t="s">
        <v>86</v>
      </c>
      <c r="AV205" s="12" t="s">
        <v>86</v>
      </c>
      <c r="AW205" s="12" t="s">
        <v>28</v>
      </c>
      <c r="AX205" s="12" t="s">
        <v>71</v>
      </c>
      <c r="AY205" s="168" t="s">
        <v>162</v>
      </c>
    </row>
    <row r="206" spans="2:65" s="13" customFormat="1">
      <c r="B206" s="174"/>
      <c r="D206" s="167" t="s">
        <v>170</v>
      </c>
      <c r="E206" s="175" t="s">
        <v>1</v>
      </c>
      <c r="F206" s="176" t="s">
        <v>177</v>
      </c>
      <c r="H206" s="177">
        <v>1.133</v>
      </c>
      <c r="I206" s="178"/>
      <c r="L206" s="174"/>
      <c r="M206" s="179"/>
      <c r="T206" s="180"/>
      <c r="AT206" s="175" t="s">
        <v>170</v>
      </c>
      <c r="AU206" s="175" t="s">
        <v>86</v>
      </c>
      <c r="AV206" s="13" t="s">
        <v>168</v>
      </c>
      <c r="AW206" s="13" t="s">
        <v>28</v>
      </c>
      <c r="AX206" s="13" t="s">
        <v>79</v>
      </c>
      <c r="AY206" s="175" t="s">
        <v>162</v>
      </c>
    </row>
    <row r="207" spans="2:65" s="1" customFormat="1" ht="16.5" customHeight="1">
      <c r="B207" s="123"/>
      <c r="C207" s="153" t="s">
        <v>303</v>
      </c>
      <c r="D207" s="153" t="s">
        <v>164</v>
      </c>
      <c r="E207" s="154" t="s">
        <v>855</v>
      </c>
      <c r="F207" s="155" t="s">
        <v>856</v>
      </c>
      <c r="G207" s="156" t="s">
        <v>193</v>
      </c>
      <c r="H207" s="157">
        <v>11.914999999999999</v>
      </c>
      <c r="I207" s="158"/>
      <c r="J207" s="159">
        <f>ROUND(I207*H207,2)</f>
        <v>0</v>
      </c>
      <c r="K207" s="160"/>
      <c r="L207" s="32"/>
      <c r="M207" s="161" t="s">
        <v>1</v>
      </c>
      <c r="N207" s="122" t="s">
        <v>37</v>
      </c>
      <c r="P207" s="162">
        <f>O207*H207</f>
        <v>0</v>
      </c>
      <c r="Q207" s="162">
        <v>1.09322E-3</v>
      </c>
      <c r="R207" s="162">
        <f>Q207*H207</f>
        <v>1.3025716299999998E-2</v>
      </c>
      <c r="S207" s="162">
        <v>0</v>
      </c>
      <c r="T207" s="163">
        <f>S207*H207</f>
        <v>0</v>
      </c>
      <c r="AR207" s="164" t="s">
        <v>168</v>
      </c>
      <c r="AT207" s="164" t="s">
        <v>164</v>
      </c>
      <c r="AU207" s="164" t="s">
        <v>86</v>
      </c>
      <c r="AY207" s="17" t="s">
        <v>162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7" t="s">
        <v>86</v>
      </c>
      <c r="BK207" s="165">
        <f>ROUND(I207*H207,2)</f>
        <v>0</v>
      </c>
      <c r="BL207" s="17" t="s">
        <v>168</v>
      </c>
      <c r="BM207" s="164" t="s">
        <v>857</v>
      </c>
    </row>
    <row r="208" spans="2:65" s="12" customFormat="1">
      <c r="B208" s="166"/>
      <c r="D208" s="167" t="s">
        <v>170</v>
      </c>
      <c r="E208" s="168" t="s">
        <v>1</v>
      </c>
      <c r="F208" s="169" t="s">
        <v>858</v>
      </c>
      <c r="H208" s="170">
        <v>6.48</v>
      </c>
      <c r="I208" s="171"/>
      <c r="L208" s="166"/>
      <c r="M208" s="172"/>
      <c r="T208" s="173"/>
      <c r="AT208" s="168" t="s">
        <v>170</v>
      </c>
      <c r="AU208" s="168" t="s">
        <v>86</v>
      </c>
      <c r="AV208" s="12" t="s">
        <v>86</v>
      </c>
      <c r="AW208" s="12" t="s">
        <v>28</v>
      </c>
      <c r="AX208" s="12" t="s">
        <v>71</v>
      </c>
      <c r="AY208" s="168" t="s">
        <v>162</v>
      </c>
    </row>
    <row r="209" spans="2:65" s="12" customFormat="1">
      <c r="B209" s="166"/>
      <c r="D209" s="167" t="s">
        <v>170</v>
      </c>
      <c r="E209" s="168" t="s">
        <v>1</v>
      </c>
      <c r="F209" s="169" t="s">
        <v>859</v>
      </c>
      <c r="H209" s="170">
        <v>5.4349999999999996</v>
      </c>
      <c r="I209" s="171"/>
      <c r="L209" s="166"/>
      <c r="M209" s="172"/>
      <c r="T209" s="173"/>
      <c r="AT209" s="168" t="s">
        <v>170</v>
      </c>
      <c r="AU209" s="168" t="s">
        <v>86</v>
      </c>
      <c r="AV209" s="12" t="s">
        <v>86</v>
      </c>
      <c r="AW209" s="12" t="s">
        <v>28</v>
      </c>
      <c r="AX209" s="12" t="s">
        <v>71</v>
      </c>
      <c r="AY209" s="168" t="s">
        <v>162</v>
      </c>
    </row>
    <row r="210" spans="2:65" s="13" customFormat="1">
      <c r="B210" s="174"/>
      <c r="D210" s="167" t="s">
        <v>170</v>
      </c>
      <c r="E210" s="175" t="s">
        <v>1</v>
      </c>
      <c r="F210" s="176" t="s">
        <v>177</v>
      </c>
      <c r="H210" s="177">
        <v>11.914999999999999</v>
      </c>
      <c r="I210" s="178"/>
      <c r="L210" s="174"/>
      <c r="M210" s="179"/>
      <c r="T210" s="180"/>
      <c r="AT210" s="175" t="s">
        <v>170</v>
      </c>
      <c r="AU210" s="175" t="s">
        <v>86</v>
      </c>
      <c r="AV210" s="13" t="s">
        <v>168</v>
      </c>
      <c r="AW210" s="13" t="s">
        <v>28</v>
      </c>
      <c r="AX210" s="13" t="s">
        <v>79</v>
      </c>
      <c r="AY210" s="175" t="s">
        <v>162</v>
      </c>
    </row>
    <row r="211" spans="2:65" s="1" customFormat="1" ht="16.5" customHeight="1">
      <c r="B211" s="123"/>
      <c r="C211" s="153" t="s">
        <v>308</v>
      </c>
      <c r="D211" s="153" t="s">
        <v>164</v>
      </c>
      <c r="E211" s="154" t="s">
        <v>860</v>
      </c>
      <c r="F211" s="155" t="s">
        <v>861</v>
      </c>
      <c r="G211" s="156" t="s">
        <v>193</v>
      </c>
      <c r="H211" s="157">
        <v>11.914999999999999</v>
      </c>
      <c r="I211" s="158"/>
      <c r="J211" s="159">
        <f>ROUND(I211*H211,2)</f>
        <v>0</v>
      </c>
      <c r="K211" s="160"/>
      <c r="L211" s="32"/>
      <c r="M211" s="161" t="s">
        <v>1</v>
      </c>
      <c r="N211" s="122" t="s">
        <v>37</v>
      </c>
      <c r="P211" s="162">
        <f>O211*H211</f>
        <v>0</v>
      </c>
      <c r="Q211" s="162">
        <v>0</v>
      </c>
      <c r="R211" s="162">
        <f>Q211*H211</f>
        <v>0</v>
      </c>
      <c r="S211" s="162">
        <v>0</v>
      </c>
      <c r="T211" s="163">
        <f>S211*H211</f>
        <v>0</v>
      </c>
      <c r="AR211" s="164" t="s">
        <v>168</v>
      </c>
      <c r="AT211" s="164" t="s">
        <v>164</v>
      </c>
      <c r="AU211" s="164" t="s">
        <v>86</v>
      </c>
      <c r="AY211" s="17" t="s">
        <v>162</v>
      </c>
      <c r="BE211" s="165">
        <f>IF(N211="základná",J211,0)</f>
        <v>0</v>
      </c>
      <c r="BF211" s="165">
        <f>IF(N211="znížená",J211,0)</f>
        <v>0</v>
      </c>
      <c r="BG211" s="165">
        <f>IF(N211="zákl. prenesená",J211,0)</f>
        <v>0</v>
      </c>
      <c r="BH211" s="165">
        <f>IF(N211="zníž. prenesená",J211,0)</f>
        <v>0</v>
      </c>
      <c r="BI211" s="165">
        <f>IF(N211="nulová",J211,0)</f>
        <v>0</v>
      </c>
      <c r="BJ211" s="17" t="s">
        <v>86</v>
      </c>
      <c r="BK211" s="165">
        <f>ROUND(I211*H211,2)</f>
        <v>0</v>
      </c>
      <c r="BL211" s="17" t="s">
        <v>168</v>
      </c>
      <c r="BM211" s="164" t="s">
        <v>862</v>
      </c>
    </row>
    <row r="212" spans="2:65" s="1" customFormat="1" ht="24.2" customHeight="1">
      <c r="B212" s="123"/>
      <c r="C212" s="153" t="s">
        <v>312</v>
      </c>
      <c r="D212" s="153" t="s">
        <v>164</v>
      </c>
      <c r="E212" s="154" t="s">
        <v>863</v>
      </c>
      <c r="F212" s="155" t="s">
        <v>864</v>
      </c>
      <c r="G212" s="156" t="s">
        <v>193</v>
      </c>
      <c r="H212" s="157">
        <v>8.31</v>
      </c>
      <c r="I212" s="158"/>
      <c r="J212" s="159">
        <f>ROUND(I212*H212,2)</f>
        <v>0</v>
      </c>
      <c r="K212" s="160"/>
      <c r="L212" s="32"/>
      <c r="M212" s="161" t="s">
        <v>1</v>
      </c>
      <c r="N212" s="122" t="s">
        <v>37</v>
      </c>
      <c r="P212" s="162">
        <f>O212*H212</f>
        <v>0</v>
      </c>
      <c r="Q212" s="162">
        <v>8.3684999999999992E-3</v>
      </c>
      <c r="R212" s="162">
        <f>Q212*H212</f>
        <v>6.9542234999999994E-2</v>
      </c>
      <c r="S212" s="162">
        <v>0</v>
      </c>
      <c r="T212" s="163">
        <f>S212*H212</f>
        <v>0</v>
      </c>
      <c r="AR212" s="164" t="s">
        <v>168</v>
      </c>
      <c r="AT212" s="164" t="s">
        <v>164</v>
      </c>
      <c r="AU212" s="164" t="s">
        <v>86</v>
      </c>
      <c r="AY212" s="17" t="s">
        <v>162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86</v>
      </c>
      <c r="BK212" s="165">
        <f>ROUND(I212*H212,2)</f>
        <v>0</v>
      </c>
      <c r="BL212" s="17" t="s">
        <v>168</v>
      </c>
      <c r="BM212" s="164" t="s">
        <v>865</v>
      </c>
    </row>
    <row r="213" spans="2:65" s="12" customFormat="1">
      <c r="B213" s="166"/>
      <c r="D213" s="167" t="s">
        <v>170</v>
      </c>
      <c r="E213" s="168" t="s">
        <v>1</v>
      </c>
      <c r="F213" s="169" t="s">
        <v>866</v>
      </c>
      <c r="H213" s="170">
        <v>6.3</v>
      </c>
      <c r="I213" s="171"/>
      <c r="L213" s="166"/>
      <c r="M213" s="172"/>
      <c r="T213" s="173"/>
      <c r="AT213" s="168" t="s">
        <v>170</v>
      </c>
      <c r="AU213" s="168" t="s">
        <v>86</v>
      </c>
      <c r="AV213" s="12" t="s">
        <v>86</v>
      </c>
      <c r="AW213" s="12" t="s">
        <v>28</v>
      </c>
      <c r="AX213" s="12" t="s">
        <v>71</v>
      </c>
      <c r="AY213" s="168" t="s">
        <v>162</v>
      </c>
    </row>
    <row r="214" spans="2:65" s="12" customFormat="1">
      <c r="B214" s="166"/>
      <c r="D214" s="167" t="s">
        <v>170</v>
      </c>
      <c r="E214" s="168" t="s">
        <v>1</v>
      </c>
      <c r="F214" s="169" t="s">
        <v>867</v>
      </c>
      <c r="H214" s="170">
        <v>2.0099999999999998</v>
      </c>
      <c r="I214" s="171"/>
      <c r="L214" s="166"/>
      <c r="M214" s="172"/>
      <c r="T214" s="173"/>
      <c r="AT214" s="168" t="s">
        <v>170</v>
      </c>
      <c r="AU214" s="168" t="s">
        <v>86</v>
      </c>
      <c r="AV214" s="12" t="s">
        <v>86</v>
      </c>
      <c r="AW214" s="12" t="s">
        <v>28</v>
      </c>
      <c r="AX214" s="12" t="s">
        <v>71</v>
      </c>
      <c r="AY214" s="168" t="s">
        <v>162</v>
      </c>
    </row>
    <row r="215" spans="2:65" s="13" customFormat="1">
      <c r="B215" s="174"/>
      <c r="D215" s="167" t="s">
        <v>170</v>
      </c>
      <c r="E215" s="175" t="s">
        <v>1</v>
      </c>
      <c r="F215" s="176" t="s">
        <v>177</v>
      </c>
      <c r="H215" s="177">
        <v>8.31</v>
      </c>
      <c r="I215" s="178"/>
      <c r="L215" s="174"/>
      <c r="M215" s="179"/>
      <c r="T215" s="180"/>
      <c r="AT215" s="175" t="s">
        <v>170</v>
      </c>
      <c r="AU215" s="175" t="s">
        <v>86</v>
      </c>
      <c r="AV215" s="13" t="s">
        <v>168</v>
      </c>
      <c r="AW215" s="13" t="s">
        <v>28</v>
      </c>
      <c r="AX215" s="13" t="s">
        <v>79</v>
      </c>
      <c r="AY215" s="175" t="s">
        <v>162</v>
      </c>
    </row>
    <row r="216" spans="2:65" s="1" customFormat="1" ht="24.2" customHeight="1">
      <c r="B216" s="123"/>
      <c r="C216" s="153" t="s">
        <v>316</v>
      </c>
      <c r="D216" s="153" t="s">
        <v>164</v>
      </c>
      <c r="E216" s="154" t="s">
        <v>868</v>
      </c>
      <c r="F216" s="155" t="s">
        <v>869</v>
      </c>
      <c r="G216" s="156" t="s">
        <v>193</v>
      </c>
      <c r="H216" s="157">
        <v>8.31</v>
      </c>
      <c r="I216" s="158"/>
      <c r="J216" s="159">
        <f>ROUND(I216*H216,2)</f>
        <v>0</v>
      </c>
      <c r="K216" s="160"/>
      <c r="L216" s="32"/>
      <c r="M216" s="161" t="s">
        <v>1</v>
      </c>
      <c r="N216" s="122" t="s">
        <v>37</v>
      </c>
      <c r="P216" s="162">
        <f>O216*H216</f>
        <v>0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AR216" s="164" t="s">
        <v>168</v>
      </c>
      <c r="AT216" s="164" t="s">
        <v>164</v>
      </c>
      <c r="AU216" s="164" t="s">
        <v>86</v>
      </c>
      <c r="AY216" s="17" t="s">
        <v>162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86</v>
      </c>
      <c r="BK216" s="165">
        <f>ROUND(I216*H216,2)</f>
        <v>0</v>
      </c>
      <c r="BL216" s="17" t="s">
        <v>168</v>
      </c>
      <c r="BM216" s="164" t="s">
        <v>870</v>
      </c>
    </row>
    <row r="217" spans="2:65" s="1" customFormat="1" ht="24.2" customHeight="1">
      <c r="B217" s="123"/>
      <c r="C217" s="153" t="s">
        <v>322</v>
      </c>
      <c r="D217" s="153" t="s">
        <v>164</v>
      </c>
      <c r="E217" s="154" t="s">
        <v>871</v>
      </c>
      <c r="F217" s="155" t="s">
        <v>872</v>
      </c>
      <c r="G217" s="156" t="s">
        <v>167</v>
      </c>
      <c r="H217" s="157">
        <v>0.13600000000000001</v>
      </c>
      <c r="I217" s="158"/>
      <c r="J217" s="159">
        <f>ROUND(I217*H217,2)</f>
        <v>0</v>
      </c>
      <c r="K217" s="160"/>
      <c r="L217" s="32"/>
      <c r="M217" s="161" t="s">
        <v>1</v>
      </c>
      <c r="N217" s="122" t="s">
        <v>37</v>
      </c>
      <c r="P217" s="162">
        <f>O217*H217</f>
        <v>0</v>
      </c>
      <c r="Q217" s="162">
        <v>1.0162834300000001</v>
      </c>
      <c r="R217" s="162">
        <f>Q217*H217</f>
        <v>0.13821454648000003</v>
      </c>
      <c r="S217" s="162">
        <v>0</v>
      </c>
      <c r="T217" s="163">
        <f>S217*H217</f>
        <v>0</v>
      </c>
      <c r="AR217" s="164" t="s">
        <v>168</v>
      </c>
      <c r="AT217" s="164" t="s">
        <v>164</v>
      </c>
      <c r="AU217" s="164" t="s">
        <v>86</v>
      </c>
      <c r="AY217" s="17" t="s">
        <v>162</v>
      </c>
      <c r="BE217" s="165">
        <f>IF(N217="základná",J217,0)</f>
        <v>0</v>
      </c>
      <c r="BF217" s="165">
        <f>IF(N217="znížená",J217,0)</f>
        <v>0</v>
      </c>
      <c r="BG217" s="165">
        <f>IF(N217="zákl. prenesená",J217,0)</f>
        <v>0</v>
      </c>
      <c r="BH217" s="165">
        <f>IF(N217="zníž. prenesená",J217,0)</f>
        <v>0</v>
      </c>
      <c r="BI217" s="165">
        <f>IF(N217="nulová",J217,0)</f>
        <v>0</v>
      </c>
      <c r="BJ217" s="17" t="s">
        <v>86</v>
      </c>
      <c r="BK217" s="165">
        <f>ROUND(I217*H217,2)</f>
        <v>0</v>
      </c>
      <c r="BL217" s="17" t="s">
        <v>168</v>
      </c>
      <c r="BM217" s="164" t="s">
        <v>873</v>
      </c>
    </row>
    <row r="218" spans="2:65" s="12" customFormat="1">
      <c r="B218" s="166"/>
      <c r="D218" s="167" t="s">
        <v>170</v>
      </c>
      <c r="E218" s="168" t="s">
        <v>1</v>
      </c>
      <c r="F218" s="169" t="s">
        <v>874</v>
      </c>
      <c r="H218" s="170">
        <v>7.5999999999999998E-2</v>
      </c>
      <c r="I218" s="171"/>
      <c r="L218" s="166"/>
      <c r="M218" s="172"/>
      <c r="T218" s="173"/>
      <c r="AT218" s="168" t="s">
        <v>170</v>
      </c>
      <c r="AU218" s="168" t="s">
        <v>86</v>
      </c>
      <c r="AV218" s="12" t="s">
        <v>86</v>
      </c>
      <c r="AW218" s="12" t="s">
        <v>28</v>
      </c>
      <c r="AX218" s="12" t="s">
        <v>71</v>
      </c>
      <c r="AY218" s="168" t="s">
        <v>162</v>
      </c>
    </row>
    <row r="219" spans="2:65" s="12" customFormat="1">
      <c r="B219" s="166"/>
      <c r="D219" s="167" t="s">
        <v>170</v>
      </c>
      <c r="E219" s="168" t="s">
        <v>1</v>
      </c>
      <c r="F219" s="169" t="s">
        <v>875</v>
      </c>
      <c r="H219" s="170">
        <v>0.06</v>
      </c>
      <c r="I219" s="171"/>
      <c r="L219" s="166"/>
      <c r="M219" s="172"/>
      <c r="T219" s="173"/>
      <c r="AT219" s="168" t="s">
        <v>170</v>
      </c>
      <c r="AU219" s="168" t="s">
        <v>86</v>
      </c>
      <c r="AV219" s="12" t="s">
        <v>86</v>
      </c>
      <c r="AW219" s="12" t="s">
        <v>28</v>
      </c>
      <c r="AX219" s="12" t="s">
        <v>71</v>
      </c>
      <c r="AY219" s="168" t="s">
        <v>162</v>
      </c>
    </row>
    <row r="220" spans="2:65" s="13" customFormat="1">
      <c r="B220" s="174"/>
      <c r="D220" s="167" t="s">
        <v>170</v>
      </c>
      <c r="E220" s="175" t="s">
        <v>1</v>
      </c>
      <c r="F220" s="176" t="s">
        <v>177</v>
      </c>
      <c r="H220" s="177">
        <v>0.13600000000000001</v>
      </c>
      <c r="I220" s="178"/>
      <c r="L220" s="174"/>
      <c r="M220" s="179"/>
      <c r="T220" s="180"/>
      <c r="AT220" s="175" t="s">
        <v>170</v>
      </c>
      <c r="AU220" s="175" t="s">
        <v>86</v>
      </c>
      <c r="AV220" s="13" t="s">
        <v>168</v>
      </c>
      <c r="AW220" s="13" t="s">
        <v>28</v>
      </c>
      <c r="AX220" s="13" t="s">
        <v>79</v>
      </c>
      <c r="AY220" s="175" t="s">
        <v>162</v>
      </c>
    </row>
    <row r="221" spans="2:65" s="11" customFormat="1" ht="22.9" customHeight="1">
      <c r="B221" s="141"/>
      <c r="D221" s="142" t="s">
        <v>70</v>
      </c>
      <c r="E221" s="151" t="s">
        <v>205</v>
      </c>
      <c r="F221" s="151" t="s">
        <v>234</v>
      </c>
      <c r="I221" s="144"/>
      <c r="J221" s="152">
        <f>BK221</f>
        <v>0</v>
      </c>
      <c r="L221" s="141"/>
      <c r="M221" s="146"/>
      <c r="P221" s="147">
        <f>SUM(P222:P258)</f>
        <v>0</v>
      </c>
      <c r="R221" s="147">
        <f>SUM(R222:R258)</f>
        <v>33.453155556150001</v>
      </c>
      <c r="T221" s="148">
        <f>SUM(T222:T258)</f>
        <v>0</v>
      </c>
      <c r="AR221" s="142" t="s">
        <v>79</v>
      </c>
      <c r="AT221" s="149" t="s">
        <v>70</v>
      </c>
      <c r="AU221" s="149" t="s">
        <v>79</v>
      </c>
      <c r="AY221" s="142" t="s">
        <v>162</v>
      </c>
      <c r="BK221" s="150">
        <f>SUM(BK222:BK258)</f>
        <v>0</v>
      </c>
    </row>
    <row r="222" spans="2:65" s="1" customFormat="1" ht="24.2" customHeight="1">
      <c r="B222" s="123"/>
      <c r="C222" s="153" t="s">
        <v>327</v>
      </c>
      <c r="D222" s="153" t="s">
        <v>164</v>
      </c>
      <c r="E222" s="154" t="s">
        <v>876</v>
      </c>
      <c r="F222" s="155" t="s">
        <v>877</v>
      </c>
      <c r="G222" s="156" t="s">
        <v>193</v>
      </c>
      <c r="H222" s="157">
        <v>53.74</v>
      </c>
      <c r="I222" s="158"/>
      <c r="J222" s="159">
        <f>ROUND(I222*H222,2)</f>
        <v>0</v>
      </c>
      <c r="K222" s="160"/>
      <c r="L222" s="32"/>
      <c r="M222" s="161" t="s">
        <v>1</v>
      </c>
      <c r="N222" s="122" t="s">
        <v>37</v>
      </c>
      <c r="P222" s="162">
        <f>O222*H222</f>
        <v>0</v>
      </c>
      <c r="Q222" s="162">
        <v>2.2499999999999999E-4</v>
      </c>
      <c r="R222" s="162">
        <f>Q222*H222</f>
        <v>1.20915E-2</v>
      </c>
      <c r="S222" s="162">
        <v>0</v>
      </c>
      <c r="T222" s="163">
        <f>S222*H222</f>
        <v>0</v>
      </c>
      <c r="AR222" s="164" t="s">
        <v>168</v>
      </c>
      <c r="AT222" s="164" t="s">
        <v>164</v>
      </c>
      <c r="AU222" s="164" t="s">
        <v>86</v>
      </c>
      <c r="AY222" s="17" t="s">
        <v>162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7" t="s">
        <v>86</v>
      </c>
      <c r="BK222" s="165">
        <f>ROUND(I222*H222,2)</f>
        <v>0</v>
      </c>
      <c r="BL222" s="17" t="s">
        <v>168</v>
      </c>
      <c r="BM222" s="164" t="s">
        <v>878</v>
      </c>
    </row>
    <row r="223" spans="2:65" s="12" customFormat="1">
      <c r="B223" s="166"/>
      <c r="D223" s="167" t="s">
        <v>170</v>
      </c>
      <c r="E223" s="168" t="s">
        <v>1</v>
      </c>
      <c r="F223" s="169" t="s">
        <v>748</v>
      </c>
      <c r="H223" s="170">
        <v>53.74</v>
      </c>
      <c r="I223" s="171"/>
      <c r="L223" s="166"/>
      <c r="M223" s="172"/>
      <c r="T223" s="173"/>
      <c r="AT223" s="168" t="s">
        <v>170</v>
      </c>
      <c r="AU223" s="168" t="s">
        <v>86</v>
      </c>
      <c r="AV223" s="12" t="s">
        <v>86</v>
      </c>
      <c r="AW223" s="12" t="s">
        <v>28</v>
      </c>
      <c r="AX223" s="12" t="s">
        <v>79</v>
      </c>
      <c r="AY223" s="168" t="s">
        <v>162</v>
      </c>
    </row>
    <row r="224" spans="2:65" s="1" customFormat="1" ht="24.2" customHeight="1">
      <c r="B224" s="123"/>
      <c r="C224" s="153" t="s">
        <v>334</v>
      </c>
      <c r="D224" s="153" t="s">
        <v>164</v>
      </c>
      <c r="E224" s="154" t="s">
        <v>879</v>
      </c>
      <c r="F224" s="155" t="s">
        <v>880</v>
      </c>
      <c r="G224" s="156" t="s">
        <v>193</v>
      </c>
      <c r="H224" s="157">
        <v>53.74</v>
      </c>
      <c r="I224" s="158"/>
      <c r="J224" s="159">
        <f>ROUND(I224*H224,2)</f>
        <v>0</v>
      </c>
      <c r="K224" s="160"/>
      <c r="L224" s="32"/>
      <c r="M224" s="161" t="s">
        <v>1</v>
      </c>
      <c r="N224" s="122" t="s">
        <v>37</v>
      </c>
      <c r="P224" s="162">
        <f>O224*H224</f>
        <v>0</v>
      </c>
      <c r="Q224" s="162">
        <v>1.3125E-2</v>
      </c>
      <c r="R224" s="162">
        <f>Q224*H224</f>
        <v>0.70533749999999995</v>
      </c>
      <c r="S224" s="162">
        <v>0</v>
      </c>
      <c r="T224" s="163">
        <f>S224*H224</f>
        <v>0</v>
      </c>
      <c r="AR224" s="164" t="s">
        <v>168</v>
      </c>
      <c r="AT224" s="164" t="s">
        <v>164</v>
      </c>
      <c r="AU224" s="164" t="s">
        <v>86</v>
      </c>
      <c r="AY224" s="17" t="s">
        <v>162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7" t="s">
        <v>86</v>
      </c>
      <c r="BK224" s="165">
        <f>ROUND(I224*H224,2)</f>
        <v>0</v>
      </c>
      <c r="BL224" s="17" t="s">
        <v>168</v>
      </c>
      <c r="BM224" s="164" t="s">
        <v>881</v>
      </c>
    </row>
    <row r="225" spans="2:65" s="12" customFormat="1">
      <c r="B225" s="166"/>
      <c r="D225" s="167" t="s">
        <v>170</v>
      </c>
      <c r="E225" s="168" t="s">
        <v>1</v>
      </c>
      <c r="F225" s="169" t="s">
        <v>882</v>
      </c>
      <c r="H225" s="170">
        <v>53.74</v>
      </c>
      <c r="I225" s="171"/>
      <c r="L225" s="166"/>
      <c r="M225" s="172"/>
      <c r="T225" s="173"/>
      <c r="AT225" s="168" t="s">
        <v>170</v>
      </c>
      <c r="AU225" s="168" t="s">
        <v>86</v>
      </c>
      <c r="AV225" s="12" t="s">
        <v>86</v>
      </c>
      <c r="AW225" s="12" t="s">
        <v>28</v>
      </c>
      <c r="AX225" s="12" t="s">
        <v>71</v>
      </c>
      <c r="AY225" s="168" t="s">
        <v>162</v>
      </c>
    </row>
    <row r="226" spans="2:65" s="13" customFormat="1">
      <c r="B226" s="174"/>
      <c r="D226" s="167" t="s">
        <v>170</v>
      </c>
      <c r="E226" s="175" t="s">
        <v>748</v>
      </c>
      <c r="F226" s="176" t="s">
        <v>177</v>
      </c>
      <c r="H226" s="177">
        <v>53.74</v>
      </c>
      <c r="I226" s="178"/>
      <c r="L226" s="174"/>
      <c r="M226" s="179"/>
      <c r="T226" s="180"/>
      <c r="AT226" s="175" t="s">
        <v>170</v>
      </c>
      <c r="AU226" s="175" t="s">
        <v>86</v>
      </c>
      <c r="AV226" s="13" t="s">
        <v>168</v>
      </c>
      <c r="AW226" s="13" t="s">
        <v>28</v>
      </c>
      <c r="AX226" s="13" t="s">
        <v>79</v>
      </c>
      <c r="AY226" s="175" t="s">
        <v>162</v>
      </c>
    </row>
    <row r="227" spans="2:65" s="1" customFormat="1" ht="24.2" customHeight="1">
      <c r="B227" s="123"/>
      <c r="C227" s="153" t="s">
        <v>340</v>
      </c>
      <c r="D227" s="153" t="s">
        <v>164</v>
      </c>
      <c r="E227" s="154" t="s">
        <v>265</v>
      </c>
      <c r="F227" s="155" t="s">
        <v>266</v>
      </c>
      <c r="G227" s="156" t="s">
        <v>193</v>
      </c>
      <c r="H227" s="157">
        <v>29.335000000000001</v>
      </c>
      <c r="I227" s="158"/>
      <c r="J227" s="159">
        <f>ROUND(I227*H227,2)</f>
        <v>0</v>
      </c>
      <c r="K227" s="160"/>
      <c r="L227" s="32"/>
      <c r="M227" s="161" t="s">
        <v>1</v>
      </c>
      <c r="N227" s="122" t="s">
        <v>37</v>
      </c>
      <c r="P227" s="162">
        <f>O227*H227</f>
        <v>0</v>
      </c>
      <c r="Q227" s="162">
        <v>2.2499999999999999E-4</v>
      </c>
      <c r="R227" s="162">
        <f>Q227*H227</f>
        <v>6.6003750000000003E-3</v>
      </c>
      <c r="S227" s="162">
        <v>0</v>
      </c>
      <c r="T227" s="163">
        <f>S227*H227</f>
        <v>0</v>
      </c>
      <c r="AR227" s="164" t="s">
        <v>168</v>
      </c>
      <c r="AT227" s="164" t="s">
        <v>164</v>
      </c>
      <c r="AU227" s="164" t="s">
        <v>86</v>
      </c>
      <c r="AY227" s="17" t="s">
        <v>162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7" t="s">
        <v>86</v>
      </c>
      <c r="BK227" s="165">
        <f>ROUND(I227*H227,2)</f>
        <v>0</v>
      </c>
      <c r="BL227" s="17" t="s">
        <v>168</v>
      </c>
      <c r="BM227" s="164" t="s">
        <v>883</v>
      </c>
    </row>
    <row r="228" spans="2:65" s="12" customFormat="1">
      <c r="B228" s="166"/>
      <c r="D228" s="167" t="s">
        <v>170</v>
      </c>
      <c r="E228" s="168" t="s">
        <v>1</v>
      </c>
      <c r="F228" s="169" t="s">
        <v>884</v>
      </c>
      <c r="H228" s="170">
        <v>29.335000000000001</v>
      </c>
      <c r="I228" s="171"/>
      <c r="L228" s="166"/>
      <c r="M228" s="172"/>
      <c r="T228" s="173"/>
      <c r="AT228" s="168" t="s">
        <v>170</v>
      </c>
      <c r="AU228" s="168" t="s">
        <v>86</v>
      </c>
      <c r="AV228" s="12" t="s">
        <v>86</v>
      </c>
      <c r="AW228" s="12" t="s">
        <v>28</v>
      </c>
      <c r="AX228" s="12" t="s">
        <v>79</v>
      </c>
      <c r="AY228" s="168" t="s">
        <v>162</v>
      </c>
    </row>
    <row r="229" spans="2:65" s="1" customFormat="1" ht="24.2" customHeight="1">
      <c r="B229" s="123"/>
      <c r="C229" s="153" t="s">
        <v>347</v>
      </c>
      <c r="D229" s="153" t="s">
        <v>164</v>
      </c>
      <c r="E229" s="154" t="s">
        <v>885</v>
      </c>
      <c r="F229" s="155" t="s">
        <v>886</v>
      </c>
      <c r="G229" s="156" t="s">
        <v>193</v>
      </c>
      <c r="H229" s="157">
        <v>29.335000000000001</v>
      </c>
      <c r="I229" s="158"/>
      <c r="J229" s="159">
        <f>ROUND(I229*H229,2)</f>
        <v>0</v>
      </c>
      <c r="K229" s="160"/>
      <c r="L229" s="32"/>
      <c r="M229" s="161" t="s">
        <v>1</v>
      </c>
      <c r="N229" s="122" t="s">
        <v>37</v>
      </c>
      <c r="P229" s="162">
        <f>O229*H229</f>
        <v>0</v>
      </c>
      <c r="Q229" s="162">
        <v>2.6450000000000002E-3</v>
      </c>
      <c r="R229" s="162">
        <f>Q229*H229</f>
        <v>7.7591075000000009E-2</v>
      </c>
      <c r="S229" s="162">
        <v>0</v>
      </c>
      <c r="T229" s="163">
        <f>S229*H229</f>
        <v>0</v>
      </c>
      <c r="AR229" s="164" t="s">
        <v>168</v>
      </c>
      <c r="AT229" s="164" t="s">
        <v>164</v>
      </c>
      <c r="AU229" s="164" t="s">
        <v>86</v>
      </c>
      <c r="AY229" s="17" t="s">
        <v>162</v>
      </c>
      <c r="BE229" s="165">
        <f>IF(N229="základná",J229,0)</f>
        <v>0</v>
      </c>
      <c r="BF229" s="165">
        <f>IF(N229="znížená",J229,0)</f>
        <v>0</v>
      </c>
      <c r="BG229" s="165">
        <f>IF(N229="zákl. prenesená",J229,0)</f>
        <v>0</v>
      </c>
      <c r="BH229" s="165">
        <f>IF(N229="zníž. prenesená",J229,0)</f>
        <v>0</v>
      </c>
      <c r="BI229" s="165">
        <f>IF(N229="nulová",J229,0)</f>
        <v>0</v>
      </c>
      <c r="BJ229" s="17" t="s">
        <v>86</v>
      </c>
      <c r="BK229" s="165">
        <f>ROUND(I229*H229,2)</f>
        <v>0</v>
      </c>
      <c r="BL229" s="17" t="s">
        <v>168</v>
      </c>
      <c r="BM229" s="164" t="s">
        <v>887</v>
      </c>
    </row>
    <row r="230" spans="2:65" s="12" customFormat="1">
      <c r="B230" s="166"/>
      <c r="D230" s="167" t="s">
        <v>170</v>
      </c>
      <c r="E230" s="168" t="s">
        <v>1</v>
      </c>
      <c r="F230" s="169" t="s">
        <v>753</v>
      </c>
      <c r="H230" s="170">
        <v>4.05</v>
      </c>
      <c r="I230" s="171"/>
      <c r="L230" s="166"/>
      <c r="M230" s="172"/>
      <c r="T230" s="173"/>
      <c r="AT230" s="168" t="s">
        <v>170</v>
      </c>
      <c r="AU230" s="168" t="s">
        <v>86</v>
      </c>
      <c r="AV230" s="12" t="s">
        <v>86</v>
      </c>
      <c r="AW230" s="12" t="s">
        <v>28</v>
      </c>
      <c r="AX230" s="12" t="s">
        <v>71</v>
      </c>
      <c r="AY230" s="168" t="s">
        <v>162</v>
      </c>
    </row>
    <row r="231" spans="2:65" s="12" customFormat="1">
      <c r="B231" s="166"/>
      <c r="D231" s="167" t="s">
        <v>170</v>
      </c>
      <c r="E231" s="168" t="s">
        <v>1</v>
      </c>
      <c r="F231" s="169" t="s">
        <v>751</v>
      </c>
      <c r="H231" s="170">
        <v>25.285</v>
      </c>
      <c r="I231" s="171"/>
      <c r="L231" s="166"/>
      <c r="M231" s="172"/>
      <c r="T231" s="173"/>
      <c r="AT231" s="168" t="s">
        <v>170</v>
      </c>
      <c r="AU231" s="168" t="s">
        <v>86</v>
      </c>
      <c r="AV231" s="12" t="s">
        <v>86</v>
      </c>
      <c r="AW231" s="12" t="s">
        <v>28</v>
      </c>
      <c r="AX231" s="12" t="s">
        <v>71</v>
      </c>
      <c r="AY231" s="168" t="s">
        <v>162</v>
      </c>
    </row>
    <row r="232" spans="2:65" s="13" customFormat="1">
      <c r="B232" s="174"/>
      <c r="D232" s="167" t="s">
        <v>170</v>
      </c>
      <c r="E232" s="175" t="s">
        <v>1</v>
      </c>
      <c r="F232" s="176" t="s">
        <v>177</v>
      </c>
      <c r="H232" s="177">
        <v>29.335000000000001</v>
      </c>
      <c r="I232" s="178"/>
      <c r="L232" s="174"/>
      <c r="M232" s="179"/>
      <c r="T232" s="180"/>
      <c r="AT232" s="175" t="s">
        <v>170</v>
      </c>
      <c r="AU232" s="175" t="s">
        <v>86</v>
      </c>
      <c r="AV232" s="13" t="s">
        <v>168</v>
      </c>
      <c r="AW232" s="13" t="s">
        <v>28</v>
      </c>
      <c r="AX232" s="13" t="s">
        <v>79</v>
      </c>
      <c r="AY232" s="175" t="s">
        <v>162</v>
      </c>
    </row>
    <row r="233" spans="2:65" s="1" customFormat="1" ht="24.2" customHeight="1">
      <c r="B233" s="123"/>
      <c r="C233" s="153" t="s">
        <v>353</v>
      </c>
      <c r="D233" s="153" t="s">
        <v>164</v>
      </c>
      <c r="E233" s="154" t="s">
        <v>275</v>
      </c>
      <c r="F233" s="155" t="s">
        <v>276</v>
      </c>
      <c r="G233" s="156" t="s">
        <v>193</v>
      </c>
      <c r="H233" s="157">
        <v>25.285</v>
      </c>
      <c r="I233" s="158"/>
      <c r="J233" s="159">
        <f>ROUND(I233*H233,2)</f>
        <v>0</v>
      </c>
      <c r="K233" s="160"/>
      <c r="L233" s="32"/>
      <c r="M233" s="161" t="s">
        <v>1</v>
      </c>
      <c r="N233" s="122" t="s">
        <v>37</v>
      </c>
      <c r="P233" s="162">
        <f>O233*H233</f>
        <v>0</v>
      </c>
      <c r="Q233" s="162">
        <v>1.196E-2</v>
      </c>
      <c r="R233" s="162">
        <f>Q233*H233</f>
        <v>0.30240860000000003</v>
      </c>
      <c r="S233" s="162">
        <v>0</v>
      </c>
      <c r="T233" s="163">
        <f>S233*H233</f>
        <v>0</v>
      </c>
      <c r="AR233" s="164" t="s">
        <v>168</v>
      </c>
      <c r="AT233" s="164" t="s">
        <v>164</v>
      </c>
      <c r="AU233" s="164" t="s">
        <v>86</v>
      </c>
      <c r="AY233" s="17" t="s">
        <v>162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7" t="s">
        <v>86</v>
      </c>
      <c r="BK233" s="165">
        <f>ROUND(I233*H233,2)</f>
        <v>0</v>
      </c>
      <c r="BL233" s="17" t="s">
        <v>168</v>
      </c>
      <c r="BM233" s="164" t="s">
        <v>888</v>
      </c>
    </row>
    <row r="234" spans="2:65" s="12" customFormat="1">
      <c r="B234" s="166"/>
      <c r="D234" s="167" t="s">
        <v>170</v>
      </c>
      <c r="E234" s="168" t="s">
        <v>1</v>
      </c>
      <c r="F234" s="169" t="s">
        <v>889</v>
      </c>
      <c r="H234" s="170">
        <v>8.7149999999999999</v>
      </c>
      <c r="I234" s="171"/>
      <c r="L234" s="166"/>
      <c r="M234" s="172"/>
      <c r="T234" s="173"/>
      <c r="AT234" s="168" t="s">
        <v>170</v>
      </c>
      <c r="AU234" s="168" t="s">
        <v>86</v>
      </c>
      <c r="AV234" s="12" t="s">
        <v>86</v>
      </c>
      <c r="AW234" s="12" t="s">
        <v>28</v>
      </c>
      <c r="AX234" s="12" t="s">
        <v>71</v>
      </c>
      <c r="AY234" s="168" t="s">
        <v>162</v>
      </c>
    </row>
    <row r="235" spans="2:65" s="12" customFormat="1">
      <c r="B235" s="166"/>
      <c r="D235" s="167" t="s">
        <v>170</v>
      </c>
      <c r="E235" s="168" t="s">
        <v>1</v>
      </c>
      <c r="F235" s="169" t="s">
        <v>890</v>
      </c>
      <c r="H235" s="170">
        <v>16.57</v>
      </c>
      <c r="I235" s="171"/>
      <c r="L235" s="166"/>
      <c r="M235" s="172"/>
      <c r="T235" s="173"/>
      <c r="AT235" s="168" t="s">
        <v>170</v>
      </c>
      <c r="AU235" s="168" t="s">
        <v>86</v>
      </c>
      <c r="AV235" s="12" t="s">
        <v>86</v>
      </c>
      <c r="AW235" s="12" t="s">
        <v>28</v>
      </c>
      <c r="AX235" s="12" t="s">
        <v>71</v>
      </c>
      <c r="AY235" s="168" t="s">
        <v>162</v>
      </c>
    </row>
    <row r="236" spans="2:65" s="13" customFormat="1">
      <c r="B236" s="174"/>
      <c r="D236" s="167" t="s">
        <v>170</v>
      </c>
      <c r="E236" s="175" t="s">
        <v>751</v>
      </c>
      <c r="F236" s="176" t="s">
        <v>177</v>
      </c>
      <c r="H236" s="177">
        <v>25.285</v>
      </c>
      <c r="I236" s="178"/>
      <c r="L236" s="174"/>
      <c r="M236" s="179"/>
      <c r="T236" s="180"/>
      <c r="AT236" s="175" t="s">
        <v>170</v>
      </c>
      <c r="AU236" s="175" t="s">
        <v>86</v>
      </c>
      <c r="AV236" s="13" t="s">
        <v>168</v>
      </c>
      <c r="AW236" s="13" t="s">
        <v>28</v>
      </c>
      <c r="AX236" s="13" t="s">
        <v>79</v>
      </c>
      <c r="AY236" s="175" t="s">
        <v>162</v>
      </c>
    </row>
    <row r="237" spans="2:65" s="1" customFormat="1" ht="24.2" customHeight="1">
      <c r="B237" s="123"/>
      <c r="C237" s="153" t="s">
        <v>358</v>
      </c>
      <c r="D237" s="153" t="s">
        <v>164</v>
      </c>
      <c r="E237" s="154" t="s">
        <v>891</v>
      </c>
      <c r="F237" s="155" t="s">
        <v>892</v>
      </c>
      <c r="G237" s="156" t="s">
        <v>193</v>
      </c>
      <c r="H237" s="157">
        <v>4.05</v>
      </c>
      <c r="I237" s="158"/>
      <c r="J237" s="159">
        <f>ROUND(I237*H237,2)</f>
        <v>0</v>
      </c>
      <c r="K237" s="160"/>
      <c r="L237" s="32"/>
      <c r="M237" s="161" t="s">
        <v>1</v>
      </c>
      <c r="N237" s="122" t="s">
        <v>37</v>
      </c>
      <c r="P237" s="162">
        <f>O237*H237</f>
        <v>0</v>
      </c>
      <c r="Q237" s="162">
        <v>1.1213000000000001E-2</v>
      </c>
      <c r="R237" s="162">
        <f>Q237*H237</f>
        <v>4.5412649999999999E-2</v>
      </c>
      <c r="S237" s="162">
        <v>0</v>
      </c>
      <c r="T237" s="163">
        <f>S237*H237</f>
        <v>0</v>
      </c>
      <c r="AR237" s="164" t="s">
        <v>168</v>
      </c>
      <c r="AT237" s="164" t="s">
        <v>164</v>
      </c>
      <c r="AU237" s="164" t="s">
        <v>86</v>
      </c>
      <c r="AY237" s="17" t="s">
        <v>162</v>
      </c>
      <c r="BE237" s="165">
        <f>IF(N237="základná",J237,0)</f>
        <v>0</v>
      </c>
      <c r="BF237" s="165">
        <f>IF(N237="znížená",J237,0)</f>
        <v>0</v>
      </c>
      <c r="BG237" s="165">
        <f>IF(N237="zákl. prenesená",J237,0)</f>
        <v>0</v>
      </c>
      <c r="BH237" s="165">
        <f>IF(N237="zníž. prenesená",J237,0)</f>
        <v>0</v>
      </c>
      <c r="BI237" s="165">
        <f>IF(N237="nulová",J237,0)</f>
        <v>0</v>
      </c>
      <c r="BJ237" s="17" t="s">
        <v>86</v>
      </c>
      <c r="BK237" s="165">
        <f>ROUND(I237*H237,2)</f>
        <v>0</v>
      </c>
      <c r="BL237" s="17" t="s">
        <v>168</v>
      </c>
      <c r="BM237" s="164" t="s">
        <v>893</v>
      </c>
    </row>
    <row r="238" spans="2:65" s="12" customFormat="1">
      <c r="B238" s="166"/>
      <c r="D238" s="167" t="s">
        <v>170</v>
      </c>
      <c r="E238" s="168" t="s">
        <v>1</v>
      </c>
      <c r="F238" s="169" t="s">
        <v>894</v>
      </c>
      <c r="H238" s="170">
        <v>4.05</v>
      </c>
      <c r="I238" s="171"/>
      <c r="L238" s="166"/>
      <c r="M238" s="172"/>
      <c r="T238" s="173"/>
      <c r="AT238" s="168" t="s">
        <v>170</v>
      </c>
      <c r="AU238" s="168" t="s">
        <v>86</v>
      </c>
      <c r="AV238" s="12" t="s">
        <v>86</v>
      </c>
      <c r="AW238" s="12" t="s">
        <v>28</v>
      </c>
      <c r="AX238" s="12" t="s">
        <v>71</v>
      </c>
      <c r="AY238" s="168" t="s">
        <v>162</v>
      </c>
    </row>
    <row r="239" spans="2:65" s="13" customFormat="1">
      <c r="B239" s="174"/>
      <c r="D239" s="167" t="s">
        <v>170</v>
      </c>
      <c r="E239" s="175" t="s">
        <v>753</v>
      </c>
      <c r="F239" s="176" t="s">
        <v>177</v>
      </c>
      <c r="H239" s="177">
        <v>4.05</v>
      </c>
      <c r="I239" s="178"/>
      <c r="L239" s="174"/>
      <c r="M239" s="179"/>
      <c r="T239" s="180"/>
      <c r="AT239" s="175" t="s">
        <v>170</v>
      </c>
      <c r="AU239" s="175" t="s">
        <v>86</v>
      </c>
      <c r="AV239" s="13" t="s">
        <v>168</v>
      </c>
      <c r="AW239" s="13" t="s">
        <v>28</v>
      </c>
      <c r="AX239" s="13" t="s">
        <v>79</v>
      </c>
      <c r="AY239" s="175" t="s">
        <v>162</v>
      </c>
    </row>
    <row r="240" spans="2:65" s="1" customFormat="1" ht="24.2" customHeight="1">
      <c r="B240" s="123"/>
      <c r="C240" s="153" t="s">
        <v>363</v>
      </c>
      <c r="D240" s="153" t="s">
        <v>164</v>
      </c>
      <c r="E240" s="154" t="s">
        <v>895</v>
      </c>
      <c r="F240" s="155" t="s">
        <v>896</v>
      </c>
      <c r="G240" s="156" t="s">
        <v>182</v>
      </c>
      <c r="H240" s="157">
        <v>3.3969999999999998</v>
      </c>
      <c r="I240" s="158"/>
      <c r="J240" s="159">
        <f>ROUND(I240*H240,2)</f>
        <v>0</v>
      </c>
      <c r="K240" s="160"/>
      <c r="L240" s="32"/>
      <c r="M240" s="161" t="s">
        <v>1</v>
      </c>
      <c r="N240" s="122" t="s">
        <v>37</v>
      </c>
      <c r="P240" s="162">
        <f>O240*H240</f>
        <v>0</v>
      </c>
      <c r="Q240" s="162">
        <v>2.4157199999999999</v>
      </c>
      <c r="R240" s="162">
        <f>Q240*H240</f>
        <v>8.2062008399999993</v>
      </c>
      <c r="S240" s="162">
        <v>0</v>
      </c>
      <c r="T240" s="163">
        <f>S240*H240</f>
        <v>0</v>
      </c>
      <c r="AR240" s="164" t="s">
        <v>168</v>
      </c>
      <c r="AT240" s="164" t="s">
        <v>164</v>
      </c>
      <c r="AU240" s="164" t="s">
        <v>86</v>
      </c>
      <c r="AY240" s="17" t="s">
        <v>162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7" t="s">
        <v>86</v>
      </c>
      <c r="BK240" s="165">
        <f>ROUND(I240*H240,2)</f>
        <v>0</v>
      </c>
      <c r="BL240" s="17" t="s">
        <v>168</v>
      </c>
      <c r="BM240" s="164" t="s">
        <v>897</v>
      </c>
    </row>
    <row r="241" spans="2:65" s="12" customFormat="1">
      <c r="B241" s="166"/>
      <c r="D241" s="167" t="s">
        <v>170</v>
      </c>
      <c r="E241" s="168" t="s">
        <v>1</v>
      </c>
      <c r="F241" s="169" t="s">
        <v>898</v>
      </c>
      <c r="H241" s="170">
        <v>3.2770000000000001</v>
      </c>
      <c r="I241" s="171"/>
      <c r="L241" s="166"/>
      <c r="M241" s="172"/>
      <c r="T241" s="173"/>
      <c r="AT241" s="168" t="s">
        <v>170</v>
      </c>
      <c r="AU241" s="168" t="s">
        <v>86</v>
      </c>
      <c r="AV241" s="12" t="s">
        <v>86</v>
      </c>
      <c r="AW241" s="12" t="s">
        <v>28</v>
      </c>
      <c r="AX241" s="12" t="s">
        <v>71</v>
      </c>
      <c r="AY241" s="168" t="s">
        <v>162</v>
      </c>
    </row>
    <row r="242" spans="2:65" s="12" customFormat="1">
      <c r="B242" s="166"/>
      <c r="D242" s="167" t="s">
        <v>170</v>
      </c>
      <c r="E242" s="168" t="s">
        <v>1</v>
      </c>
      <c r="F242" s="169" t="s">
        <v>899</v>
      </c>
      <c r="H242" s="170">
        <v>0.12</v>
      </c>
      <c r="I242" s="171"/>
      <c r="L242" s="166"/>
      <c r="M242" s="172"/>
      <c r="T242" s="173"/>
      <c r="AT242" s="168" t="s">
        <v>170</v>
      </c>
      <c r="AU242" s="168" t="s">
        <v>86</v>
      </c>
      <c r="AV242" s="12" t="s">
        <v>86</v>
      </c>
      <c r="AW242" s="12" t="s">
        <v>28</v>
      </c>
      <c r="AX242" s="12" t="s">
        <v>71</v>
      </c>
      <c r="AY242" s="168" t="s">
        <v>162</v>
      </c>
    </row>
    <row r="243" spans="2:65" s="13" customFormat="1">
      <c r="B243" s="174"/>
      <c r="D243" s="167" t="s">
        <v>170</v>
      </c>
      <c r="E243" s="175" t="s">
        <v>1</v>
      </c>
      <c r="F243" s="176" t="s">
        <v>900</v>
      </c>
      <c r="H243" s="177">
        <v>3.3969999999999998</v>
      </c>
      <c r="I243" s="178"/>
      <c r="L243" s="174"/>
      <c r="M243" s="179"/>
      <c r="T243" s="180"/>
      <c r="AT243" s="175" t="s">
        <v>170</v>
      </c>
      <c r="AU243" s="175" t="s">
        <v>86</v>
      </c>
      <c r="AV243" s="13" t="s">
        <v>168</v>
      </c>
      <c r="AW243" s="13" t="s">
        <v>28</v>
      </c>
      <c r="AX243" s="13" t="s">
        <v>79</v>
      </c>
      <c r="AY243" s="175" t="s">
        <v>162</v>
      </c>
    </row>
    <row r="244" spans="2:65" s="1" customFormat="1" ht="24.2" customHeight="1">
      <c r="B244" s="123"/>
      <c r="C244" s="153" t="s">
        <v>368</v>
      </c>
      <c r="D244" s="153" t="s">
        <v>164</v>
      </c>
      <c r="E244" s="154" t="s">
        <v>901</v>
      </c>
      <c r="F244" s="155" t="s">
        <v>902</v>
      </c>
      <c r="G244" s="156" t="s">
        <v>182</v>
      </c>
      <c r="H244" s="157">
        <v>5.444</v>
      </c>
      <c r="I244" s="158"/>
      <c r="J244" s="159">
        <f>ROUND(I244*H244,2)</f>
        <v>0</v>
      </c>
      <c r="K244" s="160"/>
      <c r="L244" s="32"/>
      <c r="M244" s="161" t="s">
        <v>1</v>
      </c>
      <c r="N244" s="122" t="s">
        <v>37</v>
      </c>
      <c r="P244" s="162">
        <f>O244*H244</f>
        <v>0</v>
      </c>
      <c r="Q244" s="162">
        <v>2.1940735</v>
      </c>
      <c r="R244" s="162">
        <f>Q244*H244</f>
        <v>11.944536134</v>
      </c>
      <c r="S244" s="162">
        <v>0</v>
      </c>
      <c r="T244" s="163">
        <f>S244*H244</f>
        <v>0</v>
      </c>
      <c r="AR244" s="164" t="s">
        <v>168</v>
      </c>
      <c r="AT244" s="164" t="s">
        <v>164</v>
      </c>
      <c r="AU244" s="164" t="s">
        <v>86</v>
      </c>
      <c r="AY244" s="17" t="s">
        <v>162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7" t="s">
        <v>86</v>
      </c>
      <c r="BK244" s="165">
        <f>ROUND(I244*H244,2)</f>
        <v>0</v>
      </c>
      <c r="BL244" s="17" t="s">
        <v>168</v>
      </c>
      <c r="BM244" s="164" t="s">
        <v>903</v>
      </c>
    </row>
    <row r="245" spans="2:65" s="12" customFormat="1">
      <c r="B245" s="166"/>
      <c r="D245" s="167" t="s">
        <v>170</v>
      </c>
      <c r="E245" s="168" t="s">
        <v>1</v>
      </c>
      <c r="F245" s="169" t="s">
        <v>904</v>
      </c>
      <c r="H245" s="170">
        <v>5.444</v>
      </c>
      <c r="I245" s="171"/>
      <c r="L245" s="166"/>
      <c r="M245" s="172"/>
      <c r="T245" s="173"/>
      <c r="AT245" s="168" t="s">
        <v>170</v>
      </c>
      <c r="AU245" s="168" t="s">
        <v>86</v>
      </c>
      <c r="AV245" s="12" t="s">
        <v>86</v>
      </c>
      <c r="AW245" s="12" t="s">
        <v>28</v>
      </c>
      <c r="AX245" s="12" t="s">
        <v>79</v>
      </c>
      <c r="AY245" s="168" t="s">
        <v>162</v>
      </c>
    </row>
    <row r="246" spans="2:65" s="1" customFormat="1" ht="24.2" customHeight="1">
      <c r="B246" s="123"/>
      <c r="C246" s="153" t="s">
        <v>373</v>
      </c>
      <c r="D246" s="153" t="s">
        <v>164</v>
      </c>
      <c r="E246" s="154" t="s">
        <v>905</v>
      </c>
      <c r="F246" s="155" t="s">
        <v>906</v>
      </c>
      <c r="G246" s="156" t="s">
        <v>182</v>
      </c>
      <c r="H246" s="157">
        <v>3.3969999999999998</v>
      </c>
      <c r="I246" s="158"/>
      <c r="J246" s="159">
        <f>ROUND(I246*H246,2)</f>
        <v>0</v>
      </c>
      <c r="K246" s="160"/>
      <c r="L246" s="32"/>
      <c r="M246" s="161" t="s">
        <v>1</v>
      </c>
      <c r="N246" s="122" t="s">
        <v>37</v>
      </c>
      <c r="P246" s="162">
        <f>O246*H246</f>
        <v>0</v>
      </c>
      <c r="Q246" s="162">
        <v>0.04</v>
      </c>
      <c r="R246" s="162">
        <f>Q246*H246</f>
        <v>0.13588</v>
      </c>
      <c r="S246" s="162">
        <v>0</v>
      </c>
      <c r="T246" s="163">
        <f>S246*H246</f>
        <v>0</v>
      </c>
      <c r="AR246" s="164" t="s">
        <v>168</v>
      </c>
      <c r="AT246" s="164" t="s">
        <v>164</v>
      </c>
      <c r="AU246" s="164" t="s">
        <v>86</v>
      </c>
      <c r="AY246" s="17" t="s">
        <v>162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7" t="s">
        <v>86</v>
      </c>
      <c r="BK246" s="165">
        <f>ROUND(I246*H246,2)</f>
        <v>0</v>
      </c>
      <c r="BL246" s="17" t="s">
        <v>168</v>
      </c>
      <c r="BM246" s="164" t="s">
        <v>907</v>
      </c>
    </row>
    <row r="247" spans="2:65" s="1" customFormat="1" ht="33" customHeight="1">
      <c r="B247" s="123"/>
      <c r="C247" s="153" t="s">
        <v>379</v>
      </c>
      <c r="D247" s="153" t="s">
        <v>164</v>
      </c>
      <c r="E247" s="154" t="s">
        <v>908</v>
      </c>
      <c r="F247" s="155" t="s">
        <v>909</v>
      </c>
      <c r="G247" s="156" t="s">
        <v>182</v>
      </c>
      <c r="H247" s="157">
        <v>5.444</v>
      </c>
      <c r="I247" s="158"/>
      <c r="J247" s="159">
        <f>ROUND(I247*H247,2)</f>
        <v>0</v>
      </c>
      <c r="K247" s="160"/>
      <c r="L247" s="32"/>
      <c r="M247" s="161" t="s">
        <v>1</v>
      </c>
      <c r="N247" s="122" t="s">
        <v>37</v>
      </c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AR247" s="164" t="s">
        <v>168</v>
      </c>
      <c r="AT247" s="164" t="s">
        <v>164</v>
      </c>
      <c r="AU247" s="164" t="s">
        <v>86</v>
      </c>
      <c r="AY247" s="17" t="s">
        <v>162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7" t="s">
        <v>86</v>
      </c>
      <c r="BK247" s="165">
        <f>ROUND(I247*H247,2)</f>
        <v>0</v>
      </c>
      <c r="BL247" s="17" t="s">
        <v>168</v>
      </c>
      <c r="BM247" s="164" t="s">
        <v>910</v>
      </c>
    </row>
    <row r="248" spans="2:65" s="12" customFormat="1">
      <c r="B248" s="166"/>
      <c r="D248" s="167" t="s">
        <v>170</v>
      </c>
      <c r="E248" s="168" t="s">
        <v>1</v>
      </c>
      <c r="F248" s="169" t="s">
        <v>904</v>
      </c>
      <c r="H248" s="170">
        <v>5.444</v>
      </c>
      <c r="I248" s="171"/>
      <c r="L248" s="166"/>
      <c r="M248" s="172"/>
      <c r="T248" s="173"/>
      <c r="AT248" s="168" t="s">
        <v>170</v>
      </c>
      <c r="AU248" s="168" t="s">
        <v>86</v>
      </c>
      <c r="AV248" s="12" t="s">
        <v>86</v>
      </c>
      <c r="AW248" s="12" t="s">
        <v>28</v>
      </c>
      <c r="AX248" s="12" t="s">
        <v>79</v>
      </c>
      <c r="AY248" s="168" t="s">
        <v>162</v>
      </c>
    </row>
    <row r="249" spans="2:65" s="1" customFormat="1" ht="21.75" customHeight="1">
      <c r="B249" s="123"/>
      <c r="C249" s="153" t="s">
        <v>386</v>
      </c>
      <c r="D249" s="153" t="s">
        <v>164</v>
      </c>
      <c r="E249" s="154" t="s">
        <v>911</v>
      </c>
      <c r="F249" s="155" t="s">
        <v>912</v>
      </c>
      <c r="G249" s="156" t="s">
        <v>193</v>
      </c>
      <c r="H249" s="157">
        <v>1.42</v>
      </c>
      <c r="I249" s="158"/>
      <c r="J249" s="159">
        <f>ROUND(I249*H249,2)</f>
        <v>0</v>
      </c>
      <c r="K249" s="160"/>
      <c r="L249" s="32"/>
      <c r="M249" s="161" t="s">
        <v>1</v>
      </c>
      <c r="N249" s="122" t="s">
        <v>37</v>
      </c>
      <c r="P249" s="162">
        <f>O249*H249</f>
        <v>0</v>
      </c>
      <c r="Q249" s="162">
        <v>7.8622599999999994E-3</v>
      </c>
      <c r="R249" s="162">
        <f>Q249*H249</f>
        <v>1.1164409199999999E-2</v>
      </c>
      <c r="S249" s="162">
        <v>0</v>
      </c>
      <c r="T249" s="163">
        <f>S249*H249</f>
        <v>0</v>
      </c>
      <c r="AR249" s="164" t="s">
        <v>168</v>
      </c>
      <c r="AT249" s="164" t="s">
        <v>164</v>
      </c>
      <c r="AU249" s="164" t="s">
        <v>86</v>
      </c>
      <c r="AY249" s="17" t="s">
        <v>162</v>
      </c>
      <c r="BE249" s="165">
        <f>IF(N249="základná",J249,0)</f>
        <v>0</v>
      </c>
      <c r="BF249" s="165">
        <f>IF(N249="znížená",J249,0)</f>
        <v>0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7" t="s">
        <v>86</v>
      </c>
      <c r="BK249" s="165">
        <f>ROUND(I249*H249,2)</f>
        <v>0</v>
      </c>
      <c r="BL249" s="17" t="s">
        <v>168</v>
      </c>
      <c r="BM249" s="164" t="s">
        <v>913</v>
      </c>
    </row>
    <row r="250" spans="2:65" s="12" customFormat="1">
      <c r="B250" s="166"/>
      <c r="D250" s="167" t="s">
        <v>170</v>
      </c>
      <c r="E250" s="168" t="s">
        <v>1</v>
      </c>
      <c r="F250" s="169" t="s">
        <v>914</v>
      </c>
      <c r="H250" s="170">
        <v>1.42</v>
      </c>
      <c r="I250" s="171"/>
      <c r="L250" s="166"/>
      <c r="M250" s="172"/>
      <c r="T250" s="173"/>
      <c r="AT250" s="168" t="s">
        <v>170</v>
      </c>
      <c r="AU250" s="168" t="s">
        <v>86</v>
      </c>
      <c r="AV250" s="12" t="s">
        <v>86</v>
      </c>
      <c r="AW250" s="12" t="s">
        <v>28</v>
      </c>
      <c r="AX250" s="12" t="s">
        <v>79</v>
      </c>
      <c r="AY250" s="168" t="s">
        <v>162</v>
      </c>
    </row>
    <row r="251" spans="2:65" s="1" customFormat="1" ht="21.75" customHeight="1">
      <c r="B251" s="123"/>
      <c r="C251" s="153" t="s">
        <v>393</v>
      </c>
      <c r="D251" s="153" t="s">
        <v>164</v>
      </c>
      <c r="E251" s="154" t="s">
        <v>915</v>
      </c>
      <c r="F251" s="155" t="s">
        <v>916</v>
      </c>
      <c r="G251" s="156" t="s">
        <v>193</v>
      </c>
      <c r="H251" s="157">
        <v>1.42</v>
      </c>
      <c r="I251" s="158"/>
      <c r="J251" s="159">
        <f>ROUND(I251*H251,2)</f>
        <v>0</v>
      </c>
      <c r="K251" s="160"/>
      <c r="L251" s="32"/>
      <c r="M251" s="161" t="s">
        <v>1</v>
      </c>
      <c r="N251" s="122" t="s">
        <v>37</v>
      </c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64" t="s">
        <v>168</v>
      </c>
      <c r="AT251" s="164" t="s">
        <v>164</v>
      </c>
      <c r="AU251" s="164" t="s">
        <v>86</v>
      </c>
      <c r="AY251" s="17" t="s">
        <v>162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7" t="s">
        <v>86</v>
      </c>
      <c r="BK251" s="165">
        <f>ROUND(I251*H251,2)</f>
        <v>0</v>
      </c>
      <c r="BL251" s="17" t="s">
        <v>168</v>
      </c>
      <c r="BM251" s="164" t="s">
        <v>917</v>
      </c>
    </row>
    <row r="252" spans="2:65" s="1" customFormat="1" ht="37.9" customHeight="1">
      <c r="B252" s="123"/>
      <c r="C252" s="153" t="s">
        <v>397</v>
      </c>
      <c r="D252" s="153" t="s">
        <v>164</v>
      </c>
      <c r="E252" s="154" t="s">
        <v>918</v>
      </c>
      <c r="F252" s="155" t="s">
        <v>919</v>
      </c>
      <c r="G252" s="156" t="s">
        <v>193</v>
      </c>
      <c r="H252" s="157">
        <v>36.295000000000002</v>
      </c>
      <c r="I252" s="158"/>
      <c r="J252" s="159">
        <f>ROUND(I252*H252,2)</f>
        <v>0</v>
      </c>
      <c r="K252" s="160"/>
      <c r="L252" s="32"/>
      <c r="M252" s="161" t="s">
        <v>1</v>
      </c>
      <c r="N252" s="122" t="s">
        <v>37</v>
      </c>
      <c r="P252" s="162">
        <f>O252*H252</f>
        <v>0</v>
      </c>
      <c r="Q252" s="162">
        <v>4.9380099999999996E-3</v>
      </c>
      <c r="R252" s="162">
        <f>Q252*H252</f>
        <v>0.17922507295000001</v>
      </c>
      <c r="S252" s="162">
        <v>0</v>
      </c>
      <c r="T252" s="163">
        <f>S252*H252</f>
        <v>0</v>
      </c>
      <c r="AR252" s="164" t="s">
        <v>168</v>
      </c>
      <c r="AT252" s="164" t="s">
        <v>164</v>
      </c>
      <c r="AU252" s="164" t="s">
        <v>86</v>
      </c>
      <c r="AY252" s="17" t="s">
        <v>162</v>
      </c>
      <c r="BE252" s="165">
        <f>IF(N252="základná",J252,0)</f>
        <v>0</v>
      </c>
      <c r="BF252" s="165">
        <f>IF(N252="znížená",J252,0)</f>
        <v>0</v>
      </c>
      <c r="BG252" s="165">
        <f>IF(N252="zákl. prenesená",J252,0)</f>
        <v>0</v>
      </c>
      <c r="BH252" s="165">
        <f>IF(N252="zníž. prenesená",J252,0)</f>
        <v>0</v>
      </c>
      <c r="BI252" s="165">
        <f>IF(N252="nulová",J252,0)</f>
        <v>0</v>
      </c>
      <c r="BJ252" s="17" t="s">
        <v>86</v>
      </c>
      <c r="BK252" s="165">
        <f>ROUND(I252*H252,2)</f>
        <v>0</v>
      </c>
      <c r="BL252" s="17" t="s">
        <v>168</v>
      </c>
      <c r="BM252" s="164" t="s">
        <v>920</v>
      </c>
    </row>
    <row r="253" spans="2:65" s="12" customFormat="1">
      <c r="B253" s="166"/>
      <c r="D253" s="167" t="s">
        <v>170</v>
      </c>
      <c r="E253" s="168" t="s">
        <v>1</v>
      </c>
      <c r="F253" s="169" t="s">
        <v>921</v>
      </c>
      <c r="H253" s="170">
        <v>36.295000000000002</v>
      </c>
      <c r="I253" s="171"/>
      <c r="L253" s="166"/>
      <c r="M253" s="172"/>
      <c r="T253" s="173"/>
      <c r="AT253" s="168" t="s">
        <v>170</v>
      </c>
      <c r="AU253" s="168" t="s">
        <v>86</v>
      </c>
      <c r="AV253" s="12" t="s">
        <v>86</v>
      </c>
      <c r="AW253" s="12" t="s">
        <v>28</v>
      </c>
      <c r="AX253" s="12" t="s">
        <v>79</v>
      </c>
      <c r="AY253" s="168" t="s">
        <v>162</v>
      </c>
    </row>
    <row r="254" spans="2:65" s="1" customFormat="1" ht="24.2" customHeight="1">
      <c r="B254" s="123"/>
      <c r="C254" s="153" t="s">
        <v>401</v>
      </c>
      <c r="D254" s="153" t="s">
        <v>164</v>
      </c>
      <c r="E254" s="154" t="s">
        <v>922</v>
      </c>
      <c r="F254" s="155" t="s">
        <v>923</v>
      </c>
      <c r="G254" s="156" t="s">
        <v>182</v>
      </c>
      <c r="H254" s="157">
        <v>3.63</v>
      </c>
      <c r="I254" s="158"/>
      <c r="J254" s="159">
        <f>ROUND(I254*H254,2)</f>
        <v>0</v>
      </c>
      <c r="K254" s="160"/>
      <c r="L254" s="32"/>
      <c r="M254" s="161" t="s">
        <v>1</v>
      </c>
      <c r="N254" s="122" t="s">
        <v>37</v>
      </c>
      <c r="P254" s="162">
        <f>O254*H254</f>
        <v>0</v>
      </c>
      <c r="Q254" s="162">
        <v>1.7126999999999999</v>
      </c>
      <c r="R254" s="162">
        <f>Q254*H254</f>
        <v>6.2171009999999995</v>
      </c>
      <c r="S254" s="162">
        <v>0</v>
      </c>
      <c r="T254" s="163">
        <f>S254*H254</f>
        <v>0</v>
      </c>
      <c r="AR254" s="164" t="s">
        <v>168</v>
      </c>
      <c r="AT254" s="164" t="s">
        <v>164</v>
      </c>
      <c r="AU254" s="164" t="s">
        <v>86</v>
      </c>
      <c r="AY254" s="17" t="s">
        <v>162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7" t="s">
        <v>86</v>
      </c>
      <c r="BK254" s="165">
        <f>ROUND(I254*H254,2)</f>
        <v>0</v>
      </c>
      <c r="BL254" s="17" t="s">
        <v>168</v>
      </c>
      <c r="BM254" s="164" t="s">
        <v>924</v>
      </c>
    </row>
    <row r="255" spans="2:65" s="12" customFormat="1">
      <c r="B255" s="166"/>
      <c r="D255" s="167" t="s">
        <v>170</v>
      </c>
      <c r="E255" s="168" t="s">
        <v>1</v>
      </c>
      <c r="F255" s="169" t="s">
        <v>925</v>
      </c>
      <c r="H255" s="170">
        <v>3.63</v>
      </c>
      <c r="I255" s="171"/>
      <c r="L255" s="166"/>
      <c r="M255" s="172"/>
      <c r="T255" s="173"/>
      <c r="AT255" s="168" t="s">
        <v>170</v>
      </c>
      <c r="AU255" s="168" t="s">
        <v>86</v>
      </c>
      <c r="AV255" s="12" t="s">
        <v>86</v>
      </c>
      <c r="AW255" s="12" t="s">
        <v>28</v>
      </c>
      <c r="AX255" s="12" t="s">
        <v>79</v>
      </c>
      <c r="AY255" s="168" t="s">
        <v>162</v>
      </c>
    </row>
    <row r="256" spans="2:65" s="1" customFormat="1" ht="16.5" customHeight="1">
      <c r="B256" s="123"/>
      <c r="C256" s="153" t="s">
        <v>406</v>
      </c>
      <c r="D256" s="153" t="s">
        <v>164</v>
      </c>
      <c r="E256" s="154" t="s">
        <v>926</v>
      </c>
      <c r="F256" s="155" t="s">
        <v>927</v>
      </c>
      <c r="G256" s="156" t="s">
        <v>193</v>
      </c>
      <c r="H256" s="157">
        <v>51.84</v>
      </c>
      <c r="I256" s="158"/>
      <c r="J256" s="159">
        <f>ROUND(I256*H256,2)</f>
        <v>0</v>
      </c>
      <c r="K256" s="160"/>
      <c r="L256" s="32"/>
      <c r="M256" s="161" t="s">
        <v>1</v>
      </c>
      <c r="N256" s="122" t="s">
        <v>37</v>
      </c>
      <c r="P256" s="162">
        <f>O256*H256</f>
        <v>0</v>
      </c>
      <c r="Q256" s="162">
        <v>6.0000000000000002E-5</v>
      </c>
      <c r="R256" s="162">
        <f>Q256*H256</f>
        <v>3.1104000000000001E-3</v>
      </c>
      <c r="S256" s="162">
        <v>0</v>
      </c>
      <c r="T256" s="163">
        <f>S256*H256</f>
        <v>0</v>
      </c>
      <c r="AR256" s="164" t="s">
        <v>168</v>
      </c>
      <c r="AT256" s="164" t="s">
        <v>164</v>
      </c>
      <c r="AU256" s="164" t="s">
        <v>86</v>
      </c>
      <c r="AY256" s="17" t="s">
        <v>162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7" t="s">
        <v>86</v>
      </c>
      <c r="BK256" s="165">
        <f>ROUND(I256*H256,2)</f>
        <v>0</v>
      </c>
      <c r="BL256" s="17" t="s">
        <v>168</v>
      </c>
      <c r="BM256" s="164" t="s">
        <v>928</v>
      </c>
    </row>
    <row r="257" spans="2:65" s="1" customFormat="1" ht="24.2" customHeight="1">
      <c r="B257" s="123"/>
      <c r="C257" s="153" t="s">
        <v>410</v>
      </c>
      <c r="D257" s="153" t="s">
        <v>164</v>
      </c>
      <c r="E257" s="154" t="s">
        <v>929</v>
      </c>
      <c r="F257" s="155" t="s">
        <v>930</v>
      </c>
      <c r="G257" s="156" t="s">
        <v>193</v>
      </c>
      <c r="H257" s="157">
        <v>51.84</v>
      </c>
      <c r="I257" s="158"/>
      <c r="J257" s="159">
        <f>ROUND(I257*H257,2)</f>
        <v>0</v>
      </c>
      <c r="K257" s="160"/>
      <c r="L257" s="32"/>
      <c r="M257" s="161" t="s">
        <v>1</v>
      </c>
      <c r="N257" s="122" t="s">
        <v>37</v>
      </c>
      <c r="P257" s="162">
        <f>O257*H257</f>
        <v>0</v>
      </c>
      <c r="Q257" s="162">
        <v>0.10815</v>
      </c>
      <c r="R257" s="162">
        <f>Q257*H257</f>
        <v>5.6064959999999999</v>
      </c>
      <c r="S257" s="162">
        <v>0</v>
      </c>
      <c r="T257" s="163">
        <f>S257*H257</f>
        <v>0</v>
      </c>
      <c r="AR257" s="164" t="s">
        <v>168</v>
      </c>
      <c r="AT257" s="164" t="s">
        <v>164</v>
      </c>
      <c r="AU257" s="164" t="s">
        <v>86</v>
      </c>
      <c r="AY257" s="17" t="s">
        <v>162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7" t="s">
        <v>86</v>
      </c>
      <c r="BK257" s="165">
        <f>ROUND(I257*H257,2)</f>
        <v>0</v>
      </c>
      <c r="BL257" s="17" t="s">
        <v>168</v>
      </c>
      <c r="BM257" s="164" t="s">
        <v>931</v>
      </c>
    </row>
    <row r="258" spans="2:65" s="12" customFormat="1">
      <c r="B258" s="166"/>
      <c r="D258" s="167" t="s">
        <v>170</v>
      </c>
      <c r="E258" s="168" t="s">
        <v>1</v>
      </c>
      <c r="F258" s="169" t="s">
        <v>932</v>
      </c>
      <c r="H258" s="170">
        <v>51.84</v>
      </c>
      <c r="I258" s="171"/>
      <c r="L258" s="166"/>
      <c r="M258" s="172"/>
      <c r="T258" s="173"/>
      <c r="AT258" s="168" t="s">
        <v>170</v>
      </c>
      <c r="AU258" s="168" t="s">
        <v>86</v>
      </c>
      <c r="AV258" s="12" t="s">
        <v>86</v>
      </c>
      <c r="AW258" s="12" t="s">
        <v>28</v>
      </c>
      <c r="AX258" s="12" t="s">
        <v>79</v>
      </c>
      <c r="AY258" s="168" t="s">
        <v>162</v>
      </c>
    </row>
    <row r="259" spans="2:65" s="11" customFormat="1" ht="22.9" customHeight="1">
      <c r="B259" s="141"/>
      <c r="D259" s="142" t="s">
        <v>70</v>
      </c>
      <c r="E259" s="151" t="s">
        <v>224</v>
      </c>
      <c r="F259" s="151" t="s">
        <v>302</v>
      </c>
      <c r="I259" s="144"/>
      <c r="J259" s="152">
        <f>BK259</f>
        <v>0</v>
      </c>
      <c r="L259" s="141"/>
      <c r="M259" s="146"/>
      <c r="P259" s="147">
        <f>SUM(P260:P274)</f>
        <v>0</v>
      </c>
      <c r="R259" s="147">
        <f>SUM(R260:R274)</f>
        <v>0.12158848399999998</v>
      </c>
      <c r="T259" s="148">
        <f>SUM(T260:T274)</f>
        <v>0</v>
      </c>
      <c r="AR259" s="142" t="s">
        <v>79</v>
      </c>
      <c r="AT259" s="149" t="s">
        <v>70</v>
      </c>
      <c r="AU259" s="149" t="s">
        <v>79</v>
      </c>
      <c r="AY259" s="142" t="s">
        <v>162</v>
      </c>
      <c r="BK259" s="150">
        <f>SUM(BK260:BK274)</f>
        <v>0</v>
      </c>
    </row>
    <row r="260" spans="2:65" s="1" customFormat="1" ht="24.2" customHeight="1">
      <c r="B260" s="123"/>
      <c r="C260" s="153" t="s">
        <v>415</v>
      </c>
      <c r="D260" s="153" t="s">
        <v>164</v>
      </c>
      <c r="E260" s="154" t="s">
        <v>933</v>
      </c>
      <c r="F260" s="155" t="s">
        <v>934</v>
      </c>
      <c r="G260" s="156" t="s">
        <v>193</v>
      </c>
      <c r="H260" s="157">
        <v>17.875</v>
      </c>
      <c r="I260" s="158"/>
      <c r="J260" s="159">
        <f>ROUND(I260*H260,2)</f>
        <v>0</v>
      </c>
      <c r="K260" s="160"/>
      <c r="L260" s="32"/>
      <c r="M260" s="161" t="s">
        <v>1</v>
      </c>
      <c r="N260" s="122" t="s">
        <v>37</v>
      </c>
      <c r="P260" s="162">
        <f>O260*H260</f>
        <v>0</v>
      </c>
      <c r="Q260" s="162">
        <v>4.2000000000000002E-4</v>
      </c>
      <c r="R260" s="162">
        <f>Q260*H260</f>
        <v>7.5075000000000003E-3</v>
      </c>
      <c r="S260" s="162">
        <v>0</v>
      </c>
      <c r="T260" s="163">
        <f>S260*H260</f>
        <v>0</v>
      </c>
      <c r="AR260" s="164" t="s">
        <v>168</v>
      </c>
      <c r="AT260" s="164" t="s">
        <v>164</v>
      </c>
      <c r="AU260" s="164" t="s">
        <v>86</v>
      </c>
      <c r="AY260" s="17" t="s">
        <v>162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7" t="s">
        <v>86</v>
      </c>
      <c r="BK260" s="165">
        <f>ROUND(I260*H260,2)</f>
        <v>0</v>
      </c>
      <c r="BL260" s="17" t="s">
        <v>168</v>
      </c>
      <c r="BM260" s="164" t="s">
        <v>935</v>
      </c>
    </row>
    <row r="261" spans="2:65" s="12" customFormat="1">
      <c r="B261" s="166"/>
      <c r="D261" s="167" t="s">
        <v>170</v>
      </c>
      <c r="E261" s="168" t="s">
        <v>1</v>
      </c>
      <c r="F261" s="169" t="s">
        <v>936</v>
      </c>
      <c r="H261" s="170">
        <v>17.875</v>
      </c>
      <c r="I261" s="171"/>
      <c r="L261" s="166"/>
      <c r="M261" s="172"/>
      <c r="T261" s="173"/>
      <c r="AT261" s="168" t="s">
        <v>170</v>
      </c>
      <c r="AU261" s="168" t="s">
        <v>86</v>
      </c>
      <c r="AV261" s="12" t="s">
        <v>86</v>
      </c>
      <c r="AW261" s="12" t="s">
        <v>28</v>
      </c>
      <c r="AX261" s="12" t="s">
        <v>79</v>
      </c>
      <c r="AY261" s="168" t="s">
        <v>162</v>
      </c>
    </row>
    <row r="262" spans="2:65" s="1" customFormat="1" ht="24.2" customHeight="1">
      <c r="B262" s="123"/>
      <c r="C262" s="153" t="s">
        <v>421</v>
      </c>
      <c r="D262" s="153" t="s">
        <v>164</v>
      </c>
      <c r="E262" s="154" t="s">
        <v>937</v>
      </c>
      <c r="F262" s="155" t="s">
        <v>938</v>
      </c>
      <c r="G262" s="156" t="s">
        <v>193</v>
      </c>
      <c r="H262" s="157">
        <v>25.6</v>
      </c>
      <c r="I262" s="158"/>
      <c r="J262" s="159">
        <f>ROUND(I262*H262,2)</f>
        <v>0</v>
      </c>
      <c r="K262" s="160"/>
      <c r="L262" s="32"/>
      <c r="M262" s="161" t="s">
        <v>1</v>
      </c>
      <c r="N262" s="122" t="s">
        <v>37</v>
      </c>
      <c r="P262" s="162">
        <f>O262*H262</f>
        <v>0</v>
      </c>
      <c r="Q262" s="162">
        <v>1.5286399999999999E-3</v>
      </c>
      <c r="R262" s="162">
        <f>Q262*H262</f>
        <v>3.9133184000000001E-2</v>
      </c>
      <c r="S262" s="162">
        <v>0</v>
      </c>
      <c r="T262" s="163">
        <f>S262*H262</f>
        <v>0</v>
      </c>
      <c r="AR262" s="164" t="s">
        <v>168</v>
      </c>
      <c r="AT262" s="164" t="s">
        <v>164</v>
      </c>
      <c r="AU262" s="164" t="s">
        <v>86</v>
      </c>
      <c r="AY262" s="17" t="s">
        <v>162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7" t="s">
        <v>86</v>
      </c>
      <c r="BK262" s="165">
        <f>ROUND(I262*H262,2)</f>
        <v>0</v>
      </c>
      <c r="BL262" s="17" t="s">
        <v>168</v>
      </c>
      <c r="BM262" s="164" t="s">
        <v>939</v>
      </c>
    </row>
    <row r="263" spans="2:65" s="12" customFormat="1">
      <c r="B263" s="166"/>
      <c r="D263" s="167" t="s">
        <v>170</v>
      </c>
      <c r="E263" s="168" t="s">
        <v>1</v>
      </c>
      <c r="F263" s="169" t="s">
        <v>940</v>
      </c>
      <c r="H263" s="170">
        <v>25.6</v>
      </c>
      <c r="I263" s="171"/>
      <c r="L263" s="166"/>
      <c r="M263" s="172"/>
      <c r="T263" s="173"/>
      <c r="AT263" s="168" t="s">
        <v>170</v>
      </c>
      <c r="AU263" s="168" t="s">
        <v>86</v>
      </c>
      <c r="AV263" s="12" t="s">
        <v>86</v>
      </c>
      <c r="AW263" s="12" t="s">
        <v>28</v>
      </c>
      <c r="AX263" s="12" t="s">
        <v>79</v>
      </c>
      <c r="AY263" s="168" t="s">
        <v>162</v>
      </c>
    </row>
    <row r="264" spans="2:65" s="1" customFormat="1" ht="24.2" customHeight="1">
      <c r="B264" s="123"/>
      <c r="C264" s="153" t="s">
        <v>429</v>
      </c>
      <c r="D264" s="153" t="s">
        <v>164</v>
      </c>
      <c r="E264" s="154" t="s">
        <v>941</v>
      </c>
      <c r="F264" s="155" t="s">
        <v>942</v>
      </c>
      <c r="G264" s="156" t="s">
        <v>193</v>
      </c>
      <c r="H264" s="157">
        <v>11</v>
      </c>
      <c r="I264" s="158"/>
      <c r="J264" s="159">
        <f>ROUND(I264*H264,2)</f>
        <v>0</v>
      </c>
      <c r="K264" s="160"/>
      <c r="L264" s="32"/>
      <c r="M264" s="161" t="s">
        <v>1</v>
      </c>
      <c r="N264" s="122" t="s">
        <v>37</v>
      </c>
      <c r="P264" s="162">
        <f>O264*H264</f>
        <v>0</v>
      </c>
      <c r="Q264" s="162">
        <v>6.1799999999999997E-3</v>
      </c>
      <c r="R264" s="162">
        <f>Q264*H264</f>
        <v>6.7979999999999999E-2</v>
      </c>
      <c r="S264" s="162">
        <v>0</v>
      </c>
      <c r="T264" s="163">
        <f>S264*H264</f>
        <v>0</v>
      </c>
      <c r="AR264" s="164" t="s">
        <v>168</v>
      </c>
      <c r="AT264" s="164" t="s">
        <v>164</v>
      </c>
      <c r="AU264" s="164" t="s">
        <v>86</v>
      </c>
      <c r="AY264" s="17" t="s">
        <v>162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86</v>
      </c>
      <c r="BK264" s="165">
        <f>ROUND(I264*H264,2)</f>
        <v>0</v>
      </c>
      <c r="BL264" s="17" t="s">
        <v>168</v>
      </c>
      <c r="BM264" s="164" t="s">
        <v>943</v>
      </c>
    </row>
    <row r="265" spans="2:65" s="12" customFormat="1">
      <c r="B265" s="166"/>
      <c r="D265" s="167" t="s">
        <v>170</v>
      </c>
      <c r="E265" s="168" t="s">
        <v>1</v>
      </c>
      <c r="F265" s="169" t="s">
        <v>944</v>
      </c>
      <c r="H265" s="170">
        <v>11</v>
      </c>
      <c r="I265" s="171"/>
      <c r="L265" s="166"/>
      <c r="M265" s="172"/>
      <c r="T265" s="173"/>
      <c r="AT265" s="168" t="s">
        <v>170</v>
      </c>
      <c r="AU265" s="168" t="s">
        <v>86</v>
      </c>
      <c r="AV265" s="12" t="s">
        <v>86</v>
      </c>
      <c r="AW265" s="12" t="s">
        <v>28</v>
      </c>
      <c r="AX265" s="12" t="s">
        <v>79</v>
      </c>
      <c r="AY265" s="168" t="s">
        <v>162</v>
      </c>
    </row>
    <row r="266" spans="2:65" s="1" customFormat="1" ht="16.5" customHeight="1">
      <c r="B266" s="123"/>
      <c r="C266" s="153" t="s">
        <v>434</v>
      </c>
      <c r="D266" s="153" t="s">
        <v>164</v>
      </c>
      <c r="E266" s="154" t="s">
        <v>323</v>
      </c>
      <c r="F266" s="155" t="s">
        <v>324</v>
      </c>
      <c r="G266" s="156" t="s">
        <v>174</v>
      </c>
      <c r="H266" s="157">
        <v>8.4</v>
      </c>
      <c r="I266" s="158"/>
      <c r="J266" s="159">
        <f>ROUND(I266*H266,2)</f>
        <v>0</v>
      </c>
      <c r="K266" s="160"/>
      <c r="L266" s="32"/>
      <c r="M266" s="161" t="s">
        <v>1</v>
      </c>
      <c r="N266" s="122" t="s">
        <v>37</v>
      </c>
      <c r="P266" s="162">
        <f>O266*H266</f>
        <v>0</v>
      </c>
      <c r="Q266" s="162">
        <v>1.8900000000000001E-4</v>
      </c>
      <c r="R266" s="162">
        <f>Q266*H266</f>
        <v>1.5876000000000002E-3</v>
      </c>
      <c r="S266" s="162">
        <v>0</v>
      </c>
      <c r="T266" s="163">
        <f>S266*H266</f>
        <v>0</v>
      </c>
      <c r="AR266" s="164" t="s">
        <v>168</v>
      </c>
      <c r="AT266" s="164" t="s">
        <v>164</v>
      </c>
      <c r="AU266" s="164" t="s">
        <v>86</v>
      </c>
      <c r="AY266" s="17" t="s">
        <v>162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7" t="s">
        <v>86</v>
      </c>
      <c r="BK266" s="165">
        <f>ROUND(I266*H266,2)</f>
        <v>0</v>
      </c>
      <c r="BL266" s="17" t="s">
        <v>168</v>
      </c>
      <c r="BM266" s="164" t="s">
        <v>945</v>
      </c>
    </row>
    <row r="267" spans="2:65" s="12" customFormat="1">
      <c r="B267" s="166"/>
      <c r="D267" s="167" t="s">
        <v>170</v>
      </c>
      <c r="E267" s="168" t="s">
        <v>1</v>
      </c>
      <c r="F267" s="169" t="s">
        <v>946</v>
      </c>
      <c r="H267" s="170">
        <v>8.4</v>
      </c>
      <c r="I267" s="171"/>
      <c r="L267" s="166"/>
      <c r="M267" s="172"/>
      <c r="T267" s="173"/>
      <c r="AT267" s="168" t="s">
        <v>170</v>
      </c>
      <c r="AU267" s="168" t="s">
        <v>86</v>
      </c>
      <c r="AV267" s="12" t="s">
        <v>86</v>
      </c>
      <c r="AW267" s="12" t="s">
        <v>28</v>
      </c>
      <c r="AX267" s="12" t="s">
        <v>79</v>
      </c>
      <c r="AY267" s="168" t="s">
        <v>162</v>
      </c>
    </row>
    <row r="268" spans="2:65" s="1" customFormat="1" ht="24.2" customHeight="1">
      <c r="B268" s="123"/>
      <c r="C268" s="153" t="s">
        <v>439</v>
      </c>
      <c r="D268" s="153" t="s">
        <v>164</v>
      </c>
      <c r="E268" s="154" t="s">
        <v>328</v>
      </c>
      <c r="F268" s="155" t="s">
        <v>329</v>
      </c>
      <c r="G268" s="156" t="s">
        <v>174</v>
      </c>
      <c r="H268" s="157">
        <v>2.7</v>
      </c>
      <c r="I268" s="158"/>
      <c r="J268" s="159">
        <f>ROUND(I268*H268,2)</f>
        <v>0</v>
      </c>
      <c r="K268" s="160"/>
      <c r="L268" s="32"/>
      <c r="M268" s="161" t="s">
        <v>1</v>
      </c>
      <c r="N268" s="122" t="s">
        <v>37</v>
      </c>
      <c r="P268" s="162">
        <f>O268*H268</f>
        <v>0</v>
      </c>
      <c r="Q268" s="162">
        <v>1.26E-4</v>
      </c>
      <c r="R268" s="162">
        <f>Q268*H268</f>
        <v>3.4020000000000003E-4</v>
      </c>
      <c r="S268" s="162">
        <v>0</v>
      </c>
      <c r="T268" s="163">
        <f>S268*H268</f>
        <v>0</v>
      </c>
      <c r="AR268" s="164" t="s">
        <v>168</v>
      </c>
      <c r="AT268" s="164" t="s">
        <v>164</v>
      </c>
      <c r="AU268" s="164" t="s">
        <v>86</v>
      </c>
      <c r="AY268" s="17" t="s">
        <v>162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7" t="s">
        <v>86</v>
      </c>
      <c r="BK268" s="165">
        <f>ROUND(I268*H268,2)</f>
        <v>0</v>
      </c>
      <c r="BL268" s="17" t="s">
        <v>168</v>
      </c>
      <c r="BM268" s="164" t="s">
        <v>947</v>
      </c>
    </row>
    <row r="269" spans="2:65" s="1" customFormat="1" ht="16.5" customHeight="1">
      <c r="B269" s="123"/>
      <c r="C269" s="153" t="s">
        <v>444</v>
      </c>
      <c r="D269" s="153" t="s">
        <v>164</v>
      </c>
      <c r="E269" s="154" t="s">
        <v>335</v>
      </c>
      <c r="F269" s="155" t="s">
        <v>336</v>
      </c>
      <c r="G269" s="156" t="s">
        <v>174</v>
      </c>
      <c r="H269" s="157">
        <v>13.4</v>
      </c>
      <c r="I269" s="158"/>
      <c r="J269" s="159">
        <f>ROUND(I269*H269,2)</f>
        <v>0</v>
      </c>
      <c r="K269" s="160"/>
      <c r="L269" s="32"/>
      <c r="M269" s="161" t="s">
        <v>1</v>
      </c>
      <c r="N269" s="122" t="s">
        <v>37</v>
      </c>
      <c r="P269" s="162">
        <f>O269*H269</f>
        <v>0</v>
      </c>
      <c r="Q269" s="162">
        <v>2.31E-4</v>
      </c>
      <c r="R269" s="162">
        <f>Q269*H269</f>
        <v>3.0954000000000003E-3</v>
      </c>
      <c r="S269" s="162">
        <v>0</v>
      </c>
      <c r="T269" s="163">
        <f>S269*H269</f>
        <v>0</v>
      </c>
      <c r="AR269" s="164" t="s">
        <v>168</v>
      </c>
      <c r="AT269" s="164" t="s">
        <v>164</v>
      </c>
      <c r="AU269" s="164" t="s">
        <v>86</v>
      </c>
      <c r="AY269" s="17" t="s">
        <v>162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86</v>
      </c>
      <c r="BK269" s="165">
        <f>ROUND(I269*H269,2)</f>
        <v>0</v>
      </c>
      <c r="BL269" s="17" t="s">
        <v>168</v>
      </c>
      <c r="BM269" s="164" t="s">
        <v>948</v>
      </c>
    </row>
    <row r="270" spans="2:65" s="12" customFormat="1">
      <c r="B270" s="166"/>
      <c r="D270" s="167" t="s">
        <v>170</v>
      </c>
      <c r="E270" s="168" t="s">
        <v>1</v>
      </c>
      <c r="F270" s="169" t="s">
        <v>949</v>
      </c>
      <c r="H270" s="170">
        <v>13.4</v>
      </c>
      <c r="I270" s="171"/>
      <c r="L270" s="166"/>
      <c r="M270" s="172"/>
      <c r="T270" s="173"/>
      <c r="AT270" s="168" t="s">
        <v>170</v>
      </c>
      <c r="AU270" s="168" t="s">
        <v>86</v>
      </c>
      <c r="AV270" s="12" t="s">
        <v>86</v>
      </c>
      <c r="AW270" s="12" t="s">
        <v>28</v>
      </c>
      <c r="AX270" s="12" t="s">
        <v>79</v>
      </c>
      <c r="AY270" s="168" t="s">
        <v>162</v>
      </c>
    </row>
    <row r="271" spans="2:65" s="1" customFormat="1" ht="16.5" customHeight="1">
      <c r="B271" s="123"/>
      <c r="C271" s="153" t="s">
        <v>451</v>
      </c>
      <c r="D271" s="153" t="s">
        <v>164</v>
      </c>
      <c r="E271" s="154" t="s">
        <v>341</v>
      </c>
      <c r="F271" s="155" t="s">
        <v>342</v>
      </c>
      <c r="G271" s="156" t="s">
        <v>174</v>
      </c>
      <c r="H271" s="157">
        <v>5</v>
      </c>
      <c r="I271" s="158"/>
      <c r="J271" s="159">
        <f>ROUND(I271*H271,2)</f>
        <v>0</v>
      </c>
      <c r="K271" s="160"/>
      <c r="L271" s="32"/>
      <c r="M271" s="161" t="s">
        <v>1</v>
      </c>
      <c r="N271" s="122" t="s">
        <v>37</v>
      </c>
      <c r="P271" s="162">
        <f>O271*H271</f>
        <v>0</v>
      </c>
      <c r="Q271" s="162">
        <v>2.6249999999999998E-4</v>
      </c>
      <c r="R271" s="162">
        <f>Q271*H271</f>
        <v>1.3124999999999999E-3</v>
      </c>
      <c r="S271" s="162">
        <v>0</v>
      </c>
      <c r="T271" s="163">
        <f>S271*H271</f>
        <v>0</v>
      </c>
      <c r="AR271" s="164" t="s">
        <v>168</v>
      </c>
      <c r="AT271" s="164" t="s">
        <v>164</v>
      </c>
      <c r="AU271" s="164" t="s">
        <v>86</v>
      </c>
      <c r="AY271" s="17" t="s">
        <v>162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7" t="s">
        <v>86</v>
      </c>
      <c r="BK271" s="165">
        <f>ROUND(I271*H271,2)</f>
        <v>0</v>
      </c>
      <c r="BL271" s="17" t="s">
        <v>168</v>
      </c>
      <c r="BM271" s="164" t="s">
        <v>950</v>
      </c>
    </row>
    <row r="272" spans="2:65" s="12" customFormat="1">
      <c r="B272" s="166"/>
      <c r="D272" s="167" t="s">
        <v>170</v>
      </c>
      <c r="E272" s="168" t="s">
        <v>1</v>
      </c>
      <c r="F272" s="169" t="s">
        <v>951</v>
      </c>
      <c r="H272" s="170">
        <v>5</v>
      </c>
      <c r="I272" s="171"/>
      <c r="L272" s="166"/>
      <c r="M272" s="172"/>
      <c r="T272" s="173"/>
      <c r="AT272" s="168" t="s">
        <v>170</v>
      </c>
      <c r="AU272" s="168" t="s">
        <v>86</v>
      </c>
      <c r="AV272" s="12" t="s">
        <v>86</v>
      </c>
      <c r="AW272" s="12" t="s">
        <v>28</v>
      </c>
      <c r="AX272" s="12" t="s">
        <v>79</v>
      </c>
      <c r="AY272" s="168" t="s">
        <v>162</v>
      </c>
    </row>
    <row r="273" spans="2:65" s="1" customFormat="1" ht="16.5" customHeight="1">
      <c r="B273" s="123"/>
      <c r="C273" s="153" t="s">
        <v>456</v>
      </c>
      <c r="D273" s="153" t="s">
        <v>164</v>
      </c>
      <c r="E273" s="154" t="s">
        <v>952</v>
      </c>
      <c r="F273" s="155" t="s">
        <v>953</v>
      </c>
      <c r="G273" s="156" t="s">
        <v>174</v>
      </c>
      <c r="H273" s="157">
        <v>8.6</v>
      </c>
      <c r="I273" s="158"/>
      <c r="J273" s="159">
        <f>ROUND(I273*H273,2)</f>
        <v>0</v>
      </c>
      <c r="K273" s="160"/>
      <c r="L273" s="32"/>
      <c r="M273" s="161" t="s">
        <v>1</v>
      </c>
      <c r="N273" s="122" t="s">
        <v>37</v>
      </c>
      <c r="P273" s="162">
        <f>O273*H273</f>
        <v>0</v>
      </c>
      <c r="Q273" s="162">
        <v>7.3499999999999998E-5</v>
      </c>
      <c r="R273" s="162">
        <f>Q273*H273</f>
        <v>6.3209999999999991E-4</v>
      </c>
      <c r="S273" s="162">
        <v>0</v>
      </c>
      <c r="T273" s="163">
        <f>S273*H273</f>
        <v>0</v>
      </c>
      <c r="AR273" s="164" t="s">
        <v>168</v>
      </c>
      <c r="AT273" s="164" t="s">
        <v>164</v>
      </c>
      <c r="AU273" s="164" t="s">
        <v>86</v>
      </c>
      <c r="AY273" s="17" t="s">
        <v>162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7" t="s">
        <v>86</v>
      </c>
      <c r="BK273" s="165">
        <f>ROUND(I273*H273,2)</f>
        <v>0</v>
      </c>
      <c r="BL273" s="17" t="s">
        <v>168</v>
      </c>
      <c r="BM273" s="164" t="s">
        <v>954</v>
      </c>
    </row>
    <row r="274" spans="2:65" s="12" customFormat="1">
      <c r="B274" s="166"/>
      <c r="D274" s="167" t="s">
        <v>170</v>
      </c>
      <c r="E274" s="168" t="s">
        <v>1</v>
      </c>
      <c r="F274" s="169" t="s">
        <v>955</v>
      </c>
      <c r="H274" s="170">
        <v>8.6</v>
      </c>
      <c r="I274" s="171"/>
      <c r="L274" s="166"/>
      <c r="M274" s="172"/>
      <c r="T274" s="173"/>
      <c r="AT274" s="168" t="s">
        <v>170</v>
      </c>
      <c r="AU274" s="168" t="s">
        <v>86</v>
      </c>
      <c r="AV274" s="12" t="s">
        <v>86</v>
      </c>
      <c r="AW274" s="12" t="s">
        <v>28</v>
      </c>
      <c r="AX274" s="12" t="s">
        <v>79</v>
      </c>
      <c r="AY274" s="168" t="s">
        <v>162</v>
      </c>
    </row>
    <row r="275" spans="2:65" s="11" customFormat="1" ht="22.9" customHeight="1">
      <c r="B275" s="141"/>
      <c r="D275" s="142" t="s">
        <v>70</v>
      </c>
      <c r="E275" s="151" t="s">
        <v>419</v>
      </c>
      <c r="F275" s="151" t="s">
        <v>420</v>
      </c>
      <c r="I275" s="144"/>
      <c r="J275" s="152">
        <f>BK275</f>
        <v>0</v>
      </c>
      <c r="L275" s="141"/>
      <c r="M275" s="146"/>
      <c r="P275" s="147">
        <f>P276</f>
        <v>0</v>
      </c>
      <c r="R275" s="147">
        <f>R276</f>
        <v>0</v>
      </c>
      <c r="T275" s="148">
        <f>T276</f>
        <v>0</v>
      </c>
      <c r="AR275" s="142" t="s">
        <v>79</v>
      </c>
      <c r="AT275" s="149" t="s">
        <v>70</v>
      </c>
      <c r="AU275" s="149" t="s">
        <v>79</v>
      </c>
      <c r="AY275" s="142" t="s">
        <v>162</v>
      </c>
      <c r="BK275" s="150">
        <f>BK276</f>
        <v>0</v>
      </c>
    </row>
    <row r="276" spans="2:65" s="1" customFormat="1" ht="24.2" customHeight="1">
      <c r="B276" s="123"/>
      <c r="C276" s="153" t="s">
        <v>461</v>
      </c>
      <c r="D276" s="153" t="s">
        <v>164</v>
      </c>
      <c r="E276" s="154" t="s">
        <v>956</v>
      </c>
      <c r="F276" s="155" t="s">
        <v>957</v>
      </c>
      <c r="G276" s="156" t="s">
        <v>167</v>
      </c>
      <c r="H276" s="157">
        <v>129.47800000000001</v>
      </c>
      <c r="I276" s="158"/>
      <c r="J276" s="159">
        <f>ROUND(I276*H276,2)</f>
        <v>0</v>
      </c>
      <c r="K276" s="160"/>
      <c r="L276" s="32"/>
      <c r="M276" s="161" t="s">
        <v>1</v>
      </c>
      <c r="N276" s="122" t="s">
        <v>37</v>
      </c>
      <c r="P276" s="162">
        <f>O276*H276</f>
        <v>0</v>
      </c>
      <c r="Q276" s="162">
        <v>0</v>
      </c>
      <c r="R276" s="162">
        <f>Q276*H276</f>
        <v>0</v>
      </c>
      <c r="S276" s="162">
        <v>0</v>
      </c>
      <c r="T276" s="163">
        <f>S276*H276</f>
        <v>0</v>
      </c>
      <c r="AR276" s="164" t="s">
        <v>168</v>
      </c>
      <c r="AT276" s="164" t="s">
        <v>164</v>
      </c>
      <c r="AU276" s="164" t="s">
        <v>86</v>
      </c>
      <c r="AY276" s="17" t="s">
        <v>162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7" t="s">
        <v>86</v>
      </c>
      <c r="BK276" s="165">
        <f>ROUND(I276*H276,2)</f>
        <v>0</v>
      </c>
      <c r="BL276" s="17" t="s">
        <v>168</v>
      </c>
      <c r="BM276" s="164" t="s">
        <v>958</v>
      </c>
    </row>
    <row r="277" spans="2:65" s="11" customFormat="1" ht="25.9" customHeight="1">
      <c r="B277" s="141"/>
      <c r="D277" s="142" t="s">
        <v>70</v>
      </c>
      <c r="E277" s="143" t="s">
        <v>425</v>
      </c>
      <c r="F277" s="143" t="s">
        <v>426</v>
      </c>
      <c r="I277" s="144"/>
      <c r="J277" s="145">
        <f>BK277</f>
        <v>0</v>
      </c>
      <c r="L277" s="141"/>
      <c r="M277" s="146"/>
      <c r="P277" s="147">
        <f>P278+P303+P320+P332+P336</f>
        <v>0</v>
      </c>
      <c r="R277" s="147">
        <f>R278+R303+R320+R332+R336</f>
        <v>1.5924033552000001</v>
      </c>
      <c r="T277" s="148">
        <f>T278+T303+T320+T332+T336</f>
        <v>0</v>
      </c>
      <c r="AR277" s="142" t="s">
        <v>86</v>
      </c>
      <c r="AT277" s="149" t="s">
        <v>70</v>
      </c>
      <c r="AU277" s="149" t="s">
        <v>71</v>
      </c>
      <c r="AY277" s="142" t="s">
        <v>162</v>
      </c>
      <c r="BK277" s="150">
        <f>BK278+BK303+BK320+BK332+BK336</f>
        <v>0</v>
      </c>
    </row>
    <row r="278" spans="2:65" s="11" customFormat="1" ht="22.9" customHeight="1">
      <c r="B278" s="141"/>
      <c r="D278" s="142" t="s">
        <v>70</v>
      </c>
      <c r="E278" s="151" t="s">
        <v>427</v>
      </c>
      <c r="F278" s="151" t="s">
        <v>428</v>
      </c>
      <c r="I278" s="144"/>
      <c r="J278" s="152">
        <f>BK278</f>
        <v>0</v>
      </c>
      <c r="L278" s="141"/>
      <c r="M278" s="146"/>
      <c r="P278" s="147">
        <f>SUM(P279:P302)</f>
        <v>0</v>
      </c>
      <c r="R278" s="147">
        <f>SUM(R279:R302)</f>
        <v>0.28432819000000004</v>
      </c>
      <c r="T278" s="148">
        <f>SUM(T279:T302)</f>
        <v>0</v>
      </c>
      <c r="AR278" s="142" t="s">
        <v>86</v>
      </c>
      <c r="AT278" s="149" t="s">
        <v>70</v>
      </c>
      <c r="AU278" s="149" t="s">
        <v>79</v>
      </c>
      <c r="AY278" s="142" t="s">
        <v>162</v>
      </c>
      <c r="BK278" s="150">
        <f>SUM(BK279:BK302)</f>
        <v>0</v>
      </c>
    </row>
    <row r="279" spans="2:65" s="1" customFormat="1" ht="24.2" customHeight="1">
      <c r="B279" s="123"/>
      <c r="C279" s="153" t="s">
        <v>470</v>
      </c>
      <c r="D279" s="153" t="s">
        <v>164</v>
      </c>
      <c r="E279" s="154" t="s">
        <v>959</v>
      </c>
      <c r="F279" s="155" t="s">
        <v>960</v>
      </c>
      <c r="G279" s="156" t="s">
        <v>193</v>
      </c>
      <c r="H279" s="157">
        <v>98</v>
      </c>
      <c r="I279" s="158"/>
      <c r="J279" s="159">
        <f>ROUND(I279*H279,2)</f>
        <v>0</v>
      </c>
      <c r="K279" s="160"/>
      <c r="L279" s="32"/>
      <c r="M279" s="161" t="s">
        <v>1</v>
      </c>
      <c r="N279" s="122" t="s">
        <v>37</v>
      </c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AR279" s="164" t="s">
        <v>256</v>
      </c>
      <c r="AT279" s="164" t="s">
        <v>164</v>
      </c>
      <c r="AU279" s="164" t="s">
        <v>86</v>
      </c>
      <c r="AY279" s="17" t="s">
        <v>162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7" t="s">
        <v>86</v>
      </c>
      <c r="BK279" s="165">
        <f>ROUND(I279*H279,2)</f>
        <v>0</v>
      </c>
      <c r="BL279" s="17" t="s">
        <v>256</v>
      </c>
      <c r="BM279" s="164" t="s">
        <v>961</v>
      </c>
    </row>
    <row r="280" spans="2:65" s="12" customFormat="1">
      <c r="B280" s="166"/>
      <c r="D280" s="167" t="s">
        <v>170</v>
      </c>
      <c r="E280" s="168" t="s">
        <v>1</v>
      </c>
      <c r="F280" s="169" t="s">
        <v>962</v>
      </c>
      <c r="H280" s="170">
        <v>98</v>
      </c>
      <c r="I280" s="171"/>
      <c r="L280" s="166"/>
      <c r="M280" s="172"/>
      <c r="T280" s="173"/>
      <c r="AT280" s="168" t="s">
        <v>170</v>
      </c>
      <c r="AU280" s="168" t="s">
        <v>86</v>
      </c>
      <c r="AV280" s="12" t="s">
        <v>86</v>
      </c>
      <c r="AW280" s="12" t="s">
        <v>28</v>
      </c>
      <c r="AX280" s="12" t="s">
        <v>79</v>
      </c>
      <c r="AY280" s="168" t="s">
        <v>162</v>
      </c>
    </row>
    <row r="281" spans="2:65" s="1" customFormat="1" ht="16.5" customHeight="1">
      <c r="B281" s="123"/>
      <c r="C281" s="194" t="s">
        <v>474</v>
      </c>
      <c r="D281" s="194" t="s">
        <v>290</v>
      </c>
      <c r="E281" s="195" t="s">
        <v>541</v>
      </c>
      <c r="F281" s="196" t="s">
        <v>542</v>
      </c>
      <c r="G281" s="197" t="s">
        <v>193</v>
      </c>
      <c r="H281" s="198">
        <v>112.7</v>
      </c>
      <c r="I281" s="199"/>
      <c r="J281" s="200">
        <f>ROUND(I281*H281,2)</f>
        <v>0</v>
      </c>
      <c r="K281" s="201"/>
      <c r="L281" s="202"/>
      <c r="M281" s="203" t="s">
        <v>1</v>
      </c>
      <c r="N281" s="204" t="s">
        <v>37</v>
      </c>
      <c r="P281" s="162">
        <f>O281*H281</f>
        <v>0</v>
      </c>
      <c r="Q281" s="162">
        <v>2.9999999999999997E-4</v>
      </c>
      <c r="R281" s="162">
        <f>Q281*H281</f>
        <v>3.381E-2</v>
      </c>
      <c r="S281" s="162">
        <v>0</v>
      </c>
      <c r="T281" s="163">
        <f>S281*H281</f>
        <v>0</v>
      </c>
      <c r="AR281" s="164" t="s">
        <v>340</v>
      </c>
      <c r="AT281" s="164" t="s">
        <v>290</v>
      </c>
      <c r="AU281" s="164" t="s">
        <v>86</v>
      </c>
      <c r="AY281" s="17" t="s">
        <v>162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7" t="s">
        <v>86</v>
      </c>
      <c r="BK281" s="165">
        <f>ROUND(I281*H281,2)</f>
        <v>0</v>
      </c>
      <c r="BL281" s="17" t="s">
        <v>256</v>
      </c>
      <c r="BM281" s="164" t="s">
        <v>963</v>
      </c>
    </row>
    <row r="282" spans="2:65" s="12" customFormat="1">
      <c r="B282" s="166"/>
      <c r="D282" s="167" t="s">
        <v>170</v>
      </c>
      <c r="F282" s="169" t="s">
        <v>964</v>
      </c>
      <c r="H282" s="170">
        <v>112.7</v>
      </c>
      <c r="I282" s="171"/>
      <c r="L282" s="166"/>
      <c r="M282" s="172"/>
      <c r="T282" s="173"/>
      <c r="AT282" s="168" t="s">
        <v>170</v>
      </c>
      <c r="AU282" s="168" t="s">
        <v>86</v>
      </c>
      <c r="AV282" s="12" t="s">
        <v>86</v>
      </c>
      <c r="AW282" s="12" t="s">
        <v>3</v>
      </c>
      <c r="AX282" s="12" t="s">
        <v>79</v>
      </c>
      <c r="AY282" s="168" t="s">
        <v>162</v>
      </c>
    </row>
    <row r="283" spans="2:65" s="1" customFormat="1" ht="21.75" customHeight="1">
      <c r="B283" s="123"/>
      <c r="C283" s="153" t="s">
        <v>478</v>
      </c>
      <c r="D283" s="153" t="s">
        <v>164</v>
      </c>
      <c r="E283" s="154" t="s">
        <v>965</v>
      </c>
      <c r="F283" s="155" t="s">
        <v>966</v>
      </c>
      <c r="G283" s="156" t="s">
        <v>193</v>
      </c>
      <c r="H283" s="157">
        <v>43.095999999999997</v>
      </c>
      <c r="I283" s="158"/>
      <c r="J283" s="159">
        <f>ROUND(I283*H283,2)</f>
        <v>0</v>
      </c>
      <c r="K283" s="160"/>
      <c r="L283" s="32"/>
      <c r="M283" s="161" t="s">
        <v>1</v>
      </c>
      <c r="N283" s="122" t="s">
        <v>37</v>
      </c>
      <c r="P283" s="162">
        <f>O283*H283</f>
        <v>0</v>
      </c>
      <c r="Q283" s="162">
        <v>0</v>
      </c>
      <c r="R283" s="162">
        <f>Q283*H283</f>
        <v>0</v>
      </c>
      <c r="S283" s="162">
        <v>0</v>
      </c>
      <c r="T283" s="163">
        <f>S283*H283</f>
        <v>0</v>
      </c>
      <c r="AR283" s="164" t="s">
        <v>256</v>
      </c>
      <c r="AT283" s="164" t="s">
        <v>164</v>
      </c>
      <c r="AU283" s="164" t="s">
        <v>86</v>
      </c>
      <c r="AY283" s="17" t="s">
        <v>162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7" t="s">
        <v>86</v>
      </c>
      <c r="BK283" s="165">
        <f>ROUND(I283*H283,2)</f>
        <v>0</v>
      </c>
      <c r="BL283" s="17" t="s">
        <v>256</v>
      </c>
      <c r="BM283" s="164" t="s">
        <v>967</v>
      </c>
    </row>
    <row r="284" spans="2:65" s="12" customFormat="1">
      <c r="B284" s="166"/>
      <c r="D284" s="167" t="s">
        <v>170</v>
      </c>
      <c r="E284" s="168" t="s">
        <v>1</v>
      </c>
      <c r="F284" s="169" t="s">
        <v>968</v>
      </c>
      <c r="H284" s="170">
        <v>43.095999999999997</v>
      </c>
      <c r="I284" s="171"/>
      <c r="L284" s="166"/>
      <c r="M284" s="172"/>
      <c r="T284" s="173"/>
      <c r="AT284" s="168" t="s">
        <v>170</v>
      </c>
      <c r="AU284" s="168" t="s">
        <v>86</v>
      </c>
      <c r="AV284" s="12" t="s">
        <v>86</v>
      </c>
      <c r="AW284" s="12" t="s">
        <v>28</v>
      </c>
      <c r="AX284" s="12" t="s">
        <v>79</v>
      </c>
      <c r="AY284" s="168" t="s">
        <v>162</v>
      </c>
    </row>
    <row r="285" spans="2:65" s="1" customFormat="1" ht="16.5" customHeight="1">
      <c r="B285" s="123"/>
      <c r="C285" s="194" t="s">
        <v>482</v>
      </c>
      <c r="D285" s="194" t="s">
        <v>290</v>
      </c>
      <c r="E285" s="195" t="s">
        <v>541</v>
      </c>
      <c r="F285" s="196" t="s">
        <v>542</v>
      </c>
      <c r="G285" s="197" t="s">
        <v>193</v>
      </c>
      <c r="H285" s="198">
        <v>51.715000000000003</v>
      </c>
      <c r="I285" s="199"/>
      <c r="J285" s="200">
        <f>ROUND(I285*H285,2)</f>
        <v>0</v>
      </c>
      <c r="K285" s="201"/>
      <c r="L285" s="202"/>
      <c r="M285" s="203" t="s">
        <v>1</v>
      </c>
      <c r="N285" s="204" t="s">
        <v>37</v>
      </c>
      <c r="P285" s="162">
        <f>O285*H285</f>
        <v>0</v>
      </c>
      <c r="Q285" s="162">
        <v>2.9999999999999997E-4</v>
      </c>
      <c r="R285" s="162">
        <f>Q285*H285</f>
        <v>1.5514500000000001E-2</v>
      </c>
      <c r="S285" s="162">
        <v>0</v>
      </c>
      <c r="T285" s="163">
        <f>S285*H285</f>
        <v>0</v>
      </c>
      <c r="AR285" s="164" t="s">
        <v>340</v>
      </c>
      <c r="AT285" s="164" t="s">
        <v>290</v>
      </c>
      <c r="AU285" s="164" t="s">
        <v>86</v>
      </c>
      <c r="AY285" s="17" t="s">
        <v>162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7" t="s">
        <v>86</v>
      </c>
      <c r="BK285" s="165">
        <f>ROUND(I285*H285,2)</f>
        <v>0</v>
      </c>
      <c r="BL285" s="17" t="s">
        <v>256</v>
      </c>
      <c r="BM285" s="164" t="s">
        <v>969</v>
      </c>
    </row>
    <row r="286" spans="2:65" s="12" customFormat="1">
      <c r="B286" s="166"/>
      <c r="D286" s="167" t="s">
        <v>170</v>
      </c>
      <c r="F286" s="169" t="s">
        <v>970</v>
      </c>
      <c r="H286" s="170">
        <v>51.715000000000003</v>
      </c>
      <c r="I286" s="171"/>
      <c r="L286" s="166"/>
      <c r="M286" s="172"/>
      <c r="T286" s="173"/>
      <c r="AT286" s="168" t="s">
        <v>170</v>
      </c>
      <c r="AU286" s="168" t="s">
        <v>86</v>
      </c>
      <c r="AV286" s="12" t="s">
        <v>86</v>
      </c>
      <c r="AW286" s="12" t="s">
        <v>3</v>
      </c>
      <c r="AX286" s="12" t="s">
        <v>79</v>
      </c>
      <c r="AY286" s="168" t="s">
        <v>162</v>
      </c>
    </row>
    <row r="287" spans="2:65" s="1" customFormat="1" ht="24.2" customHeight="1">
      <c r="B287" s="123"/>
      <c r="C287" s="153" t="s">
        <v>486</v>
      </c>
      <c r="D287" s="153" t="s">
        <v>164</v>
      </c>
      <c r="E287" s="154" t="s">
        <v>971</v>
      </c>
      <c r="F287" s="155" t="s">
        <v>972</v>
      </c>
      <c r="G287" s="156" t="s">
        <v>193</v>
      </c>
      <c r="H287" s="157">
        <v>21.547999999999998</v>
      </c>
      <c r="I287" s="158"/>
      <c r="J287" s="159">
        <f>ROUND(I287*H287,2)</f>
        <v>0</v>
      </c>
      <c r="K287" s="160"/>
      <c r="L287" s="32"/>
      <c r="M287" s="161" t="s">
        <v>1</v>
      </c>
      <c r="N287" s="122" t="s">
        <v>37</v>
      </c>
      <c r="P287" s="162">
        <f>O287*H287</f>
        <v>0</v>
      </c>
      <c r="Q287" s="162">
        <v>7.5000000000000002E-4</v>
      </c>
      <c r="R287" s="162">
        <f>Q287*H287</f>
        <v>1.6160999999999998E-2</v>
      </c>
      <c r="S287" s="162">
        <v>0</v>
      </c>
      <c r="T287" s="163">
        <f>S287*H287</f>
        <v>0</v>
      </c>
      <c r="AR287" s="164" t="s">
        <v>256</v>
      </c>
      <c r="AT287" s="164" t="s">
        <v>164</v>
      </c>
      <c r="AU287" s="164" t="s">
        <v>86</v>
      </c>
      <c r="AY287" s="17" t="s">
        <v>162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7" t="s">
        <v>86</v>
      </c>
      <c r="BK287" s="165">
        <f>ROUND(I287*H287,2)</f>
        <v>0</v>
      </c>
      <c r="BL287" s="17" t="s">
        <v>256</v>
      </c>
      <c r="BM287" s="164" t="s">
        <v>973</v>
      </c>
    </row>
    <row r="288" spans="2:65" s="12" customFormat="1">
      <c r="B288" s="166"/>
      <c r="D288" s="167" t="s">
        <v>170</v>
      </c>
      <c r="E288" s="168" t="s">
        <v>1</v>
      </c>
      <c r="F288" s="169" t="s">
        <v>741</v>
      </c>
      <c r="H288" s="170">
        <v>21.547999999999998</v>
      </c>
      <c r="I288" s="171"/>
      <c r="L288" s="166"/>
      <c r="M288" s="172"/>
      <c r="T288" s="173"/>
      <c r="AT288" s="168" t="s">
        <v>170</v>
      </c>
      <c r="AU288" s="168" t="s">
        <v>86</v>
      </c>
      <c r="AV288" s="12" t="s">
        <v>86</v>
      </c>
      <c r="AW288" s="12" t="s">
        <v>28</v>
      </c>
      <c r="AX288" s="12" t="s">
        <v>79</v>
      </c>
      <c r="AY288" s="168" t="s">
        <v>162</v>
      </c>
    </row>
    <row r="289" spans="2:65" s="1" customFormat="1" ht="37.9" customHeight="1">
      <c r="B289" s="123"/>
      <c r="C289" s="194" t="s">
        <v>490</v>
      </c>
      <c r="D289" s="194" t="s">
        <v>290</v>
      </c>
      <c r="E289" s="195" t="s">
        <v>974</v>
      </c>
      <c r="F289" s="196" t="s">
        <v>975</v>
      </c>
      <c r="G289" s="197" t="s">
        <v>193</v>
      </c>
      <c r="H289" s="198">
        <v>24.78</v>
      </c>
      <c r="I289" s="199"/>
      <c r="J289" s="200">
        <f>ROUND(I289*H289,2)</f>
        <v>0</v>
      </c>
      <c r="K289" s="201"/>
      <c r="L289" s="202"/>
      <c r="M289" s="203" t="s">
        <v>1</v>
      </c>
      <c r="N289" s="204" t="s">
        <v>37</v>
      </c>
      <c r="P289" s="162">
        <f>O289*H289</f>
        <v>0</v>
      </c>
      <c r="Q289" s="162">
        <v>2E-3</v>
      </c>
      <c r="R289" s="162">
        <f>Q289*H289</f>
        <v>4.956E-2</v>
      </c>
      <c r="S289" s="162">
        <v>0</v>
      </c>
      <c r="T289" s="163">
        <f>S289*H289</f>
        <v>0</v>
      </c>
      <c r="AR289" s="164" t="s">
        <v>340</v>
      </c>
      <c r="AT289" s="164" t="s">
        <v>290</v>
      </c>
      <c r="AU289" s="164" t="s">
        <v>86</v>
      </c>
      <c r="AY289" s="17" t="s">
        <v>162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7" t="s">
        <v>86</v>
      </c>
      <c r="BK289" s="165">
        <f>ROUND(I289*H289,2)</f>
        <v>0</v>
      </c>
      <c r="BL289" s="17" t="s">
        <v>256</v>
      </c>
      <c r="BM289" s="164" t="s">
        <v>976</v>
      </c>
    </row>
    <row r="290" spans="2:65" s="12" customFormat="1">
      <c r="B290" s="166"/>
      <c r="D290" s="167" t="s">
        <v>170</v>
      </c>
      <c r="F290" s="169" t="s">
        <v>977</v>
      </c>
      <c r="H290" s="170">
        <v>24.78</v>
      </c>
      <c r="I290" s="171"/>
      <c r="L290" s="166"/>
      <c r="M290" s="172"/>
      <c r="T290" s="173"/>
      <c r="AT290" s="168" t="s">
        <v>170</v>
      </c>
      <c r="AU290" s="168" t="s">
        <v>86</v>
      </c>
      <c r="AV290" s="12" t="s">
        <v>86</v>
      </c>
      <c r="AW290" s="12" t="s">
        <v>3</v>
      </c>
      <c r="AX290" s="12" t="s">
        <v>79</v>
      </c>
      <c r="AY290" s="168" t="s">
        <v>162</v>
      </c>
    </row>
    <row r="291" spans="2:65" s="1" customFormat="1" ht="37.9" customHeight="1">
      <c r="B291" s="123"/>
      <c r="C291" s="153" t="s">
        <v>494</v>
      </c>
      <c r="D291" s="153" t="s">
        <v>164</v>
      </c>
      <c r="E291" s="154" t="s">
        <v>978</v>
      </c>
      <c r="F291" s="155" t="s">
        <v>979</v>
      </c>
      <c r="G291" s="156" t="s">
        <v>193</v>
      </c>
      <c r="H291" s="157">
        <v>49</v>
      </c>
      <c r="I291" s="158"/>
      <c r="J291" s="159">
        <f>ROUND(I291*H291,2)</f>
        <v>0</v>
      </c>
      <c r="K291" s="160"/>
      <c r="L291" s="32"/>
      <c r="M291" s="161" t="s">
        <v>1</v>
      </c>
      <c r="N291" s="122" t="s">
        <v>37</v>
      </c>
      <c r="P291" s="162">
        <f>O291*H291</f>
        <v>0</v>
      </c>
      <c r="Q291" s="162">
        <v>3.0000000000000001E-5</v>
      </c>
      <c r="R291" s="162">
        <f>Q291*H291</f>
        <v>1.47E-3</v>
      </c>
      <c r="S291" s="162">
        <v>0</v>
      </c>
      <c r="T291" s="163">
        <f>S291*H291</f>
        <v>0</v>
      </c>
      <c r="AR291" s="164" t="s">
        <v>256</v>
      </c>
      <c r="AT291" s="164" t="s">
        <v>164</v>
      </c>
      <c r="AU291" s="164" t="s">
        <v>86</v>
      </c>
      <c r="AY291" s="17" t="s">
        <v>162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7" t="s">
        <v>86</v>
      </c>
      <c r="BK291" s="165">
        <f>ROUND(I291*H291,2)</f>
        <v>0</v>
      </c>
      <c r="BL291" s="17" t="s">
        <v>256</v>
      </c>
      <c r="BM291" s="164" t="s">
        <v>980</v>
      </c>
    </row>
    <row r="292" spans="2:65" s="12" customFormat="1">
      <c r="B292" s="166"/>
      <c r="D292" s="167" t="s">
        <v>170</v>
      </c>
      <c r="E292" s="168" t="s">
        <v>1</v>
      </c>
      <c r="F292" s="169" t="s">
        <v>981</v>
      </c>
      <c r="H292" s="170">
        <v>49</v>
      </c>
      <c r="I292" s="171"/>
      <c r="L292" s="166"/>
      <c r="M292" s="172"/>
      <c r="T292" s="173"/>
      <c r="AT292" s="168" t="s">
        <v>170</v>
      </c>
      <c r="AU292" s="168" t="s">
        <v>86</v>
      </c>
      <c r="AV292" s="12" t="s">
        <v>86</v>
      </c>
      <c r="AW292" s="12" t="s">
        <v>28</v>
      </c>
      <c r="AX292" s="12" t="s">
        <v>71</v>
      </c>
      <c r="AY292" s="168" t="s">
        <v>162</v>
      </c>
    </row>
    <row r="293" spans="2:65" s="13" customFormat="1">
      <c r="B293" s="174"/>
      <c r="D293" s="167" t="s">
        <v>170</v>
      </c>
      <c r="E293" s="175" t="s">
        <v>745</v>
      </c>
      <c r="F293" s="176" t="s">
        <v>177</v>
      </c>
      <c r="H293" s="177">
        <v>49</v>
      </c>
      <c r="I293" s="178"/>
      <c r="L293" s="174"/>
      <c r="M293" s="179"/>
      <c r="T293" s="180"/>
      <c r="AT293" s="175" t="s">
        <v>170</v>
      </c>
      <c r="AU293" s="175" t="s">
        <v>86</v>
      </c>
      <c r="AV293" s="13" t="s">
        <v>168</v>
      </c>
      <c r="AW293" s="13" t="s">
        <v>28</v>
      </c>
      <c r="AX293" s="13" t="s">
        <v>79</v>
      </c>
      <c r="AY293" s="175" t="s">
        <v>162</v>
      </c>
    </row>
    <row r="294" spans="2:65" s="1" customFormat="1" ht="37.9" customHeight="1">
      <c r="B294" s="123"/>
      <c r="C294" s="194" t="s">
        <v>499</v>
      </c>
      <c r="D294" s="194" t="s">
        <v>290</v>
      </c>
      <c r="E294" s="195" t="s">
        <v>982</v>
      </c>
      <c r="F294" s="196" t="s">
        <v>983</v>
      </c>
      <c r="G294" s="197" t="s">
        <v>193</v>
      </c>
      <c r="H294" s="198">
        <v>56.35</v>
      </c>
      <c r="I294" s="199"/>
      <c r="J294" s="200">
        <f>ROUND(I294*H294,2)</f>
        <v>0</v>
      </c>
      <c r="K294" s="201"/>
      <c r="L294" s="202"/>
      <c r="M294" s="203" t="s">
        <v>1</v>
      </c>
      <c r="N294" s="204" t="s">
        <v>37</v>
      </c>
      <c r="P294" s="162">
        <f>O294*H294</f>
        <v>0</v>
      </c>
      <c r="Q294" s="162">
        <v>2E-3</v>
      </c>
      <c r="R294" s="162">
        <f>Q294*H294</f>
        <v>0.11270000000000001</v>
      </c>
      <c r="S294" s="162">
        <v>0</v>
      </c>
      <c r="T294" s="163">
        <f>S294*H294</f>
        <v>0</v>
      </c>
      <c r="AR294" s="164" t="s">
        <v>340</v>
      </c>
      <c r="AT294" s="164" t="s">
        <v>290</v>
      </c>
      <c r="AU294" s="164" t="s">
        <v>86</v>
      </c>
      <c r="AY294" s="17" t="s">
        <v>162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7" t="s">
        <v>86</v>
      </c>
      <c r="BK294" s="165">
        <f>ROUND(I294*H294,2)</f>
        <v>0</v>
      </c>
      <c r="BL294" s="17" t="s">
        <v>256</v>
      </c>
      <c r="BM294" s="164" t="s">
        <v>984</v>
      </c>
    </row>
    <row r="295" spans="2:65" s="12" customFormat="1">
      <c r="B295" s="166"/>
      <c r="D295" s="167" t="s">
        <v>170</v>
      </c>
      <c r="F295" s="169" t="s">
        <v>985</v>
      </c>
      <c r="H295" s="170">
        <v>56.35</v>
      </c>
      <c r="I295" s="171"/>
      <c r="L295" s="166"/>
      <c r="M295" s="172"/>
      <c r="T295" s="173"/>
      <c r="AT295" s="168" t="s">
        <v>170</v>
      </c>
      <c r="AU295" s="168" t="s">
        <v>86</v>
      </c>
      <c r="AV295" s="12" t="s">
        <v>86</v>
      </c>
      <c r="AW295" s="12" t="s">
        <v>3</v>
      </c>
      <c r="AX295" s="12" t="s">
        <v>79</v>
      </c>
      <c r="AY295" s="168" t="s">
        <v>162</v>
      </c>
    </row>
    <row r="296" spans="2:65" s="1" customFormat="1" ht="33" customHeight="1">
      <c r="B296" s="123"/>
      <c r="C296" s="153" t="s">
        <v>505</v>
      </c>
      <c r="D296" s="153" t="s">
        <v>164</v>
      </c>
      <c r="E296" s="154" t="s">
        <v>986</v>
      </c>
      <c r="F296" s="155" t="s">
        <v>987</v>
      </c>
      <c r="G296" s="156" t="s">
        <v>193</v>
      </c>
      <c r="H296" s="157">
        <v>21.547999999999998</v>
      </c>
      <c r="I296" s="158"/>
      <c r="J296" s="159">
        <f>ROUND(I296*H296,2)</f>
        <v>0</v>
      </c>
      <c r="K296" s="160"/>
      <c r="L296" s="32"/>
      <c r="M296" s="161" t="s">
        <v>1</v>
      </c>
      <c r="N296" s="122" t="s">
        <v>37</v>
      </c>
      <c r="P296" s="162">
        <f>O296*H296</f>
        <v>0</v>
      </c>
      <c r="Q296" s="162">
        <v>3.0000000000000001E-5</v>
      </c>
      <c r="R296" s="162">
        <f>Q296*H296</f>
        <v>6.4643999999999997E-4</v>
      </c>
      <c r="S296" s="162">
        <v>0</v>
      </c>
      <c r="T296" s="163">
        <f>S296*H296</f>
        <v>0</v>
      </c>
      <c r="AR296" s="164" t="s">
        <v>256</v>
      </c>
      <c r="AT296" s="164" t="s">
        <v>164</v>
      </c>
      <c r="AU296" s="164" t="s">
        <v>86</v>
      </c>
      <c r="AY296" s="17" t="s">
        <v>162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7" t="s">
        <v>86</v>
      </c>
      <c r="BK296" s="165">
        <f>ROUND(I296*H296,2)</f>
        <v>0</v>
      </c>
      <c r="BL296" s="17" t="s">
        <v>256</v>
      </c>
      <c r="BM296" s="164" t="s">
        <v>988</v>
      </c>
    </row>
    <row r="297" spans="2:65" s="12" customFormat="1">
      <c r="B297" s="166"/>
      <c r="D297" s="167" t="s">
        <v>170</v>
      </c>
      <c r="E297" s="168" t="s">
        <v>1</v>
      </c>
      <c r="F297" s="169" t="s">
        <v>741</v>
      </c>
      <c r="H297" s="170">
        <v>21.547999999999998</v>
      </c>
      <c r="I297" s="171"/>
      <c r="L297" s="166"/>
      <c r="M297" s="172"/>
      <c r="T297" s="173"/>
      <c r="AT297" s="168" t="s">
        <v>170</v>
      </c>
      <c r="AU297" s="168" t="s">
        <v>86</v>
      </c>
      <c r="AV297" s="12" t="s">
        <v>86</v>
      </c>
      <c r="AW297" s="12" t="s">
        <v>28</v>
      </c>
      <c r="AX297" s="12" t="s">
        <v>79</v>
      </c>
      <c r="AY297" s="168" t="s">
        <v>162</v>
      </c>
    </row>
    <row r="298" spans="2:65" s="1" customFormat="1" ht="37.9" customHeight="1">
      <c r="B298" s="123"/>
      <c r="C298" s="194" t="s">
        <v>507</v>
      </c>
      <c r="D298" s="194" t="s">
        <v>290</v>
      </c>
      <c r="E298" s="195" t="s">
        <v>982</v>
      </c>
      <c r="F298" s="196" t="s">
        <v>983</v>
      </c>
      <c r="G298" s="197" t="s">
        <v>193</v>
      </c>
      <c r="H298" s="198">
        <v>25.858000000000001</v>
      </c>
      <c r="I298" s="199"/>
      <c r="J298" s="200">
        <f>ROUND(I298*H298,2)</f>
        <v>0</v>
      </c>
      <c r="K298" s="201"/>
      <c r="L298" s="202"/>
      <c r="M298" s="203" t="s">
        <v>1</v>
      </c>
      <c r="N298" s="204" t="s">
        <v>37</v>
      </c>
      <c r="P298" s="162">
        <f>O298*H298</f>
        <v>0</v>
      </c>
      <c r="Q298" s="162">
        <v>2E-3</v>
      </c>
      <c r="R298" s="162">
        <f>Q298*H298</f>
        <v>5.1716000000000005E-2</v>
      </c>
      <c r="S298" s="162">
        <v>0</v>
      </c>
      <c r="T298" s="163">
        <f>S298*H298</f>
        <v>0</v>
      </c>
      <c r="AR298" s="164" t="s">
        <v>340</v>
      </c>
      <c r="AT298" s="164" t="s">
        <v>290</v>
      </c>
      <c r="AU298" s="164" t="s">
        <v>86</v>
      </c>
      <c r="AY298" s="17" t="s">
        <v>162</v>
      </c>
      <c r="BE298" s="165">
        <f>IF(N298="základná",J298,0)</f>
        <v>0</v>
      </c>
      <c r="BF298" s="165">
        <f>IF(N298="znížená",J298,0)</f>
        <v>0</v>
      </c>
      <c r="BG298" s="165">
        <f>IF(N298="zákl. prenesená",J298,0)</f>
        <v>0</v>
      </c>
      <c r="BH298" s="165">
        <f>IF(N298="zníž. prenesená",J298,0)</f>
        <v>0</v>
      </c>
      <c r="BI298" s="165">
        <f>IF(N298="nulová",J298,0)</f>
        <v>0</v>
      </c>
      <c r="BJ298" s="17" t="s">
        <v>86</v>
      </c>
      <c r="BK298" s="165">
        <f>ROUND(I298*H298,2)</f>
        <v>0</v>
      </c>
      <c r="BL298" s="17" t="s">
        <v>256</v>
      </c>
      <c r="BM298" s="164" t="s">
        <v>989</v>
      </c>
    </row>
    <row r="299" spans="2:65" s="12" customFormat="1">
      <c r="B299" s="166"/>
      <c r="D299" s="167" t="s">
        <v>170</v>
      </c>
      <c r="F299" s="169" t="s">
        <v>990</v>
      </c>
      <c r="H299" s="170">
        <v>25.858000000000001</v>
      </c>
      <c r="I299" s="171"/>
      <c r="L299" s="166"/>
      <c r="M299" s="172"/>
      <c r="T299" s="173"/>
      <c r="AT299" s="168" t="s">
        <v>170</v>
      </c>
      <c r="AU299" s="168" t="s">
        <v>86</v>
      </c>
      <c r="AV299" s="12" t="s">
        <v>86</v>
      </c>
      <c r="AW299" s="12" t="s">
        <v>3</v>
      </c>
      <c r="AX299" s="12" t="s">
        <v>79</v>
      </c>
      <c r="AY299" s="168" t="s">
        <v>162</v>
      </c>
    </row>
    <row r="300" spans="2:65" s="1" customFormat="1" ht="16.5" customHeight="1">
      <c r="B300" s="123"/>
      <c r="C300" s="153" t="s">
        <v>512</v>
      </c>
      <c r="D300" s="153" t="s">
        <v>164</v>
      </c>
      <c r="E300" s="154" t="s">
        <v>991</v>
      </c>
      <c r="F300" s="155" t="s">
        <v>992</v>
      </c>
      <c r="G300" s="156" t="s">
        <v>174</v>
      </c>
      <c r="H300" s="157">
        <v>9.65</v>
      </c>
      <c r="I300" s="158"/>
      <c r="J300" s="159">
        <f>ROUND(I300*H300,2)</f>
        <v>0</v>
      </c>
      <c r="K300" s="160"/>
      <c r="L300" s="32"/>
      <c r="M300" s="161" t="s">
        <v>1</v>
      </c>
      <c r="N300" s="122" t="s">
        <v>37</v>
      </c>
      <c r="P300" s="162">
        <f>O300*H300</f>
        <v>0</v>
      </c>
      <c r="Q300" s="162">
        <v>2.8499999999999999E-4</v>
      </c>
      <c r="R300" s="162">
        <f>Q300*H300</f>
        <v>2.7502500000000001E-3</v>
      </c>
      <c r="S300" s="162">
        <v>0</v>
      </c>
      <c r="T300" s="163">
        <f>S300*H300</f>
        <v>0</v>
      </c>
      <c r="AR300" s="164" t="s">
        <v>256</v>
      </c>
      <c r="AT300" s="164" t="s">
        <v>164</v>
      </c>
      <c r="AU300" s="164" t="s">
        <v>86</v>
      </c>
      <c r="AY300" s="17" t="s">
        <v>162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7" t="s">
        <v>86</v>
      </c>
      <c r="BK300" s="165">
        <f>ROUND(I300*H300,2)</f>
        <v>0</v>
      </c>
      <c r="BL300" s="17" t="s">
        <v>256</v>
      </c>
      <c r="BM300" s="164" t="s">
        <v>993</v>
      </c>
    </row>
    <row r="301" spans="2:65" s="12" customFormat="1">
      <c r="B301" s="166"/>
      <c r="D301" s="167" t="s">
        <v>170</v>
      </c>
      <c r="E301" s="168" t="s">
        <v>1</v>
      </c>
      <c r="F301" s="169" t="s">
        <v>994</v>
      </c>
      <c r="H301" s="170">
        <v>9.65</v>
      </c>
      <c r="I301" s="171"/>
      <c r="L301" s="166"/>
      <c r="M301" s="172"/>
      <c r="T301" s="173"/>
      <c r="AT301" s="168" t="s">
        <v>170</v>
      </c>
      <c r="AU301" s="168" t="s">
        <v>86</v>
      </c>
      <c r="AV301" s="12" t="s">
        <v>86</v>
      </c>
      <c r="AW301" s="12" t="s">
        <v>28</v>
      </c>
      <c r="AX301" s="12" t="s">
        <v>79</v>
      </c>
      <c r="AY301" s="168" t="s">
        <v>162</v>
      </c>
    </row>
    <row r="302" spans="2:65" s="1" customFormat="1" ht="24.2" customHeight="1">
      <c r="B302" s="123"/>
      <c r="C302" s="153" t="s">
        <v>514</v>
      </c>
      <c r="D302" s="153" t="s">
        <v>164</v>
      </c>
      <c r="E302" s="154" t="s">
        <v>445</v>
      </c>
      <c r="F302" s="155" t="s">
        <v>446</v>
      </c>
      <c r="G302" s="156" t="s">
        <v>447</v>
      </c>
      <c r="H302" s="205"/>
      <c r="I302" s="158"/>
      <c r="J302" s="159">
        <f>ROUND(I302*H302,2)</f>
        <v>0</v>
      </c>
      <c r="K302" s="160"/>
      <c r="L302" s="32"/>
      <c r="M302" s="161" t="s">
        <v>1</v>
      </c>
      <c r="N302" s="122" t="s">
        <v>37</v>
      </c>
      <c r="P302" s="162">
        <f>O302*H302</f>
        <v>0</v>
      </c>
      <c r="Q302" s="162">
        <v>0</v>
      </c>
      <c r="R302" s="162">
        <f>Q302*H302</f>
        <v>0</v>
      </c>
      <c r="S302" s="162">
        <v>0</v>
      </c>
      <c r="T302" s="163">
        <f>S302*H302</f>
        <v>0</v>
      </c>
      <c r="AR302" s="164" t="s">
        <v>256</v>
      </c>
      <c r="AT302" s="164" t="s">
        <v>164</v>
      </c>
      <c r="AU302" s="164" t="s">
        <v>86</v>
      </c>
      <c r="AY302" s="17" t="s">
        <v>162</v>
      </c>
      <c r="BE302" s="165">
        <f>IF(N302="základná",J302,0)</f>
        <v>0</v>
      </c>
      <c r="BF302" s="165">
        <f>IF(N302="znížená",J302,0)</f>
        <v>0</v>
      </c>
      <c r="BG302" s="165">
        <f>IF(N302="zákl. prenesená",J302,0)</f>
        <v>0</v>
      </c>
      <c r="BH302" s="165">
        <f>IF(N302="zníž. prenesená",J302,0)</f>
        <v>0</v>
      </c>
      <c r="BI302" s="165">
        <f>IF(N302="nulová",J302,0)</f>
        <v>0</v>
      </c>
      <c r="BJ302" s="17" t="s">
        <v>86</v>
      </c>
      <c r="BK302" s="165">
        <f>ROUND(I302*H302,2)</f>
        <v>0</v>
      </c>
      <c r="BL302" s="17" t="s">
        <v>256</v>
      </c>
      <c r="BM302" s="164" t="s">
        <v>995</v>
      </c>
    </row>
    <row r="303" spans="2:65" s="11" customFormat="1" ht="22.9" customHeight="1">
      <c r="B303" s="141"/>
      <c r="D303" s="142" t="s">
        <v>70</v>
      </c>
      <c r="E303" s="151" t="s">
        <v>449</v>
      </c>
      <c r="F303" s="151" t="s">
        <v>450</v>
      </c>
      <c r="I303" s="144"/>
      <c r="J303" s="152">
        <f>BK303</f>
        <v>0</v>
      </c>
      <c r="L303" s="141"/>
      <c r="M303" s="146"/>
      <c r="P303" s="147">
        <f>SUM(P304:P319)</f>
        <v>0</v>
      </c>
      <c r="R303" s="147">
        <f>SUM(R304:R319)</f>
        <v>0.28399381000000001</v>
      </c>
      <c r="T303" s="148">
        <f>SUM(T304:T319)</f>
        <v>0</v>
      </c>
      <c r="AR303" s="142" t="s">
        <v>86</v>
      </c>
      <c r="AT303" s="149" t="s">
        <v>70</v>
      </c>
      <c r="AU303" s="149" t="s">
        <v>79</v>
      </c>
      <c r="AY303" s="142" t="s">
        <v>162</v>
      </c>
      <c r="BK303" s="150">
        <f>SUM(BK304:BK319)</f>
        <v>0</v>
      </c>
    </row>
    <row r="304" spans="2:65" s="1" customFormat="1" ht="37.9" customHeight="1">
      <c r="B304" s="123"/>
      <c r="C304" s="153" t="s">
        <v>519</v>
      </c>
      <c r="D304" s="153" t="s">
        <v>164</v>
      </c>
      <c r="E304" s="154" t="s">
        <v>462</v>
      </c>
      <c r="F304" s="155" t="s">
        <v>463</v>
      </c>
      <c r="G304" s="156" t="s">
        <v>193</v>
      </c>
      <c r="H304" s="157">
        <v>51.122999999999998</v>
      </c>
      <c r="I304" s="158"/>
      <c r="J304" s="159">
        <f>ROUND(I304*H304,2)</f>
        <v>0</v>
      </c>
      <c r="K304" s="160"/>
      <c r="L304" s="32"/>
      <c r="M304" s="161" t="s">
        <v>1</v>
      </c>
      <c r="N304" s="122" t="s">
        <v>37</v>
      </c>
      <c r="P304" s="162">
        <f>O304*H304</f>
        <v>0</v>
      </c>
      <c r="Q304" s="162">
        <v>0</v>
      </c>
      <c r="R304" s="162">
        <f>Q304*H304</f>
        <v>0</v>
      </c>
      <c r="S304" s="162">
        <v>0</v>
      </c>
      <c r="T304" s="163">
        <f>S304*H304</f>
        <v>0</v>
      </c>
      <c r="AR304" s="164" t="s">
        <v>256</v>
      </c>
      <c r="AT304" s="164" t="s">
        <v>164</v>
      </c>
      <c r="AU304" s="164" t="s">
        <v>86</v>
      </c>
      <c r="AY304" s="17" t="s">
        <v>162</v>
      </c>
      <c r="BE304" s="165">
        <f>IF(N304="základná",J304,0)</f>
        <v>0</v>
      </c>
      <c r="BF304" s="165">
        <f>IF(N304="znížená",J304,0)</f>
        <v>0</v>
      </c>
      <c r="BG304" s="165">
        <f>IF(N304="zákl. prenesená",J304,0)</f>
        <v>0</v>
      </c>
      <c r="BH304" s="165">
        <f>IF(N304="zníž. prenesená",J304,0)</f>
        <v>0</v>
      </c>
      <c r="BI304" s="165">
        <f>IF(N304="nulová",J304,0)</f>
        <v>0</v>
      </c>
      <c r="BJ304" s="17" t="s">
        <v>86</v>
      </c>
      <c r="BK304" s="165">
        <f>ROUND(I304*H304,2)</f>
        <v>0</v>
      </c>
      <c r="BL304" s="17" t="s">
        <v>256</v>
      </c>
      <c r="BM304" s="164" t="s">
        <v>996</v>
      </c>
    </row>
    <row r="305" spans="2:65" s="12" customFormat="1">
      <c r="B305" s="166"/>
      <c r="D305" s="167" t="s">
        <v>170</v>
      </c>
      <c r="E305" s="168" t="s">
        <v>1</v>
      </c>
      <c r="F305" s="169" t="s">
        <v>997</v>
      </c>
      <c r="H305" s="170">
        <v>51.122999999999998</v>
      </c>
      <c r="I305" s="171"/>
      <c r="L305" s="166"/>
      <c r="M305" s="172"/>
      <c r="T305" s="173"/>
      <c r="AT305" s="168" t="s">
        <v>170</v>
      </c>
      <c r="AU305" s="168" t="s">
        <v>86</v>
      </c>
      <c r="AV305" s="12" t="s">
        <v>86</v>
      </c>
      <c r="AW305" s="12" t="s">
        <v>28</v>
      </c>
      <c r="AX305" s="12" t="s">
        <v>71</v>
      </c>
      <c r="AY305" s="168" t="s">
        <v>162</v>
      </c>
    </row>
    <row r="306" spans="2:65" s="13" customFormat="1">
      <c r="B306" s="174"/>
      <c r="D306" s="167" t="s">
        <v>170</v>
      </c>
      <c r="E306" s="175" t="s">
        <v>746</v>
      </c>
      <c r="F306" s="176" t="s">
        <v>177</v>
      </c>
      <c r="H306" s="177">
        <v>51.122999999999998</v>
      </c>
      <c r="I306" s="178"/>
      <c r="L306" s="174"/>
      <c r="M306" s="179"/>
      <c r="T306" s="180"/>
      <c r="AT306" s="175" t="s">
        <v>170</v>
      </c>
      <c r="AU306" s="175" t="s">
        <v>86</v>
      </c>
      <c r="AV306" s="13" t="s">
        <v>168</v>
      </c>
      <c r="AW306" s="13" t="s">
        <v>28</v>
      </c>
      <c r="AX306" s="13" t="s">
        <v>79</v>
      </c>
      <c r="AY306" s="175" t="s">
        <v>162</v>
      </c>
    </row>
    <row r="307" spans="2:65" s="1" customFormat="1" ht="24.2" customHeight="1">
      <c r="B307" s="123"/>
      <c r="C307" s="194" t="s">
        <v>521</v>
      </c>
      <c r="D307" s="194" t="s">
        <v>290</v>
      </c>
      <c r="E307" s="195" t="s">
        <v>471</v>
      </c>
      <c r="F307" s="196" t="s">
        <v>472</v>
      </c>
      <c r="G307" s="197" t="s">
        <v>193</v>
      </c>
      <c r="H307" s="198">
        <v>58.790999999999997</v>
      </c>
      <c r="I307" s="199"/>
      <c r="J307" s="200">
        <f>ROUND(I307*H307,2)</f>
        <v>0</v>
      </c>
      <c r="K307" s="201"/>
      <c r="L307" s="202"/>
      <c r="M307" s="203" t="s">
        <v>1</v>
      </c>
      <c r="N307" s="204" t="s">
        <v>37</v>
      </c>
      <c r="P307" s="162">
        <f>O307*H307</f>
        <v>0</v>
      </c>
      <c r="Q307" s="162">
        <v>1.9E-3</v>
      </c>
      <c r="R307" s="162">
        <f>Q307*H307</f>
        <v>0.11170289999999999</v>
      </c>
      <c r="S307" s="162">
        <v>0</v>
      </c>
      <c r="T307" s="163">
        <f>S307*H307</f>
        <v>0</v>
      </c>
      <c r="AR307" s="164" t="s">
        <v>340</v>
      </c>
      <c r="AT307" s="164" t="s">
        <v>290</v>
      </c>
      <c r="AU307" s="164" t="s">
        <v>86</v>
      </c>
      <c r="AY307" s="17" t="s">
        <v>162</v>
      </c>
      <c r="BE307" s="165">
        <f>IF(N307="základná",J307,0)</f>
        <v>0</v>
      </c>
      <c r="BF307" s="165">
        <f>IF(N307="znížená",J307,0)</f>
        <v>0</v>
      </c>
      <c r="BG307" s="165">
        <f>IF(N307="zákl. prenesená",J307,0)</f>
        <v>0</v>
      </c>
      <c r="BH307" s="165">
        <f>IF(N307="zníž. prenesená",J307,0)</f>
        <v>0</v>
      </c>
      <c r="BI307" s="165">
        <f>IF(N307="nulová",J307,0)</f>
        <v>0</v>
      </c>
      <c r="BJ307" s="17" t="s">
        <v>86</v>
      </c>
      <c r="BK307" s="165">
        <f>ROUND(I307*H307,2)</f>
        <v>0</v>
      </c>
      <c r="BL307" s="17" t="s">
        <v>256</v>
      </c>
      <c r="BM307" s="164" t="s">
        <v>998</v>
      </c>
    </row>
    <row r="308" spans="2:65" s="1" customFormat="1" ht="21.75" customHeight="1">
      <c r="B308" s="123"/>
      <c r="C308" s="194" t="s">
        <v>526</v>
      </c>
      <c r="D308" s="194" t="s">
        <v>290</v>
      </c>
      <c r="E308" s="195" t="s">
        <v>475</v>
      </c>
      <c r="F308" s="196" t="s">
        <v>476</v>
      </c>
      <c r="G308" s="197" t="s">
        <v>350</v>
      </c>
      <c r="H308" s="198">
        <v>160.52600000000001</v>
      </c>
      <c r="I308" s="199"/>
      <c r="J308" s="200">
        <f>ROUND(I308*H308,2)</f>
        <v>0</v>
      </c>
      <c r="K308" s="201"/>
      <c r="L308" s="202"/>
      <c r="M308" s="203" t="s">
        <v>1</v>
      </c>
      <c r="N308" s="204" t="s">
        <v>37</v>
      </c>
      <c r="P308" s="162">
        <f>O308*H308</f>
        <v>0</v>
      </c>
      <c r="Q308" s="162">
        <v>1.4999999999999999E-4</v>
      </c>
      <c r="R308" s="162">
        <f>Q308*H308</f>
        <v>2.40789E-2</v>
      </c>
      <c r="S308" s="162">
        <v>0</v>
      </c>
      <c r="T308" s="163">
        <f>S308*H308</f>
        <v>0</v>
      </c>
      <c r="AR308" s="164" t="s">
        <v>340</v>
      </c>
      <c r="AT308" s="164" t="s">
        <v>290</v>
      </c>
      <c r="AU308" s="164" t="s">
        <v>86</v>
      </c>
      <c r="AY308" s="17" t="s">
        <v>162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7" t="s">
        <v>86</v>
      </c>
      <c r="BK308" s="165">
        <f>ROUND(I308*H308,2)</f>
        <v>0</v>
      </c>
      <c r="BL308" s="17" t="s">
        <v>256</v>
      </c>
      <c r="BM308" s="164" t="s">
        <v>999</v>
      </c>
    </row>
    <row r="309" spans="2:65" s="1" customFormat="1" ht="33" customHeight="1">
      <c r="B309" s="123"/>
      <c r="C309" s="153" t="s">
        <v>528</v>
      </c>
      <c r="D309" s="153" t="s">
        <v>164</v>
      </c>
      <c r="E309" s="154" t="s">
        <v>522</v>
      </c>
      <c r="F309" s="155" t="s">
        <v>523</v>
      </c>
      <c r="G309" s="156" t="s">
        <v>174</v>
      </c>
      <c r="H309" s="157">
        <v>7.15</v>
      </c>
      <c r="I309" s="158"/>
      <c r="J309" s="159">
        <f>ROUND(I309*H309,2)</f>
        <v>0</v>
      </c>
      <c r="K309" s="160"/>
      <c r="L309" s="32"/>
      <c r="M309" s="161" t="s">
        <v>1</v>
      </c>
      <c r="N309" s="122" t="s">
        <v>37</v>
      </c>
      <c r="P309" s="162">
        <f>O309*H309</f>
        <v>0</v>
      </c>
      <c r="Q309" s="162">
        <v>6.4083E-4</v>
      </c>
      <c r="R309" s="162">
        <f>Q309*H309</f>
        <v>4.5819344999999999E-3</v>
      </c>
      <c r="S309" s="162">
        <v>0</v>
      </c>
      <c r="T309" s="163">
        <f>S309*H309</f>
        <v>0</v>
      </c>
      <c r="AR309" s="164" t="s">
        <v>256</v>
      </c>
      <c r="AT309" s="164" t="s">
        <v>164</v>
      </c>
      <c r="AU309" s="164" t="s">
        <v>86</v>
      </c>
      <c r="AY309" s="17" t="s">
        <v>162</v>
      </c>
      <c r="BE309" s="165">
        <f>IF(N309="základná",J309,0)</f>
        <v>0</v>
      </c>
      <c r="BF309" s="165">
        <f>IF(N309="znížená",J309,0)</f>
        <v>0</v>
      </c>
      <c r="BG309" s="165">
        <f>IF(N309="zákl. prenesená",J309,0)</f>
        <v>0</v>
      </c>
      <c r="BH309" s="165">
        <f>IF(N309="zníž. prenesená",J309,0)</f>
        <v>0</v>
      </c>
      <c r="BI309" s="165">
        <f>IF(N309="nulová",J309,0)</f>
        <v>0</v>
      </c>
      <c r="BJ309" s="17" t="s">
        <v>86</v>
      </c>
      <c r="BK309" s="165">
        <f>ROUND(I309*H309,2)</f>
        <v>0</v>
      </c>
      <c r="BL309" s="17" t="s">
        <v>256</v>
      </c>
      <c r="BM309" s="164" t="s">
        <v>1000</v>
      </c>
    </row>
    <row r="310" spans="2:65" s="12" customFormat="1">
      <c r="B310" s="166"/>
      <c r="D310" s="167" t="s">
        <v>170</v>
      </c>
      <c r="E310" s="168" t="s">
        <v>1</v>
      </c>
      <c r="F310" s="169" t="s">
        <v>1001</v>
      </c>
      <c r="H310" s="170">
        <v>7.15</v>
      </c>
      <c r="I310" s="171"/>
      <c r="L310" s="166"/>
      <c r="M310" s="172"/>
      <c r="T310" s="173"/>
      <c r="AT310" s="168" t="s">
        <v>170</v>
      </c>
      <c r="AU310" s="168" t="s">
        <v>86</v>
      </c>
      <c r="AV310" s="12" t="s">
        <v>86</v>
      </c>
      <c r="AW310" s="12" t="s">
        <v>28</v>
      </c>
      <c r="AX310" s="12" t="s">
        <v>79</v>
      </c>
      <c r="AY310" s="168" t="s">
        <v>162</v>
      </c>
    </row>
    <row r="311" spans="2:65" s="1" customFormat="1" ht="16.5" customHeight="1">
      <c r="B311" s="123"/>
      <c r="C311" s="194" t="s">
        <v>533</v>
      </c>
      <c r="D311" s="194" t="s">
        <v>290</v>
      </c>
      <c r="E311" s="195" t="s">
        <v>487</v>
      </c>
      <c r="F311" s="196" t="s">
        <v>488</v>
      </c>
      <c r="G311" s="197" t="s">
        <v>350</v>
      </c>
      <c r="H311" s="198">
        <v>57.2</v>
      </c>
      <c r="I311" s="199"/>
      <c r="J311" s="200">
        <f>ROUND(I311*H311,2)</f>
        <v>0</v>
      </c>
      <c r="K311" s="201"/>
      <c r="L311" s="202"/>
      <c r="M311" s="203" t="s">
        <v>1</v>
      </c>
      <c r="N311" s="204" t="s">
        <v>37</v>
      </c>
      <c r="P311" s="162">
        <f>O311*H311</f>
        <v>0</v>
      </c>
      <c r="Q311" s="162">
        <v>3.5E-4</v>
      </c>
      <c r="R311" s="162">
        <f>Q311*H311</f>
        <v>2.002E-2</v>
      </c>
      <c r="S311" s="162">
        <v>0</v>
      </c>
      <c r="T311" s="163">
        <f>S311*H311</f>
        <v>0</v>
      </c>
      <c r="AR311" s="164" t="s">
        <v>340</v>
      </c>
      <c r="AT311" s="164" t="s">
        <v>290</v>
      </c>
      <c r="AU311" s="164" t="s">
        <v>86</v>
      </c>
      <c r="AY311" s="17" t="s">
        <v>162</v>
      </c>
      <c r="BE311" s="165">
        <f>IF(N311="základná",J311,0)</f>
        <v>0</v>
      </c>
      <c r="BF311" s="165">
        <f>IF(N311="znížená",J311,0)</f>
        <v>0</v>
      </c>
      <c r="BG311" s="165">
        <f>IF(N311="zákl. prenesená",J311,0)</f>
        <v>0</v>
      </c>
      <c r="BH311" s="165">
        <f>IF(N311="zníž. prenesená",J311,0)</f>
        <v>0</v>
      </c>
      <c r="BI311" s="165">
        <f>IF(N311="nulová",J311,0)</f>
        <v>0</v>
      </c>
      <c r="BJ311" s="17" t="s">
        <v>86</v>
      </c>
      <c r="BK311" s="165">
        <f>ROUND(I311*H311,2)</f>
        <v>0</v>
      </c>
      <c r="BL311" s="17" t="s">
        <v>256</v>
      </c>
      <c r="BM311" s="164" t="s">
        <v>1002</v>
      </c>
    </row>
    <row r="312" spans="2:65" s="1" customFormat="1" ht="37.9" customHeight="1">
      <c r="B312" s="123"/>
      <c r="C312" s="153" t="s">
        <v>535</v>
      </c>
      <c r="D312" s="153" t="s">
        <v>164</v>
      </c>
      <c r="E312" s="154" t="s">
        <v>1003</v>
      </c>
      <c r="F312" s="155" t="s">
        <v>1004</v>
      </c>
      <c r="G312" s="156" t="s">
        <v>174</v>
      </c>
      <c r="H312" s="157">
        <v>21.45</v>
      </c>
      <c r="I312" s="158"/>
      <c r="J312" s="159">
        <f>ROUND(I312*H312,2)</f>
        <v>0</v>
      </c>
      <c r="K312" s="160"/>
      <c r="L312" s="32"/>
      <c r="M312" s="161" t="s">
        <v>1</v>
      </c>
      <c r="N312" s="122" t="s">
        <v>37</v>
      </c>
      <c r="P312" s="162">
        <f>O312*H312</f>
        <v>0</v>
      </c>
      <c r="Q312" s="162">
        <v>1.3181899999999999E-3</v>
      </c>
      <c r="R312" s="162">
        <f>Q312*H312</f>
        <v>2.8275175499999996E-2</v>
      </c>
      <c r="S312" s="162">
        <v>0</v>
      </c>
      <c r="T312" s="163">
        <f>S312*H312</f>
        <v>0</v>
      </c>
      <c r="AR312" s="164" t="s">
        <v>256</v>
      </c>
      <c r="AT312" s="164" t="s">
        <v>164</v>
      </c>
      <c r="AU312" s="164" t="s">
        <v>86</v>
      </c>
      <c r="AY312" s="17" t="s">
        <v>162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7" t="s">
        <v>86</v>
      </c>
      <c r="BK312" s="165">
        <f>ROUND(I312*H312,2)</f>
        <v>0</v>
      </c>
      <c r="BL312" s="17" t="s">
        <v>256</v>
      </c>
      <c r="BM312" s="164" t="s">
        <v>1005</v>
      </c>
    </row>
    <row r="313" spans="2:65" s="12" customFormat="1">
      <c r="B313" s="166"/>
      <c r="D313" s="167" t="s">
        <v>170</v>
      </c>
      <c r="E313" s="168" t="s">
        <v>1</v>
      </c>
      <c r="F313" s="169" t="s">
        <v>1006</v>
      </c>
      <c r="H313" s="170">
        <v>21.45</v>
      </c>
      <c r="I313" s="171"/>
      <c r="L313" s="166"/>
      <c r="M313" s="172"/>
      <c r="T313" s="173"/>
      <c r="AT313" s="168" t="s">
        <v>170</v>
      </c>
      <c r="AU313" s="168" t="s">
        <v>86</v>
      </c>
      <c r="AV313" s="12" t="s">
        <v>86</v>
      </c>
      <c r="AW313" s="12" t="s">
        <v>28</v>
      </c>
      <c r="AX313" s="12" t="s">
        <v>79</v>
      </c>
      <c r="AY313" s="168" t="s">
        <v>162</v>
      </c>
    </row>
    <row r="314" spans="2:65" s="1" customFormat="1" ht="16.5" customHeight="1">
      <c r="B314" s="123"/>
      <c r="C314" s="194" t="s">
        <v>540</v>
      </c>
      <c r="D314" s="194" t="s">
        <v>290</v>
      </c>
      <c r="E314" s="195" t="s">
        <v>487</v>
      </c>
      <c r="F314" s="196" t="s">
        <v>488</v>
      </c>
      <c r="G314" s="197" t="s">
        <v>350</v>
      </c>
      <c r="H314" s="198">
        <v>171.6</v>
      </c>
      <c r="I314" s="199"/>
      <c r="J314" s="200">
        <f>ROUND(I314*H314,2)</f>
        <v>0</v>
      </c>
      <c r="K314" s="201"/>
      <c r="L314" s="202"/>
      <c r="M314" s="203" t="s">
        <v>1</v>
      </c>
      <c r="N314" s="204" t="s">
        <v>37</v>
      </c>
      <c r="P314" s="162">
        <f>O314*H314</f>
        <v>0</v>
      </c>
      <c r="Q314" s="162">
        <v>3.5E-4</v>
      </c>
      <c r="R314" s="162">
        <f>Q314*H314</f>
        <v>6.0059999999999995E-2</v>
      </c>
      <c r="S314" s="162">
        <v>0</v>
      </c>
      <c r="T314" s="163">
        <f>S314*H314</f>
        <v>0</v>
      </c>
      <c r="AR314" s="164" t="s">
        <v>340</v>
      </c>
      <c r="AT314" s="164" t="s">
        <v>290</v>
      </c>
      <c r="AU314" s="164" t="s">
        <v>86</v>
      </c>
      <c r="AY314" s="17" t="s">
        <v>162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7" t="s">
        <v>86</v>
      </c>
      <c r="BK314" s="165">
        <f>ROUND(I314*H314,2)</f>
        <v>0</v>
      </c>
      <c r="BL314" s="17" t="s">
        <v>256</v>
      </c>
      <c r="BM314" s="164" t="s">
        <v>1007</v>
      </c>
    </row>
    <row r="315" spans="2:65" s="1" customFormat="1" ht="24.2" customHeight="1">
      <c r="B315" s="123"/>
      <c r="C315" s="153" t="s">
        <v>545</v>
      </c>
      <c r="D315" s="153" t="s">
        <v>164</v>
      </c>
      <c r="E315" s="154" t="s">
        <v>536</v>
      </c>
      <c r="F315" s="155" t="s">
        <v>537</v>
      </c>
      <c r="G315" s="156" t="s">
        <v>193</v>
      </c>
      <c r="H315" s="157">
        <v>102.246</v>
      </c>
      <c r="I315" s="158"/>
      <c r="J315" s="159">
        <f>ROUND(I315*H315,2)</f>
        <v>0</v>
      </c>
      <c r="K315" s="160"/>
      <c r="L315" s="32"/>
      <c r="M315" s="161" t="s">
        <v>1</v>
      </c>
      <c r="N315" s="122" t="s">
        <v>37</v>
      </c>
      <c r="P315" s="162">
        <f>O315*H315</f>
        <v>0</v>
      </c>
      <c r="Q315" s="162">
        <v>0</v>
      </c>
      <c r="R315" s="162">
        <f>Q315*H315</f>
        <v>0</v>
      </c>
      <c r="S315" s="162">
        <v>0</v>
      </c>
      <c r="T315" s="163">
        <f>S315*H315</f>
        <v>0</v>
      </c>
      <c r="AR315" s="164" t="s">
        <v>256</v>
      </c>
      <c r="AT315" s="164" t="s">
        <v>164</v>
      </c>
      <c r="AU315" s="164" t="s">
        <v>86</v>
      </c>
      <c r="AY315" s="17" t="s">
        <v>162</v>
      </c>
      <c r="BE315" s="165">
        <f>IF(N315="základná",J315,0)</f>
        <v>0</v>
      </c>
      <c r="BF315" s="165">
        <f>IF(N315="znížená",J315,0)</f>
        <v>0</v>
      </c>
      <c r="BG315" s="165">
        <f>IF(N315="zákl. prenesená",J315,0)</f>
        <v>0</v>
      </c>
      <c r="BH315" s="165">
        <f>IF(N315="zníž. prenesená",J315,0)</f>
        <v>0</v>
      </c>
      <c r="BI315" s="165">
        <f>IF(N315="nulová",J315,0)</f>
        <v>0</v>
      </c>
      <c r="BJ315" s="17" t="s">
        <v>86</v>
      </c>
      <c r="BK315" s="165">
        <f>ROUND(I315*H315,2)</f>
        <v>0</v>
      </c>
      <c r="BL315" s="17" t="s">
        <v>256</v>
      </c>
      <c r="BM315" s="164" t="s">
        <v>1008</v>
      </c>
    </row>
    <row r="316" spans="2:65" s="12" customFormat="1">
      <c r="B316" s="166"/>
      <c r="D316" s="167" t="s">
        <v>170</v>
      </c>
      <c r="E316" s="168" t="s">
        <v>1</v>
      </c>
      <c r="F316" s="169" t="s">
        <v>1009</v>
      </c>
      <c r="H316" s="170">
        <v>102.246</v>
      </c>
      <c r="I316" s="171"/>
      <c r="L316" s="166"/>
      <c r="M316" s="172"/>
      <c r="T316" s="173"/>
      <c r="AT316" s="168" t="s">
        <v>170</v>
      </c>
      <c r="AU316" s="168" t="s">
        <v>86</v>
      </c>
      <c r="AV316" s="12" t="s">
        <v>86</v>
      </c>
      <c r="AW316" s="12" t="s">
        <v>28</v>
      </c>
      <c r="AX316" s="12" t="s">
        <v>79</v>
      </c>
      <c r="AY316" s="168" t="s">
        <v>162</v>
      </c>
    </row>
    <row r="317" spans="2:65" s="1" customFormat="1" ht="16.5" customHeight="1">
      <c r="B317" s="123"/>
      <c r="C317" s="194" t="s">
        <v>551</v>
      </c>
      <c r="D317" s="194" t="s">
        <v>290</v>
      </c>
      <c r="E317" s="195" t="s">
        <v>541</v>
      </c>
      <c r="F317" s="196" t="s">
        <v>542</v>
      </c>
      <c r="G317" s="197" t="s">
        <v>193</v>
      </c>
      <c r="H317" s="198">
        <v>117.583</v>
      </c>
      <c r="I317" s="199"/>
      <c r="J317" s="200">
        <f>ROUND(I317*H317,2)</f>
        <v>0</v>
      </c>
      <c r="K317" s="201"/>
      <c r="L317" s="202"/>
      <c r="M317" s="203" t="s">
        <v>1</v>
      </c>
      <c r="N317" s="204" t="s">
        <v>37</v>
      </c>
      <c r="P317" s="162">
        <f>O317*H317</f>
        <v>0</v>
      </c>
      <c r="Q317" s="162">
        <v>2.9999999999999997E-4</v>
      </c>
      <c r="R317" s="162">
        <f>Q317*H317</f>
        <v>3.5274899999999998E-2</v>
      </c>
      <c r="S317" s="162">
        <v>0</v>
      </c>
      <c r="T317" s="163">
        <f>S317*H317</f>
        <v>0</v>
      </c>
      <c r="AR317" s="164" t="s">
        <v>340</v>
      </c>
      <c r="AT317" s="164" t="s">
        <v>290</v>
      </c>
      <c r="AU317" s="164" t="s">
        <v>86</v>
      </c>
      <c r="AY317" s="17" t="s">
        <v>162</v>
      </c>
      <c r="BE317" s="165">
        <f>IF(N317="základná",J317,0)</f>
        <v>0</v>
      </c>
      <c r="BF317" s="165">
        <f>IF(N317="znížená",J317,0)</f>
        <v>0</v>
      </c>
      <c r="BG317" s="165">
        <f>IF(N317="zákl. prenesená",J317,0)</f>
        <v>0</v>
      </c>
      <c r="BH317" s="165">
        <f>IF(N317="zníž. prenesená",J317,0)</f>
        <v>0</v>
      </c>
      <c r="BI317" s="165">
        <f>IF(N317="nulová",J317,0)</f>
        <v>0</v>
      </c>
      <c r="BJ317" s="17" t="s">
        <v>86</v>
      </c>
      <c r="BK317" s="165">
        <f>ROUND(I317*H317,2)</f>
        <v>0</v>
      </c>
      <c r="BL317" s="17" t="s">
        <v>256</v>
      </c>
      <c r="BM317" s="164" t="s">
        <v>1010</v>
      </c>
    </row>
    <row r="318" spans="2:65" s="12" customFormat="1">
      <c r="B318" s="166"/>
      <c r="D318" s="167" t="s">
        <v>170</v>
      </c>
      <c r="F318" s="169" t="s">
        <v>1011</v>
      </c>
      <c r="H318" s="170">
        <v>117.583</v>
      </c>
      <c r="I318" s="171"/>
      <c r="L318" s="166"/>
      <c r="M318" s="172"/>
      <c r="T318" s="173"/>
      <c r="AT318" s="168" t="s">
        <v>170</v>
      </c>
      <c r="AU318" s="168" t="s">
        <v>86</v>
      </c>
      <c r="AV318" s="12" t="s">
        <v>86</v>
      </c>
      <c r="AW318" s="12" t="s">
        <v>3</v>
      </c>
      <c r="AX318" s="12" t="s">
        <v>79</v>
      </c>
      <c r="AY318" s="168" t="s">
        <v>162</v>
      </c>
    </row>
    <row r="319" spans="2:65" s="1" customFormat="1" ht="24.2" customHeight="1">
      <c r="B319" s="123"/>
      <c r="C319" s="153" t="s">
        <v>555</v>
      </c>
      <c r="D319" s="153" t="s">
        <v>164</v>
      </c>
      <c r="E319" s="154" t="s">
        <v>546</v>
      </c>
      <c r="F319" s="155" t="s">
        <v>547</v>
      </c>
      <c r="G319" s="156" t="s">
        <v>447</v>
      </c>
      <c r="H319" s="205"/>
      <c r="I319" s="158"/>
      <c r="J319" s="159">
        <f>ROUND(I319*H319,2)</f>
        <v>0</v>
      </c>
      <c r="K319" s="160"/>
      <c r="L319" s="32"/>
      <c r="M319" s="161" t="s">
        <v>1</v>
      </c>
      <c r="N319" s="122" t="s">
        <v>37</v>
      </c>
      <c r="P319" s="162">
        <f>O319*H319</f>
        <v>0</v>
      </c>
      <c r="Q319" s="162">
        <v>0</v>
      </c>
      <c r="R319" s="162">
        <f>Q319*H319</f>
        <v>0</v>
      </c>
      <c r="S319" s="162">
        <v>0</v>
      </c>
      <c r="T319" s="163">
        <f>S319*H319</f>
        <v>0</v>
      </c>
      <c r="AR319" s="164" t="s">
        <v>256</v>
      </c>
      <c r="AT319" s="164" t="s">
        <v>164</v>
      </c>
      <c r="AU319" s="164" t="s">
        <v>86</v>
      </c>
      <c r="AY319" s="17" t="s">
        <v>162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7" t="s">
        <v>86</v>
      </c>
      <c r="BK319" s="165">
        <f>ROUND(I319*H319,2)</f>
        <v>0</v>
      </c>
      <c r="BL319" s="17" t="s">
        <v>256</v>
      </c>
      <c r="BM319" s="164" t="s">
        <v>1012</v>
      </c>
    </row>
    <row r="320" spans="2:65" s="11" customFormat="1" ht="22.9" customHeight="1">
      <c r="B320" s="141"/>
      <c r="D320" s="142" t="s">
        <v>70</v>
      </c>
      <c r="E320" s="151" t="s">
        <v>549</v>
      </c>
      <c r="F320" s="151" t="s">
        <v>550</v>
      </c>
      <c r="I320" s="144"/>
      <c r="J320" s="152">
        <f>BK320</f>
        <v>0</v>
      </c>
      <c r="L320" s="141"/>
      <c r="M320" s="146"/>
      <c r="P320" s="147">
        <f>SUM(P321:P331)</f>
        <v>0</v>
      </c>
      <c r="R320" s="147">
        <f>SUM(R321:R331)</f>
        <v>0.63311070000000003</v>
      </c>
      <c r="T320" s="148">
        <f>SUM(T321:T331)</f>
        <v>0</v>
      </c>
      <c r="AR320" s="142" t="s">
        <v>86</v>
      </c>
      <c r="AT320" s="149" t="s">
        <v>70</v>
      </c>
      <c r="AU320" s="149" t="s">
        <v>79</v>
      </c>
      <c r="AY320" s="142" t="s">
        <v>162</v>
      </c>
      <c r="BK320" s="150">
        <f>SUM(BK321:BK331)</f>
        <v>0</v>
      </c>
    </row>
    <row r="321" spans="2:65" s="1" customFormat="1" ht="24.2" customHeight="1">
      <c r="B321" s="123"/>
      <c r="C321" s="153" t="s">
        <v>560</v>
      </c>
      <c r="D321" s="153" t="s">
        <v>164</v>
      </c>
      <c r="E321" s="154" t="s">
        <v>1013</v>
      </c>
      <c r="F321" s="155" t="s">
        <v>1014</v>
      </c>
      <c r="G321" s="156" t="s">
        <v>193</v>
      </c>
      <c r="H321" s="157">
        <v>40.96</v>
      </c>
      <c r="I321" s="158"/>
      <c r="J321" s="159">
        <f>ROUND(I321*H321,2)</f>
        <v>0</v>
      </c>
      <c r="K321" s="160"/>
      <c r="L321" s="32"/>
      <c r="M321" s="161" t="s">
        <v>1</v>
      </c>
      <c r="N321" s="122" t="s">
        <v>37</v>
      </c>
      <c r="P321" s="162">
        <f>O321*H321</f>
        <v>0</v>
      </c>
      <c r="Q321" s="162">
        <v>5.0000000000000001E-3</v>
      </c>
      <c r="R321" s="162">
        <f>Q321*H321</f>
        <v>0.20480000000000001</v>
      </c>
      <c r="S321" s="162">
        <v>0</v>
      </c>
      <c r="T321" s="163">
        <f>S321*H321</f>
        <v>0</v>
      </c>
      <c r="AR321" s="164" t="s">
        <v>256</v>
      </c>
      <c r="AT321" s="164" t="s">
        <v>164</v>
      </c>
      <c r="AU321" s="164" t="s">
        <v>86</v>
      </c>
      <c r="AY321" s="17" t="s">
        <v>162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7" t="s">
        <v>86</v>
      </c>
      <c r="BK321" s="165">
        <f>ROUND(I321*H321,2)</f>
        <v>0</v>
      </c>
      <c r="BL321" s="17" t="s">
        <v>256</v>
      </c>
      <c r="BM321" s="164" t="s">
        <v>1015</v>
      </c>
    </row>
    <row r="322" spans="2:65" s="12" customFormat="1">
      <c r="B322" s="166"/>
      <c r="D322" s="167" t="s">
        <v>170</v>
      </c>
      <c r="E322" s="168" t="s">
        <v>1</v>
      </c>
      <c r="F322" s="169" t="s">
        <v>842</v>
      </c>
      <c r="H322" s="170">
        <v>40.96</v>
      </c>
      <c r="I322" s="171"/>
      <c r="L322" s="166"/>
      <c r="M322" s="172"/>
      <c r="T322" s="173"/>
      <c r="AT322" s="168" t="s">
        <v>170</v>
      </c>
      <c r="AU322" s="168" t="s">
        <v>86</v>
      </c>
      <c r="AV322" s="12" t="s">
        <v>86</v>
      </c>
      <c r="AW322" s="12" t="s">
        <v>28</v>
      </c>
      <c r="AX322" s="12" t="s">
        <v>79</v>
      </c>
      <c r="AY322" s="168" t="s">
        <v>162</v>
      </c>
    </row>
    <row r="323" spans="2:65" s="1" customFormat="1" ht="37.9" customHeight="1">
      <c r="B323" s="123"/>
      <c r="C323" s="194" t="s">
        <v>565</v>
      </c>
      <c r="D323" s="194" t="s">
        <v>290</v>
      </c>
      <c r="E323" s="195" t="s">
        <v>1016</v>
      </c>
      <c r="F323" s="196" t="s">
        <v>1017</v>
      </c>
      <c r="G323" s="197" t="s">
        <v>193</v>
      </c>
      <c r="H323" s="198">
        <v>41.779000000000003</v>
      </c>
      <c r="I323" s="199"/>
      <c r="J323" s="200">
        <f>ROUND(I323*H323,2)</f>
        <v>0</v>
      </c>
      <c r="K323" s="201"/>
      <c r="L323" s="202"/>
      <c r="M323" s="203" t="s">
        <v>1</v>
      </c>
      <c r="N323" s="204" t="s">
        <v>37</v>
      </c>
      <c r="P323" s="162">
        <f>O323*H323</f>
        <v>0</v>
      </c>
      <c r="Q323" s="162">
        <v>8.0000000000000002E-3</v>
      </c>
      <c r="R323" s="162">
        <f>Q323*H323</f>
        <v>0.33423200000000003</v>
      </c>
      <c r="S323" s="162">
        <v>0</v>
      </c>
      <c r="T323" s="163">
        <f>S323*H323</f>
        <v>0</v>
      </c>
      <c r="AR323" s="164" t="s">
        <v>340</v>
      </c>
      <c r="AT323" s="164" t="s">
        <v>290</v>
      </c>
      <c r="AU323" s="164" t="s">
        <v>86</v>
      </c>
      <c r="AY323" s="17" t="s">
        <v>162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7" t="s">
        <v>86</v>
      </c>
      <c r="BK323" s="165">
        <f>ROUND(I323*H323,2)</f>
        <v>0</v>
      </c>
      <c r="BL323" s="17" t="s">
        <v>256</v>
      </c>
      <c r="BM323" s="164" t="s">
        <v>1018</v>
      </c>
    </row>
    <row r="324" spans="2:65" s="12" customFormat="1">
      <c r="B324" s="166"/>
      <c r="D324" s="167" t="s">
        <v>170</v>
      </c>
      <c r="F324" s="169" t="s">
        <v>1019</v>
      </c>
      <c r="H324" s="170">
        <v>41.779000000000003</v>
      </c>
      <c r="I324" s="171"/>
      <c r="L324" s="166"/>
      <c r="M324" s="172"/>
      <c r="T324" s="173"/>
      <c r="AT324" s="168" t="s">
        <v>170</v>
      </c>
      <c r="AU324" s="168" t="s">
        <v>86</v>
      </c>
      <c r="AV324" s="12" t="s">
        <v>86</v>
      </c>
      <c r="AW324" s="12" t="s">
        <v>3</v>
      </c>
      <c r="AX324" s="12" t="s">
        <v>79</v>
      </c>
      <c r="AY324" s="168" t="s">
        <v>162</v>
      </c>
    </row>
    <row r="325" spans="2:65" s="1" customFormat="1" ht="24.2" customHeight="1">
      <c r="B325" s="123"/>
      <c r="C325" s="153" t="s">
        <v>570</v>
      </c>
      <c r="D325" s="153" t="s">
        <v>164</v>
      </c>
      <c r="E325" s="154" t="s">
        <v>1020</v>
      </c>
      <c r="F325" s="155" t="s">
        <v>1021</v>
      </c>
      <c r="G325" s="156" t="s">
        <v>193</v>
      </c>
      <c r="H325" s="157">
        <v>21.547999999999998</v>
      </c>
      <c r="I325" s="158"/>
      <c r="J325" s="159">
        <f>ROUND(I325*H325,2)</f>
        <v>0</v>
      </c>
      <c r="K325" s="160"/>
      <c r="L325" s="32"/>
      <c r="M325" s="161" t="s">
        <v>1</v>
      </c>
      <c r="N325" s="122" t="s">
        <v>37</v>
      </c>
      <c r="P325" s="162">
        <f>O325*H325</f>
        <v>0</v>
      </c>
      <c r="Q325" s="162">
        <v>1E-3</v>
      </c>
      <c r="R325" s="162">
        <f>Q325*H325</f>
        <v>2.1547999999999998E-2</v>
      </c>
      <c r="S325" s="162">
        <v>0</v>
      </c>
      <c r="T325" s="163">
        <f>S325*H325</f>
        <v>0</v>
      </c>
      <c r="AR325" s="164" t="s">
        <v>256</v>
      </c>
      <c r="AT325" s="164" t="s">
        <v>164</v>
      </c>
      <c r="AU325" s="164" t="s">
        <v>86</v>
      </c>
      <c r="AY325" s="17" t="s">
        <v>162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7" t="s">
        <v>86</v>
      </c>
      <c r="BK325" s="165">
        <f>ROUND(I325*H325,2)</f>
        <v>0</v>
      </c>
      <c r="BL325" s="17" t="s">
        <v>256</v>
      </c>
      <c r="BM325" s="164" t="s">
        <v>1022</v>
      </c>
    </row>
    <row r="326" spans="2:65" s="12" customFormat="1" ht="22.5">
      <c r="B326" s="166"/>
      <c r="D326" s="167" t="s">
        <v>170</v>
      </c>
      <c r="E326" s="168" t="s">
        <v>1</v>
      </c>
      <c r="F326" s="169" t="s">
        <v>1023</v>
      </c>
      <c r="H326" s="170">
        <v>18.948</v>
      </c>
      <c r="I326" s="171"/>
      <c r="L326" s="166"/>
      <c r="M326" s="172"/>
      <c r="T326" s="173"/>
      <c r="AT326" s="168" t="s">
        <v>170</v>
      </c>
      <c r="AU326" s="168" t="s">
        <v>86</v>
      </c>
      <c r="AV326" s="12" t="s">
        <v>86</v>
      </c>
      <c r="AW326" s="12" t="s">
        <v>28</v>
      </c>
      <c r="AX326" s="12" t="s">
        <v>71</v>
      </c>
      <c r="AY326" s="168" t="s">
        <v>162</v>
      </c>
    </row>
    <row r="327" spans="2:65" s="12" customFormat="1" ht="22.5">
      <c r="B327" s="166"/>
      <c r="D327" s="167" t="s">
        <v>170</v>
      </c>
      <c r="E327" s="168" t="s">
        <v>743</v>
      </c>
      <c r="F327" s="169" t="s">
        <v>1024</v>
      </c>
      <c r="H327" s="170">
        <v>2.6</v>
      </c>
      <c r="I327" s="171"/>
      <c r="L327" s="166"/>
      <c r="M327" s="172"/>
      <c r="T327" s="173"/>
      <c r="AT327" s="168" t="s">
        <v>170</v>
      </c>
      <c r="AU327" s="168" t="s">
        <v>86</v>
      </c>
      <c r="AV327" s="12" t="s">
        <v>86</v>
      </c>
      <c r="AW327" s="12" t="s">
        <v>28</v>
      </c>
      <c r="AX327" s="12" t="s">
        <v>71</v>
      </c>
      <c r="AY327" s="168" t="s">
        <v>162</v>
      </c>
    </row>
    <row r="328" spans="2:65" s="13" customFormat="1">
      <c r="B328" s="174"/>
      <c r="D328" s="167" t="s">
        <v>170</v>
      </c>
      <c r="E328" s="175" t="s">
        <v>741</v>
      </c>
      <c r="F328" s="176" t="s">
        <v>177</v>
      </c>
      <c r="H328" s="177">
        <v>21.547999999999998</v>
      </c>
      <c r="I328" s="178"/>
      <c r="L328" s="174"/>
      <c r="M328" s="179"/>
      <c r="T328" s="180"/>
      <c r="AT328" s="175" t="s">
        <v>170</v>
      </c>
      <c r="AU328" s="175" t="s">
        <v>86</v>
      </c>
      <c r="AV328" s="13" t="s">
        <v>168</v>
      </c>
      <c r="AW328" s="13" t="s">
        <v>28</v>
      </c>
      <c r="AX328" s="13" t="s">
        <v>79</v>
      </c>
      <c r="AY328" s="175" t="s">
        <v>162</v>
      </c>
    </row>
    <row r="329" spans="2:65" s="1" customFormat="1" ht="24.2" customHeight="1">
      <c r="B329" s="123"/>
      <c r="C329" s="194" t="s">
        <v>576</v>
      </c>
      <c r="D329" s="194" t="s">
        <v>290</v>
      </c>
      <c r="E329" s="195" t="s">
        <v>1025</v>
      </c>
      <c r="F329" s="196" t="s">
        <v>1026</v>
      </c>
      <c r="G329" s="197" t="s">
        <v>193</v>
      </c>
      <c r="H329" s="198">
        <v>21.978999999999999</v>
      </c>
      <c r="I329" s="199"/>
      <c r="J329" s="200">
        <f>ROUND(I329*H329,2)</f>
        <v>0</v>
      </c>
      <c r="K329" s="201"/>
      <c r="L329" s="202"/>
      <c r="M329" s="203" t="s">
        <v>1</v>
      </c>
      <c r="N329" s="204" t="s">
        <v>37</v>
      </c>
      <c r="P329" s="162">
        <f>O329*H329</f>
        <v>0</v>
      </c>
      <c r="Q329" s="162">
        <v>3.3E-3</v>
      </c>
      <c r="R329" s="162">
        <f>Q329*H329</f>
        <v>7.2530700000000004E-2</v>
      </c>
      <c r="S329" s="162">
        <v>0</v>
      </c>
      <c r="T329" s="163">
        <f>S329*H329</f>
        <v>0</v>
      </c>
      <c r="AR329" s="164" t="s">
        <v>340</v>
      </c>
      <c r="AT329" s="164" t="s">
        <v>290</v>
      </c>
      <c r="AU329" s="164" t="s">
        <v>86</v>
      </c>
      <c r="AY329" s="17" t="s">
        <v>162</v>
      </c>
      <c r="BE329" s="165">
        <f>IF(N329="základná",J329,0)</f>
        <v>0</v>
      </c>
      <c r="BF329" s="165">
        <f>IF(N329="znížená",J329,0)</f>
        <v>0</v>
      </c>
      <c r="BG329" s="165">
        <f>IF(N329="zákl. prenesená",J329,0)</f>
        <v>0</v>
      </c>
      <c r="BH329" s="165">
        <f>IF(N329="zníž. prenesená",J329,0)</f>
        <v>0</v>
      </c>
      <c r="BI329" s="165">
        <f>IF(N329="nulová",J329,0)</f>
        <v>0</v>
      </c>
      <c r="BJ329" s="17" t="s">
        <v>86</v>
      </c>
      <c r="BK329" s="165">
        <f>ROUND(I329*H329,2)</f>
        <v>0</v>
      </c>
      <c r="BL329" s="17" t="s">
        <v>256</v>
      </c>
      <c r="BM329" s="164" t="s">
        <v>1027</v>
      </c>
    </row>
    <row r="330" spans="2:65" s="12" customFormat="1">
      <c r="B330" s="166"/>
      <c r="D330" s="167" t="s">
        <v>170</v>
      </c>
      <c r="F330" s="169" t="s">
        <v>1028</v>
      </c>
      <c r="H330" s="170">
        <v>21.978999999999999</v>
      </c>
      <c r="I330" s="171"/>
      <c r="L330" s="166"/>
      <c r="M330" s="172"/>
      <c r="T330" s="173"/>
      <c r="AT330" s="168" t="s">
        <v>170</v>
      </c>
      <c r="AU330" s="168" t="s">
        <v>86</v>
      </c>
      <c r="AV330" s="12" t="s">
        <v>86</v>
      </c>
      <c r="AW330" s="12" t="s">
        <v>3</v>
      </c>
      <c r="AX330" s="12" t="s">
        <v>79</v>
      </c>
      <c r="AY330" s="168" t="s">
        <v>162</v>
      </c>
    </row>
    <row r="331" spans="2:65" s="1" customFormat="1" ht="24.2" customHeight="1">
      <c r="B331" s="123"/>
      <c r="C331" s="153" t="s">
        <v>588</v>
      </c>
      <c r="D331" s="153" t="s">
        <v>164</v>
      </c>
      <c r="E331" s="154" t="s">
        <v>571</v>
      </c>
      <c r="F331" s="155" t="s">
        <v>572</v>
      </c>
      <c r="G331" s="156" t="s">
        <v>447</v>
      </c>
      <c r="H331" s="205"/>
      <c r="I331" s="158"/>
      <c r="J331" s="159">
        <f>ROUND(I331*H331,2)</f>
        <v>0</v>
      </c>
      <c r="K331" s="160"/>
      <c r="L331" s="32"/>
      <c r="M331" s="161" t="s">
        <v>1</v>
      </c>
      <c r="N331" s="122" t="s">
        <v>37</v>
      </c>
      <c r="P331" s="162">
        <f>O331*H331</f>
        <v>0</v>
      </c>
      <c r="Q331" s="162">
        <v>0</v>
      </c>
      <c r="R331" s="162">
        <f>Q331*H331</f>
        <v>0</v>
      </c>
      <c r="S331" s="162">
        <v>0</v>
      </c>
      <c r="T331" s="163">
        <f>S331*H331</f>
        <v>0</v>
      </c>
      <c r="AR331" s="164" t="s">
        <v>256</v>
      </c>
      <c r="AT331" s="164" t="s">
        <v>164</v>
      </c>
      <c r="AU331" s="164" t="s">
        <v>86</v>
      </c>
      <c r="AY331" s="17" t="s">
        <v>162</v>
      </c>
      <c r="BE331" s="165">
        <f>IF(N331="základná",J331,0)</f>
        <v>0</v>
      </c>
      <c r="BF331" s="165">
        <f>IF(N331="znížená",J331,0)</f>
        <v>0</v>
      </c>
      <c r="BG331" s="165">
        <f>IF(N331="zákl. prenesená",J331,0)</f>
        <v>0</v>
      </c>
      <c r="BH331" s="165">
        <f>IF(N331="zníž. prenesená",J331,0)</f>
        <v>0</v>
      </c>
      <c r="BI331" s="165">
        <f>IF(N331="nulová",J331,0)</f>
        <v>0</v>
      </c>
      <c r="BJ331" s="17" t="s">
        <v>86</v>
      </c>
      <c r="BK331" s="165">
        <f>ROUND(I331*H331,2)</f>
        <v>0</v>
      </c>
      <c r="BL331" s="17" t="s">
        <v>256</v>
      </c>
      <c r="BM331" s="164" t="s">
        <v>1029</v>
      </c>
    </row>
    <row r="332" spans="2:65" s="11" customFormat="1" ht="22.9" customHeight="1">
      <c r="B332" s="141"/>
      <c r="D332" s="142" t="s">
        <v>70</v>
      </c>
      <c r="E332" s="151" t="s">
        <v>618</v>
      </c>
      <c r="F332" s="151" t="s">
        <v>619</v>
      </c>
      <c r="I332" s="144"/>
      <c r="J332" s="152">
        <f>BK332</f>
        <v>0</v>
      </c>
      <c r="L332" s="141"/>
      <c r="M332" s="146"/>
      <c r="P332" s="147">
        <f>SUM(P333:P335)</f>
        <v>0</v>
      </c>
      <c r="R332" s="147">
        <f>SUM(R333:R335)</f>
        <v>0.36</v>
      </c>
      <c r="T332" s="148">
        <f>SUM(T333:T335)</f>
        <v>0</v>
      </c>
      <c r="AR332" s="142" t="s">
        <v>86</v>
      </c>
      <c r="AT332" s="149" t="s">
        <v>70</v>
      </c>
      <c r="AU332" s="149" t="s">
        <v>79</v>
      </c>
      <c r="AY332" s="142" t="s">
        <v>162</v>
      </c>
      <c r="BK332" s="150">
        <f>SUM(BK333:BK335)</f>
        <v>0</v>
      </c>
    </row>
    <row r="333" spans="2:65" s="1" customFormat="1" ht="24.2" customHeight="1">
      <c r="B333" s="123"/>
      <c r="C333" s="153" t="s">
        <v>600</v>
      </c>
      <c r="D333" s="153" t="s">
        <v>164</v>
      </c>
      <c r="E333" s="154" t="s">
        <v>1030</v>
      </c>
      <c r="F333" s="155" t="s">
        <v>1031</v>
      </c>
      <c r="G333" s="156" t="s">
        <v>350</v>
      </c>
      <c r="H333" s="157">
        <v>2</v>
      </c>
      <c r="I333" s="158"/>
      <c r="J333" s="159">
        <f>ROUND(I333*H333,2)</f>
        <v>0</v>
      </c>
      <c r="K333" s="160"/>
      <c r="L333" s="32"/>
      <c r="M333" s="161" t="s">
        <v>1</v>
      </c>
      <c r="N333" s="122" t="s">
        <v>37</v>
      </c>
      <c r="P333" s="162">
        <f>O333*H333</f>
        <v>0</v>
      </c>
      <c r="Q333" s="162">
        <v>0</v>
      </c>
      <c r="R333" s="162">
        <f>Q333*H333</f>
        <v>0</v>
      </c>
      <c r="S333" s="162">
        <v>0</v>
      </c>
      <c r="T333" s="163">
        <f>S333*H333</f>
        <v>0</v>
      </c>
      <c r="AR333" s="164" t="s">
        <v>256</v>
      </c>
      <c r="AT333" s="164" t="s">
        <v>164</v>
      </c>
      <c r="AU333" s="164" t="s">
        <v>86</v>
      </c>
      <c r="AY333" s="17" t="s">
        <v>162</v>
      </c>
      <c r="BE333" s="165">
        <f>IF(N333="základná",J333,0)</f>
        <v>0</v>
      </c>
      <c r="BF333" s="165">
        <f>IF(N333="znížená",J333,0)</f>
        <v>0</v>
      </c>
      <c r="BG333" s="165">
        <f>IF(N333="zákl. prenesená",J333,0)</f>
        <v>0</v>
      </c>
      <c r="BH333" s="165">
        <f>IF(N333="zníž. prenesená",J333,0)</f>
        <v>0</v>
      </c>
      <c r="BI333" s="165">
        <f>IF(N333="nulová",J333,0)</f>
        <v>0</v>
      </c>
      <c r="BJ333" s="17" t="s">
        <v>86</v>
      </c>
      <c r="BK333" s="165">
        <f>ROUND(I333*H333,2)</f>
        <v>0</v>
      </c>
      <c r="BL333" s="17" t="s">
        <v>256</v>
      </c>
      <c r="BM333" s="164" t="s">
        <v>1032</v>
      </c>
    </row>
    <row r="334" spans="2:65" s="1" customFormat="1" ht="33" customHeight="1">
      <c r="B334" s="123"/>
      <c r="C334" s="194" t="s">
        <v>605</v>
      </c>
      <c r="D334" s="194" t="s">
        <v>290</v>
      </c>
      <c r="E334" s="195" t="s">
        <v>1033</v>
      </c>
      <c r="F334" s="196" t="s">
        <v>1034</v>
      </c>
      <c r="G334" s="197" t="s">
        <v>350</v>
      </c>
      <c r="H334" s="198">
        <v>2</v>
      </c>
      <c r="I334" s="199"/>
      <c r="J334" s="200">
        <f>ROUND(I334*H334,2)</f>
        <v>0</v>
      </c>
      <c r="K334" s="201"/>
      <c r="L334" s="202"/>
      <c r="M334" s="203" t="s">
        <v>1</v>
      </c>
      <c r="N334" s="204" t="s">
        <v>37</v>
      </c>
      <c r="P334" s="162">
        <f>O334*H334</f>
        <v>0</v>
      </c>
      <c r="Q334" s="162">
        <v>0.18</v>
      </c>
      <c r="R334" s="162">
        <f>Q334*H334</f>
        <v>0.36</v>
      </c>
      <c r="S334" s="162">
        <v>0</v>
      </c>
      <c r="T334" s="163">
        <f>S334*H334</f>
        <v>0</v>
      </c>
      <c r="AR334" s="164" t="s">
        <v>340</v>
      </c>
      <c r="AT334" s="164" t="s">
        <v>290</v>
      </c>
      <c r="AU334" s="164" t="s">
        <v>86</v>
      </c>
      <c r="AY334" s="17" t="s">
        <v>162</v>
      </c>
      <c r="BE334" s="165">
        <f>IF(N334="základná",J334,0)</f>
        <v>0</v>
      </c>
      <c r="BF334" s="165">
        <f>IF(N334="znížená",J334,0)</f>
        <v>0</v>
      </c>
      <c r="BG334" s="165">
        <f>IF(N334="zákl. prenesená",J334,0)</f>
        <v>0</v>
      </c>
      <c r="BH334" s="165">
        <f>IF(N334="zníž. prenesená",J334,0)</f>
        <v>0</v>
      </c>
      <c r="BI334" s="165">
        <f>IF(N334="nulová",J334,0)</f>
        <v>0</v>
      </c>
      <c r="BJ334" s="17" t="s">
        <v>86</v>
      </c>
      <c r="BK334" s="165">
        <f>ROUND(I334*H334,2)</f>
        <v>0</v>
      </c>
      <c r="BL334" s="17" t="s">
        <v>256</v>
      </c>
      <c r="BM334" s="164" t="s">
        <v>1035</v>
      </c>
    </row>
    <row r="335" spans="2:65" s="1" customFormat="1" ht="24.2" customHeight="1">
      <c r="B335" s="123"/>
      <c r="C335" s="153" t="s">
        <v>610</v>
      </c>
      <c r="D335" s="153" t="s">
        <v>164</v>
      </c>
      <c r="E335" s="154" t="s">
        <v>659</v>
      </c>
      <c r="F335" s="155" t="s">
        <v>660</v>
      </c>
      <c r="G335" s="156" t="s">
        <v>447</v>
      </c>
      <c r="H335" s="205"/>
      <c r="I335" s="158"/>
      <c r="J335" s="159">
        <f>ROUND(I335*H335,2)</f>
        <v>0</v>
      </c>
      <c r="K335" s="160"/>
      <c r="L335" s="32"/>
      <c r="M335" s="161" t="s">
        <v>1</v>
      </c>
      <c r="N335" s="122" t="s">
        <v>37</v>
      </c>
      <c r="P335" s="162">
        <f>O335*H335</f>
        <v>0</v>
      </c>
      <c r="Q335" s="162">
        <v>0</v>
      </c>
      <c r="R335" s="162">
        <f>Q335*H335</f>
        <v>0</v>
      </c>
      <c r="S335" s="162">
        <v>0</v>
      </c>
      <c r="T335" s="163">
        <f>S335*H335</f>
        <v>0</v>
      </c>
      <c r="AR335" s="164" t="s">
        <v>256</v>
      </c>
      <c r="AT335" s="164" t="s">
        <v>164</v>
      </c>
      <c r="AU335" s="164" t="s">
        <v>86</v>
      </c>
      <c r="AY335" s="17" t="s">
        <v>162</v>
      </c>
      <c r="BE335" s="165">
        <f>IF(N335="základná",J335,0)</f>
        <v>0</v>
      </c>
      <c r="BF335" s="165">
        <f>IF(N335="znížená",J335,0)</f>
        <v>0</v>
      </c>
      <c r="BG335" s="165">
        <f>IF(N335="zákl. prenesená",J335,0)</f>
        <v>0</v>
      </c>
      <c r="BH335" s="165">
        <f>IF(N335="zníž. prenesená",J335,0)</f>
        <v>0</v>
      </c>
      <c r="BI335" s="165">
        <f>IF(N335="nulová",J335,0)</f>
        <v>0</v>
      </c>
      <c r="BJ335" s="17" t="s">
        <v>86</v>
      </c>
      <c r="BK335" s="165">
        <f>ROUND(I335*H335,2)</f>
        <v>0</v>
      </c>
      <c r="BL335" s="17" t="s">
        <v>256</v>
      </c>
      <c r="BM335" s="164" t="s">
        <v>1036</v>
      </c>
    </row>
    <row r="336" spans="2:65" s="11" customFormat="1" ht="22.9" customHeight="1">
      <c r="B336" s="141"/>
      <c r="D336" s="142" t="s">
        <v>70</v>
      </c>
      <c r="E336" s="151" t="s">
        <v>1037</v>
      </c>
      <c r="F336" s="151" t="s">
        <v>1038</v>
      </c>
      <c r="I336" s="144"/>
      <c r="J336" s="152">
        <f>BK336</f>
        <v>0</v>
      </c>
      <c r="L336" s="141"/>
      <c r="M336" s="146"/>
      <c r="P336" s="147">
        <f>SUM(P337:P344)</f>
        <v>0</v>
      </c>
      <c r="R336" s="147">
        <f>SUM(R337:R344)</f>
        <v>3.0970655200000002E-2</v>
      </c>
      <c r="T336" s="148">
        <f>SUM(T337:T344)</f>
        <v>0</v>
      </c>
      <c r="AR336" s="142" t="s">
        <v>86</v>
      </c>
      <c r="AT336" s="149" t="s">
        <v>70</v>
      </c>
      <c r="AU336" s="149" t="s">
        <v>79</v>
      </c>
      <c r="AY336" s="142" t="s">
        <v>162</v>
      </c>
      <c r="BK336" s="150">
        <f>SUM(BK337:BK344)</f>
        <v>0</v>
      </c>
    </row>
    <row r="337" spans="2:65" s="1" customFormat="1" ht="24.2" customHeight="1">
      <c r="B337" s="123"/>
      <c r="C337" s="153" t="s">
        <v>614</v>
      </c>
      <c r="D337" s="153" t="s">
        <v>164</v>
      </c>
      <c r="E337" s="154" t="s">
        <v>1039</v>
      </c>
      <c r="F337" s="155" t="s">
        <v>1040</v>
      </c>
      <c r="G337" s="156" t="s">
        <v>193</v>
      </c>
      <c r="H337" s="157">
        <v>97.9</v>
      </c>
      <c r="I337" s="158"/>
      <c r="J337" s="159">
        <f>ROUND(I337*H337,2)</f>
        <v>0</v>
      </c>
      <c r="K337" s="160"/>
      <c r="L337" s="32"/>
      <c r="M337" s="161" t="s">
        <v>1</v>
      </c>
      <c r="N337" s="122" t="s">
        <v>37</v>
      </c>
      <c r="P337" s="162">
        <f>O337*H337</f>
        <v>0</v>
      </c>
      <c r="Q337" s="162">
        <v>1.2999999999999999E-4</v>
      </c>
      <c r="R337" s="162">
        <f>Q337*H337</f>
        <v>1.2727E-2</v>
      </c>
      <c r="S337" s="162">
        <v>0</v>
      </c>
      <c r="T337" s="163">
        <f>S337*H337</f>
        <v>0</v>
      </c>
      <c r="AR337" s="164" t="s">
        <v>256</v>
      </c>
      <c r="AT337" s="164" t="s">
        <v>164</v>
      </c>
      <c r="AU337" s="164" t="s">
        <v>86</v>
      </c>
      <c r="AY337" s="17" t="s">
        <v>162</v>
      </c>
      <c r="BE337" s="165">
        <f>IF(N337="základná",J337,0)</f>
        <v>0</v>
      </c>
      <c r="BF337" s="165">
        <f>IF(N337="znížená",J337,0)</f>
        <v>0</v>
      </c>
      <c r="BG337" s="165">
        <f>IF(N337="zákl. prenesená",J337,0)</f>
        <v>0</v>
      </c>
      <c r="BH337" s="165">
        <f>IF(N337="zníž. prenesená",J337,0)</f>
        <v>0</v>
      </c>
      <c r="BI337" s="165">
        <f>IF(N337="nulová",J337,0)</f>
        <v>0</v>
      </c>
      <c r="BJ337" s="17" t="s">
        <v>86</v>
      </c>
      <c r="BK337" s="165">
        <f>ROUND(I337*H337,2)</f>
        <v>0</v>
      </c>
      <c r="BL337" s="17" t="s">
        <v>256</v>
      </c>
      <c r="BM337" s="164" t="s">
        <v>1041</v>
      </c>
    </row>
    <row r="338" spans="2:65" s="12" customFormat="1">
      <c r="B338" s="166"/>
      <c r="D338" s="167" t="s">
        <v>170</v>
      </c>
      <c r="E338" s="168" t="s">
        <v>1</v>
      </c>
      <c r="F338" s="169" t="s">
        <v>748</v>
      </c>
      <c r="H338" s="170">
        <v>53.74</v>
      </c>
      <c r="I338" s="171"/>
      <c r="L338" s="166"/>
      <c r="M338" s="172"/>
      <c r="T338" s="173"/>
      <c r="AT338" s="168" t="s">
        <v>170</v>
      </c>
      <c r="AU338" s="168" t="s">
        <v>86</v>
      </c>
      <c r="AV338" s="12" t="s">
        <v>86</v>
      </c>
      <c r="AW338" s="12" t="s">
        <v>28</v>
      </c>
      <c r="AX338" s="12" t="s">
        <v>71</v>
      </c>
      <c r="AY338" s="168" t="s">
        <v>162</v>
      </c>
    </row>
    <row r="339" spans="2:65" s="12" customFormat="1">
      <c r="B339" s="166"/>
      <c r="D339" s="167" t="s">
        <v>170</v>
      </c>
      <c r="E339" s="168" t="s">
        <v>1</v>
      </c>
      <c r="F339" s="169" t="s">
        <v>1042</v>
      </c>
      <c r="H339" s="170">
        <v>44.16</v>
      </c>
      <c r="I339" s="171"/>
      <c r="L339" s="166"/>
      <c r="M339" s="172"/>
      <c r="T339" s="173"/>
      <c r="AT339" s="168" t="s">
        <v>170</v>
      </c>
      <c r="AU339" s="168" t="s">
        <v>86</v>
      </c>
      <c r="AV339" s="12" t="s">
        <v>86</v>
      </c>
      <c r="AW339" s="12" t="s">
        <v>28</v>
      </c>
      <c r="AX339" s="12" t="s">
        <v>71</v>
      </c>
      <c r="AY339" s="168" t="s">
        <v>162</v>
      </c>
    </row>
    <row r="340" spans="2:65" s="13" customFormat="1">
      <c r="B340" s="174"/>
      <c r="D340" s="167" t="s">
        <v>170</v>
      </c>
      <c r="E340" s="175" t="s">
        <v>755</v>
      </c>
      <c r="F340" s="176" t="s">
        <v>177</v>
      </c>
      <c r="H340" s="177">
        <v>97.9</v>
      </c>
      <c r="I340" s="178"/>
      <c r="L340" s="174"/>
      <c r="M340" s="179"/>
      <c r="T340" s="180"/>
      <c r="AT340" s="175" t="s">
        <v>170</v>
      </c>
      <c r="AU340" s="175" t="s">
        <v>86</v>
      </c>
      <c r="AV340" s="13" t="s">
        <v>168</v>
      </c>
      <c r="AW340" s="13" t="s">
        <v>28</v>
      </c>
      <c r="AX340" s="13" t="s">
        <v>79</v>
      </c>
      <c r="AY340" s="175" t="s">
        <v>162</v>
      </c>
    </row>
    <row r="341" spans="2:65" s="1" customFormat="1" ht="24.2" customHeight="1">
      <c r="B341" s="123"/>
      <c r="C341" s="153" t="s">
        <v>620</v>
      </c>
      <c r="D341" s="153" t="s">
        <v>164</v>
      </c>
      <c r="E341" s="154" t="s">
        <v>1043</v>
      </c>
      <c r="F341" s="155" t="s">
        <v>1044</v>
      </c>
      <c r="G341" s="156" t="s">
        <v>193</v>
      </c>
      <c r="H341" s="157">
        <v>97.9</v>
      </c>
      <c r="I341" s="158"/>
      <c r="J341" s="159">
        <f>ROUND(I341*H341,2)</f>
        <v>0</v>
      </c>
      <c r="K341" s="160"/>
      <c r="L341" s="32"/>
      <c r="M341" s="161" t="s">
        <v>1</v>
      </c>
      <c r="N341" s="122" t="s">
        <v>37</v>
      </c>
      <c r="P341" s="162">
        <f>O341*H341</f>
        <v>0</v>
      </c>
      <c r="Q341" s="162">
        <v>0</v>
      </c>
      <c r="R341" s="162">
        <f>Q341*H341</f>
        <v>0</v>
      </c>
      <c r="S341" s="162">
        <v>0</v>
      </c>
      <c r="T341" s="163">
        <f>S341*H341</f>
        <v>0</v>
      </c>
      <c r="AR341" s="164" t="s">
        <v>256</v>
      </c>
      <c r="AT341" s="164" t="s">
        <v>164</v>
      </c>
      <c r="AU341" s="164" t="s">
        <v>86</v>
      </c>
      <c r="AY341" s="17" t="s">
        <v>162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7" t="s">
        <v>86</v>
      </c>
      <c r="BK341" s="165">
        <f>ROUND(I341*H341,2)</f>
        <v>0</v>
      </c>
      <c r="BL341" s="17" t="s">
        <v>256</v>
      </c>
      <c r="BM341" s="164" t="s">
        <v>1045</v>
      </c>
    </row>
    <row r="342" spans="2:65" s="12" customFormat="1">
      <c r="B342" s="166"/>
      <c r="D342" s="167" t="s">
        <v>170</v>
      </c>
      <c r="E342" s="168" t="s">
        <v>1</v>
      </c>
      <c r="F342" s="169" t="s">
        <v>755</v>
      </c>
      <c r="H342" s="170">
        <v>97.9</v>
      </c>
      <c r="I342" s="171"/>
      <c r="L342" s="166"/>
      <c r="M342" s="172"/>
      <c r="T342" s="173"/>
      <c r="AT342" s="168" t="s">
        <v>170</v>
      </c>
      <c r="AU342" s="168" t="s">
        <v>86</v>
      </c>
      <c r="AV342" s="12" t="s">
        <v>86</v>
      </c>
      <c r="AW342" s="12" t="s">
        <v>28</v>
      </c>
      <c r="AX342" s="12" t="s">
        <v>79</v>
      </c>
      <c r="AY342" s="168" t="s">
        <v>162</v>
      </c>
    </row>
    <row r="343" spans="2:65" s="1" customFormat="1" ht="37.9" customHeight="1">
      <c r="B343" s="123"/>
      <c r="C343" s="153" t="s">
        <v>625</v>
      </c>
      <c r="D343" s="153" t="s">
        <v>164</v>
      </c>
      <c r="E343" s="154" t="s">
        <v>1046</v>
      </c>
      <c r="F343" s="155" t="s">
        <v>1047</v>
      </c>
      <c r="G343" s="156" t="s">
        <v>193</v>
      </c>
      <c r="H343" s="157">
        <v>53.74</v>
      </c>
      <c r="I343" s="158"/>
      <c r="J343" s="159">
        <f>ROUND(I343*H343,2)</f>
        <v>0</v>
      </c>
      <c r="K343" s="160"/>
      <c r="L343" s="32"/>
      <c r="M343" s="161" t="s">
        <v>1</v>
      </c>
      <c r="N343" s="122" t="s">
        <v>37</v>
      </c>
      <c r="P343" s="162">
        <f>O343*H343</f>
        <v>0</v>
      </c>
      <c r="Q343" s="162">
        <v>3.3948000000000002E-4</v>
      </c>
      <c r="R343" s="162">
        <f>Q343*H343</f>
        <v>1.82436552E-2</v>
      </c>
      <c r="S343" s="162">
        <v>0</v>
      </c>
      <c r="T343" s="163">
        <f>S343*H343</f>
        <v>0</v>
      </c>
      <c r="AR343" s="164" t="s">
        <v>256</v>
      </c>
      <c r="AT343" s="164" t="s">
        <v>164</v>
      </c>
      <c r="AU343" s="164" t="s">
        <v>86</v>
      </c>
      <c r="AY343" s="17" t="s">
        <v>162</v>
      </c>
      <c r="BE343" s="165">
        <f>IF(N343="základná",J343,0)</f>
        <v>0</v>
      </c>
      <c r="BF343" s="165">
        <f>IF(N343="znížená",J343,0)</f>
        <v>0</v>
      </c>
      <c r="BG343" s="165">
        <f>IF(N343="zákl. prenesená",J343,0)</f>
        <v>0</v>
      </c>
      <c r="BH343" s="165">
        <f>IF(N343="zníž. prenesená",J343,0)</f>
        <v>0</v>
      </c>
      <c r="BI343" s="165">
        <f>IF(N343="nulová",J343,0)</f>
        <v>0</v>
      </c>
      <c r="BJ343" s="17" t="s">
        <v>86</v>
      </c>
      <c r="BK343" s="165">
        <f>ROUND(I343*H343,2)</f>
        <v>0</v>
      </c>
      <c r="BL343" s="17" t="s">
        <v>256</v>
      </c>
      <c r="BM343" s="164" t="s">
        <v>1048</v>
      </c>
    </row>
    <row r="344" spans="2:65" s="12" customFormat="1">
      <c r="B344" s="166"/>
      <c r="D344" s="167" t="s">
        <v>170</v>
      </c>
      <c r="E344" s="168" t="s">
        <v>1</v>
      </c>
      <c r="F344" s="169" t="s">
        <v>748</v>
      </c>
      <c r="H344" s="170">
        <v>53.74</v>
      </c>
      <c r="I344" s="171"/>
      <c r="L344" s="166"/>
      <c r="M344" s="172"/>
      <c r="T344" s="173"/>
      <c r="AT344" s="168" t="s">
        <v>170</v>
      </c>
      <c r="AU344" s="168" t="s">
        <v>86</v>
      </c>
      <c r="AV344" s="12" t="s">
        <v>86</v>
      </c>
      <c r="AW344" s="12" t="s">
        <v>28</v>
      </c>
      <c r="AX344" s="12" t="s">
        <v>79</v>
      </c>
      <c r="AY344" s="168" t="s">
        <v>162</v>
      </c>
    </row>
    <row r="345" spans="2:65" s="11" customFormat="1" ht="25.9" customHeight="1">
      <c r="B345" s="141"/>
      <c r="D345" s="142" t="s">
        <v>70</v>
      </c>
      <c r="E345" s="143" t="s">
        <v>290</v>
      </c>
      <c r="F345" s="143" t="s">
        <v>700</v>
      </c>
      <c r="I345" s="144"/>
      <c r="J345" s="145">
        <f>BK345</f>
        <v>0</v>
      </c>
      <c r="L345" s="141"/>
      <c r="M345" s="146"/>
      <c r="P345" s="147">
        <f>P346</f>
        <v>0</v>
      </c>
      <c r="R345" s="147">
        <f>R346</f>
        <v>1.4120000000000001E-2</v>
      </c>
      <c r="T345" s="148">
        <f>T346</f>
        <v>0</v>
      </c>
      <c r="AR345" s="142" t="s">
        <v>178</v>
      </c>
      <c r="AT345" s="149" t="s">
        <v>70</v>
      </c>
      <c r="AU345" s="149" t="s">
        <v>71</v>
      </c>
      <c r="AY345" s="142" t="s">
        <v>162</v>
      </c>
      <c r="BK345" s="150">
        <f>BK346</f>
        <v>0</v>
      </c>
    </row>
    <row r="346" spans="2:65" s="11" customFormat="1" ht="22.9" customHeight="1">
      <c r="B346" s="141"/>
      <c r="D346" s="142" t="s">
        <v>70</v>
      </c>
      <c r="E346" s="151" t="s">
        <v>701</v>
      </c>
      <c r="F346" s="151" t="s">
        <v>702</v>
      </c>
      <c r="I346" s="144"/>
      <c r="J346" s="152">
        <f>BK346</f>
        <v>0</v>
      </c>
      <c r="L346" s="141"/>
      <c r="M346" s="146"/>
      <c r="P346" s="147">
        <f>SUM(P347:P363)</f>
        <v>0</v>
      </c>
      <c r="R346" s="147">
        <f>SUM(R347:R363)</f>
        <v>1.4120000000000001E-2</v>
      </c>
      <c r="T346" s="148">
        <f>SUM(T347:T363)</f>
        <v>0</v>
      </c>
      <c r="AR346" s="142" t="s">
        <v>178</v>
      </c>
      <c r="AT346" s="149" t="s">
        <v>70</v>
      </c>
      <c r="AU346" s="149" t="s">
        <v>79</v>
      </c>
      <c r="AY346" s="142" t="s">
        <v>162</v>
      </c>
      <c r="BK346" s="150">
        <f>SUM(BK347:BK363)</f>
        <v>0</v>
      </c>
    </row>
    <row r="347" spans="2:65" s="1" customFormat="1" ht="16.5" customHeight="1">
      <c r="B347" s="123"/>
      <c r="C347" s="153" t="s">
        <v>630</v>
      </c>
      <c r="D347" s="153" t="s">
        <v>164</v>
      </c>
      <c r="E347" s="154" t="s">
        <v>1049</v>
      </c>
      <c r="F347" s="155" t="s">
        <v>1050</v>
      </c>
      <c r="G347" s="156" t="s">
        <v>579</v>
      </c>
      <c r="H347" s="157">
        <v>4</v>
      </c>
      <c r="I347" s="158"/>
      <c r="J347" s="159">
        <f>ROUND(I347*H347,2)</f>
        <v>0</v>
      </c>
      <c r="K347" s="160"/>
      <c r="L347" s="32"/>
      <c r="M347" s="161" t="s">
        <v>1</v>
      </c>
      <c r="N347" s="122" t="s">
        <v>37</v>
      </c>
      <c r="P347" s="162">
        <f>O347*H347</f>
        <v>0</v>
      </c>
      <c r="Q347" s="162">
        <v>0</v>
      </c>
      <c r="R347" s="162">
        <f>Q347*H347</f>
        <v>0</v>
      </c>
      <c r="S347" s="162">
        <v>0</v>
      </c>
      <c r="T347" s="163">
        <f>S347*H347</f>
        <v>0</v>
      </c>
      <c r="AR347" s="164" t="s">
        <v>507</v>
      </c>
      <c r="AT347" s="164" t="s">
        <v>164</v>
      </c>
      <c r="AU347" s="164" t="s">
        <v>86</v>
      </c>
      <c r="AY347" s="17" t="s">
        <v>162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7" t="s">
        <v>86</v>
      </c>
      <c r="BK347" s="165">
        <f>ROUND(I347*H347,2)</f>
        <v>0</v>
      </c>
      <c r="BL347" s="17" t="s">
        <v>507</v>
      </c>
      <c r="BM347" s="164" t="s">
        <v>1051</v>
      </c>
    </row>
    <row r="348" spans="2:65" s="12" customFormat="1">
      <c r="B348" s="166"/>
      <c r="D348" s="167" t="s">
        <v>170</v>
      </c>
      <c r="E348" s="168" t="s">
        <v>1</v>
      </c>
      <c r="F348" s="169" t="s">
        <v>168</v>
      </c>
      <c r="H348" s="170">
        <v>4</v>
      </c>
      <c r="I348" s="171"/>
      <c r="L348" s="166"/>
      <c r="M348" s="172"/>
      <c r="T348" s="173"/>
      <c r="AT348" s="168" t="s">
        <v>170</v>
      </c>
      <c r="AU348" s="168" t="s">
        <v>86</v>
      </c>
      <c r="AV348" s="12" t="s">
        <v>86</v>
      </c>
      <c r="AW348" s="12" t="s">
        <v>28</v>
      </c>
      <c r="AX348" s="12" t="s">
        <v>79</v>
      </c>
      <c r="AY348" s="168" t="s">
        <v>162</v>
      </c>
    </row>
    <row r="349" spans="2:65" s="1" customFormat="1" ht="16.5" customHeight="1">
      <c r="B349" s="123"/>
      <c r="C349" s="194" t="s">
        <v>635</v>
      </c>
      <c r="D349" s="194" t="s">
        <v>290</v>
      </c>
      <c r="E349" s="195" t="s">
        <v>1052</v>
      </c>
      <c r="F349" s="196" t="s">
        <v>1053</v>
      </c>
      <c r="G349" s="197" t="s">
        <v>350</v>
      </c>
      <c r="H349" s="198">
        <v>4</v>
      </c>
      <c r="I349" s="199"/>
      <c r="J349" s="200">
        <f>ROUND(I349*H349,2)</f>
        <v>0</v>
      </c>
      <c r="K349" s="201"/>
      <c r="L349" s="202"/>
      <c r="M349" s="203" t="s">
        <v>1</v>
      </c>
      <c r="N349" s="204" t="s">
        <v>37</v>
      </c>
      <c r="P349" s="162">
        <f>O349*H349</f>
        <v>0</v>
      </c>
      <c r="Q349" s="162">
        <v>3.5000000000000001E-3</v>
      </c>
      <c r="R349" s="162">
        <f>Q349*H349</f>
        <v>1.4E-2</v>
      </c>
      <c r="S349" s="162">
        <v>0</v>
      </c>
      <c r="T349" s="163">
        <f>S349*H349</f>
        <v>0</v>
      </c>
      <c r="AR349" s="164" t="s">
        <v>1054</v>
      </c>
      <c r="AT349" s="164" t="s">
        <v>290</v>
      </c>
      <c r="AU349" s="164" t="s">
        <v>86</v>
      </c>
      <c r="AY349" s="17" t="s">
        <v>162</v>
      </c>
      <c r="BE349" s="165">
        <f>IF(N349="základná",J349,0)</f>
        <v>0</v>
      </c>
      <c r="BF349" s="165">
        <f>IF(N349="znížená",J349,0)</f>
        <v>0</v>
      </c>
      <c r="BG349" s="165">
        <f>IF(N349="zákl. prenesená",J349,0)</f>
        <v>0</v>
      </c>
      <c r="BH349" s="165">
        <f>IF(N349="zníž. prenesená",J349,0)</f>
        <v>0</v>
      </c>
      <c r="BI349" s="165">
        <f>IF(N349="nulová",J349,0)</f>
        <v>0</v>
      </c>
      <c r="BJ349" s="17" t="s">
        <v>86</v>
      </c>
      <c r="BK349" s="165">
        <f>ROUND(I349*H349,2)</f>
        <v>0</v>
      </c>
      <c r="BL349" s="17" t="s">
        <v>1054</v>
      </c>
      <c r="BM349" s="164" t="s">
        <v>1055</v>
      </c>
    </row>
    <row r="350" spans="2:65" s="1" customFormat="1" ht="24.2" customHeight="1">
      <c r="B350" s="123"/>
      <c r="C350" s="153" t="s">
        <v>639</v>
      </c>
      <c r="D350" s="153" t="s">
        <v>164</v>
      </c>
      <c r="E350" s="154" t="s">
        <v>1056</v>
      </c>
      <c r="F350" s="155" t="s">
        <v>1057</v>
      </c>
      <c r="G350" s="156" t="s">
        <v>579</v>
      </c>
      <c r="H350" s="157">
        <v>2</v>
      </c>
      <c r="I350" s="158"/>
      <c r="J350" s="159">
        <f>ROUND(I350*H350,2)</f>
        <v>0</v>
      </c>
      <c r="K350" s="160"/>
      <c r="L350" s="32"/>
      <c r="M350" s="161" t="s">
        <v>1</v>
      </c>
      <c r="N350" s="122" t="s">
        <v>37</v>
      </c>
      <c r="P350" s="162">
        <f>O350*H350</f>
        <v>0</v>
      </c>
      <c r="Q350" s="162">
        <v>0</v>
      </c>
      <c r="R350" s="162">
        <f>Q350*H350</f>
        <v>0</v>
      </c>
      <c r="S350" s="162">
        <v>0</v>
      </c>
      <c r="T350" s="163">
        <f>S350*H350</f>
        <v>0</v>
      </c>
      <c r="AR350" s="164" t="s">
        <v>507</v>
      </c>
      <c r="AT350" s="164" t="s">
        <v>164</v>
      </c>
      <c r="AU350" s="164" t="s">
        <v>86</v>
      </c>
      <c r="AY350" s="17" t="s">
        <v>162</v>
      </c>
      <c r="BE350" s="165">
        <f>IF(N350="základná",J350,0)</f>
        <v>0</v>
      </c>
      <c r="BF350" s="165">
        <f>IF(N350="znížená",J350,0)</f>
        <v>0</v>
      </c>
      <c r="BG350" s="165">
        <f>IF(N350="zákl. prenesená",J350,0)</f>
        <v>0</v>
      </c>
      <c r="BH350" s="165">
        <f>IF(N350="zníž. prenesená",J350,0)</f>
        <v>0</v>
      </c>
      <c r="BI350" s="165">
        <f>IF(N350="nulová",J350,0)</f>
        <v>0</v>
      </c>
      <c r="BJ350" s="17" t="s">
        <v>86</v>
      </c>
      <c r="BK350" s="165">
        <f>ROUND(I350*H350,2)</f>
        <v>0</v>
      </c>
      <c r="BL350" s="17" t="s">
        <v>507</v>
      </c>
      <c r="BM350" s="164" t="s">
        <v>1058</v>
      </c>
    </row>
    <row r="351" spans="2:65" s="12" customFormat="1">
      <c r="B351" s="166"/>
      <c r="D351" s="167" t="s">
        <v>170</v>
      </c>
      <c r="E351" s="168" t="s">
        <v>1</v>
      </c>
      <c r="F351" s="169" t="s">
        <v>86</v>
      </c>
      <c r="H351" s="170">
        <v>2</v>
      </c>
      <c r="I351" s="171"/>
      <c r="L351" s="166"/>
      <c r="M351" s="172"/>
      <c r="T351" s="173"/>
      <c r="AT351" s="168" t="s">
        <v>170</v>
      </c>
      <c r="AU351" s="168" t="s">
        <v>86</v>
      </c>
      <c r="AV351" s="12" t="s">
        <v>86</v>
      </c>
      <c r="AW351" s="12" t="s">
        <v>28</v>
      </c>
      <c r="AX351" s="12" t="s">
        <v>79</v>
      </c>
      <c r="AY351" s="168" t="s">
        <v>162</v>
      </c>
    </row>
    <row r="352" spans="2:65" s="1" customFormat="1" ht="16.5" customHeight="1">
      <c r="B352" s="123"/>
      <c r="C352" s="153" t="s">
        <v>644</v>
      </c>
      <c r="D352" s="153" t="s">
        <v>164</v>
      </c>
      <c r="E352" s="154" t="s">
        <v>1059</v>
      </c>
      <c r="F352" s="155" t="s">
        <v>1060</v>
      </c>
      <c r="G352" s="156" t="s">
        <v>579</v>
      </c>
      <c r="H352" s="157">
        <v>6</v>
      </c>
      <c r="I352" s="158"/>
      <c r="J352" s="159">
        <f>ROUND(I352*H352,2)</f>
        <v>0</v>
      </c>
      <c r="K352" s="160"/>
      <c r="L352" s="32"/>
      <c r="M352" s="161" t="s">
        <v>1</v>
      </c>
      <c r="N352" s="122" t="s">
        <v>37</v>
      </c>
      <c r="P352" s="162">
        <f>O352*H352</f>
        <v>0</v>
      </c>
      <c r="Q352" s="162">
        <v>0</v>
      </c>
      <c r="R352" s="162">
        <f>Q352*H352</f>
        <v>0</v>
      </c>
      <c r="S352" s="162">
        <v>0</v>
      </c>
      <c r="T352" s="163">
        <f>S352*H352</f>
        <v>0</v>
      </c>
      <c r="AR352" s="164" t="s">
        <v>507</v>
      </c>
      <c r="AT352" s="164" t="s">
        <v>164</v>
      </c>
      <c r="AU352" s="164" t="s">
        <v>86</v>
      </c>
      <c r="AY352" s="17" t="s">
        <v>162</v>
      </c>
      <c r="BE352" s="165">
        <f>IF(N352="základná",J352,0)</f>
        <v>0</v>
      </c>
      <c r="BF352" s="165">
        <f>IF(N352="znížená",J352,0)</f>
        <v>0</v>
      </c>
      <c r="BG352" s="165">
        <f>IF(N352="zákl. prenesená",J352,0)</f>
        <v>0</v>
      </c>
      <c r="BH352" s="165">
        <f>IF(N352="zníž. prenesená",J352,0)</f>
        <v>0</v>
      </c>
      <c r="BI352" s="165">
        <f>IF(N352="nulová",J352,0)</f>
        <v>0</v>
      </c>
      <c r="BJ352" s="17" t="s">
        <v>86</v>
      </c>
      <c r="BK352" s="165">
        <f>ROUND(I352*H352,2)</f>
        <v>0</v>
      </c>
      <c r="BL352" s="17" t="s">
        <v>507</v>
      </c>
      <c r="BM352" s="164" t="s">
        <v>1061</v>
      </c>
    </row>
    <row r="353" spans="2:65" s="1" customFormat="1" ht="24.2" customHeight="1">
      <c r="B353" s="123"/>
      <c r="C353" s="153" t="s">
        <v>648</v>
      </c>
      <c r="D353" s="153" t="s">
        <v>164</v>
      </c>
      <c r="E353" s="154" t="s">
        <v>1062</v>
      </c>
      <c r="F353" s="155" t="s">
        <v>1063</v>
      </c>
      <c r="G353" s="156" t="s">
        <v>174</v>
      </c>
      <c r="H353" s="157">
        <v>50</v>
      </c>
      <c r="I353" s="158"/>
      <c r="J353" s="159">
        <f>ROUND(I353*H353,2)</f>
        <v>0</v>
      </c>
      <c r="K353" s="160"/>
      <c r="L353" s="32"/>
      <c r="M353" s="161" t="s">
        <v>1</v>
      </c>
      <c r="N353" s="122" t="s">
        <v>37</v>
      </c>
      <c r="P353" s="162">
        <f>O353*H353</f>
        <v>0</v>
      </c>
      <c r="Q353" s="162">
        <v>0</v>
      </c>
      <c r="R353" s="162">
        <f>Q353*H353</f>
        <v>0</v>
      </c>
      <c r="S353" s="162">
        <v>0</v>
      </c>
      <c r="T353" s="163">
        <f>S353*H353</f>
        <v>0</v>
      </c>
      <c r="AR353" s="164" t="s">
        <v>507</v>
      </c>
      <c r="AT353" s="164" t="s">
        <v>164</v>
      </c>
      <c r="AU353" s="164" t="s">
        <v>86</v>
      </c>
      <c r="AY353" s="17" t="s">
        <v>162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7" t="s">
        <v>86</v>
      </c>
      <c r="BK353" s="165">
        <f>ROUND(I353*H353,2)</f>
        <v>0</v>
      </c>
      <c r="BL353" s="17" t="s">
        <v>507</v>
      </c>
      <c r="BM353" s="164" t="s">
        <v>1064</v>
      </c>
    </row>
    <row r="354" spans="2:65" s="12" customFormat="1">
      <c r="B354" s="166"/>
      <c r="D354" s="167" t="s">
        <v>170</v>
      </c>
      <c r="E354" s="168" t="s">
        <v>1</v>
      </c>
      <c r="F354" s="169" t="s">
        <v>1065</v>
      </c>
      <c r="H354" s="170">
        <v>50</v>
      </c>
      <c r="I354" s="171"/>
      <c r="L354" s="166"/>
      <c r="M354" s="172"/>
      <c r="T354" s="173"/>
      <c r="AT354" s="168" t="s">
        <v>170</v>
      </c>
      <c r="AU354" s="168" t="s">
        <v>86</v>
      </c>
      <c r="AV354" s="12" t="s">
        <v>86</v>
      </c>
      <c r="AW354" s="12" t="s">
        <v>28</v>
      </c>
      <c r="AX354" s="12" t="s">
        <v>79</v>
      </c>
      <c r="AY354" s="168" t="s">
        <v>162</v>
      </c>
    </row>
    <row r="355" spans="2:65" s="1" customFormat="1" ht="24.2" customHeight="1">
      <c r="B355" s="123"/>
      <c r="C355" s="153" t="s">
        <v>652</v>
      </c>
      <c r="D355" s="153" t="s">
        <v>164</v>
      </c>
      <c r="E355" s="154" t="s">
        <v>1066</v>
      </c>
      <c r="F355" s="155" t="s">
        <v>1067</v>
      </c>
      <c r="G355" s="156" t="s">
        <v>174</v>
      </c>
      <c r="H355" s="157">
        <v>35</v>
      </c>
      <c r="I355" s="158"/>
      <c r="J355" s="159">
        <f>ROUND(I355*H355,2)</f>
        <v>0</v>
      </c>
      <c r="K355" s="160"/>
      <c r="L355" s="32"/>
      <c r="M355" s="161" t="s">
        <v>1</v>
      </c>
      <c r="N355" s="122" t="s">
        <v>37</v>
      </c>
      <c r="P355" s="162">
        <f>O355*H355</f>
        <v>0</v>
      </c>
      <c r="Q355" s="162">
        <v>0</v>
      </c>
      <c r="R355" s="162">
        <f>Q355*H355</f>
        <v>0</v>
      </c>
      <c r="S355" s="162">
        <v>0</v>
      </c>
      <c r="T355" s="163">
        <f>S355*H355</f>
        <v>0</v>
      </c>
      <c r="AR355" s="164" t="s">
        <v>507</v>
      </c>
      <c r="AT355" s="164" t="s">
        <v>164</v>
      </c>
      <c r="AU355" s="164" t="s">
        <v>86</v>
      </c>
      <c r="AY355" s="17" t="s">
        <v>162</v>
      </c>
      <c r="BE355" s="165">
        <f>IF(N355="základná",J355,0)</f>
        <v>0</v>
      </c>
      <c r="BF355" s="165">
        <f>IF(N355="znížená",J355,0)</f>
        <v>0</v>
      </c>
      <c r="BG355" s="165">
        <f>IF(N355="zákl. prenesená",J355,0)</f>
        <v>0</v>
      </c>
      <c r="BH355" s="165">
        <f>IF(N355="zníž. prenesená",J355,0)</f>
        <v>0</v>
      </c>
      <c r="BI355" s="165">
        <f>IF(N355="nulová",J355,0)</f>
        <v>0</v>
      </c>
      <c r="BJ355" s="17" t="s">
        <v>86</v>
      </c>
      <c r="BK355" s="165">
        <f>ROUND(I355*H355,2)</f>
        <v>0</v>
      </c>
      <c r="BL355" s="17" t="s">
        <v>507</v>
      </c>
      <c r="BM355" s="164" t="s">
        <v>1068</v>
      </c>
    </row>
    <row r="356" spans="2:65" s="1" customFormat="1" ht="24.2" customHeight="1">
      <c r="B356" s="123"/>
      <c r="C356" s="153" t="s">
        <v>658</v>
      </c>
      <c r="D356" s="153" t="s">
        <v>164</v>
      </c>
      <c r="E356" s="154" t="s">
        <v>1069</v>
      </c>
      <c r="F356" s="155" t="s">
        <v>1070</v>
      </c>
      <c r="G356" s="156" t="s">
        <v>174</v>
      </c>
      <c r="H356" s="157">
        <v>40</v>
      </c>
      <c r="I356" s="158"/>
      <c r="J356" s="159">
        <f>ROUND(I356*H356,2)</f>
        <v>0</v>
      </c>
      <c r="K356" s="160"/>
      <c r="L356" s="32"/>
      <c r="M356" s="161" t="s">
        <v>1</v>
      </c>
      <c r="N356" s="122" t="s">
        <v>37</v>
      </c>
      <c r="P356" s="162">
        <f>O356*H356</f>
        <v>0</v>
      </c>
      <c r="Q356" s="162">
        <v>0</v>
      </c>
      <c r="R356" s="162">
        <f>Q356*H356</f>
        <v>0</v>
      </c>
      <c r="S356" s="162">
        <v>0</v>
      </c>
      <c r="T356" s="163">
        <f>S356*H356</f>
        <v>0</v>
      </c>
      <c r="AR356" s="164" t="s">
        <v>507</v>
      </c>
      <c r="AT356" s="164" t="s">
        <v>164</v>
      </c>
      <c r="AU356" s="164" t="s">
        <v>86</v>
      </c>
      <c r="AY356" s="17" t="s">
        <v>162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7" t="s">
        <v>86</v>
      </c>
      <c r="BK356" s="165">
        <f>ROUND(I356*H356,2)</f>
        <v>0</v>
      </c>
      <c r="BL356" s="17" t="s">
        <v>507</v>
      </c>
      <c r="BM356" s="164" t="s">
        <v>1071</v>
      </c>
    </row>
    <row r="357" spans="2:65" s="1" customFormat="1" ht="24.2" customHeight="1">
      <c r="B357" s="123"/>
      <c r="C357" s="153" t="s">
        <v>664</v>
      </c>
      <c r="D357" s="153" t="s">
        <v>164</v>
      </c>
      <c r="E357" s="154" t="s">
        <v>1072</v>
      </c>
      <c r="F357" s="155" t="s">
        <v>1073</v>
      </c>
      <c r="G357" s="156" t="s">
        <v>174</v>
      </c>
      <c r="H357" s="157">
        <v>75</v>
      </c>
      <c r="I357" s="158"/>
      <c r="J357" s="159">
        <f>ROUND(I357*H357,2)</f>
        <v>0</v>
      </c>
      <c r="K357" s="160"/>
      <c r="L357" s="32"/>
      <c r="M357" s="161" t="s">
        <v>1</v>
      </c>
      <c r="N357" s="122" t="s">
        <v>37</v>
      </c>
      <c r="P357" s="162">
        <f>O357*H357</f>
        <v>0</v>
      </c>
      <c r="Q357" s="162">
        <v>0</v>
      </c>
      <c r="R357" s="162">
        <f>Q357*H357</f>
        <v>0</v>
      </c>
      <c r="S357" s="162">
        <v>0</v>
      </c>
      <c r="T357" s="163">
        <f>S357*H357</f>
        <v>0</v>
      </c>
      <c r="AR357" s="164" t="s">
        <v>507</v>
      </c>
      <c r="AT357" s="164" t="s">
        <v>164</v>
      </c>
      <c r="AU357" s="164" t="s">
        <v>86</v>
      </c>
      <c r="AY357" s="17" t="s">
        <v>162</v>
      </c>
      <c r="BE357" s="165">
        <f>IF(N357="základná",J357,0)</f>
        <v>0</v>
      </c>
      <c r="BF357" s="165">
        <f>IF(N357="znížená",J357,0)</f>
        <v>0</v>
      </c>
      <c r="BG357" s="165">
        <f>IF(N357="zákl. prenesená",J357,0)</f>
        <v>0</v>
      </c>
      <c r="BH357" s="165">
        <f>IF(N357="zníž. prenesená",J357,0)</f>
        <v>0</v>
      </c>
      <c r="BI357" s="165">
        <f>IF(N357="nulová",J357,0)</f>
        <v>0</v>
      </c>
      <c r="BJ357" s="17" t="s">
        <v>86</v>
      </c>
      <c r="BK357" s="165">
        <f>ROUND(I357*H357,2)</f>
        <v>0</v>
      </c>
      <c r="BL357" s="17" t="s">
        <v>507</v>
      </c>
      <c r="BM357" s="164" t="s">
        <v>1074</v>
      </c>
    </row>
    <row r="358" spans="2:65" s="1" customFormat="1" ht="44.25" customHeight="1">
      <c r="B358" s="123"/>
      <c r="C358" s="153" t="s">
        <v>669</v>
      </c>
      <c r="D358" s="153" t="s">
        <v>164</v>
      </c>
      <c r="E358" s="154" t="s">
        <v>1075</v>
      </c>
      <c r="F358" s="155" t="s">
        <v>1076</v>
      </c>
      <c r="G358" s="156" t="s">
        <v>579</v>
      </c>
      <c r="H358" s="157">
        <v>1</v>
      </c>
      <c r="I358" s="158"/>
      <c r="J358" s="159">
        <f>ROUND(I358*H358,2)</f>
        <v>0</v>
      </c>
      <c r="K358" s="160"/>
      <c r="L358" s="32"/>
      <c r="M358" s="161" t="s">
        <v>1</v>
      </c>
      <c r="N358" s="122" t="s">
        <v>37</v>
      </c>
      <c r="P358" s="162">
        <f>O358*H358</f>
        <v>0</v>
      </c>
      <c r="Q358" s="162">
        <v>0</v>
      </c>
      <c r="R358" s="162">
        <f>Q358*H358</f>
        <v>0</v>
      </c>
      <c r="S358" s="162">
        <v>0</v>
      </c>
      <c r="T358" s="163">
        <f>S358*H358</f>
        <v>0</v>
      </c>
      <c r="AR358" s="164" t="s">
        <v>507</v>
      </c>
      <c r="AT358" s="164" t="s">
        <v>164</v>
      </c>
      <c r="AU358" s="164" t="s">
        <v>86</v>
      </c>
      <c r="AY358" s="17" t="s">
        <v>162</v>
      </c>
      <c r="BE358" s="165">
        <f>IF(N358="základná",J358,0)</f>
        <v>0</v>
      </c>
      <c r="BF358" s="165">
        <f>IF(N358="znížená",J358,0)</f>
        <v>0</v>
      </c>
      <c r="BG358" s="165">
        <f>IF(N358="zákl. prenesená",J358,0)</f>
        <v>0</v>
      </c>
      <c r="BH358" s="165">
        <f>IF(N358="zníž. prenesená",J358,0)</f>
        <v>0</v>
      </c>
      <c r="BI358" s="165">
        <f>IF(N358="nulová",J358,0)</f>
        <v>0</v>
      </c>
      <c r="BJ358" s="17" t="s">
        <v>86</v>
      </c>
      <c r="BK358" s="165">
        <f>ROUND(I358*H358,2)</f>
        <v>0</v>
      </c>
      <c r="BL358" s="17" t="s">
        <v>507</v>
      </c>
      <c r="BM358" s="164" t="s">
        <v>1077</v>
      </c>
    </row>
    <row r="359" spans="2:65" s="12" customFormat="1">
      <c r="B359" s="166"/>
      <c r="D359" s="167" t="s">
        <v>170</v>
      </c>
      <c r="E359" s="168" t="s">
        <v>1</v>
      </c>
      <c r="F359" s="169" t="s">
        <v>79</v>
      </c>
      <c r="H359" s="170">
        <v>1</v>
      </c>
      <c r="I359" s="171"/>
      <c r="L359" s="166"/>
      <c r="M359" s="172"/>
      <c r="T359" s="173"/>
      <c r="AT359" s="168" t="s">
        <v>170</v>
      </c>
      <c r="AU359" s="168" t="s">
        <v>86</v>
      </c>
      <c r="AV359" s="12" t="s">
        <v>86</v>
      </c>
      <c r="AW359" s="12" t="s">
        <v>28</v>
      </c>
      <c r="AX359" s="12" t="s">
        <v>79</v>
      </c>
      <c r="AY359" s="168" t="s">
        <v>162</v>
      </c>
    </row>
    <row r="360" spans="2:65" s="1" customFormat="1" ht="24.2" customHeight="1">
      <c r="B360" s="123"/>
      <c r="C360" s="153" t="s">
        <v>674</v>
      </c>
      <c r="D360" s="153" t="s">
        <v>164</v>
      </c>
      <c r="E360" s="154" t="s">
        <v>720</v>
      </c>
      <c r="F360" s="155" t="s">
        <v>721</v>
      </c>
      <c r="G360" s="156" t="s">
        <v>722</v>
      </c>
      <c r="H360" s="157">
        <v>6</v>
      </c>
      <c r="I360" s="158"/>
      <c r="J360" s="159">
        <f>ROUND(I360*H360,2)</f>
        <v>0</v>
      </c>
      <c r="K360" s="160"/>
      <c r="L360" s="32"/>
      <c r="M360" s="161" t="s">
        <v>1</v>
      </c>
      <c r="N360" s="122" t="s">
        <v>37</v>
      </c>
      <c r="P360" s="162">
        <f>O360*H360</f>
        <v>0</v>
      </c>
      <c r="Q360" s="162">
        <v>0</v>
      </c>
      <c r="R360" s="162">
        <f>Q360*H360</f>
        <v>0</v>
      </c>
      <c r="S360" s="162">
        <v>0</v>
      </c>
      <c r="T360" s="163">
        <f>S360*H360</f>
        <v>0</v>
      </c>
      <c r="AR360" s="164" t="s">
        <v>507</v>
      </c>
      <c r="AT360" s="164" t="s">
        <v>164</v>
      </c>
      <c r="AU360" s="164" t="s">
        <v>86</v>
      </c>
      <c r="AY360" s="17" t="s">
        <v>162</v>
      </c>
      <c r="BE360" s="165">
        <f>IF(N360="základná",J360,0)</f>
        <v>0</v>
      </c>
      <c r="BF360" s="165">
        <f>IF(N360="znížená",J360,0)</f>
        <v>0</v>
      </c>
      <c r="BG360" s="165">
        <f>IF(N360="zákl. prenesená",J360,0)</f>
        <v>0</v>
      </c>
      <c r="BH360" s="165">
        <f>IF(N360="zníž. prenesená",J360,0)</f>
        <v>0</v>
      </c>
      <c r="BI360" s="165">
        <f>IF(N360="nulová",J360,0)</f>
        <v>0</v>
      </c>
      <c r="BJ360" s="17" t="s">
        <v>86</v>
      </c>
      <c r="BK360" s="165">
        <f>ROUND(I360*H360,2)</f>
        <v>0</v>
      </c>
      <c r="BL360" s="17" t="s">
        <v>507</v>
      </c>
      <c r="BM360" s="164" t="s">
        <v>1078</v>
      </c>
    </row>
    <row r="361" spans="2:65" s="1" customFormat="1" ht="24.2" customHeight="1">
      <c r="B361" s="123"/>
      <c r="C361" s="153" t="s">
        <v>678</v>
      </c>
      <c r="D361" s="153" t="s">
        <v>164</v>
      </c>
      <c r="E361" s="154" t="s">
        <v>725</v>
      </c>
      <c r="F361" s="155" t="s">
        <v>726</v>
      </c>
      <c r="G361" s="156" t="s">
        <v>722</v>
      </c>
      <c r="H361" s="157">
        <v>10</v>
      </c>
      <c r="I361" s="158"/>
      <c r="J361" s="159">
        <f>ROUND(I361*H361,2)</f>
        <v>0</v>
      </c>
      <c r="K361" s="160"/>
      <c r="L361" s="32"/>
      <c r="M361" s="161" t="s">
        <v>1</v>
      </c>
      <c r="N361" s="122" t="s">
        <v>37</v>
      </c>
      <c r="P361" s="162">
        <f>O361*H361</f>
        <v>0</v>
      </c>
      <c r="Q361" s="162">
        <v>0</v>
      </c>
      <c r="R361" s="162">
        <f>Q361*H361</f>
        <v>0</v>
      </c>
      <c r="S361" s="162">
        <v>0</v>
      </c>
      <c r="T361" s="163">
        <f>S361*H361</f>
        <v>0</v>
      </c>
      <c r="AR361" s="164" t="s">
        <v>507</v>
      </c>
      <c r="AT361" s="164" t="s">
        <v>164</v>
      </c>
      <c r="AU361" s="164" t="s">
        <v>86</v>
      </c>
      <c r="AY361" s="17" t="s">
        <v>162</v>
      </c>
      <c r="BE361" s="165">
        <f>IF(N361="základná",J361,0)</f>
        <v>0</v>
      </c>
      <c r="BF361" s="165">
        <f>IF(N361="znížená",J361,0)</f>
        <v>0</v>
      </c>
      <c r="BG361" s="165">
        <f>IF(N361="zákl. prenesená",J361,0)</f>
        <v>0</v>
      </c>
      <c r="BH361" s="165">
        <f>IF(N361="zníž. prenesená",J361,0)</f>
        <v>0</v>
      </c>
      <c r="BI361" s="165">
        <f>IF(N361="nulová",J361,0)</f>
        <v>0</v>
      </c>
      <c r="BJ361" s="17" t="s">
        <v>86</v>
      </c>
      <c r="BK361" s="165">
        <f>ROUND(I361*H361,2)</f>
        <v>0</v>
      </c>
      <c r="BL361" s="17" t="s">
        <v>507</v>
      </c>
      <c r="BM361" s="164" t="s">
        <v>1079</v>
      </c>
    </row>
    <row r="362" spans="2:65" s="1" customFormat="1" ht="16.5" customHeight="1">
      <c r="B362" s="123"/>
      <c r="C362" s="194" t="s">
        <v>419</v>
      </c>
      <c r="D362" s="194" t="s">
        <v>290</v>
      </c>
      <c r="E362" s="195" t="s">
        <v>729</v>
      </c>
      <c r="F362" s="196" t="s">
        <v>730</v>
      </c>
      <c r="G362" s="197" t="s">
        <v>579</v>
      </c>
      <c r="H362" s="198">
        <v>1</v>
      </c>
      <c r="I362" s="199"/>
      <c r="J362" s="200">
        <f>ROUND(I362*H362,2)</f>
        <v>0</v>
      </c>
      <c r="K362" s="201"/>
      <c r="L362" s="202"/>
      <c r="M362" s="203" t="s">
        <v>1</v>
      </c>
      <c r="N362" s="204" t="s">
        <v>37</v>
      </c>
      <c r="P362" s="162">
        <f>O362*H362</f>
        <v>0</v>
      </c>
      <c r="Q362" s="162">
        <v>1.2E-4</v>
      </c>
      <c r="R362" s="162">
        <f>Q362*H362</f>
        <v>1.2E-4</v>
      </c>
      <c r="S362" s="162">
        <v>0</v>
      </c>
      <c r="T362" s="163">
        <f>S362*H362</f>
        <v>0</v>
      </c>
      <c r="AR362" s="164" t="s">
        <v>731</v>
      </c>
      <c r="AT362" s="164" t="s">
        <v>290</v>
      </c>
      <c r="AU362" s="164" t="s">
        <v>86</v>
      </c>
      <c r="AY362" s="17" t="s">
        <v>162</v>
      </c>
      <c r="BE362" s="165">
        <f>IF(N362="základná",J362,0)</f>
        <v>0</v>
      </c>
      <c r="BF362" s="165">
        <f>IF(N362="znížená",J362,0)</f>
        <v>0</v>
      </c>
      <c r="BG362" s="165">
        <f>IF(N362="zákl. prenesená",J362,0)</f>
        <v>0</v>
      </c>
      <c r="BH362" s="165">
        <f>IF(N362="zníž. prenesená",J362,0)</f>
        <v>0</v>
      </c>
      <c r="BI362" s="165">
        <f>IF(N362="nulová",J362,0)</f>
        <v>0</v>
      </c>
      <c r="BJ362" s="17" t="s">
        <v>86</v>
      </c>
      <c r="BK362" s="165">
        <f>ROUND(I362*H362,2)</f>
        <v>0</v>
      </c>
      <c r="BL362" s="17" t="s">
        <v>507</v>
      </c>
      <c r="BM362" s="164" t="s">
        <v>1080</v>
      </c>
    </row>
    <row r="363" spans="2:65" s="1" customFormat="1" ht="24.2" customHeight="1">
      <c r="B363" s="123"/>
      <c r="C363" s="153" t="s">
        <v>687</v>
      </c>
      <c r="D363" s="153" t="s">
        <v>164</v>
      </c>
      <c r="E363" s="154" t="s">
        <v>734</v>
      </c>
      <c r="F363" s="155" t="s">
        <v>735</v>
      </c>
      <c r="G363" s="156" t="s">
        <v>579</v>
      </c>
      <c r="H363" s="157">
        <v>1</v>
      </c>
      <c r="I363" s="158"/>
      <c r="J363" s="159">
        <f>ROUND(I363*H363,2)</f>
        <v>0</v>
      </c>
      <c r="K363" s="160"/>
      <c r="L363" s="32"/>
      <c r="M363" s="161" t="s">
        <v>1</v>
      </c>
      <c r="N363" s="122" t="s">
        <v>37</v>
      </c>
      <c r="P363" s="162">
        <f>O363*H363</f>
        <v>0</v>
      </c>
      <c r="Q363" s="162">
        <v>0</v>
      </c>
      <c r="R363" s="162">
        <f>Q363*H363</f>
        <v>0</v>
      </c>
      <c r="S363" s="162">
        <v>0</v>
      </c>
      <c r="T363" s="163">
        <f>S363*H363</f>
        <v>0</v>
      </c>
      <c r="AR363" s="164" t="s">
        <v>507</v>
      </c>
      <c r="AT363" s="164" t="s">
        <v>164</v>
      </c>
      <c r="AU363" s="164" t="s">
        <v>86</v>
      </c>
      <c r="AY363" s="17" t="s">
        <v>162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7" t="s">
        <v>86</v>
      </c>
      <c r="BK363" s="165">
        <f>ROUND(I363*H363,2)</f>
        <v>0</v>
      </c>
      <c r="BL363" s="17" t="s">
        <v>507</v>
      </c>
      <c r="BM363" s="164" t="s">
        <v>1081</v>
      </c>
    </row>
    <row r="364" spans="2:65" s="11" customFormat="1" ht="25.9" customHeight="1">
      <c r="B364" s="141"/>
      <c r="D364" s="142" t="s">
        <v>70</v>
      </c>
      <c r="E364" s="143" t="s">
        <v>140</v>
      </c>
      <c r="F364" s="143" t="s">
        <v>1082</v>
      </c>
      <c r="I364" s="144"/>
      <c r="J364" s="145">
        <f>BK364</f>
        <v>0</v>
      </c>
      <c r="L364" s="141"/>
      <c r="M364" s="146"/>
      <c r="P364" s="147">
        <f>P365</f>
        <v>0</v>
      </c>
      <c r="R364" s="147">
        <f>R365</f>
        <v>0</v>
      </c>
      <c r="T364" s="148">
        <f>T365</f>
        <v>0</v>
      </c>
      <c r="AR364" s="142" t="s">
        <v>201</v>
      </c>
      <c r="AT364" s="149" t="s">
        <v>70</v>
      </c>
      <c r="AU364" s="149" t="s">
        <v>71</v>
      </c>
      <c r="AY364" s="142" t="s">
        <v>162</v>
      </c>
      <c r="BK364" s="150">
        <f>BK365</f>
        <v>0</v>
      </c>
    </row>
    <row r="365" spans="2:65" s="1" customFormat="1" ht="24.2" customHeight="1">
      <c r="B365" s="123"/>
      <c r="C365" s="153" t="s">
        <v>691</v>
      </c>
      <c r="D365" s="153" t="s">
        <v>164</v>
      </c>
      <c r="E365" s="154" t="s">
        <v>1083</v>
      </c>
      <c r="F365" s="155" t="s">
        <v>1084</v>
      </c>
      <c r="G365" s="156" t="s">
        <v>1085</v>
      </c>
      <c r="H365" s="157">
        <v>1</v>
      </c>
      <c r="I365" s="158"/>
      <c r="J365" s="159">
        <f>ROUND(I365*H365,2)</f>
        <v>0</v>
      </c>
      <c r="K365" s="160"/>
      <c r="L365" s="32"/>
      <c r="M365" s="206" t="s">
        <v>1</v>
      </c>
      <c r="N365" s="207" t="s">
        <v>37</v>
      </c>
      <c r="O365" s="208"/>
      <c r="P365" s="209">
        <f>O365*H365</f>
        <v>0</v>
      </c>
      <c r="Q365" s="209">
        <v>0</v>
      </c>
      <c r="R365" s="209">
        <f>Q365*H365</f>
        <v>0</v>
      </c>
      <c r="S365" s="209">
        <v>0</v>
      </c>
      <c r="T365" s="210">
        <f>S365*H365</f>
        <v>0</v>
      </c>
      <c r="AR365" s="164" t="s">
        <v>1086</v>
      </c>
      <c r="AT365" s="164" t="s">
        <v>164</v>
      </c>
      <c r="AU365" s="164" t="s">
        <v>79</v>
      </c>
      <c r="AY365" s="17" t="s">
        <v>162</v>
      </c>
      <c r="BE365" s="165">
        <f>IF(N365="základná",J365,0)</f>
        <v>0</v>
      </c>
      <c r="BF365" s="165">
        <f>IF(N365="znížená",J365,0)</f>
        <v>0</v>
      </c>
      <c r="BG365" s="165">
        <f>IF(N365="zákl. prenesená",J365,0)</f>
        <v>0</v>
      </c>
      <c r="BH365" s="165">
        <f>IF(N365="zníž. prenesená",J365,0)</f>
        <v>0</v>
      </c>
      <c r="BI365" s="165">
        <f>IF(N365="nulová",J365,0)</f>
        <v>0</v>
      </c>
      <c r="BJ365" s="17" t="s">
        <v>86</v>
      </c>
      <c r="BK365" s="165">
        <f>ROUND(I365*H365,2)</f>
        <v>0</v>
      </c>
      <c r="BL365" s="17" t="s">
        <v>1086</v>
      </c>
      <c r="BM365" s="164" t="s">
        <v>1087</v>
      </c>
    </row>
    <row r="366" spans="2:65" s="1" customFormat="1" ht="6.95" customHeight="1">
      <c r="B366" s="47"/>
      <c r="C366" s="48"/>
      <c r="D366" s="48"/>
      <c r="E366" s="48"/>
      <c r="F366" s="48"/>
      <c r="G366" s="48"/>
      <c r="H366" s="48"/>
      <c r="I366" s="48"/>
      <c r="J366" s="48"/>
      <c r="K366" s="48"/>
      <c r="L366" s="32"/>
    </row>
  </sheetData>
  <autoFilter ref="C142:K365" xr:uid="{00000000-0009-0000-0000-000002000000}"/>
  <mergeCells count="14">
    <mergeCell ref="D121:F121"/>
    <mergeCell ref="E133:H133"/>
    <mergeCell ref="E135:H135"/>
    <mergeCell ref="L2:V2"/>
    <mergeCell ref="E87:H87"/>
    <mergeCell ref="D117:F117"/>
    <mergeCell ref="D118:F118"/>
    <mergeCell ref="D119:F119"/>
    <mergeCell ref="D120:F12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95"/>
  <sheetViews>
    <sheetView showGridLines="0" tabSelected="1" topLeftCell="A52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1088</v>
      </c>
      <c r="H4" s="20"/>
    </row>
    <row r="5" spans="2:8" ht="12" customHeight="1">
      <c r="B5" s="20"/>
      <c r="C5" s="24" t="s">
        <v>12</v>
      </c>
      <c r="D5" s="227" t="s">
        <v>13</v>
      </c>
      <c r="E5" s="267"/>
      <c r="F5" s="267"/>
      <c r="H5" s="20"/>
    </row>
    <row r="6" spans="2:8" ht="36.950000000000003" customHeight="1">
      <c r="B6" s="20"/>
      <c r="C6" s="26" t="s">
        <v>15</v>
      </c>
      <c r="D6" s="224" t="s">
        <v>16</v>
      </c>
      <c r="E6" s="267"/>
      <c r="F6" s="267"/>
      <c r="H6" s="20"/>
    </row>
    <row r="7" spans="2:8" ht="16.5" customHeight="1">
      <c r="B7" s="20"/>
      <c r="C7" s="27" t="s">
        <v>21</v>
      </c>
      <c r="D7" s="55">
        <f>'Rekapitulácia stavby'!AN8</f>
        <v>45707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32"/>
      <c r="C9" s="133" t="s">
        <v>52</v>
      </c>
      <c r="D9" s="134" t="s">
        <v>53</v>
      </c>
      <c r="E9" s="134" t="s">
        <v>150</v>
      </c>
      <c r="F9" s="135" t="s">
        <v>1089</v>
      </c>
      <c r="H9" s="132"/>
    </row>
    <row r="10" spans="2:8" s="1" customFormat="1" ht="26.45" customHeight="1">
      <c r="B10" s="32"/>
      <c r="C10" s="211" t="s">
        <v>13</v>
      </c>
      <c r="D10" s="211" t="s">
        <v>16</v>
      </c>
      <c r="H10" s="32"/>
    </row>
    <row r="11" spans="2:8" s="1" customFormat="1" ht="16.899999999999999" customHeight="1">
      <c r="B11" s="32"/>
      <c r="C11" s="212" t="s">
        <v>84</v>
      </c>
      <c r="D11" s="213" t="s">
        <v>1</v>
      </c>
      <c r="E11" s="214" t="s">
        <v>1</v>
      </c>
      <c r="F11" s="215">
        <v>278.64</v>
      </c>
      <c r="H11" s="32"/>
    </row>
    <row r="12" spans="2:8" s="1" customFormat="1" ht="16.899999999999999" customHeight="1">
      <c r="B12" s="32"/>
      <c r="C12" s="216" t="s">
        <v>1</v>
      </c>
      <c r="D12" s="216" t="s">
        <v>1090</v>
      </c>
      <c r="E12" s="17" t="s">
        <v>1</v>
      </c>
      <c r="F12" s="217">
        <v>278.64</v>
      </c>
      <c r="H12" s="32"/>
    </row>
    <row r="13" spans="2:8" s="1" customFormat="1" ht="16.899999999999999" customHeight="1">
      <c r="B13" s="32"/>
      <c r="C13" s="216" t="s">
        <v>84</v>
      </c>
      <c r="D13" s="216" t="s">
        <v>177</v>
      </c>
      <c r="E13" s="17" t="s">
        <v>1</v>
      </c>
      <c r="F13" s="217">
        <v>278.64</v>
      </c>
      <c r="H13" s="32"/>
    </row>
    <row r="14" spans="2:8" s="1" customFormat="1" ht="26.45" customHeight="1">
      <c r="B14" s="32"/>
      <c r="C14" s="211" t="s">
        <v>1091</v>
      </c>
      <c r="D14" s="211" t="s">
        <v>77</v>
      </c>
      <c r="H14" s="32"/>
    </row>
    <row r="15" spans="2:8" s="1" customFormat="1" ht="16.899999999999999" customHeight="1">
      <c r="B15" s="32"/>
      <c r="C15" s="212" t="s">
        <v>84</v>
      </c>
      <c r="D15" s="213" t="s">
        <v>1</v>
      </c>
      <c r="E15" s="214" t="s">
        <v>1</v>
      </c>
      <c r="F15" s="215">
        <v>248.76</v>
      </c>
      <c r="H15" s="32"/>
    </row>
    <row r="16" spans="2:8" s="1" customFormat="1" ht="16.899999999999999" customHeight="1">
      <c r="B16" s="32"/>
      <c r="C16" s="216" t="s">
        <v>1</v>
      </c>
      <c r="D16" s="216" t="s">
        <v>367</v>
      </c>
      <c r="E16" s="17" t="s">
        <v>1</v>
      </c>
      <c r="F16" s="217">
        <v>248.76</v>
      </c>
      <c r="H16" s="32"/>
    </row>
    <row r="17" spans="2:8" s="1" customFormat="1" ht="16.899999999999999" customHeight="1">
      <c r="B17" s="32"/>
      <c r="C17" s="216" t="s">
        <v>84</v>
      </c>
      <c r="D17" s="216" t="s">
        <v>177</v>
      </c>
      <c r="E17" s="17" t="s">
        <v>1</v>
      </c>
      <c r="F17" s="217">
        <v>248.76</v>
      </c>
      <c r="H17" s="32"/>
    </row>
    <row r="18" spans="2:8" s="1" customFormat="1" ht="16.899999999999999" customHeight="1">
      <c r="B18" s="32"/>
      <c r="C18" s="218" t="s">
        <v>1092</v>
      </c>
      <c r="H18" s="32"/>
    </row>
    <row r="19" spans="2:8" s="1" customFormat="1" ht="22.5">
      <c r="B19" s="32"/>
      <c r="C19" s="216" t="s">
        <v>364</v>
      </c>
      <c r="D19" s="216" t="s">
        <v>365</v>
      </c>
      <c r="E19" s="17" t="s">
        <v>193</v>
      </c>
      <c r="F19" s="217">
        <v>248.76</v>
      </c>
      <c r="H19" s="32"/>
    </row>
    <row r="20" spans="2:8" s="1" customFormat="1" ht="22.5">
      <c r="B20" s="32"/>
      <c r="C20" s="216" t="s">
        <v>354</v>
      </c>
      <c r="D20" s="216" t="s">
        <v>355</v>
      </c>
      <c r="E20" s="17" t="s">
        <v>182</v>
      </c>
      <c r="F20" s="217">
        <v>12.438000000000001</v>
      </c>
      <c r="H20" s="32"/>
    </row>
    <row r="21" spans="2:8" s="1" customFormat="1" ht="22.5">
      <c r="B21" s="32"/>
      <c r="C21" s="216" t="s">
        <v>359</v>
      </c>
      <c r="D21" s="216" t="s">
        <v>360</v>
      </c>
      <c r="E21" s="17" t="s">
        <v>182</v>
      </c>
      <c r="F21" s="217">
        <v>32.338999999999999</v>
      </c>
      <c r="H21" s="32"/>
    </row>
    <row r="22" spans="2:8" s="1" customFormat="1" ht="16.899999999999999" customHeight="1">
      <c r="B22" s="32"/>
      <c r="C22" s="212" t="s">
        <v>87</v>
      </c>
      <c r="D22" s="213" t="s">
        <v>1</v>
      </c>
      <c r="E22" s="214" t="s">
        <v>1</v>
      </c>
      <c r="F22" s="215">
        <v>258.66000000000003</v>
      </c>
      <c r="H22" s="32"/>
    </row>
    <row r="23" spans="2:8" s="1" customFormat="1" ht="16.899999999999999" customHeight="1">
      <c r="B23" s="32"/>
      <c r="C23" s="216" t="s">
        <v>1</v>
      </c>
      <c r="D23" s="216" t="s">
        <v>299</v>
      </c>
      <c r="E23" s="17" t="s">
        <v>1</v>
      </c>
      <c r="F23" s="217">
        <v>258.66000000000003</v>
      </c>
      <c r="H23" s="32"/>
    </row>
    <row r="24" spans="2:8" s="1" customFormat="1" ht="16.899999999999999" customHeight="1">
      <c r="B24" s="32"/>
      <c r="C24" s="216" t="s">
        <v>1</v>
      </c>
      <c r="D24" s="216" t="s">
        <v>300</v>
      </c>
      <c r="E24" s="17" t="s">
        <v>1</v>
      </c>
      <c r="F24" s="217">
        <v>0</v>
      </c>
      <c r="H24" s="32"/>
    </row>
    <row r="25" spans="2:8" s="1" customFormat="1" ht="16.899999999999999" customHeight="1">
      <c r="B25" s="32"/>
      <c r="C25" s="216" t="s">
        <v>1</v>
      </c>
      <c r="D25" s="216" t="s">
        <v>301</v>
      </c>
      <c r="E25" s="17" t="s">
        <v>1</v>
      </c>
      <c r="F25" s="217">
        <v>0</v>
      </c>
      <c r="H25" s="32"/>
    </row>
    <row r="26" spans="2:8" s="1" customFormat="1" ht="16.899999999999999" customHeight="1">
      <c r="B26" s="32"/>
      <c r="C26" s="216" t="s">
        <v>87</v>
      </c>
      <c r="D26" s="216" t="s">
        <v>177</v>
      </c>
      <c r="E26" s="17" t="s">
        <v>1</v>
      </c>
      <c r="F26" s="217">
        <v>258.66000000000003</v>
      </c>
      <c r="H26" s="32"/>
    </row>
    <row r="27" spans="2:8" s="1" customFormat="1" ht="16.899999999999999" customHeight="1">
      <c r="B27" s="32"/>
      <c r="C27" s="218" t="s">
        <v>1092</v>
      </c>
      <c r="H27" s="32"/>
    </row>
    <row r="28" spans="2:8" s="1" customFormat="1" ht="22.5">
      <c r="B28" s="32"/>
      <c r="C28" s="216" t="s">
        <v>296</v>
      </c>
      <c r="D28" s="216" t="s">
        <v>297</v>
      </c>
      <c r="E28" s="17" t="s">
        <v>193</v>
      </c>
      <c r="F28" s="217">
        <v>258.66000000000003</v>
      </c>
      <c r="H28" s="32"/>
    </row>
    <row r="29" spans="2:8" s="1" customFormat="1" ht="16.899999999999999" customHeight="1">
      <c r="B29" s="32"/>
      <c r="C29" s="216" t="s">
        <v>281</v>
      </c>
      <c r="D29" s="216" t="s">
        <v>282</v>
      </c>
      <c r="E29" s="17" t="s">
        <v>193</v>
      </c>
      <c r="F29" s="217">
        <v>258.66000000000003</v>
      </c>
      <c r="H29" s="32"/>
    </row>
    <row r="30" spans="2:8" s="1" customFormat="1" ht="16.899999999999999" customHeight="1">
      <c r="B30" s="32"/>
      <c r="C30" s="212" t="s">
        <v>1093</v>
      </c>
      <c r="D30" s="213" t="s">
        <v>1</v>
      </c>
      <c r="E30" s="214" t="s">
        <v>1</v>
      </c>
      <c r="F30" s="215">
        <v>250</v>
      </c>
      <c r="H30" s="32"/>
    </row>
    <row r="31" spans="2:8" s="1" customFormat="1" ht="16.899999999999999" customHeight="1">
      <c r="B31" s="32"/>
      <c r="C31" s="212" t="s">
        <v>90</v>
      </c>
      <c r="D31" s="213" t="s">
        <v>1</v>
      </c>
      <c r="E31" s="214" t="s">
        <v>1</v>
      </c>
      <c r="F31" s="215">
        <v>319.78500000000003</v>
      </c>
      <c r="H31" s="32"/>
    </row>
    <row r="32" spans="2:8" s="1" customFormat="1" ht="16.899999999999999" customHeight="1">
      <c r="B32" s="32"/>
      <c r="C32" s="216" t="s">
        <v>1</v>
      </c>
      <c r="D32" s="216" t="s">
        <v>465</v>
      </c>
      <c r="E32" s="17" t="s">
        <v>1</v>
      </c>
      <c r="F32" s="217">
        <v>284.22000000000003</v>
      </c>
      <c r="H32" s="32"/>
    </row>
    <row r="33" spans="2:8" s="1" customFormat="1" ht="16.899999999999999" customHeight="1">
      <c r="B33" s="32"/>
      <c r="C33" s="216" t="s">
        <v>1</v>
      </c>
      <c r="D33" s="216" t="s">
        <v>466</v>
      </c>
      <c r="E33" s="17" t="s">
        <v>1</v>
      </c>
      <c r="F33" s="217">
        <v>18.899999999999999</v>
      </c>
      <c r="H33" s="32"/>
    </row>
    <row r="34" spans="2:8" s="1" customFormat="1" ht="16.899999999999999" customHeight="1">
      <c r="B34" s="32"/>
      <c r="C34" s="216" t="s">
        <v>1</v>
      </c>
      <c r="D34" s="216" t="s">
        <v>467</v>
      </c>
      <c r="E34" s="17" t="s">
        <v>1</v>
      </c>
      <c r="F34" s="217">
        <v>3.1349999999999998</v>
      </c>
      <c r="H34" s="32"/>
    </row>
    <row r="35" spans="2:8" s="1" customFormat="1" ht="16.899999999999999" customHeight="1">
      <c r="B35" s="32"/>
      <c r="C35" s="216" t="s">
        <v>1</v>
      </c>
      <c r="D35" s="216" t="s">
        <v>468</v>
      </c>
      <c r="E35" s="17" t="s">
        <v>1</v>
      </c>
      <c r="F35" s="217">
        <v>4.6500000000000004</v>
      </c>
      <c r="H35" s="32"/>
    </row>
    <row r="36" spans="2:8" s="1" customFormat="1" ht="16.899999999999999" customHeight="1">
      <c r="B36" s="32"/>
      <c r="C36" s="216" t="s">
        <v>1</v>
      </c>
      <c r="D36" s="216" t="s">
        <v>469</v>
      </c>
      <c r="E36" s="17" t="s">
        <v>1</v>
      </c>
      <c r="F36" s="217">
        <v>8.8800000000000008</v>
      </c>
      <c r="H36" s="32"/>
    </row>
    <row r="37" spans="2:8" s="1" customFormat="1" ht="16.899999999999999" customHeight="1">
      <c r="B37" s="32"/>
      <c r="C37" s="216" t="s">
        <v>90</v>
      </c>
      <c r="D37" s="216" t="s">
        <v>177</v>
      </c>
      <c r="E37" s="17" t="s">
        <v>1</v>
      </c>
      <c r="F37" s="217">
        <v>319.78500000000003</v>
      </c>
      <c r="H37" s="32"/>
    </row>
    <row r="38" spans="2:8" s="1" customFormat="1" ht="16.899999999999999" customHeight="1">
      <c r="B38" s="32"/>
      <c r="C38" s="218" t="s">
        <v>1092</v>
      </c>
      <c r="H38" s="32"/>
    </row>
    <row r="39" spans="2:8" s="1" customFormat="1" ht="22.5">
      <c r="B39" s="32"/>
      <c r="C39" s="216" t="s">
        <v>462</v>
      </c>
      <c r="D39" s="216" t="s">
        <v>463</v>
      </c>
      <c r="E39" s="17" t="s">
        <v>193</v>
      </c>
      <c r="F39" s="217">
        <v>319.78500000000003</v>
      </c>
      <c r="H39" s="32"/>
    </row>
    <row r="40" spans="2:8" s="1" customFormat="1" ht="16.899999999999999" customHeight="1">
      <c r="B40" s="32"/>
      <c r="C40" s="216" t="s">
        <v>536</v>
      </c>
      <c r="D40" s="216" t="s">
        <v>537</v>
      </c>
      <c r="E40" s="17" t="s">
        <v>193</v>
      </c>
      <c r="F40" s="217">
        <v>639.57000000000005</v>
      </c>
      <c r="H40" s="32"/>
    </row>
    <row r="41" spans="2:8" s="1" customFormat="1" ht="16.899999999999999" customHeight="1">
      <c r="B41" s="32"/>
      <c r="C41" s="212" t="s">
        <v>96</v>
      </c>
      <c r="D41" s="213" t="s">
        <v>1</v>
      </c>
      <c r="E41" s="214" t="s">
        <v>1</v>
      </c>
      <c r="F41" s="215">
        <v>69.501999999999995</v>
      </c>
      <c r="H41" s="32"/>
    </row>
    <row r="42" spans="2:8" s="1" customFormat="1" ht="16.899999999999999" customHeight="1">
      <c r="B42" s="32"/>
      <c r="C42" s="216" t="s">
        <v>1</v>
      </c>
      <c r="D42" s="216" t="s">
        <v>390</v>
      </c>
      <c r="E42" s="17" t="s">
        <v>1</v>
      </c>
      <c r="F42" s="217">
        <v>50.62</v>
      </c>
      <c r="H42" s="32"/>
    </row>
    <row r="43" spans="2:8" s="1" customFormat="1" ht="16.899999999999999" customHeight="1">
      <c r="B43" s="32"/>
      <c r="C43" s="216" t="s">
        <v>1</v>
      </c>
      <c r="D43" s="216" t="s">
        <v>391</v>
      </c>
      <c r="E43" s="17" t="s">
        <v>1</v>
      </c>
      <c r="F43" s="217">
        <v>14.356999999999999</v>
      </c>
      <c r="H43" s="32"/>
    </row>
    <row r="44" spans="2:8" s="1" customFormat="1" ht="16.899999999999999" customHeight="1">
      <c r="B44" s="32"/>
      <c r="C44" s="216" t="s">
        <v>1</v>
      </c>
      <c r="D44" s="216" t="s">
        <v>392</v>
      </c>
      <c r="E44" s="17" t="s">
        <v>1</v>
      </c>
      <c r="F44" s="217">
        <v>4.5250000000000004</v>
      </c>
      <c r="H44" s="32"/>
    </row>
    <row r="45" spans="2:8" s="1" customFormat="1" ht="16.899999999999999" customHeight="1">
      <c r="B45" s="32"/>
      <c r="C45" s="216" t="s">
        <v>96</v>
      </c>
      <c r="D45" s="216" t="s">
        <v>177</v>
      </c>
      <c r="E45" s="17" t="s">
        <v>1</v>
      </c>
      <c r="F45" s="217">
        <v>69.501999999999995</v>
      </c>
      <c r="H45" s="32"/>
    </row>
    <row r="46" spans="2:8" s="1" customFormat="1" ht="16.899999999999999" customHeight="1">
      <c r="B46" s="32"/>
      <c r="C46" s="218" t="s">
        <v>1092</v>
      </c>
      <c r="H46" s="32"/>
    </row>
    <row r="47" spans="2:8" s="1" customFormat="1" ht="22.5">
      <c r="B47" s="32"/>
      <c r="C47" s="216" t="s">
        <v>387</v>
      </c>
      <c r="D47" s="216" t="s">
        <v>388</v>
      </c>
      <c r="E47" s="17" t="s">
        <v>193</v>
      </c>
      <c r="F47" s="217">
        <v>69.501999999999995</v>
      </c>
      <c r="H47" s="32"/>
    </row>
    <row r="48" spans="2:8" s="1" customFormat="1" ht="22.5">
      <c r="B48" s="32"/>
      <c r="C48" s="216" t="s">
        <v>257</v>
      </c>
      <c r="D48" s="216" t="s">
        <v>258</v>
      </c>
      <c r="E48" s="17" t="s">
        <v>193</v>
      </c>
      <c r="F48" s="217">
        <v>69.501999999999995</v>
      </c>
      <c r="H48" s="32"/>
    </row>
    <row r="49" spans="2:8" s="1" customFormat="1" ht="16.899999999999999" customHeight="1">
      <c r="B49" s="32"/>
      <c r="C49" s="216" t="s">
        <v>261</v>
      </c>
      <c r="D49" s="216" t="s">
        <v>262</v>
      </c>
      <c r="E49" s="17" t="s">
        <v>193</v>
      </c>
      <c r="F49" s="217">
        <v>174.95699999999999</v>
      </c>
      <c r="H49" s="32"/>
    </row>
    <row r="50" spans="2:8" s="1" customFormat="1" ht="16.899999999999999" customHeight="1">
      <c r="B50" s="32"/>
      <c r="C50" s="216" t="s">
        <v>265</v>
      </c>
      <c r="D50" s="216" t="s">
        <v>266</v>
      </c>
      <c r="E50" s="17" t="s">
        <v>193</v>
      </c>
      <c r="F50" s="217">
        <v>110.283</v>
      </c>
      <c r="H50" s="32"/>
    </row>
    <row r="51" spans="2:8" s="1" customFormat="1" ht="22.5">
      <c r="B51" s="32"/>
      <c r="C51" s="216" t="s">
        <v>380</v>
      </c>
      <c r="D51" s="216" t="s">
        <v>381</v>
      </c>
      <c r="E51" s="17" t="s">
        <v>193</v>
      </c>
      <c r="F51" s="217">
        <v>84.105000000000004</v>
      </c>
      <c r="H51" s="32"/>
    </row>
    <row r="52" spans="2:8" s="1" customFormat="1" ht="16.899999999999999" customHeight="1">
      <c r="B52" s="32"/>
      <c r="C52" s="212" t="s">
        <v>94</v>
      </c>
      <c r="D52" s="213" t="s">
        <v>1</v>
      </c>
      <c r="E52" s="214" t="s">
        <v>1</v>
      </c>
      <c r="F52" s="215">
        <v>43.95</v>
      </c>
      <c r="H52" s="32"/>
    </row>
    <row r="53" spans="2:8" s="1" customFormat="1" ht="16.899999999999999" customHeight="1">
      <c r="B53" s="32"/>
      <c r="C53" s="216" t="s">
        <v>1</v>
      </c>
      <c r="D53" s="216" t="s">
        <v>176</v>
      </c>
      <c r="E53" s="17" t="s">
        <v>1</v>
      </c>
      <c r="F53" s="217">
        <v>43.95</v>
      </c>
      <c r="H53" s="32"/>
    </row>
    <row r="54" spans="2:8" s="1" customFormat="1" ht="16.899999999999999" customHeight="1">
      <c r="B54" s="32"/>
      <c r="C54" s="216" t="s">
        <v>94</v>
      </c>
      <c r="D54" s="216" t="s">
        <v>177</v>
      </c>
      <c r="E54" s="17" t="s">
        <v>1</v>
      </c>
      <c r="F54" s="217">
        <v>43.95</v>
      </c>
      <c r="H54" s="32"/>
    </row>
    <row r="55" spans="2:8" s="1" customFormat="1" ht="16.899999999999999" customHeight="1">
      <c r="B55" s="32"/>
      <c r="C55" s="218" t="s">
        <v>1092</v>
      </c>
      <c r="H55" s="32"/>
    </row>
    <row r="56" spans="2:8" s="1" customFormat="1" ht="33.75">
      <c r="B56" s="32"/>
      <c r="C56" s="216" t="s">
        <v>172</v>
      </c>
      <c r="D56" s="216" t="s">
        <v>173</v>
      </c>
      <c r="E56" s="17" t="s">
        <v>174</v>
      </c>
      <c r="F56" s="217">
        <v>43.95</v>
      </c>
      <c r="H56" s="32"/>
    </row>
    <row r="57" spans="2:8" s="1" customFormat="1" ht="16.899999999999999" customHeight="1">
      <c r="B57" s="32"/>
      <c r="C57" s="216" t="s">
        <v>165</v>
      </c>
      <c r="D57" s="216" t="s">
        <v>166</v>
      </c>
      <c r="E57" s="17" t="s">
        <v>167</v>
      </c>
      <c r="F57" s="217">
        <v>29.138999999999999</v>
      </c>
      <c r="H57" s="32"/>
    </row>
    <row r="58" spans="2:8" s="1" customFormat="1" ht="16.899999999999999" customHeight="1">
      <c r="B58" s="32"/>
      <c r="C58" s="212" t="s">
        <v>104</v>
      </c>
      <c r="D58" s="213" t="s">
        <v>1</v>
      </c>
      <c r="E58" s="214" t="s">
        <v>1</v>
      </c>
      <c r="F58" s="215">
        <v>10.185</v>
      </c>
      <c r="H58" s="32"/>
    </row>
    <row r="59" spans="2:8" s="1" customFormat="1" ht="16.899999999999999" customHeight="1">
      <c r="B59" s="32"/>
      <c r="C59" s="216" t="s">
        <v>1</v>
      </c>
      <c r="D59" s="216" t="s">
        <v>695</v>
      </c>
      <c r="E59" s="17" t="s">
        <v>1</v>
      </c>
      <c r="F59" s="217">
        <v>10.185</v>
      </c>
      <c r="H59" s="32"/>
    </row>
    <row r="60" spans="2:8" s="1" customFormat="1" ht="16.899999999999999" customHeight="1">
      <c r="B60" s="32"/>
      <c r="C60" s="216" t="s">
        <v>104</v>
      </c>
      <c r="D60" s="216" t="s">
        <v>177</v>
      </c>
      <c r="E60" s="17" t="s">
        <v>1</v>
      </c>
      <c r="F60" s="217">
        <v>10.185</v>
      </c>
      <c r="H60" s="32"/>
    </row>
    <row r="61" spans="2:8" s="1" customFormat="1" ht="16.899999999999999" customHeight="1">
      <c r="B61" s="32"/>
      <c r="C61" s="218" t="s">
        <v>1092</v>
      </c>
      <c r="H61" s="32"/>
    </row>
    <row r="62" spans="2:8" s="1" customFormat="1" ht="16.899999999999999" customHeight="1">
      <c r="B62" s="32"/>
      <c r="C62" s="216" t="s">
        <v>692</v>
      </c>
      <c r="D62" s="216" t="s">
        <v>693</v>
      </c>
      <c r="E62" s="17" t="s">
        <v>193</v>
      </c>
      <c r="F62" s="217">
        <v>10.185</v>
      </c>
      <c r="H62" s="32"/>
    </row>
    <row r="63" spans="2:8" s="1" customFormat="1" ht="22.5">
      <c r="B63" s="32"/>
      <c r="C63" s="216" t="s">
        <v>688</v>
      </c>
      <c r="D63" s="216" t="s">
        <v>689</v>
      </c>
      <c r="E63" s="17" t="s">
        <v>193</v>
      </c>
      <c r="F63" s="217">
        <v>10.185</v>
      </c>
      <c r="H63" s="32"/>
    </row>
    <row r="64" spans="2:8" s="1" customFormat="1" ht="16.899999999999999" customHeight="1">
      <c r="B64" s="32"/>
      <c r="C64" s="216" t="s">
        <v>697</v>
      </c>
      <c r="D64" s="216" t="s">
        <v>698</v>
      </c>
      <c r="E64" s="17" t="s">
        <v>193</v>
      </c>
      <c r="F64" s="217">
        <v>10.185</v>
      </c>
      <c r="H64" s="32"/>
    </row>
    <row r="65" spans="2:8" s="1" customFormat="1" ht="16.899999999999999" customHeight="1">
      <c r="B65" s="32"/>
      <c r="C65" s="212" t="s">
        <v>106</v>
      </c>
      <c r="D65" s="213" t="s">
        <v>1</v>
      </c>
      <c r="E65" s="214" t="s">
        <v>1</v>
      </c>
      <c r="F65" s="215">
        <v>110.283</v>
      </c>
      <c r="H65" s="32"/>
    </row>
    <row r="66" spans="2:8" s="1" customFormat="1" ht="16.899999999999999" customHeight="1">
      <c r="B66" s="32"/>
      <c r="C66" s="216" t="s">
        <v>1</v>
      </c>
      <c r="D66" s="216" t="s">
        <v>96</v>
      </c>
      <c r="E66" s="17" t="s">
        <v>1</v>
      </c>
      <c r="F66" s="217">
        <v>69.501999999999995</v>
      </c>
      <c r="H66" s="32"/>
    </row>
    <row r="67" spans="2:8" s="1" customFormat="1" ht="16.899999999999999" customHeight="1">
      <c r="B67" s="32"/>
      <c r="C67" s="216" t="s">
        <v>1</v>
      </c>
      <c r="D67" s="216" t="s">
        <v>268</v>
      </c>
      <c r="E67" s="17" t="s">
        <v>1</v>
      </c>
      <c r="F67" s="217">
        <v>8.3480000000000008</v>
      </c>
      <c r="H67" s="32"/>
    </row>
    <row r="68" spans="2:8" s="1" customFormat="1" ht="16.899999999999999" customHeight="1">
      <c r="B68" s="32"/>
      <c r="C68" s="216" t="s">
        <v>1</v>
      </c>
      <c r="D68" s="216" t="s">
        <v>269</v>
      </c>
      <c r="E68" s="17" t="s">
        <v>1</v>
      </c>
      <c r="F68" s="217">
        <v>14.708</v>
      </c>
      <c r="H68" s="32"/>
    </row>
    <row r="69" spans="2:8" s="1" customFormat="1" ht="16.899999999999999" customHeight="1">
      <c r="B69" s="32"/>
      <c r="C69" s="216" t="s">
        <v>108</v>
      </c>
      <c r="D69" s="216" t="s">
        <v>270</v>
      </c>
      <c r="E69" s="17" t="s">
        <v>1</v>
      </c>
      <c r="F69" s="217">
        <v>17.725000000000001</v>
      </c>
      <c r="H69" s="32"/>
    </row>
    <row r="70" spans="2:8" s="1" customFormat="1" ht="16.899999999999999" customHeight="1">
      <c r="B70" s="32"/>
      <c r="C70" s="216" t="s">
        <v>106</v>
      </c>
      <c r="D70" s="216" t="s">
        <v>177</v>
      </c>
      <c r="E70" s="17" t="s">
        <v>1</v>
      </c>
      <c r="F70" s="217">
        <v>110.283</v>
      </c>
      <c r="H70" s="32"/>
    </row>
    <row r="71" spans="2:8" s="1" customFormat="1" ht="16.899999999999999" customHeight="1">
      <c r="B71" s="32"/>
      <c r="C71" s="218" t="s">
        <v>1092</v>
      </c>
      <c r="H71" s="32"/>
    </row>
    <row r="72" spans="2:8" s="1" customFormat="1" ht="16.899999999999999" customHeight="1">
      <c r="B72" s="32"/>
      <c r="C72" s="216" t="s">
        <v>265</v>
      </c>
      <c r="D72" s="216" t="s">
        <v>266</v>
      </c>
      <c r="E72" s="17" t="s">
        <v>193</v>
      </c>
      <c r="F72" s="217">
        <v>110.283</v>
      </c>
      <c r="H72" s="32"/>
    </row>
    <row r="73" spans="2:8" s="1" customFormat="1" ht="16.899999999999999" customHeight="1">
      <c r="B73" s="32"/>
      <c r="C73" s="216" t="s">
        <v>272</v>
      </c>
      <c r="D73" s="216" t="s">
        <v>273</v>
      </c>
      <c r="E73" s="17" t="s">
        <v>193</v>
      </c>
      <c r="F73" s="217">
        <v>215.738</v>
      </c>
      <c r="H73" s="32"/>
    </row>
    <row r="74" spans="2:8" s="1" customFormat="1" ht="16.899999999999999" customHeight="1">
      <c r="B74" s="32"/>
      <c r="C74" s="216" t="s">
        <v>275</v>
      </c>
      <c r="D74" s="216" t="s">
        <v>276</v>
      </c>
      <c r="E74" s="17" t="s">
        <v>193</v>
      </c>
      <c r="F74" s="217">
        <v>198.01300000000001</v>
      </c>
      <c r="H74" s="32"/>
    </row>
    <row r="75" spans="2:8" s="1" customFormat="1" ht="16.899999999999999" customHeight="1">
      <c r="B75" s="32"/>
      <c r="C75" s="212" t="s">
        <v>108</v>
      </c>
      <c r="D75" s="213" t="s">
        <v>1</v>
      </c>
      <c r="E75" s="214" t="s">
        <v>1</v>
      </c>
      <c r="F75" s="215">
        <v>17.725000000000001</v>
      </c>
      <c r="H75" s="32"/>
    </row>
    <row r="76" spans="2:8" s="1" customFormat="1" ht="16.899999999999999" customHeight="1">
      <c r="B76" s="32"/>
      <c r="C76" s="216" t="s">
        <v>108</v>
      </c>
      <c r="D76" s="216" t="s">
        <v>270</v>
      </c>
      <c r="E76" s="17" t="s">
        <v>1</v>
      </c>
      <c r="F76" s="217">
        <v>17.725000000000001</v>
      </c>
      <c r="H76" s="32"/>
    </row>
    <row r="77" spans="2:8" s="1" customFormat="1" ht="16.899999999999999" customHeight="1">
      <c r="B77" s="32"/>
      <c r="C77" s="218" t="s">
        <v>1092</v>
      </c>
      <c r="H77" s="32"/>
    </row>
    <row r="78" spans="2:8" s="1" customFormat="1" ht="16.899999999999999" customHeight="1">
      <c r="B78" s="32"/>
      <c r="C78" s="216" t="s">
        <v>265</v>
      </c>
      <c r="D78" s="216" t="s">
        <v>266</v>
      </c>
      <c r="E78" s="17" t="s">
        <v>193</v>
      </c>
      <c r="F78" s="217">
        <v>110.283</v>
      </c>
      <c r="H78" s="32"/>
    </row>
    <row r="79" spans="2:8" s="1" customFormat="1" ht="16.899999999999999" customHeight="1">
      <c r="B79" s="32"/>
      <c r="C79" s="216" t="s">
        <v>275</v>
      </c>
      <c r="D79" s="216" t="s">
        <v>276</v>
      </c>
      <c r="E79" s="17" t="s">
        <v>193</v>
      </c>
      <c r="F79" s="217">
        <v>198.01300000000001</v>
      </c>
      <c r="H79" s="32"/>
    </row>
    <row r="80" spans="2:8" s="1" customFormat="1" ht="16.899999999999999" customHeight="1">
      <c r="B80" s="32"/>
      <c r="C80" s="212" t="s">
        <v>99</v>
      </c>
      <c r="D80" s="213" t="s">
        <v>1</v>
      </c>
      <c r="E80" s="214" t="s">
        <v>1</v>
      </c>
      <c r="F80" s="215">
        <v>14.603</v>
      </c>
      <c r="H80" s="32"/>
    </row>
    <row r="81" spans="2:8" s="1" customFormat="1" ht="16.899999999999999" customHeight="1">
      <c r="B81" s="32"/>
      <c r="C81" s="216" t="s">
        <v>1</v>
      </c>
      <c r="D81" s="216" t="s">
        <v>384</v>
      </c>
      <c r="E81" s="17" t="s">
        <v>1</v>
      </c>
      <c r="F81" s="217">
        <v>8.8800000000000008</v>
      </c>
      <c r="H81" s="32"/>
    </row>
    <row r="82" spans="2:8" s="1" customFormat="1" ht="16.899999999999999" customHeight="1">
      <c r="B82" s="32"/>
      <c r="C82" s="216" t="s">
        <v>1</v>
      </c>
      <c r="D82" s="216" t="s">
        <v>385</v>
      </c>
      <c r="E82" s="17" t="s">
        <v>1</v>
      </c>
      <c r="F82" s="217">
        <v>5.7229999999999999</v>
      </c>
      <c r="H82" s="32"/>
    </row>
    <row r="83" spans="2:8" s="1" customFormat="1" ht="16.899999999999999" customHeight="1">
      <c r="B83" s="32"/>
      <c r="C83" s="216" t="s">
        <v>99</v>
      </c>
      <c r="D83" s="216" t="s">
        <v>189</v>
      </c>
      <c r="E83" s="17" t="s">
        <v>1</v>
      </c>
      <c r="F83" s="217">
        <v>14.603</v>
      </c>
      <c r="H83" s="32"/>
    </row>
    <row r="84" spans="2:8" s="1" customFormat="1" ht="16.899999999999999" customHeight="1">
      <c r="B84" s="32"/>
      <c r="C84" s="218" t="s">
        <v>1092</v>
      </c>
      <c r="H84" s="32"/>
    </row>
    <row r="85" spans="2:8" s="1" customFormat="1" ht="22.5">
      <c r="B85" s="32"/>
      <c r="C85" s="216" t="s">
        <v>380</v>
      </c>
      <c r="D85" s="216" t="s">
        <v>381</v>
      </c>
      <c r="E85" s="17" t="s">
        <v>193</v>
      </c>
      <c r="F85" s="217">
        <v>84.105000000000004</v>
      </c>
      <c r="H85" s="32"/>
    </row>
    <row r="86" spans="2:8" s="1" customFormat="1" ht="16.899999999999999" customHeight="1">
      <c r="B86" s="32"/>
      <c r="C86" s="216" t="s">
        <v>236</v>
      </c>
      <c r="D86" s="216" t="s">
        <v>237</v>
      </c>
      <c r="E86" s="17" t="s">
        <v>193</v>
      </c>
      <c r="F86" s="217">
        <v>14.603</v>
      </c>
      <c r="H86" s="32"/>
    </row>
    <row r="87" spans="2:8" s="1" customFormat="1" ht="16.899999999999999" customHeight="1">
      <c r="B87" s="32"/>
      <c r="C87" s="216" t="s">
        <v>240</v>
      </c>
      <c r="D87" s="216" t="s">
        <v>241</v>
      </c>
      <c r="E87" s="17" t="s">
        <v>193</v>
      </c>
      <c r="F87" s="217">
        <v>19.038</v>
      </c>
      <c r="H87" s="32"/>
    </row>
    <row r="88" spans="2:8" s="1" customFormat="1" ht="16.899999999999999" customHeight="1">
      <c r="B88" s="32"/>
      <c r="C88" s="216" t="s">
        <v>245</v>
      </c>
      <c r="D88" s="216" t="s">
        <v>246</v>
      </c>
      <c r="E88" s="17" t="s">
        <v>193</v>
      </c>
      <c r="F88" s="217">
        <v>14.603</v>
      </c>
      <c r="H88" s="32"/>
    </row>
    <row r="89" spans="2:8" s="1" customFormat="1" ht="16.899999999999999" customHeight="1">
      <c r="B89" s="32"/>
      <c r="C89" s="212" t="s">
        <v>102</v>
      </c>
      <c r="D89" s="213" t="s">
        <v>1</v>
      </c>
      <c r="E89" s="214" t="s">
        <v>1</v>
      </c>
      <c r="F89" s="215">
        <v>19.038</v>
      </c>
      <c r="H89" s="32"/>
    </row>
    <row r="90" spans="2:8" s="1" customFormat="1" ht="16.899999999999999" customHeight="1">
      <c r="B90" s="32"/>
      <c r="C90" s="216" t="s">
        <v>1</v>
      </c>
      <c r="D90" s="216" t="s">
        <v>99</v>
      </c>
      <c r="E90" s="17" t="s">
        <v>1</v>
      </c>
      <c r="F90" s="217">
        <v>14.603</v>
      </c>
      <c r="H90" s="32"/>
    </row>
    <row r="91" spans="2:8" s="1" customFormat="1" ht="16.899999999999999" customHeight="1">
      <c r="B91" s="32"/>
      <c r="C91" s="216" t="s">
        <v>1</v>
      </c>
      <c r="D91" s="216" t="s">
        <v>243</v>
      </c>
      <c r="E91" s="17" t="s">
        <v>1</v>
      </c>
      <c r="F91" s="217">
        <v>4.4349999999999996</v>
      </c>
      <c r="H91" s="32"/>
    </row>
    <row r="92" spans="2:8" s="1" customFormat="1" ht="16.899999999999999" customHeight="1">
      <c r="B92" s="32"/>
      <c r="C92" s="216" t="s">
        <v>102</v>
      </c>
      <c r="D92" s="216" t="s">
        <v>177</v>
      </c>
      <c r="E92" s="17" t="s">
        <v>1</v>
      </c>
      <c r="F92" s="217">
        <v>19.038</v>
      </c>
      <c r="H92" s="32"/>
    </row>
    <row r="93" spans="2:8" s="1" customFormat="1" ht="16.899999999999999" customHeight="1">
      <c r="B93" s="32"/>
      <c r="C93" s="218" t="s">
        <v>1092</v>
      </c>
      <c r="H93" s="32"/>
    </row>
    <row r="94" spans="2:8" s="1" customFormat="1" ht="16.899999999999999" customHeight="1">
      <c r="B94" s="32"/>
      <c r="C94" s="216" t="s">
        <v>240</v>
      </c>
      <c r="D94" s="216" t="s">
        <v>241</v>
      </c>
      <c r="E94" s="17" t="s">
        <v>193</v>
      </c>
      <c r="F94" s="217">
        <v>19.038</v>
      </c>
      <c r="H94" s="32"/>
    </row>
    <row r="95" spans="2:8" s="1" customFormat="1" ht="16.899999999999999" customHeight="1">
      <c r="B95" s="32"/>
      <c r="C95" s="216" t="s">
        <v>249</v>
      </c>
      <c r="D95" s="216" t="s">
        <v>250</v>
      </c>
      <c r="E95" s="17" t="s">
        <v>193</v>
      </c>
      <c r="F95" s="217">
        <v>19.038</v>
      </c>
      <c r="H95" s="32"/>
    </row>
    <row r="96" spans="2:8" s="1" customFormat="1" ht="16.899999999999999" customHeight="1">
      <c r="B96" s="32"/>
      <c r="C96" s="216" t="s">
        <v>253</v>
      </c>
      <c r="D96" s="216" t="s">
        <v>254</v>
      </c>
      <c r="E96" s="17" t="s">
        <v>193</v>
      </c>
      <c r="F96" s="217">
        <v>19.038</v>
      </c>
      <c r="H96" s="32"/>
    </row>
    <row r="97" spans="2:8" s="1" customFormat="1" ht="16.899999999999999" customHeight="1">
      <c r="B97" s="32"/>
      <c r="C97" s="212" t="s">
        <v>1094</v>
      </c>
      <c r="D97" s="213" t="s">
        <v>1</v>
      </c>
      <c r="E97" s="214" t="s">
        <v>1</v>
      </c>
      <c r="F97" s="215">
        <v>24.3</v>
      </c>
      <c r="H97" s="32"/>
    </row>
    <row r="98" spans="2:8" s="1" customFormat="1" ht="16.899999999999999" customHeight="1">
      <c r="B98" s="32"/>
      <c r="C98" s="216" t="s">
        <v>1</v>
      </c>
      <c r="D98" s="216" t="s">
        <v>1095</v>
      </c>
      <c r="E98" s="17" t="s">
        <v>1</v>
      </c>
      <c r="F98" s="217">
        <v>24.3</v>
      </c>
      <c r="H98" s="32"/>
    </row>
    <row r="99" spans="2:8" s="1" customFormat="1" ht="16.899999999999999" customHeight="1">
      <c r="B99" s="32"/>
      <c r="C99" s="216" t="s">
        <v>1094</v>
      </c>
      <c r="D99" s="216" t="s">
        <v>177</v>
      </c>
      <c r="E99" s="17" t="s">
        <v>1</v>
      </c>
      <c r="F99" s="217">
        <v>24.3</v>
      </c>
      <c r="H99" s="32"/>
    </row>
    <row r="100" spans="2:8" s="1" customFormat="1" ht="16.899999999999999" customHeight="1">
      <c r="B100" s="32"/>
      <c r="C100" s="212" t="s">
        <v>1096</v>
      </c>
      <c r="D100" s="213" t="s">
        <v>1</v>
      </c>
      <c r="E100" s="214" t="s">
        <v>1</v>
      </c>
      <c r="F100" s="215">
        <v>9</v>
      </c>
      <c r="H100" s="32"/>
    </row>
    <row r="101" spans="2:8" s="1" customFormat="1" ht="16.899999999999999" customHeight="1">
      <c r="B101" s="32"/>
      <c r="C101" s="216" t="s">
        <v>1</v>
      </c>
      <c r="D101" s="216" t="s">
        <v>1097</v>
      </c>
      <c r="E101" s="17" t="s">
        <v>1</v>
      </c>
      <c r="F101" s="217">
        <v>9</v>
      </c>
      <c r="H101" s="32"/>
    </row>
    <row r="102" spans="2:8" s="1" customFormat="1" ht="16.899999999999999" customHeight="1">
      <c r="B102" s="32"/>
      <c r="C102" s="216" t="s">
        <v>1096</v>
      </c>
      <c r="D102" s="216" t="s">
        <v>177</v>
      </c>
      <c r="E102" s="17" t="s">
        <v>1</v>
      </c>
      <c r="F102" s="217">
        <v>9</v>
      </c>
      <c r="H102" s="32"/>
    </row>
    <row r="103" spans="2:8" s="1" customFormat="1" ht="16.899999999999999" customHeight="1">
      <c r="B103" s="32"/>
      <c r="C103" s="212" t="s">
        <v>92</v>
      </c>
      <c r="D103" s="213" t="s">
        <v>1</v>
      </c>
      <c r="E103" s="214" t="s">
        <v>1</v>
      </c>
      <c r="F103" s="215">
        <v>250.92</v>
      </c>
      <c r="H103" s="32"/>
    </row>
    <row r="104" spans="2:8" s="1" customFormat="1" ht="16.899999999999999" customHeight="1">
      <c r="B104" s="32"/>
      <c r="C104" s="216" t="s">
        <v>1</v>
      </c>
      <c r="D104" s="216" t="s">
        <v>455</v>
      </c>
      <c r="E104" s="17" t="s">
        <v>1</v>
      </c>
      <c r="F104" s="217">
        <v>250.92</v>
      </c>
      <c r="H104" s="32"/>
    </row>
    <row r="105" spans="2:8" s="1" customFormat="1" ht="16.899999999999999" customHeight="1">
      <c r="B105" s="32"/>
      <c r="C105" s="216" t="s">
        <v>92</v>
      </c>
      <c r="D105" s="216" t="s">
        <v>177</v>
      </c>
      <c r="E105" s="17" t="s">
        <v>1</v>
      </c>
      <c r="F105" s="217">
        <v>250.92</v>
      </c>
      <c r="H105" s="32"/>
    </row>
    <row r="106" spans="2:8" s="1" customFormat="1" ht="16.899999999999999" customHeight="1">
      <c r="B106" s="32"/>
      <c r="C106" s="218" t="s">
        <v>1092</v>
      </c>
      <c r="H106" s="32"/>
    </row>
    <row r="107" spans="2:8" s="1" customFormat="1" ht="16.899999999999999" customHeight="1">
      <c r="B107" s="32"/>
      <c r="C107" s="216" t="s">
        <v>452</v>
      </c>
      <c r="D107" s="216" t="s">
        <v>453</v>
      </c>
      <c r="E107" s="17" t="s">
        <v>193</v>
      </c>
      <c r="F107" s="217">
        <v>250.92</v>
      </c>
      <c r="H107" s="32"/>
    </row>
    <row r="108" spans="2:8" s="1" customFormat="1" ht="16.899999999999999" customHeight="1">
      <c r="B108" s="32"/>
      <c r="C108" s="216" t="s">
        <v>552</v>
      </c>
      <c r="D108" s="216" t="s">
        <v>553</v>
      </c>
      <c r="E108" s="17" t="s">
        <v>193</v>
      </c>
      <c r="F108" s="217">
        <v>250.92</v>
      </c>
      <c r="H108" s="32"/>
    </row>
    <row r="109" spans="2:8" s="1" customFormat="1" ht="16.899999999999999" customHeight="1">
      <c r="B109" s="32"/>
      <c r="C109" s="212" t="s">
        <v>110</v>
      </c>
      <c r="D109" s="213" t="s">
        <v>1</v>
      </c>
      <c r="E109" s="214" t="s">
        <v>1</v>
      </c>
      <c r="F109" s="215">
        <v>105.455</v>
      </c>
      <c r="H109" s="32"/>
    </row>
    <row r="110" spans="2:8" s="1" customFormat="1" ht="16.899999999999999" customHeight="1">
      <c r="B110" s="32"/>
      <c r="C110" s="216" t="s">
        <v>110</v>
      </c>
      <c r="D110" s="216" t="s">
        <v>279</v>
      </c>
      <c r="E110" s="17" t="s">
        <v>1</v>
      </c>
      <c r="F110" s="217">
        <v>105.455</v>
      </c>
      <c r="H110" s="32"/>
    </row>
    <row r="111" spans="2:8" s="1" customFormat="1" ht="16.899999999999999" customHeight="1">
      <c r="B111" s="32"/>
      <c r="C111" s="218" t="s">
        <v>1092</v>
      </c>
      <c r="H111" s="32"/>
    </row>
    <row r="112" spans="2:8" s="1" customFormat="1" ht="16.899999999999999" customHeight="1">
      <c r="B112" s="32"/>
      <c r="C112" s="216" t="s">
        <v>275</v>
      </c>
      <c r="D112" s="216" t="s">
        <v>276</v>
      </c>
      <c r="E112" s="17" t="s">
        <v>193</v>
      </c>
      <c r="F112" s="217">
        <v>198.01300000000001</v>
      </c>
      <c r="H112" s="32"/>
    </row>
    <row r="113" spans="2:8" s="1" customFormat="1" ht="16.899999999999999" customHeight="1">
      <c r="B113" s="32"/>
      <c r="C113" s="216" t="s">
        <v>261</v>
      </c>
      <c r="D113" s="216" t="s">
        <v>262</v>
      </c>
      <c r="E113" s="17" t="s">
        <v>193</v>
      </c>
      <c r="F113" s="217">
        <v>174.95699999999999</v>
      </c>
      <c r="H113" s="32"/>
    </row>
    <row r="114" spans="2:8" s="1" customFormat="1" ht="16.899999999999999" customHeight="1">
      <c r="B114" s="32"/>
      <c r="C114" s="216" t="s">
        <v>272</v>
      </c>
      <c r="D114" s="216" t="s">
        <v>273</v>
      </c>
      <c r="E114" s="17" t="s">
        <v>193</v>
      </c>
      <c r="F114" s="217">
        <v>215.738</v>
      </c>
      <c r="H114" s="32"/>
    </row>
    <row r="115" spans="2:8" s="1" customFormat="1" ht="26.45" customHeight="1">
      <c r="B115" s="32"/>
      <c r="C115" s="211" t="s">
        <v>1098</v>
      </c>
      <c r="D115" s="211" t="s">
        <v>1099</v>
      </c>
      <c r="H115" s="32"/>
    </row>
    <row r="116" spans="2:8" s="1" customFormat="1" ht="16.899999999999999" customHeight="1">
      <c r="B116" s="32"/>
      <c r="C116" s="212" t="s">
        <v>753</v>
      </c>
      <c r="D116" s="213" t="s">
        <v>1</v>
      </c>
      <c r="E116" s="214" t="s">
        <v>1</v>
      </c>
      <c r="F116" s="215">
        <v>4.05</v>
      </c>
      <c r="H116" s="32"/>
    </row>
    <row r="117" spans="2:8" s="1" customFormat="1" ht="16.899999999999999" customHeight="1">
      <c r="B117" s="32"/>
      <c r="C117" s="216" t="s">
        <v>1</v>
      </c>
      <c r="D117" s="216" t="s">
        <v>894</v>
      </c>
      <c r="E117" s="17" t="s">
        <v>1</v>
      </c>
      <c r="F117" s="217">
        <v>4.05</v>
      </c>
      <c r="H117" s="32"/>
    </row>
    <row r="118" spans="2:8" s="1" customFormat="1" ht="16.899999999999999" customHeight="1">
      <c r="B118" s="32"/>
      <c r="C118" s="216" t="s">
        <v>753</v>
      </c>
      <c r="D118" s="216" t="s">
        <v>177</v>
      </c>
      <c r="E118" s="17" t="s">
        <v>1</v>
      </c>
      <c r="F118" s="217">
        <v>4.05</v>
      </c>
      <c r="H118" s="32"/>
    </row>
    <row r="119" spans="2:8" s="1" customFormat="1" ht="16.899999999999999" customHeight="1">
      <c r="B119" s="32"/>
      <c r="C119" s="218" t="s">
        <v>1092</v>
      </c>
      <c r="H119" s="32"/>
    </row>
    <row r="120" spans="2:8" s="1" customFormat="1" ht="16.899999999999999" customHeight="1">
      <c r="B120" s="32"/>
      <c r="C120" s="216" t="s">
        <v>891</v>
      </c>
      <c r="D120" s="216" t="s">
        <v>892</v>
      </c>
      <c r="E120" s="17" t="s">
        <v>193</v>
      </c>
      <c r="F120" s="217">
        <v>4.05</v>
      </c>
      <c r="H120" s="32"/>
    </row>
    <row r="121" spans="2:8" s="1" customFormat="1" ht="16.899999999999999" customHeight="1">
      <c r="B121" s="32"/>
      <c r="C121" s="216" t="s">
        <v>265</v>
      </c>
      <c r="D121" s="216" t="s">
        <v>266</v>
      </c>
      <c r="E121" s="17" t="s">
        <v>193</v>
      </c>
      <c r="F121" s="217">
        <v>29.335000000000001</v>
      </c>
      <c r="H121" s="32"/>
    </row>
    <row r="122" spans="2:8" s="1" customFormat="1" ht="16.899999999999999" customHeight="1">
      <c r="B122" s="32"/>
      <c r="C122" s="216" t="s">
        <v>885</v>
      </c>
      <c r="D122" s="216" t="s">
        <v>886</v>
      </c>
      <c r="E122" s="17" t="s">
        <v>193</v>
      </c>
      <c r="F122" s="217">
        <v>29.335000000000001</v>
      </c>
      <c r="H122" s="32"/>
    </row>
    <row r="123" spans="2:8" s="1" customFormat="1" ht="16.899999999999999" customHeight="1">
      <c r="B123" s="32"/>
      <c r="C123" s="212" t="s">
        <v>751</v>
      </c>
      <c r="D123" s="213" t="s">
        <v>1</v>
      </c>
      <c r="E123" s="214" t="s">
        <v>1</v>
      </c>
      <c r="F123" s="215">
        <v>25.285</v>
      </c>
      <c r="H123" s="32"/>
    </row>
    <row r="124" spans="2:8" s="1" customFormat="1" ht="16.899999999999999" customHeight="1">
      <c r="B124" s="32"/>
      <c r="C124" s="216" t="s">
        <v>1</v>
      </c>
      <c r="D124" s="216" t="s">
        <v>889</v>
      </c>
      <c r="E124" s="17" t="s">
        <v>1</v>
      </c>
      <c r="F124" s="217">
        <v>8.7149999999999999</v>
      </c>
      <c r="H124" s="32"/>
    </row>
    <row r="125" spans="2:8" s="1" customFormat="1" ht="16.899999999999999" customHeight="1">
      <c r="B125" s="32"/>
      <c r="C125" s="216" t="s">
        <v>1</v>
      </c>
      <c r="D125" s="216" t="s">
        <v>890</v>
      </c>
      <c r="E125" s="17" t="s">
        <v>1</v>
      </c>
      <c r="F125" s="217">
        <v>16.57</v>
      </c>
      <c r="H125" s="32"/>
    </row>
    <row r="126" spans="2:8" s="1" customFormat="1" ht="16.899999999999999" customHeight="1">
      <c r="B126" s="32"/>
      <c r="C126" s="216" t="s">
        <v>751</v>
      </c>
      <c r="D126" s="216" t="s">
        <v>177</v>
      </c>
      <c r="E126" s="17" t="s">
        <v>1</v>
      </c>
      <c r="F126" s="217">
        <v>25.285</v>
      </c>
      <c r="H126" s="32"/>
    </row>
    <row r="127" spans="2:8" s="1" customFormat="1" ht="16.899999999999999" customHeight="1">
      <c r="B127" s="32"/>
      <c r="C127" s="218" t="s">
        <v>1092</v>
      </c>
      <c r="H127" s="32"/>
    </row>
    <row r="128" spans="2:8" s="1" customFormat="1" ht="16.899999999999999" customHeight="1">
      <c r="B128" s="32"/>
      <c r="C128" s="216" t="s">
        <v>275</v>
      </c>
      <c r="D128" s="216" t="s">
        <v>276</v>
      </c>
      <c r="E128" s="17" t="s">
        <v>193</v>
      </c>
      <c r="F128" s="217">
        <v>25.285</v>
      </c>
      <c r="H128" s="32"/>
    </row>
    <row r="129" spans="2:8" s="1" customFormat="1" ht="16.899999999999999" customHeight="1">
      <c r="B129" s="32"/>
      <c r="C129" s="216" t="s">
        <v>265</v>
      </c>
      <c r="D129" s="216" t="s">
        <v>266</v>
      </c>
      <c r="E129" s="17" t="s">
        <v>193</v>
      </c>
      <c r="F129" s="217">
        <v>29.335000000000001</v>
      </c>
      <c r="H129" s="32"/>
    </row>
    <row r="130" spans="2:8" s="1" customFormat="1" ht="16.899999999999999" customHeight="1">
      <c r="B130" s="32"/>
      <c r="C130" s="216" t="s">
        <v>885</v>
      </c>
      <c r="D130" s="216" t="s">
        <v>886</v>
      </c>
      <c r="E130" s="17" t="s">
        <v>193</v>
      </c>
      <c r="F130" s="217">
        <v>29.335000000000001</v>
      </c>
      <c r="H130" s="32"/>
    </row>
    <row r="131" spans="2:8" s="1" customFormat="1" ht="16.899999999999999" customHeight="1">
      <c r="B131" s="32"/>
      <c r="C131" s="212" t="s">
        <v>743</v>
      </c>
      <c r="D131" s="213" t="s">
        <v>1</v>
      </c>
      <c r="E131" s="214" t="s">
        <v>1</v>
      </c>
      <c r="F131" s="215">
        <v>2.6</v>
      </c>
      <c r="H131" s="32"/>
    </row>
    <row r="132" spans="2:8" s="1" customFormat="1" ht="16.899999999999999" customHeight="1">
      <c r="B132" s="32"/>
      <c r="C132" s="216" t="s">
        <v>743</v>
      </c>
      <c r="D132" s="216" t="s">
        <v>1024</v>
      </c>
      <c r="E132" s="17" t="s">
        <v>1</v>
      </c>
      <c r="F132" s="217">
        <v>2.6</v>
      </c>
      <c r="H132" s="32"/>
    </row>
    <row r="133" spans="2:8" s="1" customFormat="1" ht="16.899999999999999" customHeight="1">
      <c r="B133" s="32"/>
      <c r="C133" s="218" t="s">
        <v>1092</v>
      </c>
      <c r="H133" s="32"/>
    </row>
    <row r="134" spans="2:8" s="1" customFormat="1" ht="16.899999999999999" customHeight="1">
      <c r="B134" s="32"/>
      <c r="C134" s="216" t="s">
        <v>1020</v>
      </c>
      <c r="D134" s="216" t="s">
        <v>1021</v>
      </c>
      <c r="E134" s="17" t="s">
        <v>193</v>
      </c>
      <c r="F134" s="217">
        <v>21.547999999999998</v>
      </c>
      <c r="H134" s="32"/>
    </row>
    <row r="135" spans="2:8" s="1" customFormat="1" ht="16.899999999999999" customHeight="1">
      <c r="B135" s="32"/>
      <c r="C135" s="216" t="s">
        <v>275</v>
      </c>
      <c r="D135" s="216" t="s">
        <v>276</v>
      </c>
      <c r="E135" s="17" t="s">
        <v>193</v>
      </c>
      <c r="F135" s="217">
        <v>25.285</v>
      </c>
      <c r="H135" s="32"/>
    </row>
    <row r="136" spans="2:8" s="1" customFormat="1" ht="16.899999999999999" customHeight="1">
      <c r="B136" s="32"/>
      <c r="C136" s="212" t="s">
        <v>745</v>
      </c>
      <c r="D136" s="213" t="s">
        <v>1</v>
      </c>
      <c r="E136" s="214" t="s">
        <v>1</v>
      </c>
      <c r="F136" s="215">
        <v>49</v>
      </c>
      <c r="H136" s="32"/>
    </row>
    <row r="137" spans="2:8" s="1" customFormat="1" ht="16.899999999999999" customHeight="1">
      <c r="B137" s="32"/>
      <c r="C137" s="216" t="s">
        <v>1</v>
      </c>
      <c r="D137" s="216" t="s">
        <v>981</v>
      </c>
      <c r="E137" s="17" t="s">
        <v>1</v>
      </c>
      <c r="F137" s="217">
        <v>49</v>
      </c>
      <c r="H137" s="32"/>
    </row>
    <row r="138" spans="2:8" s="1" customFormat="1" ht="16.899999999999999" customHeight="1">
      <c r="B138" s="32"/>
      <c r="C138" s="216" t="s">
        <v>745</v>
      </c>
      <c r="D138" s="216" t="s">
        <v>177</v>
      </c>
      <c r="E138" s="17" t="s">
        <v>1</v>
      </c>
      <c r="F138" s="217">
        <v>49</v>
      </c>
      <c r="H138" s="32"/>
    </row>
    <row r="139" spans="2:8" s="1" customFormat="1" ht="16.899999999999999" customHeight="1">
      <c r="B139" s="32"/>
      <c r="C139" s="218" t="s">
        <v>1092</v>
      </c>
      <c r="H139" s="32"/>
    </row>
    <row r="140" spans="2:8" s="1" customFormat="1" ht="22.5">
      <c r="B140" s="32"/>
      <c r="C140" s="216" t="s">
        <v>978</v>
      </c>
      <c r="D140" s="216" t="s">
        <v>979</v>
      </c>
      <c r="E140" s="17" t="s">
        <v>193</v>
      </c>
      <c r="F140" s="217">
        <v>49</v>
      </c>
      <c r="H140" s="32"/>
    </row>
    <row r="141" spans="2:8" s="1" customFormat="1" ht="16.899999999999999" customHeight="1">
      <c r="B141" s="32"/>
      <c r="C141" s="216" t="s">
        <v>959</v>
      </c>
      <c r="D141" s="216" t="s">
        <v>960</v>
      </c>
      <c r="E141" s="17" t="s">
        <v>193</v>
      </c>
      <c r="F141" s="217">
        <v>98</v>
      </c>
      <c r="H141" s="32"/>
    </row>
    <row r="142" spans="2:8" s="1" customFormat="1" ht="16.899999999999999" customHeight="1">
      <c r="B142" s="32"/>
      <c r="C142" s="212" t="s">
        <v>741</v>
      </c>
      <c r="D142" s="213" t="s">
        <v>1</v>
      </c>
      <c r="E142" s="214" t="s">
        <v>1</v>
      </c>
      <c r="F142" s="215">
        <v>21.547999999999998</v>
      </c>
      <c r="H142" s="32"/>
    </row>
    <row r="143" spans="2:8" s="1" customFormat="1" ht="16.899999999999999" customHeight="1">
      <c r="B143" s="32"/>
      <c r="C143" s="216" t="s">
        <v>1</v>
      </c>
      <c r="D143" s="216" t="s">
        <v>1023</v>
      </c>
      <c r="E143" s="17" t="s">
        <v>1</v>
      </c>
      <c r="F143" s="217">
        <v>18.948</v>
      </c>
      <c r="H143" s="32"/>
    </row>
    <row r="144" spans="2:8" s="1" customFormat="1" ht="16.899999999999999" customHeight="1">
      <c r="B144" s="32"/>
      <c r="C144" s="216" t="s">
        <v>743</v>
      </c>
      <c r="D144" s="216" t="s">
        <v>1024</v>
      </c>
      <c r="E144" s="17" t="s">
        <v>1</v>
      </c>
      <c r="F144" s="217">
        <v>2.6</v>
      </c>
      <c r="H144" s="32"/>
    </row>
    <row r="145" spans="2:8" s="1" customFormat="1" ht="16.899999999999999" customHeight="1">
      <c r="B145" s="32"/>
      <c r="C145" s="216" t="s">
        <v>741</v>
      </c>
      <c r="D145" s="216" t="s">
        <v>177</v>
      </c>
      <c r="E145" s="17" t="s">
        <v>1</v>
      </c>
      <c r="F145" s="217">
        <v>21.547999999999998</v>
      </c>
      <c r="H145" s="32"/>
    </row>
    <row r="146" spans="2:8" s="1" customFormat="1" ht="16.899999999999999" customHeight="1">
      <c r="B146" s="32"/>
      <c r="C146" s="218" t="s">
        <v>1092</v>
      </c>
      <c r="H146" s="32"/>
    </row>
    <row r="147" spans="2:8" s="1" customFormat="1" ht="16.899999999999999" customHeight="1">
      <c r="B147" s="32"/>
      <c r="C147" s="216" t="s">
        <v>1020</v>
      </c>
      <c r="D147" s="216" t="s">
        <v>1021</v>
      </c>
      <c r="E147" s="17" t="s">
        <v>193</v>
      </c>
      <c r="F147" s="217">
        <v>21.547999999999998</v>
      </c>
      <c r="H147" s="32"/>
    </row>
    <row r="148" spans="2:8" s="1" customFormat="1" ht="16.899999999999999" customHeight="1">
      <c r="B148" s="32"/>
      <c r="C148" s="216" t="s">
        <v>965</v>
      </c>
      <c r="D148" s="216" t="s">
        <v>966</v>
      </c>
      <c r="E148" s="17" t="s">
        <v>193</v>
      </c>
      <c r="F148" s="217">
        <v>43.095999999999997</v>
      </c>
      <c r="H148" s="32"/>
    </row>
    <row r="149" spans="2:8" s="1" customFormat="1" ht="16.899999999999999" customHeight="1">
      <c r="B149" s="32"/>
      <c r="C149" s="216" t="s">
        <v>971</v>
      </c>
      <c r="D149" s="216" t="s">
        <v>972</v>
      </c>
      <c r="E149" s="17" t="s">
        <v>193</v>
      </c>
      <c r="F149" s="217">
        <v>21.547999999999998</v>
      </c>
      <c r="H149" s="32"/>
    </row>
    <row r="150" spans="2:8" s="1" customFormat="1" ht="22.5">
      <c r="B150" s="32"/>
      <c r="C150" s="216" t="s">
        <v>986</v>
      </c>
      <c r="D150" s="216" t="s">
        <v>987</v>
      </c>
      <c r="E150" s="17" t="s">
        <v>193</v>
      </c>
      <c r="F150" s="217">
        <v>21.547999999999998</v>
      </c>
      <c r="H150" s="32"/>
    </row>
    <row r="151" spans="2:8" s="1" customFormat="1" ht="16.899999999999999" customHeight="1">
      <c r="B151" s="32"/>
      <c r="C151" s="212" t="s">
        <v>755</v>
      </c>
      <c r="D151" s="213" t="s">
        <v>1</v>
      </c>
      <c r="E151" s="214" t="s">
        <v>1</v>
      </c>
      <c r="F151" s="215">
        <v>97.9</v>
      </c>
      <c r="H151" s="32"/>
    </row>
    <row r="152" spans="2:8" s="1" customFormat="1" ht="16.899999999999999" customHeight="1">
      <c r="B152" s="32"/>
      <c r="C152" s="216" t="s">
        <v>1</v>
      </c>
      <c r="D152" s="216" t="s">
        <v>748</v>
      </c>
      <c r="E152" s="17" t="s">
        <v>1</v>
      </c>
      <c r="F152" s="217">
        <v>53.74</v>
      </c>
      <c r="H152" s="32"/>
    </row>
    <row r="153" spans="2:8" s="1" customFormat="1" ht="16.899999999999999" customHeight="1">
      <c r="B153" s="32"/>
      <c r="C153" s="216" t="s">
        <v>1</v>
      </c>
      <c r="D153" s="216" t="s">
        <v>1042</v>
      </c>
      <c r="E153" s="17" t="s">
        <v>1</v>
      </c>
      <c r="F153" s="217">
        <v>44.16</v>
      </c>
      <c r="H153" s="32"/>
    </row>
    <row r="154" spans="2:8" s="1" customFormat="1" ht="16.899999999999999" customHeight="1">
      <c r="B154" s="32"/>
      <c r="C154" s="216" t="s">
        <v>755</v>
      </c>
      <c r="D154" s="216" t="s">
        <v>177</v>
      </c>
      <c r="E154" s="17" t="s">
        <v>1</v>
      </c>
      <c r="F154" s="217">
        <v>97.9</v>
      </c>
      <c r="H154" s="32"/>
    </row>
    <row r="155" spans="2:8" s="1" customFormat="1" ht="16.899999999999999" customHeight="1">
      <c r="B155" s="32"/>
      <c r="C155" s="218" t="s">
        <v>1092</v>
      </c>
      <c r="H155" s="32"/>
    </row>
    <row r="156" spans="2:8" s="1" customFormat="1" ht="16.899999999999999" customHeight="1">
      <c r="B156" s="32"/>
      <c r="C156" s="216" t="s">
        <v>1039</v>
      </c>
      <c r="D156" s="216" t="s">
        <v>1040</v>
      </c>
      <c r="E156" s="17" t="s">
        <v>193</v>
      </c>
      <c r="F156" s="217">
        <v>97.9</v>
      </c>
      <c r="H156" s="32"/>
    </row>
    <row r="157" spans="2:8" s="1" customFormat="1" ht="16.899999999999999" customHeight="1">
      <c r="B157" s="32"/>
      <c r="C157" s="216" t="s">
        <v>1043</v>
      </c>
      <c r="D157" s="216" t="s">
        <v>1044</v>
      </c>
      <c r="E157" s="17" t="s">
        <v>193</v>
      </c>
      <c r="F157" s="217">
        <v>97.9</v>
      </c>
      <c r="H157" s="32"/>
    </row>
    <row r="158" spans="2:8" s="1" customFormat="1" ht="16.899999999999999" customHeight="1">
      <c r="B158" s="32"/>
      <c r="C158" s="212" t="s">
        <v>748</v>
      </c>
      <c r="D158" s="213" t="s">
        <v>1</v>
      </c>
      <c r="E158" s="214" t="s">
        <v>1</v>
      </c>
      <c r="F158" s="215">
        <v>53.74</v>
      </c>
      <c r="H158" s="32"/>
    </row>
    <row r="159" spans="2:8" s="1" customFormat="1" ht="16.899999999999999" customHeight="1">
      <c r="B159" s="32"/>
      <c r="C159" s="216" t="s">
        <v>1</v>
      </c>
      <c r="D159" s="216" t="s">
        <v>882</v>
      </c>
      <c r="E159" s="17" t="s">
        <v>1</v>
      </c>
      <c r="F159" s="217">
        <v>53.74</v>
      </c>
      <c r="H159" s="32"/>
    </row>
    <row r="160" spans="2:8" s="1" customFormat="1" ht="16.899999999999999" customHeight="1">
      <c r="B160" s="32"/>
      <c r="C160" s="216" t="s">
        <v>748</v>
      </c>
      <c r="D160" s="216" t="s">
        <v>177</v>
      </c>
      <c r="E160" s="17" t="s">
        <v>1</v>
      </c>
      <c r="F160" s="217">
        <v>53.74</v>
      </c>
      <c r="H160" s="32"/>
    </row>
    <row r="161" spans="2:8" s="1" customFormat="1" ht="16.899999999999999" customHeight="1">
      <c r="B161" s="32"/>
      <c r="C161" s="218" t="s">
        <v>1092</v>
      </c>
      <c r="H161" s="32"/>
    </row>
    <row r="162" spans="2:8" s="1" customFormat="1" ht="16.899999999999999" customHeight="1">
      <c r="B162" s="32"/>
      <c r="C162" s="216" t="s">
        <v>879</v>
      </c>
      <c r="D162" s="216" t="s">
        <v>880</v>
      </c>
      <c r="E162" s="17" t="s">
        <v>193</v>
      </c>
      <c r="F162" s="217">
        <v>53.74</v>
      </c>
      <c r="H162" s="32"/>
    </row>
    <row r="163" spans="2:8" s="1" customFormat="1" ht="16.899999999999999" customHeight="1">
      <c r="B163" s="32"/>
      <c r="C163" s="216" t="s">
        <v>876</v>
      </c>
      <c r="D163" s="216" t="s">
        <v>877</v>
      </c>
      <c r="E163" s="17" t="s">
        <v>193</v>
      </c>
      <c r="F163" s="217">
        <v>53.74</v>
      </c>
      <c r="H163" s="32"/>
    </row>
    <row r="164" spans="2:8" s="1" customFormat="1" ht="16.899999999999999" customHeight="1">
      <c r="B164" s="32"/>
      <c r="C164" s="216" t="s">
        <v>1039</v>
      </c>
      <c r="D164" s="216" t="s">
        <v>1040</v>
      </c>
      <c r="E164" s="17" t="s">
        <v>193</v>
      </c>
      <c r="F164" s="217">
        <v>97.9</v>
      </c>
      <c r="H164" s="32"/>
    </row>
    <row r="165" spans="2:8" s="1" customFormat="1" ht="22.5">
      <c r="B165" s="32"/>
      <c r="C165" s="216" t="s">
        <v>1046</v>
      </c>
      <c r="D165" s="216" t="s">
        <v>1047</v>
      </c>
      <c r="E165" s="17" t="s">
        <v>193</v>
      </c>
      <c r="F165" s="217">
        <v>53.74</v>
      </c>
      <c r="H165" s="32"/>
    </row>
    <row r="166" spans="2:8" s="1" customFormat="1" ht="16.899999999999999" customHeight="1">
      <c r="B166" s="32"/>
      <c r="C166" s="212" t="s">
        <v>746</v>
      </c>
      <c r="D166" s="213" t="s">
        <v>1</v>
      </c>
      <c r="E166" s="214" t="s">
        <v>1</v>
      </c>
      <c r="F166" s="215">
        <v>51.122999999999998</v>
      </c>
      <c r="H166" s="32"/>
    </row>
    <row r="167" spans="2:8" s="1" customFormat="1" ht="16.899999999999999" customHeight="1">
      <c r="B167" s="32"/>
      <c r="C167" s="216" t="s">
        <v>1</v>
      </c>
      <c r="D167" s="216" t="s">
        <v>997</v>
      </c>
      <c r="E167" s="17" t="s">
        <v>1</v>
      </c>
      <c r="F167" s="217">
        <v>51.122999999999998</v>
      </c>
      <c r="H167" s="32"/>
    </row>
    <row r="168" spans="2:8" s="1" customFormat="1" ht="16.899999999999999" customHeight="1">
      <c r="B168" s="32"/>
      <c r="C168" s="216" t="s">
        <v>746</v>
      </c>
      <c r="D168" s="216" t="s">
        <v>177</v>
      </c>
      <c r="E168" s="17" t="s">
        <v>1</v>
      </c>
      <c r="F168" s="217">
        <v>51.122999999999998</v>
      </c>
      <c r="H168" s="32"/>
    </row>
    <row r="169" spans="2:8" s="1" customFormat="1" ht="16.899999999999999" customHeight="1">
      <c r="B169" s="32"/>
      <c r="C169" s="218" t="s">
        <v>1092</v>
      </c>
      <c r="H169" s="32"/>
    </row>
    <row r="170" spans="2:8" s="1" customFormat="1" ht="22.5">
      <c r="B170" s="32"/>
      <c r="C170" s="216" t="s">
        <v>462</v>
      </c>
      <c r="D170" s="216" t="s">
        <v>463</v>
      </c>
      <c r="E170" s="17" t="s">
        <v>193</v>
      </c>
      <c r="F170" s="217">
        <v>51.122999999999998</v>
      </c>
      <c r="H170" s="32"/>
    </row>
    <row r="171" spans="2:8" s="1" customFormat="1" ht="16.899999999999999" customHeight="1">
      <c r="B171" s="32"/>
      <c r="C171" s="216" t="s">
        <v>536</v>
      </c>
      <c r="D171" s="216" t="s">
        <v>537</v>
      </c>
      <c r="E171" s="17" t="s">
        <v>193</v>
      </c>
      <c r="F171" s="217">
        <v>102.246</v>
      </c>
      <c r="H171" s="32"/>
    </row>
    <row r="172" spans="2:8" s="1" customFormat="1" ht="16.899999999999999" customHeight="1">
      <c r="B172" s="32"/>
      <c r="C172" s="212" t="s">
        <v>737</v>
      </c>
      <c r="D172" s="213" t="s">
        <v>1</v>
      </c>
      <c r="E172" s="214" t="s">
        <v>1</v>
      </c>
      <c r="F172" s="215">
        <v>27.515000000000001</v>
      </c>
      <c r="H172" s="32"/>
    </row>
    <row r="173" spans="2:8" s="1" customFormat="1" ht="16.899999999999999" customHeight="1">
      <c r="B173" s="32"/>
      <c r="C173" s="216" t="s">
        <v>1</v>
      </c>
      <c r="D173" s="216" t="s">
        <v>763</v>
      </c>
      <c r="E173" s="17" t="s">
        <v>1</v>
      </c>
      <c r="F173" s="217">
        <v>15.659000000000001</v>
      </c>
      <c r="H173" s="32"/>
    </row>
    <row r="174" spans="2:8" s="1" customFormat="1" ht="16.899999999999999" customHeight="1">
      <c r="B174" s="32"/>
      <c r="C174" s="216" t="s">
        <v>1</v>
      </c>
      <c r="D174" s="216" t="s">
        <v>764</v>
      </c>
      <c r="E174" s="17" t="s">
        <v>1</v>
      </c>
      <c r="F174" s="217">
        <v>11.856</v>
      </c>
      <c r="H174" s="32"/>
    </row>
    <row r="175" spans="2:8" s="1" customFormat="1" ht="16.899999999999999" customHeight="1">
      <c r="B175" s="32"/>
      <c r="C175" s="216" t="s">
        <v>737</v>
      </c>
      <c r="D175" s="216" t="s">
        <v>177</v>
      </c>
      <c r="E175" s="17" t="s">
        <v>1</v>
      </c>
      <c r="F175" s="217">
        <v>27.515000000000001</v>
      </c>
      <c r="H175" s="32"/>
    </row>
    <row r="176" spans="2:8" s="1" customFormat="1" ht="16.899999999999999" customHeight="1">
      <c r="B176" s="32"/>
      <c r="C176" s="218" t="s">
        <v>1092</v>
      </c>
      <c r="H176" s="32"/>
    </row>
    <row r="177" spans="2:8" s="1" customFormat="1" ht="16.899999999999999" customHeight="1">
      <c r="B177" s="32"/>
      <c r="C177" s="216" t="s">
        <v>760</v>
      </c>
      <c r="D177" s="216" t="s">
        <v>761</v>
      </c>
      <c r="E177" s="17" t="s">
        <v>182</v>
      </c>
      <c r="F177" s="217">
        <v>27.515000000000001</v>
      </c>
      <c r="H177" s="32"/>
    </row>
    <row r="178" spans="2:8" s="1" customFormat="1" ht="16.899999999999999" customHeight="1">
      <c r="B178" s="32"/>
      <c r="C178" s="216" t="s">
        <v>765</v>
      </c>
      <c r="D178" s="216" t="s">
        <v>766</v>
      </c>
      <c r="E178" s="17" t="s">
        <v>182</v>
      </c>
      <c r="F178" s="217">
        <v>8.2550000000000008</v>
      </c>
      <c r="H178" s="32"/>
    </row>
    <row r="179" spans="2:8" s="1" customFormat="1" ht="16.899999999999999" customHeight="1">
      <c r="B179" s="32"/>
      <c r="C179" s="216" t="s">
        <v>777</v>
      </c>
      <c r="D179" s="216" t="s">
        <v>778</v>
      </c>
      <c r="E179" s="17" t="s">
        <v>182</v>
      </c>
      <c r="F179" s="217">
        <v>37.055</v>
      </c>
      <c r="H179" s="32"/>
    </row>
    <row r="180" spans="2:8" s="1" customFormat="1" ht="16.899999999999999" customHeight="1">
      <c r="B180" s="32"/>
      <c r="C180" s="216" t="s">
        <v>780</v>
      </c>
      <c r="D180" s="216" t="s">
        <v>781</v>
      </c>
      <c r="E180" s="17" t="s">
        <v>182</v>
      </c>
      <c r="F180" s="217">
        <v>37.055</v>
      </c>
      <c r="H180" s="32"/>
    </row>
    <row r="181" spans="2:8" s="1" customFormat="1" ht="22.5">
      <c r="B181" s="32"/>
      <c r="C181" s="216" t="s">
        <v>783</v>
      </c>
      <c r="D181" s="216" t="s">
        <v>784</v>
      </c>
      <c r="E181" s="17" t="s">
        <v>182</v>
      </c>
      <c r="F181" s="217">
        <v>37.055</v>
      </c>
      <c r="H181" s="32"/>
    </row>
    <row r="182" spans="2:8" s="1" customFormat="1" ht="16.899999999999999" customHeight="1">
      <c r="B182" s="32"/>
      <c r="C182" s="212" t="s">
        <v>739</v>
      </c>
      <c r="D182" s="213" t="s">
        <v>1</v>
      </c>
      <c r="E182" s="214" t="s">
        <v>1</v>
      </c>
      <c r="F182" s="215">
        <v>9.5399999999999991</v>
      </c>
      <c r="H182" s="32"/>
    </row>
    <row r="183" spans="2:8" s="1" customFormat="1" ht="16.899999999999999" customHeight="1">
      <c r="B183" s="32"/>
      <c r="C183" s="216" t="s">
        <v>1</v>
      </c>
      <c r="D183" s="216" t="s">
        <v>772</v>
      </c>
      <c r="E183" s="17" t="s">
        <v>1</v>
      </c>
      <c r="F183" s="217">
        <v>9.5399999999999991</v>
      </c>
      <c r="H183" s="32"/>
    </row>
    <row r="184" spans="2:8" s="1" customFormat="1" ht="16.899999999999999" customHeight="1">
      <c r="B184" s="32"/>
      <c r="C184" s="216" t="s">
        <v>739</v>
      </c>
      <c r="D184" s="216" t="s">
        <v>177</v>
      </c>
      <c r="E184" s="17" t="s">
        <v>1</v>
      </c>
      <c r="F184" s="217">
        <v>9.5399999999999991</v>
      </c>
      <c r="H184" s="32"/>
    </row>
    <row r="185" spans="2:8" s="1" customFormat="1" ht="16.899999999999999" customHeight="1">
      <c r="B185" s="32"/>
      <c r="C185" s="218" t="s">
        <v>1092</v>
      </c>
      <c r="H185" s="32"/>
    </row>
    <row r="186" spans="2:8" s="1" customFormat="1" ht="16.899999999999999" customHeight="1">
      <c r="B186" s="32"/>
      <c r="C186" s="216" t="s">
        <v>769</v>
      </c>
      <c r="D186" s="216" t="s">
        <v>770</v>
      </c>
      <c r="E186" s="17" t="s">
        <v>182</v>
      </c>
      <c r="F186" s="217">
        <v>9.5399999999999991</v>
      </c>
      <c r="H186" s="32"/>
    </row>
    <row r="187" spans="2:8" s="1" customFormat="1" ht="22.5">
      <c r="B187" s="32"/>
      <c r="C187" s="216" t="s">
        <v>773</v>
      </c>
      <c r="D187" s="216" t="s">
        <v>774</v>
      </c>
      <c r="E187" s="17" t="s">
        <v>182</v>
      </c>
      <c r="F187" s="217">
        <v>2.8620000000000001</v>
      </c>
      <c r="H187" s="32"/>
    </row>
    <row r="188" spans="2:8" s="1" customFormat="1" ht="16.899999999999999" customHeight="1">
      <c r="B188" s="32"/>
      <c r="C188" s="216" t="s">
        <v>777</v>
      </c>
      <c r="D188" s="216" t="s">
        <v>778</v>
      </c>
      <c r="E188" s="17" t="s">
        <v>182</v>
      </c>
      <c r="F188" s="217">
        <v>37.055</v>
      </c>
      <c r="H188" s="32"/>
    </row>
    <row r="189" spans="2:8" s="1" customFormat="1" ht="16.899999999999999" customHeight="1">
      <c r="B189" s="32"/>
      <c r="C189" s="216" t="s">
        <v>780</v>
      </c>
      <c r="D189" s="216" t="s">
        <v>781</v>
      </c>
      <c r="E189" s="17" t="s">
        <v>182</v>
      </c>
      <c r="F189" s="217">
        <v>37.055</v>
      </c>
      <c r="H189" s="32"/>
    </row>
    <row r="190" spans="2:8" s="1" customFormat="1" ht="22.5">
      <c r="B190" s="32"/>
      <c r="C190" s="216" t="s">
        <v>783</v>
      </c>
      <c r="D190" s="216" t="s">
        <v>784</v>
      </c>
      <c r="E190" s="17" t="s">
        <v>182</v>
      </c>
      <c r="F190" s="217">
        <v>37.055</v>
      </c>
      <c r="H190" s="32"/>
    </row>
    <row r="191" spans="2:8" s="1" customFormat="1" ht="16.899999999999999" customHeight="1">
      <c r="B191" s="32"/>
      <c r="C191" s="212" t="s">
        <v>791</v>
      </c>
      <c r="D191" s="213" t="s">
        <v>1</v>
      </c>
      <c r="E191" s="214" t="s">
        <v>1</v>
      </c>
      <c r="F191" s="215">
        <v>10.625</v>
      </c>
      <c r="H191" s="32"/>
    </row>
    <row r="192" spans="2:8" s="1" customFormat="1" ht="16.899999999999999" customHeight="1">
      <c r="B192" s="32"/>
      <c r="C192" s="216" t="s">
        <v>1</v>
      </c>
      <c r="D192" s="216" t="s">
        <v>790</v>
      </c>
      <c r="E192" s="17" t="s">
        <v>1</v>
      </c>
      <c r="F192" s="217">
        <v>10.625</v>
      </c>
      <c r="H192" s="32"/>
    </row>
    <row r="193" spans="2:8" s="1" customFormat="1" ht="16.899999999999999" customHeight="1">
      <c r="B193" s="32"/>
      <c r="C193" s="216" t="s">
        <v>791</v>
      </c>
      <c r="D193" s="216" t="s">
        <v>177</v>
      </c>
      <c r="E193" s="17" t="s">
        <v>1</v>
      </c>
      <c r="F193" s="217">
        <v>10.625</v>
      </c>
      <c r="H193" s="32"/>
    </row>
    <row r="194" spans="2:8" s="1" customFormat="1" ht="7.35" customHeight="1">
      <c r="B194" s="47"/>
      <c r="C194" s="48"/>
      <c r="D194" s="48"/>
      <c r="E194" s="48"/>
      <c r="F194" s="48"/>
      <c r="G194" s="48"/>
      <c r="H194" s="32"/>
    </row>
    <row r="195" spans="2:8" s="1" customFormat="1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865F7CE8-DA72-411F-B2F1-C0CC5902B05B}"/>
</file>

<file path=customXml/itemProps2.xml><?xml version="1.0" encoding="utf-8"?>
<ds:datastoreItem xmlns:ds="http://schemas.openxmlformats.org/officeDocument/2006/customXml" ds:itemID="{22E971B7-1B75-4950-AD79-2DFAAAD16E4C}"/>
</file>

<file path=customXml/itemProps3.xml><?xml version="1.0" encoding="utf-8"?>
<ds:datastoreItem xmlns:ds="http://schemas.openxmlformats.org/officeDocument/2006/customXml" ds:itemID="{FED28E26-2B54-492C-BFFC-F236FB705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V</dc:creator>
  <cp:keywords/>
  <dc:description/>
  <cp:lastModifiedBy>Michaela Matúšková</cp:lastModifiedBy>
  <cp:revision/>
  <dcterms:created xsi:type="dcterms:W3CDTF">2025-02-17T06:07:10Z</dcterms:created>
  <dcterms:modified xsi:type="dcterms:W3CDTF">2025-05-13T08:09:07Z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