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artina_vesela_bratislava_sk/Documents/Veselá ZZZ – new/OSaUC mobilíar/"/>
    </mc:Choice>
  </mc:AlternateContent>
  <xr:revisionPtr revIDLastSave="3" documentId="8_{849A555C-5A93-4E36-A6C5-F6BD6166BFD5}" xr6:coauthVersionLast="47" xr6:coauthVersionMax="47" xr10:uidLastSave="{F6EBF53B-5C76-41A1-871E-B492AACE1C3C}"/>
  <bookViews>
    <workbookView xWindow="57480" yWindow="-120" windowWidth="29040" windowHeight="15840" firstSheet="1" activeTab="1" xr2:uid="{89D3062A-3E8C-407B-A16C-9D1AA0F43D56}"/>
  </bookViews>
  <sheets>
    <sheet name="Zákl. nastavenie" sheetId="7" state="hidden" r:id="rId1"/>
    <sheet name="Ponuka" sheetId="8" r:id="rId2"/>
    <sheet name="Osobné postavenie" sheetId="11" r:id="rId3"/>
    <sheet name="Koneční užívatelia výhod" sheetId="5" r:id="rId4"/>
    <sheet name="Medzinárodné sankcie" sheetId="2" r:id="rId5"/>
  </sheets>
  <definedNames>
    <definedName name="_xlnm.Print_Area" localSheetId="3">'Koneční užívatelia výhod'!$B$1:$B$28</definedName>
    <definedName name="_xlnm.Print_Area" localSheetId="4">'Medzinárodné sankcie'!$B$1:$B$22</definedName>
    <definedName name="_xlnm.Print_Area" localSheetId="2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8" l="1"/>
  <c r="F43" i="8"/>
  <c r="F44" i="8"/>
  <c r="F45" i="8"/>
  <c r="F46" i="8"/>
  <c r="F47" i="8"/>
  <c r="F41" i="8"/>
  <c r="E42" i="8"/>
  <c r="E43" i="8"/>
  <c r="E44" i="8"/>
  <c r="E45" i="8"/>
  <c r="E46" i="8"/>
  <c r="E47" i="8"/>
  <c r="E41" i="8"/>
  <c r="F35" i="8"/>
  <c r="F36" i="8"/>
  <c r="F37" i="8"/>
  <c r="F38" i="8"/>
  <c r="F39" i="8"/>
  <c r="F34" i="8"/>
  <c r="F33" i="8"/>
  <c r="E34" i="8"/>
  <c r="E35" i="8"/>
  <c r="E36" i="8"/>
  <c r="E37" i="8"/>
  <c r="E38" i="8"/>
  <c r="E39" i="8"/>
  <c r="E33" i="8"/>
  <c r="G44" i="8" l="1"/>
  <c r="G39" i="8"/>
  <c r="G35" i="8"/>
  <c r="G47" i="8"/>
  <c r="G45" i="8"/>
  <c r="G42" i="8"/>
  <c r="G36" i="8"/>
  <c r="G34" i="8"/>
  <c r="G46" i="8"/>
  <c r="G37" i="8"/>
  <c r="G41" i="8"/>
  <c r="G38" i="8"/>
  <c r="G33" i="8"/>
  <c r="G43" i="8"/>
  <c r="G48" i="8" l="1"/>
  <c r="E35" i="7"/>
  <c r="E36" i="7"/>
  <c r="E50" i="7"/>
  <c r="E49" i="7"/>
  <c r="E37" i="7"/>
  <c r="B62" i="8"/>
  <c r="C62" i="8"/>
  <c r="F62" i="8"/>
  <c r="G62" i="8"/>
  <c r="G34" i="7"/>
  <c r="H34" i="7" s="1"/>
  <c r="C59" i="8"/>
  <c r="C56" i="8"/>
  <c r="C53" i="8"/>
  <c r="F30" i="8"/>
  <c r="G30" i="8"/>
  <c r="G59" i="8"/>
  <c r="F59" i="8"/>
  <c r="B59" i="8"/>
  <c r="G56" i="8"/>
  <c r="F56" i="8"/>
  <c r="B56" i="8"/>
  <c r="G53" i="8"/>
  <c r="F53" i="8"/>
  <c r="B53" i="8"/>
  <c r="C51" i="8"/>
  <c r="C28" i="8"/>
  <c r="K9" i="7"/>
  <c r="K10" i="7"/>
  <c r="K11" i="7"/>
  <c r="K12" i="7"/>
  <c r="K13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K4" i="7" s="1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C49" i="8" l="1"/>
  <c r="G63" i="8"/>
  <c r="G60" i="8"/>
  <c r="G54" i="8"/>
  <c r="G57" i="8"/>
  <c r="J49" i="7"/>
  <c r="F34" i="7"/>
  <c r="F49" i="7"/>
  <c r="G65" i="8" l="1"/>
  <c r="H14" i="7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<sst xmlns="http://schemas.openxmlformats.org/spreadsheetml/2006/main" count="219" uniqueCount="141">
  <si>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</si>
  <si>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</si>
  <si>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</si>
  <si>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</si>
  <si>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</si>
  <si>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</si>
  <si>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</si>
  <si>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</si>
  <si>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</si>
  <si>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</si>
  <si>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</si>
  <si>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Cena celkom</t>
  </si>
  <si>
    <t>EUR s DPH</t>
  </si>
  <si>
    <t>čím menej, tým lepšie</t>
  </si>
  <si>
    <t>Záruka navyše</t>
  </si>
  <si>
    <t>mesiace</t>
  </si>
  <si>
    <t>čím viac, tým lepšie</t>
  </si>
  <si>
    <t>...</t>
  </si>
  <si>
    <t>žiadna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</si>
  <si>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</si>
  <si>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</si>
  <si>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</si>
  <si>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</si>
  <si>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</si>
  <si>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</si>
  <si>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</si>
  <si>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</si>
  <si>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</si>
  <si>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</si>
  <si>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</si>
  <si>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</si>
  <si>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</si>
  <si>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>Spôsob hodnotenia - peňažný malusový</t>
  </si>
  <si>
    <t>Príloha č. 2 - Ponuka v zákazke „Nákup mestského mobiliáru“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</si>
  <si>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</si>
  <si>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</si>
  <si>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</si>
  <si>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</si>
  <si>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</si>
  <si>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</si>
  <si>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</si>
  <si>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</si>
  <si>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</si>
  <si>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</si>
  <si>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</si>
  <si>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</si>
  <si>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</si>
  <si>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</si>
  <si>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 xml:space="preserve">Vyhlásenie k participácii na vypracovaní ponuky inou osobou </t>
  </si>
  <si>
    <t>Vypracoval uchádzač ponuku sám?</t>
  </si>
  <si>
    <t>áno</t>
  </si>
  <si>
    <t xml:space="preserve">Ak uchádzač nevypracoval ponuku sám, nižšie uvedie identifikáciu osoby, ktorej služby alebo podklady pri vypracovaní ponuky využil - ide o požiadavku v zmysle § 49 ods. 5 zákona č. 343/2015 Z. z. o verejnom obstarávaní a o zmene a doplnení niektorých zákonov v znení neskorších predpisov. Uchádzač ďalej vyhlasuje, že si je vedomý právnych následkov uvedenia nepravdivých informácií v tomto vyhlásení alebo zamlčania takejto osoby. </t>
  </si>
  <si>
    <t xml:space="preserve">Identifikačné údaje osoby, ktorá participovala na ponuke </t>
  </si>
  <si>
    <t>Meno a priezvisko:</t>
  </si>
  <si>
    <t>Obchodné meno alebo názov:</t>
  </si>
  <si>
    <t>Sídlo alebo miesto podnikania:</t>
  </si>
  <si>
    <t>Identifikačné číslo, ak bolo pridelené:</t>
  </si>
  <si>
    <t>Kritérium č. 1:</t>
  </si>
  <si>
    <t>Logika kritéria:</t>
  </si>
  <si>
    <t>Minimálna hodnota:</t>
  </si>
  <si>
    <t>Maximálna hodnota:</t>
  </si>
  <si>
    <t>čím menej tým lepšie</t>
  </si>
  <si>
    <t>Názov položky</t>
  </si>
  <si>
    <t>Počet kusov</t>
  </si>
  <si>
    <t>Jednotková Suma v EUR bez DPH</t>
  </si>
  <si>
    <t>Celkom Suma v EUR bez DPH</t>
  </si>
  <si>
    <t>Celkom Výška DPH</t>
  </si>
  <si>
    <t>Celkom Suma v EUR s DPH</t>
  </si>
  <si>
    <t>Počty kusov mobiliáru, predpokladané počas lehoty trvania Rámcovej dohody</t>
  </si>
  <si>
    <t>Lavičky s operadlom</t>
  </si>
  <si>
    <t>Lavičky bez operadla</t>
  </si>
  <si>
    <t>Závesné koše</t>
  </si>
  <si>
    <t>Veľkokapacitné koše</t>
  </si>
  <si>
    <t>Veľké koše na separovaný odpad</t>
  </si>
  <si>
    <t>Cyklostojany s pätkou</t>
  </si>
  <si>
    <t>Cyklostojany bez pätky</t>
  </si>
  <si>
    <t>Počty kusov náhradných dielov mobiliáru, predpokladané počas lehoty trvania Rámcovej dohody</t>
  </si>
  <si>
    <r>
      <t>Ľavý odliatok lavičky</t>
    </r>
    <r>
      <rPr>
        <sz val="11"/>
        <color rgb="FF000000"/>
        <rFont val="Calibri"/>
        <family val="2"/>
        <charset val="238"/>
        <scheme val="minor"/>
      </rPr>
      <t xml:space="preserve"> </t>
    </r>
  </si>
  <si>
    <t>Pravý odliatok lavičky</t>
  </si>
  <si>
    <t>Stredný odliatok lavičky</t>
  </si>
  <si>
    <t>Vnútorná nádoba závesného koša</t>
  </si>
  <si>
    <t>s objemom 50 litrov</t>
  </si>
  <si>
    <t>Vnútorná nádoba veľkokapacitného koša s objemom 100 litrov</t>
  </si>
  <si>
    <t>Drevené hranoly - lavička</t>
  </si>
  <si>
    <t>Ponuková cena:</t>
  </si>
  <si>
    <t>Kritérium č. 2:</t>
  </si>
  <si>
    <t>Logika kritéria</t>
  </si>
  <si>
    <t>Maximálny finančný bonus na účely hodnotenia ponúk</t>
  </si>
  <si>
    <t>Minimálna hodnota kritéria</t>
  </si>
  <si>
    <t>Maximálna hodnota kritéria</t>
  </si>
  <si>
    <t>a)	na všetky kovové komponenty a konštrukcie diela – záruka na poškodenie oceľovej konštrukcie a kovových komponentov bežným používaním a environmentálnymi podmienkami (s výnimkou poškodenia spôsobeného vandalizmom)</t>
  </si>
  <si>
    <t>d)	na poškodenie drevených komponentov diela bežným užívaním – záruka na krútenie a lámanie drevených častí (s výnimkou poškodenia spôsobeného vandalizmom</t>
  </si>
  <si>
    <t>Celková cena na účely hodnotenia ponúk:</t>
  </si>
  <si>
    <t>Technická a odborná spôsobilosť podľa § 34 ods. 1 písm. a) ZVO</t>
  </si>
  <si>
    <t>Počet ks. dodaného mobiliáru minimálne v rozsahu: 50 ks lavičiek na jednu referenciu (použitý materiál oceľ a drevo)</t>
  </si>
  <si>
    <t>Referencia, Objednávateľ:</t>
  </si>
  <si>
    <t>Počet ks. dodaného mobiliáru minimálne v rozsahu: 30 ks cyklostojanov na jednu referenciu (použitý materiál oceľ).</t>
  </si>
  <si>
    <t>e-mail:</t>
  </si>
  <si>
    <t>Termín dodania:</t>
  </si>
  <si>
    <t>Tel:</t>
  </si>
  <si>
    <t>V ...</t>
  </si>
  <si>
    <t xml:space="preserve">Dátum: </t>
  </si>
  <si>
    <t>Podpis</t>
  </si>
  <si>
    <t>Čestné vyhlásenie podľa § 32 ods. 7 ZVO</t>
  </si>
  <si>
    <t>Ako uchádzač v tomto verejnom obstarávaní Hl. mesta SR Bratislava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</si>
  <si>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</si>
  <si>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</si>
  <si>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</si>
  <si>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</si>
  <si>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</si>
  <si>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</si>
  <si>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</si>
  <si>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</si>
  <si>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</si>
  <si>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</si>
  <si>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</si>
  <si>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</si>
  <si>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</si>
  <si>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</si>
  <si>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</si>
  <si>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</si>
  <si>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</si>
  <si>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</si>
  <si>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</si>
  <si>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</si>
  <si>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</si>
  <si>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</si>
  <si>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</si>
  <si>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</si>
  <si>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</si>
  <si>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</si>
  <si>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</si>
  <si>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</si>
  <si>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</si>
  <si>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</si>
  <si>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</si>
  <si>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</si>
  <si>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</si>
  <si>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b)	na ošetrené drevené komponenty diela – záruka na poškodenie škodcami, hubami, či plesňou, (s výnimkou poškodenia spôsobeného vandalizmom)</t>
  </si>
  <si>
    <t>c) na povrchovú úpravu kovovej konštrukcie – záruka na trvácnosť farebnej, antikoróznej a anti-vandalskej povrchovej úpravy pri bežnom užívaní a environmentálnych podmienkach, hubami, či plesňou, (s výnimkou poškodenia spôsobeného vandalizmom)</t>
  </si>
  <si>
    <t>Uchádzač musí preukázať dodanie mobiliáru minimálne v rozsahu: 100 ks lavičiek (použitý materiál oceľ a drevo) a 60 ks cyklostojanov (použitý materiál oceľ).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</si>
</sst>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6"/>
      <color theme="4"/>
      <name val="Calibri Light"/>
      <family val="2"/>
      <charset val="238"/>
      <scheme val="major"/>
    </font>
    <font>
      <sz val="11"/>
      <color theme="4"/>
      <name val="Calibri Light"/>
      <family val="2"/>
      <charset val="238"/>
      <scheme val="major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B2B2B2"/>
      </top>
      <bottom/>
      <diagonal/>
    </border>
    <border>
      <left/>
      <right style="medium">
        <color indexed="64"/>
      </right>
      <top style="thin">
        <color rgb="FFB2B2B2"/>
      </top>
      <bottom/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/>
      <right style="thin">
        <color rgb="FFB2B2B2"/>
      </right>
      <top/>
      <bottom/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thin">
        <color rgb="FFB2B2B2"/>
      </left>
      <right/>
      <top/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medium">
        <color indexed="64"/>
      </bottom>
      <diagonal/>
    </border>
    <border>
      <left style="medium">
        <color indexed="64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322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4" fillId="0" borderId="59" xfId="0" applyFont="1" applyBorder="1" applyAlignment="1">
      <alignment horizontal="center" vertical="center"/>
    </xf>
    <xf numFmtId="0" fontId="5" fillId="0" borderId="40" xfId="0" applyFont="1" applyBorder="1" applyAlignment="1">
      <alignment horizontal="justify" vertical="center"/>
    </xf>
    <xf numFmtId="0" fontId="0" fillId="0" borderId="40" xfId="0" applyBorder="1" applyAlignment="1">
      <alignment horizontal="left" vertical="center" wrapText="1" indent="1"/>
    </xf>
    <xf numFmtId="0" fontId="5" fillId="0" borderId="40" xfId="0" applyFont="1" applyBorder="1" applyAlignment="1">
      <alignment horizontal="left" vertical="center" wrapText="1" indent="1"/>
    </xf>
    <xf numFmtId="0" fontId="2" fillId="0" borderId="40" xfId="0" applyFont="1" applyBorder="1" applyAlignment="1">
      <alignment horizontal="center" vertical="center" wrapText="1"/>
    </xf>
    <xf numFmtId="0" fontId="0" fillId="0" borderId="40" xfId="0" applyBorder="1" applyAlignment="1">
      <alignment horizontal="left" wrapText="1" indent="1"/>
    </xf>
    <xf numFmtId="0" fontId="5" fillId="0" borderId="41" xfId="0" applyFont="1" applyBorder="1" applyAlignment="1">
      <alignment vertical="center"/>
    </xf>
    <xf numFmtId="0" fontId="0" fillId="0" borderId="40" xfId="0" applyBorder="1" applyAlignment="1">
      <alignment horizontal="left" vertical="center" indent="1"/>
    </xf>
    <xf numFmtId="0" fontId="2" fillId="0" borderId="40" xfId="0" applyFont="1" applyBorder="1" applyAlignment="1">
      <alignment horizontal="center" vertical="center"/>
    </xf>
    <xf numFmtId="0" fontId="0" fillId="0" borderId="40" xfId="0" applyBorder="1" applyAlignment="1">
      <alignment horizontal="justify" vertical="center"/>
    </xf>
    <xf numFmtId="0" fontId="0" fillId="0" borderId="41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4" borderId="45" xfId="0" applyFill="1" applyBorder="1" applyAlignment="1" applyProtection="1">
      <alignment horizontal="center" wrapText="1"/>
      <protection hidden="1"/>
    </xf>
    <xf numFmtId="0" fontId="2" fillId="4" borderId="46" xfId="0" applyFont="1" applyFill="1" applyBorder="1" applyAlignment="1" applyProtection="1">
      <alignment wrapText="1"/>
      <protection hidden="1"/>
    </xf>
    <xf numFmtId="0" fontId="2" fillId="4" borderId="47" xfId="0" applyFont="1" applyFill="1" applyBorder="1" applyAlignment="1" applyProtection="1">
      <alignment wrapText="1"/>
      <protection hidden="1"/>
    </xf>
    <xf numFmtId="0" fontId="2" fillId="4" borderId="48" xfId="0" applyFont="1" applyFill="1" applyBorder="1" applyAlignment="1" applyProtection="1">
      <alignment wrapText="1"/>
      <protection hidden="1"/>
    </xf>
    <xf numFmtId="0" fontId="2" fillId="4" borderId="43" xfId="0" applyFont="1" applyFill="1" applyBorder="1" applyAlignment="1" applyProtection="1">
      <alignment wrapText="1"/>
      <protection hidden="1"/>
    </xf>
    <xf numFmtId="0" fontId="2" fillId="4" borderId="45" xfId="0" applyFont="1" applyFill="1" applyBorder="1" applyAlignment="1" applyProtection="1">
      <alignment wrapText="1"/>
      <protection hidden="1"/>
    </xf>
    <xf numFmtId="0" fontId="0" fillId="4" borderId="40" xfId="0" applyFill="1" applyBorder="1" applyAlignment="1" applyProtection="1">
      <alignment horizontal="center"/>
      <protection hidden="1"/>
    </xf>
    <xf numFmtId="0" fontId="0" fillId="0" borderId="33" xfId="0" applyBorder="1" applyAlignment="1" applyProtection="1">
      <alignment wrapText="1"/>
      <protection locked="0" hidden="1"/>
    </xf>
    <xf numFmtId="0" fontId="0" fillId="0" borderId="34" xfId="0" applyBorder="1" applyAlignment="1" applyProtection="1">
      <alignment wrapText="1"/>
      <protection locked="0" hidden="1"/>
    </xf>
    <xf numFmtId="2" fontId="0" fillId="0" borderId="34" xfId="3" applyNumberFormat="1" applyFont="1" applyFill="1" applyBorder="1" applyAlignment="1" applyProtection="1">
      <alignment wrapText="1"/>
      <protection locked="0" hidden="1"/>
    </xf>
    <xf numFmtId="0" fontId="1" fillId="0" borderId="34" xfId="1" applyFont="1" applyFill="1" applyBorder="1" applyProtection="1">
      <protection locked="0" hidden="1"/>
    </xf>
    <xf numFmtId="2" fontId="0" fillId="0" borderId="50" xfId="3" applyNumberFormat="1" applyFont="1" applyFill="1" applyBorder="1" applyAlignment="1" applyProtection="1">
      <alignment wrapText="1"/>
      <protection locked="0" hidden="1"/>
    </xf>
    <xf numFmtId="2" fontId="0" fillId="4" borderId="50" xfId="0" applyNumberFormat="1" applyFill="1" applyBorder="1" applyProtection="1">
      <protection hidden="1"/>
    </xf>
    <xf numFmtId="2" fontId="0" fillId="4" borderId="23" xfId="0" applyNumberFormat="1" applyFill="1" applyBorder="1" applyProtection="1">
      <protection hidden="1"/>
    </xf>
    <xf numFmtId="2" fontId="0" fillId="4" borderId="57" xfId="0" applyNumberFormat="1" applyFill="1" applyBorder="1" applyProtection="1">
      <protection hidden="1"/>
    </xf>
    <xf numFmtId="0" fontId="0" fillId="0" borderId="24" xfId="0" applyBorder="1" applyAlignment="1" applyProtection="1">
      <alignment wrapText="1"/>
      <protection locked="0" hidden="1"/>
    </xf>
    <xf numFmtId="0" fontId="0" fillId="0" borderId="23" xfId="0" applyBorder="1" applyAlignment="1" applyProtection="1">
      <alignment wrapText="1"/>
      <protection locked="0" hidden="1"/>
    </xf>
    <xf numFmtId="2" fontId="0" fillId="0" borderId="23" xfId="3" applyNumberFormat="1" applyFont="1" applyFill="1" applyBorder="1" applyAlignment="1" applyProtection="1">
      <alignment wrapText="1"/>
      <protection locked="0" hidden="1"/>
    </xf>
    <xf numFmtId="2" fontId="0" fillId="0" borderId="37" xfId="3" applyNumberFormat="1" applyFont="1" applyFill="1" applyBorder="1" applyAlignment="1" applyProtection="1">
      <alignment wrapText="1"/>
      <protection locked="0" hidden="1"/>
    </xf>
    <xf numFmtId="2" fontId="0" fillId="4" borderId="37" xfId="0" applyNumberFormat="1" applyFill="1" applyBorder="1" applyProtection="1">
      <protection hidden="1"/>
    </xf>
    <xf numFmtId="0" fontId="0" fillId="0" borderId="31" xfId="0" applyBorder="1" applyAlignment="1" applyProtection="1">
      <alignment wrapText="1"/>
      <protection locked="0" hidden="1"/>
    </xf>
    <xf numFmtId="0" fontId="0" fillId="0" borderId="32" xfId="0" applyBorder="1" applyAlignment="1" applyProtection="1">
      <alignment wrapText="1"/>
      <protection locked="0" hidden="1"/>
    </xf>
    <xf numFmtId="2" fontId="0" fillId="0" borderId="32" xfId="3" applyNumberFormat="1" applyFont="1" applyFill="1" applyBorder="1" applyAlignment="1" applyProtection="1">
      <alignment wrapText="1"/>
      <protection locked="0" hidden="1"/>
    </xf>
    <xf numFmtId="2" fontId="0" fillId="0" borderId="49" xfId="3" applyNumberFormat="1" applyFont="1" applyFill="1" applyBorder="1" applyAlignment="1" applyProtection="1">
      <alignment wrapText="1"/>
      <protection locked="0" hidden="1"/>
    </xf>
    <xf numFmtId="0" fontId="0" fillId="4" borderId="41" xfId="0" applyFill="1" applyBorder="1" applyProtection="1">
      <protection hidden="1"/>
    </xf>
    <xf numFmtId="0" fontId="0" fillId="4" borderId="26" xfId="0" applyFill="1" applyBorder="1" applyAlignment="1" applyProtection="1">
      <alignment wrapText="1"/>
      <protection hidden="1"/>
    </xf>
    <xf numFmtId="0" fontId="0" fillId="4" borderId="27" xfId="0" applyFill="1" applyBorder="1" applyAlignment="1" applyProtection="1">
      <alignment wrapText="1"/>
      <protection hidden="1"/>
    </xf>
    <xf numFmtId="2" fontId="0" fillId="4" borderId="51" xfId="0" applyNumberFormat="1" applyFill="1" applyBorder="1" applyAlignment="1" applyProtection="1">
      <alignment wrapText="1"/>
      <protection hidden="1"/>
    </xf>
    <xf numFmtId="2" fontId="0" fillId="4" borderId="51" xfId="0" applyNumberFormat="1" applyFill="1" applyBorder="1" applyProtection="1">
      <protection hidden="1"/>
    </xf>
    <xf numFmtId="2" fontId="0" fillId="4" borderId="27" xfId="0" applyNumberFormat="1" applyFill="1" applyBorder="1" applyProtection="1">
      <protection hidden="1"/>
    </xf>
    <xf numFmtId="0" fontId="0" fillId="4" borderId="58" xfId="0" applyFill="1" applyBorder="1" applyProtection="1">
      <protection hidden="1"/>
    </xf>
    <xf numFmtId="0" fontId="0" fillId="5" borderId="24" xfId="0" applyFill="1" applyBorder="1" applyProtection="1">
      <protection hidden="1"/>
    </xf>
    <xf numFmtId="0" fontId="0" fillId="5" borderId="25" xfId="0" applyFill="1" applyBorder="1" applyProtection="1">
      <protection hidden="1"/>
    </xf>
    <xf numFmtId="0" fontId="0" fillId="4" borderId="24" xfId="0" applyFill="1" applyBorder="1" applyProtection="1">
      <protection hidden="1"/>
    </xf>
    <xf numFmtId="0" fontId="0" fillId="4" borderId="25" xfId="0" applyFill="1" applyBorder="1" applyProtection="1">
      <protection hidden="1"/>
    </xf>
    <xf numFmtId="0" fontId="0" fillId="5" borderId="36" xfId="0" applyFill="1" applyBorder="1" applyProtection="1">
      <protection hidden="1"/>
    </xf>
    <xf numFmtId="0" fontId="0" fillId="4" borderId="23" xfId="0" applyFill="1" applyBorder="1" applyProtection="1">
      <protection hidden="1"/>
    </xf>
    <xf numFmtId="0" fontId="0" fillId="4" borderId="37" xfId="0" applyFill="1" applyBorder="1" applyAlignment="1" applyProtection="1">
      <alignment horizontal="center"/>
      <protection hidden="1"/>
    </xf>
    <xf numFmtId="2" fontId="0" fillId="0" borderId="24" xfId="0" applyNumberFormat="1" applyBorder="1" applyProtection="1">
      <protection locked="0" hidden="1"/>
    </xf>
    <xf numFmtId="2" fontId="0" fillId="5" borderId="25" xfId="0" applyNumberFormat="1" applyFill="1" applyBorder="1" applyProtection="1">
      <protection hidden="1"/>
    </xf>
    <xf numFmtId="2" fontId="0" fillId="4" borderId="25" xfId="0" applyNumberFormat="1" applyFill="1" applyBorder="1" applyProtection="1">
      <protection hidden="1"/>
    </xf>
    <xf numFmtId="0" fontId="0" fillId="5" borderId="26" xfId="0" applyFill="1" applyBorder="1" applyProtection="1">
      <protection hidden="1"/>
    </xf>
    <xf numFmtId="0" fontId="0" fillId="4" borderId="27" xfId="0" applyFill="1" applyBorder="1" applyProtection="1">
      <protection hidden="1"/>
    </xf>
    <xf numFmtId="0" fontId="0" fillId="4" borderId="51" xfId="0" applyFill="1" applyBorder="1" applyAlignment="1" applyProtection="1">
      <alignment horizontal="center"/>
      <protection hidden="1"/>
    </xf>
    <xf numFmtId="0" fontId="0" fillId="5" borderId="46" xfId="0" applyFill="1" applyBorder="1" applyProtection="1">
      <protection hidden="1"/>
    </xf>
    <xf numFmtId="0" fontId="0" fillId="5" borderId="47" xfId="0" applyFill="1" applyBorder="1" applyAlignment="1" applyProtection="1">
      <alignment wrapText="1"/>
      <protection hidden="1"/>
    </xf>
    <xf numFmtId="0" fontId="0" fillId="5" borderId="47" xfId="0" applyFill="1" applyBorder="1" applyAlignment="1" applyProtection="1">
      <alignment horizontal="center" wrapText="1"/>
      <protection hidden="1"/>
    </xf>
    <xf numFmtId="164" fontId="2" fillId="5" borderId="47" xfId="0" applyNumberFormat="1" applyFont="1" applyFill="1" applyBorder="1" applyAlignment="1" applyProtection="1">
      <alignment wrapText="1"/>
      <protection hidden="1"/>
    </xf>
    <xf numFmtId="2" fontId="2" fillId="5" borderId="47" xfId="0" applyNumberFormat="1" applyFont="1" applyFill="1" applyBorder="1" applyAlignment="1" applyProtection="1">
      <alignment wrapText="1"/>
      <protection hidden="1"/>
    </xf>
    <xf numFmtId="164" fontId="2" fillId="5" borderId="48" xfId="0" applyNumberFormat="1" applyFont="1" applyFill="1" applyBorder="1" applyAlignment="1" applyProtection="1">
      <alignment wrapText="1"/>
      <protection hidden="1"/>
    </xf>
    <xf numFmtId="0" fontId="0" fillId="8" borderId="24" xfId="0" applyFill="1" applyBorder="1" applyAlignment="1" applyProtection="1">
      <alignment wrapText="1"/>
      <protection hidden="1"/>
    </xf>
    <xf numFmtId="0" fontId="0" fillId="8" borderId="25" xfId="0" applyFill="1" applyBorder="1" applyAlignment="1" applyProtection="1">
      <alignment wrapText="1"/>
      <protection hidden="1"/>
    </xf>
    <xf numFmtId="0" fontId="0" fillId="7" borderId="24" xfId="0" applyFill="1" applyBorder="1" applyAlignment="1" applyProtection="1">
      <alignment wrapText="1"/>
      <protection hidden="1"/>
    </xf>
    <xf numFmtId="0" fontId="0" fillId="7" borderId="25" xfId="0" applyFill="1" applyBorder="1" applyAlignment="1" applyProtection="1">
      <alignment wrapText="1"/>
      <protection hidden="1"/>
    </xf>
    <xf numFmtId="0" fontId="0" fillId="8" borderId="36" xfId="0" applyFill="1" applyBorder="1" applyProtection="1">
      <protection hidden="1"/>
    </xf>
    <xf numFmtId="0" fontId="0" fillId="8" borderId="25" xfId="0" applyFill="1" applyBorder="1" applyProtection="1">
      <protection hidden="1"/>
    </xf>
    <xf numFmtId="0" fontId="0" fillId="8" borderId="24" xfId="0" applyFill="1" applyBorder="1" applyProtection="1">
      <protection hidden="1"/>
    </xf>
    <xf numFmtId="0" fontId="0" fillId="7" borderId="23" xfId="0" applyFill="1" applyBorder="1" applyProtection="1">
      <protection hidden="1"/>
    </xf>
    <xf numFmtId="0" fontId="0" fillId="7" borderId="37" xfId="0" applyFill="1" applyBorder="1" applyAlignment="1" applyProtection="1">
      <alignment wrapText="1"/>
      <protection hidden="1"/>
    </xf>
    <xf numFmtId="2" fontId="0" fillId="6" borderId="24" xfId="0" applyNumberFormat="1" applyFill="1" applyBorder="1" applyProtection="1">
      <protection hidden="1"/>
    </xf>
    <xf numFmtId="2" fontId="0" fillId="8" borderId="25" xfId="0" applyNumberFormat="1" applyFill="1" applyBorder="1" applyAlignment="1" applyProtection="1">
      <alignment wrapText="1"/>
      <protection hidden="1"/>
    </xf>
    <xf numFmtId="2" fontId="0" fillId="7" borderId="25" xfId="0" applyNumberFormat="1" applyFill="1" applyBorder="1" applyAlignment="1" applyProtection="1">
      <alignment wrapText="1"/>
      <protection hidden="1"/>
    </xf>
    <xf numFmtId="2" fontId="0" fillId="8" borderId="25" xfId="0" applyNumberFormat="1" applyFill="1" applyBorder="1" applyProtection="1">
      <protection hidden="1"/>
    </xf>
    <xf numFmtId="0" fontId="0" fillId="8" borderId="31" xfId="0" applyFill="1" applyBorder="1" applyProtection="1">
      <protection hidden="1"/>
    </xf>
    <xf numFmtId="0" fontId="0" fillId="7" borderId="32" xfId="0" applyFill="1" applyBorder="1" applyProtection="1">
      <protection hidden="1"/>
    </xf>
    <xf numFmtId="0" fontId="0" fillId="7" borderId="49" xfId="0" applyFill="1" applyBorder="1" applyAlignment="1" applyProtection="1">
      <alignment wrapText="1"/>
      <protection hidden="1"/>
    </xf>
    <xf numFmtId="0" fontId="0" fillId="8" borderId="46" xfId="0" applyFill="1" applyBorder="1" applyProtection="1">
      <protection hidden="1"/>
    </xf>
    <xf numFmtId="0" fontId="0" fillId="8" borderId="47" xfId="0" applyFill="1" applyBorder="1" applyAlignment="1" applyProtection="1">
      <alignment wrapText="1"/>
      <protection hidden="1"/>
    </xf>
    <xf numFmtId="2" fontId="0" fillId="8" borderId="47" xfId="0" applyNumberFormat="1" applyFill="1" applyBorder="1" applyAlignment="1" applyProtection="1">
      <alignment wrapText="1"/>
      <protection hidden="1"/>
    </xf>
    <xf numFmtId="2" fontId="0" fillId="8" borderId="48" xfId="0" applyNumberFormat="1" applyFill="1" applyBorder="1" applyAlignment="1" applyProtection="1">
      <alignment wrapText="1"/>
      <protection hidden="1"/>
    </xf>
    <xf numFmtId="0" fontId="0" fillId="9" borderId="24" xfId="0" applyFill="1" applyBorder="1" applyAlignment="1" applyProtection="1">
      <alignment wrapText="1"/>
      <protection hidden="1"/>
    </xf>
    <xf numFmtId="0" fontId="0" fillId="9" borderId="25" xfId="0" applyFill="1" applyBorder="1" applyAlignment="1" applyProtection="1">
      <alignment wrapText="1"/>
      <protection hidden="1"/>
    </xf>
    <xf numFmtId="0" fontId="0" fillId="10" borderId="24" xfId="0" applyFill="1" applyBorder="1" applyAlignment="1" applyProtection="1">
      <alignment wrapText="1"/>
      <protection hidden="1"/>
    </xf>
    <xf numFmtId="0" fontId="0" fillId="10" borderId="25" xfId="0" applyFill="1" applyBorder="1" applyAlignment="1" applyProtection="1">
      <alignment wrapText="1"/>
      <protection hidden="1"/>
    </xf>
    <xf numFmtId="0" fontId="0" fillId="9" borderId="36" xfId="0" applyFill="1" applyBorder="1" applyProtection="1">
      <protection hidden="1"/>
    </xf>
    <xf numFmtId="0" fontId="0" fillId="9" borderId="25" xfId="0" applyFill="1" applyBorder="1" applyProtection="1">
      <protection hidden="1"/>
    </xf>
    <xf numFmtId="0" fontId="0" fillId="9" borderId="24" xfId="0" applyFill="1" applyBorder="1" applyProtection="1">
      <protection hidden="1"/>
    </xf>
    <xf numFmtId="0" fontId="0" fillId="10" borderId="23" xfId="0" applyFill="1" applyBorder="1" applyProtection="1">
      <protection hidden="1"/>
    </xf>
    <xf numFmtId="0" fontId="0" fillId="10" borderId="37" xfId="0" applyFill="1" applyBorder="1" applyAlignment="1" applyProtection="1">
      <alignment wrapText="1"/>
      <protection hidden="1"/>
    </xf>
    <xf numFmtId="2" fontId="0" fillId="9" borderId="25" xfId="0" applyNumberFormat="1" applyFill="1" applyBorder="1" applyAlignment="1" applyProtection="1">
      <alignment wrapText="1"/>
      <protection hidden="1"/>
    </xf>
    <xf numFmtId="2" fontId="0" fillId="10" borderId="25" xfId="0" applyNumberFormat="1" applyFill="1" applyBorder="1" applyAlignment="1" applyProtection="1">
      <alignment wrapText="1"/>
      <protection hidden="1"/>
    </xf>
    <xf numFmtId="2" fontId="0" fillId="9" borderId="25" xfId="0" applyNumberFormat="1" applyFill="1" applyBorder="1" applyProtection="1">
      <protection hidden="1"/>
    </xf>
    <xf numFmtId="0" fontId="0" fillId="9" borderId="26" xfId="0" applyFill="1" applyBorder="1" applyProtection="1">
      <protection hidden="1"/>
    </xf>
    <xf numFmtId="0" fontId="0" fillId="10" borderId="27" xfId="0" applyFill="1" applyBorder="1" applyProtection="1">
      <protection hidden="1"/>
    </xf>
    <xf numFmtId="0" fontId="0" fillId="10" borderId="51" xfId="0" applyFill="1" applyBorder="1" applyAlignment="1" applyProtection="1">
      <alignment wrapText="1"/>
      <protection hidden="1"/>
    </xf>
    <xf numFmtId="0" fontId="0" fillId="9" borderId="46" xfId="0" applyFill="1" applyBorder="1" applyProtection="1">
      <protection hidden="1"/>
    </xf>
    <xf numFmtId="0" fontId="0" fillId="9" borderId="47" xfId="0" applyFill="1" applyBorder="1" applyAlignment="1" applyProtection="1">
      <alignment wrapText="1"/>
      <protection hidden="1"/>
    </xf>
    <xf numFmtId="2" fontId="0" fillId="9" borderId="47" xfId="0" applyNumberFormat="1" applyFill="1" applyBorder="1" applyAlignment="1" applyProtection="1">
      <alignment wrapText="1"/>
      <protection hidden="1"/>
    </xf>
    <xf numFmtId="2" fontId="0" fillId="9" borderId="48" xfId="0" applyNumberFormat="1" applyFill="1" applyBorder="1" applyAlignment="1" applyProtection="1">
      <alignment wrapText="1"/>
      <protection hidden="1"/>
    </xf>
    <xf numFmtId="0" fontId="0" fillId="0" borderId="0" xfId="0" applyProtection="1">
      <protection locked="0" hidden="1"/>
    </xf>
    <xf numFmtId="0" fontId="14" fillId="4" borderId="45" xfId="1" applyFont="1" applyFill="1" applyBorder="1" applyProtection="1">
      <protection locked="0" hidden="1"/>
    </xf>
    <xf numFmtId="0" fontId="16" fillId="0" borderId="40" xfId="4" applyBorder="1" applyAlignment="1">
      <alignment horizontal="left" vertical="center" wrapText="1" indent="1"/>
    </xf>
    <xf numFmtId="0" fontId="0" fillId="0" borderId="40" xfId="0" applyBorder="1" applyAlignment="1" applyProtection="1">
      <alignment horizontal="left" vertical="center" wrapText="1" indent="1"/>
      <protection locked="0"/>
    </xf>
    <xf numFmtId="43" fontId="14" fillId="4" borderId="81" xfId="3" applyFont="1" applyFill="1" applyBorder="1" applyAlignment="1" applyProtection="1">
      <alignment horizontal="center"/>
      <protection locked="0" hidden="1"/>
    </xf>
    <xf numFmtId="43" fontId="14" fillId="4" borderId="82" xfId="3" applyFont="1" applyFill="1" applyBorder="1" applyAlignment="1" applyProtection="1">
      <alignment horizontal="center"/>
      <protection locked="0" hidden="1"/>
    </xf>
    <xf numFmtId="43" fontId="14" fillId="4" borderId="83" xfId="3" applyFont="1" applyFill="1" applyBorder="1" applyAlignment="1" applyProtection="1">
      <alignment horizontal="center"/>
      <protection locked="0" hidden="1"/>
    </xf>
    <xf numFmtId="0" fontId="10" fillId="4" borderId="117" xfId="1" applyFont="1" applyFill="1" applyBorder="1" applyAlignment="1" applyProtection="1">
      <alignment horizontal="center"/>
      <protection locked="0" hidden="1"/>
    </xf>
    <xf numFmtId="0" fontId="10" fillId="0" borderId="102" xfId="0" applyFont="1" applyBorder="1" applyProtection="1">
      <protection hidden="1"/>
    </xf>
    <xf numFmtId="0" fontId="10" fillId="0" borderId="109" xfId="0" applyFont="1" applyBorder="1" applyProtection="1">
      <protection hidden="1"/>
    </xf>
    <xf numFmtId="0" fontId="10" fillId="4" borderId="102" xfId="1" applyFont="1" applyFill="1" applyBorder="1" applyAlignment="1" applyProtection="1">
      <alignment horizontal="center" wrapText="1"/>
      <protection locked="0" hidden="1"/>
    </xf>
    <xf numFmtId="0" fontId="0" fillId="0" borderId="102" xfId="0" applyBorder="1" applyAlignment="1" applyProtection="1">
      <alignment wrapText="1"/>
      <protection hidden="1"/>
    </xf>
    <xf numFmtId="0" fontId="10" fillId="4" borderId="109" xfId="0" applyFont="1" applyFill="1" applyBorder="1" applyAlignment="1" applyProtection="1">
      <alignment horizontal="center" wrapText="1"/>
      <protection locked="0" hidden="1"/>
    </xf>
    <xf numFmtId="0" fontId="10" fillId="0" borderId="7" xfId="1" applyFont="1" applyFill="1" applyBorder="1" applyAlignment="1" applyProtection="1">
      <alignment vertical="center" wrapText="1"/>
      <protection hidden="1"/>
    </xf>
    <xf numFmtId="0" fontId="10" fillId="0" borderId="10" xfId="1" applyFont="1" applyFill="1" applyBorder="1" applyAlignment="1" applyProtection="1">
      <alignment vertical="center" wrapText="1"/>
      <protection hidden="1"/>
    </xf>
    <xf numFmtId="0" fontId="10" fillId="0" borderId="12" xfId="1" applyFont="1" applyFill="1" applyBorder="1" applyAlignment="1" applyProtection="1">
      <alignment vertical="center" wrapText="1"/>
      <protection hidden="1"/>
    </xf>
    <xf numFmtId="0" fontId="3" fillId="4" borderId="60" xfId="1" applyFont="1" applyFill="1" applyBorder="1" applyProtection="1">
      <protection hidden="1"/>
    </xf>
    <xf numFmtId="0" fontId="3" fillId="4" borderId="11" xfId="1" applyFont="1" applyFill="1" applyBorder="1" applyProtection="1">
      <protection hidden="1"/>
    </xf>
    <xf numFmtId="0" fontId="3" fillId="4" borderId="14" xfId="1" applyFont="1" applyFill="1" applyBorder="1" applyProtection="1">
      <protection hidden="1"/>
    </xf>
    <xf numFmtId="0" fontId="18" fillId="0" borderId="3" xfId="1" applyFont="1" applyFill="1" applyBorder="1" applyAlignment="1" applyProtection="1">
      <alignment horizontal="right" vertical="center" wrapText="1"/>
      <protection hidden="1"/>
    </xf>
    <xf numFmtId="0" fontId="11" fillId="0" borderId="1" xfId="1" applyFont="1" applyFill="1" applyBorder="1" applyAlignment="1" applyProtection="1">
      <alignment horizontal="left"/>
      <protection hidden="1"/>
    </xf>
    <xf numFmtId="0" fontId="11" fillId="0" borderId="66" xfId="1" applyFont="1" applyFill="1" applyBorder="1" applyProtection="1">
      <protection hidden="1"/>
    </xf>
    <xf numFmtId="0" fontId="11" fillId="0" borderId="17" xfId="1" applyFont="1" applyFill="1" applyBorder="1" applyProtection="1">
      <protection hidden="1"/>
    </xf>
    <xf numFmtId="0" fontId="10" fillId="0" borderId="0" xfId="1" applyFont="1" applyFill="1" applyBorder="1" applyAlignment="1" applyProtection="1">
      <alignment horizontal="left"/>
      <protection hidden="1"/>
    </xf>
    <xf numFmtId="2" fontId="10" fillId="0" borderId="72" xfId="1" applyNumberFormat="1" applyFont="1" applyFill="1" applyBorder="1" applyProtection="1">
      <protection hidden="1"/>
    </xf>
    <xf numFmtId="2" fontId="10" fillId="0" borderId="73" xfId="1" applyNumberFormat="1" applyFont="1" applyFill="1" applyBorder="1" applyProtection="1">
      <protection hidden="1"/>
    </xf>
    <xf numFmtId="0" fontId="11" fillId="0" borderId="95" xfId="1" applyFont="1" applyFill="1" applyBorder="1" applyAlignment="1" applyProtection="1">
      <alignment wrapText="1"/>
      <protection hidden="1"/>
    </xf>
    <xf numFmtId="0" fontId="11" fillId="0" borderId="79" xfId="1" applyFont="1" applyFill="1" applyBorder="1" applyAlignment="1" applyProtection="1">
      <alignment horizontal="center" vertical="center" wrapText="1"/>
      <protection hidden="1"/>
    </xf>
    <xf numFmtId="0" fontId="11" fillId="0" borderId="79" xfId="1" applyFont="1" applyFill="1" applyBorder="1" applyAlignment="1" applyProtection="1">
      <alignment wrapText="1"/>
      <protection hidden="1"/>
    </xf>
    <xf numFmtId="0" fontId="11" fillId="0" borderId="96" xfId="1" applyFont="1" applyFill="1" applyBorder="1" applyAlignment="1" applyProtection="1">
      <alignment wrapText="1"/>
      <protection hidden="1"/>
    </xf>
    <xf numFmtId="0" fontId="10" fillId="0" borderId="88" xfId="0" applyFont="1" applyBorder="1" applyAlignment="1" applyProtection="1">
      <alignment vertical="center" wrapText="1"/>
      <protection hidden="1"/>
    </xf>
    <xf numFmtId="0" fontId="10" fillId="0" borderId="77" xfId="1" applyFont="1" applyFill="1" applyBorder="1" applyAlignment="1" applyProtection="1">
      <alignment horizontal="center"/>
      <protection hidden="1"/>
    </xf>
    <xf numFmtId="0" fontId="10" fillId="0" borderId="90" xfId="0" applyFont="1" applyBorder="1" applyAlignment="1" applyProtection="1">
      <alignment vertical="center" wrapText="1"/>
      <protection hidden="1"/>
    </xf>
    <xf numFmtId="0" fontId="10" fillId="0" borderId="91" xfId="1" applyFont="1" applyFill="1" applyBorder="1" applyAlignment="1" applyProtection="1">
      <alignment horizontal="center"/>
      <protection hidden="1"/>
    </xf>
    <xf numFmtId="43" fontId="10" fillId="0" borderId="78" xfId="3" applyFont="1" applyFill="1" applyBorder="1" applyAlignment="1" applyProtection="1">
      <alignment horizontal="center"/>
      <protection hidden="1"/>
    </xf>
    <xf numFmtId="43" fontId="10" fillId="0" borderId="76" xfId="3" applyFont="1" applyFill="1" applyBorder="1" applyAlignment="1" applyProtection="1">
      <alignment horizontal="center"/>
      <protection hidden="1"/>
    </xf>
    <xf numFmtId="43" fontId="10" fillId="0" borderId="89" xfId="3" applyFont="1" applyFill="1" applyBorder="1" applyAlignment="1" applyProtection="1">
      <alignment horizontal="center"/>
      <protection hidden="1"/>
    </xf>
    <xf numFmtId="43" fontId="10" fillId="0" borderId="92" xfId="3" applyFont="1" applyFill="1" applyBorder="1" applyAlignment="1" applyProtection="1">
      <alignment horizontal="center"/>
      <protection hidden="1"/>
    </xf>
    <xf numFmtId="43" fontId="10" fillId="0" borderId="93" xfId="3" applyFont="1" applyFill="1" applyBorder="1" applyAlignment="1" applyProtection="1">
      <alignment horizontal="center"/>
      <protection hidden="1"/>
    </xf>
    <xf numFmtId="43" fontId="10" fillId="0" borderId="94" xfId="3" applyFont="1" applyFill="1" applyBorder="1" applyAlignment="1" applyProtection="1">
      <alignment horizontal="center"/>
      <protection hidden="1"/>
    </xf>
    <xf numFmtId="43" fontId="11" fillId="0" borderId="98" xfId="1" applyNumberFormat="1" applyFont="1" applyFill="1" applyBorder="1" applyProtection="1">
      <protection hidden="1"/>
    </xf>
    <xf numFmtId="0" fontId="12" fillId="0" borderId="74" xfId="1" applyFont="1" applyFill="1" applyBorder="1" applyProtection="1">
      <protection hidden="1"/>
    </xf>
    <xf numFmtId="0" fontId="18" fillId="0" borderId="43" xfId="1" applyFont="1" applyFill="1" applyBorder="1" applyAlignment="1" applyProtection="1">
      <alignment horizontal="right" vertical="center" wrapText="1"/>
      <protection hidden="1"/>
    </xf>
    <xf numFmtId="0" fontId="11" fillId="0" borderId="15" xfId="1" applyFont="1" applyFill="1" applyBorder="1" applyAlignment="1" applyProtection="1">
      <protection hidden="1"/>
    </xf>
    <xf numFmtId="0" fontId="11" fillId="0" borderId="8" xfId="1" applyFont="1" applyFill="1" applyBorder="1" applyProtection="1">
      <protection hidden="1"/>
    </xf>
    <xf numFmtId="0" fontId="11" fillId="0" borderId="9" xfId="1" applyFont="1" applyFill="1" applyBorder="1" applyProtection="1">
      <protection hidden="1"/>
    </xf>
    <xf numFmtId="0" fontId="10" fillId="0" borderId="62" xfId="1" applyFont="1" applyFill="1" applyBorder="1" applyAlignment="1" applyProtection="1">
      <protection hidden="1"/>
    </xf>
    <xf numFmtId="0" fontId="10" fillId="0" borderId="63" xfId="1" applyFont="1" applyFill="1" applyBorder="1" applyAlignment="1" applyProtection="1">
      <alignment horizontal="left"/>
      <protection hidden="1"/>
    </xf>
    <xf numFmtId="2" fontId="10" fillId="0" borderId="13" xfId="1" applyNumberFormat="1" applyFont="1" applyFill="1" applyBorder="1" applyProtection="1">
      <protection hidden="1"/>
    </xf>
    <xf numFmtId="2" fontId="10" fillId="0" borderId="14" xfId="1" applyNumberFormat="1" applyFont="1" applyFill="1" applyBorder="1" applyProtection="1">
      <protection hidden="1"/>
    </xf>
    <xf numFmtId="2" fontId="12" fillId="0" borderId="68" xfId="1" applyNumberFormat="1" applyFont="1" applyFill="1" applyBorder="1" applyAlignment="1" applyProtection="1">
      <alignment vertical="center"/>
      <protection hidden="1"/>
    </xf>
    <xf numFmtId="0" fontId="10" fillId="0" borderId="12" xfId="1" applyFont="1" applyFill="1" applyBorder="1" applyProtection="1">
      <protection hidden="1"/>
    </xf>
    <xf numFmtId="0" fontId="10" fillId="0" borderId="13" xfId="1" applyFont="1" applyFill="1" applyBorder="1" applyAlignment="1" applyProtection="1">
      <alignment horizontal="left"/>
      <protection hidden="1"/>
    </xf>
    <xf numFmtId="0" fontId="11" fillId="0" borderId="7" xfId="1" applyFont="1" applyFill="1" applyBorder="1" applyProtection="1">
      <protection hidden="1"/>
    </xf>
    <xf numFmtId="2" fontId="10" fillId="0" borderId="63" xfId="1" applyNumberFormat="1" applyFont="1" applyFill="1" applyBorder="1" applyAlignment="1" applyProtection="1">
      <alignment horizontal="left"/>
      <protection hidden="1"/>
    </xf>
    <xf numFmtId="2" fontId="8" fillId="0" borderId="45" xfId="1" applyNumberFormat="1" applyFont="1" applyFill="1" applyBorder="1" applyAlignment="1" applyProtection="1">
      <protection hidden="1"/>
    </xf>
    <xf numFmtId="0" fontId="2" fillId="10" borderId="29" xfId="0" applyFont="1" applyFill="1" applyBorder="1" applyAlignment="1" applyProtection="1">
      <alignment horizontal="left" vertical="center" wrapText="1"/>
      <protection hidden="1"/>
    </xf>
    <xf numFmtId="0" fontId="2" fillId="10" borderId="55" xfId="0" applyFont="1" applyFill="1" applyBorder="1" applyAlignment="1" applyProtection="1">
      <alignment horizontal="left" vertical="center" wrapText="1"/>
      <protection hidden="1"/>
    </xf>
    <xf numFmtId="0" fontId="2" fillId="10" borderId="23" xfId="0" applyFont="1" applyFill="1" applyBorder="1" applyAlignment="1" applyProtection="1">
      <alignment horizontal="left" vertical="center" wrapText="1"/>
      <protection hidden="1"/>
    </xf>
    <xf numFmtId="0" fontId="2" fillId="10" borderId="37" xfId="0" applyFont="1" applyFill="1" applyBorder="1" applyAlignment="1" applyProtection="1">
      <alignment horizontal="left" vertical="center" wrapText="1"/>
      <protection hidden="1"/>
    </xf>
    <xf numFmtId="0" fontId="0" fillId="9" borderId="28" xfId="0" applyFill="1" applyBorder="1" applyAlignment="1" applyProtection="1">
      <alignment horizontal="center" wrapText="1"/>
      <protection hidden="1"/>
    </xf>
    <xf numFmtId="0" fontId="0" fillId="9" borderId="30" xfId="0" applyFill="1" applyBorder="1" applyAlignment="1" applyProtection="1">
      <alignment horizontal="center" wrapText="1"/>
      <protection hidden="1"/>
    </xf>
    <xf numFmtId="0" fontId="0" fillId="10" borderId="28" xfId="0" applyFill="1" applyBorder="1" applyAlignment="1" applyProtection="1">
      <alignment horizontal="center" wrapText="1"/>
      <protection hidden="1"/>
    </xf>
    <xf numFmtId="0" fontId="0" fillId="10" borderId="30" xfId="0" applyFill="1" applyBorder="1" applyAlignment="1" applyProtection="1">
      <alignment horizontal="center" wrapText="1"/>
      <protection hidden="1"/>
    </xf>
    <xf numFmtId="0" fontId="0" fillId="9" borderId="56" xfId="0" applyFill="1" applyBorder="1" applyAlignment="1" applyProtection="1">
      <alignment horizontal="center"/>
      <protection hidden="1"/>
    </xf>
    <xf numFmtId="0" fontId="0" fillId="9" borderId="30" xfId="0" applyFill="1" applyBorder="1" applyAlignment="1" applyProtection="1">
      <alignment horizontal="center"/>
      <protection hidden="1"/>
    </xf>
    <xf numFmtId="0" fontId="15" fillId="5" borderId="53" xfId="0" applyFont="1" applyFill="1" applyBorder="1" applyAlignment="1" applyProtection="1">
      <alignment horizontal="center" vertical="center"/>
      <protection hidden="1"/>
    </xf>
    <xf numFmtId="0" fontId="15" fillId="5" borderId="54" xfId="0" applyFont="1" applyFill="1" applyBorder="1" applyAlignment="1" applyProtection="1">
      <alignment horizontal="center" vertical="center"/>
      <protection hidden="1"/>
    </xf>
    <xf numFmtId="0" fontId="15" fillId="5" borderId="52" xfId="0" applyFont="1" applyFill="1" applyBorder="1" applyAlignment="1" applyProtection="1">
      <alignment horizontal="center" vertical="center"/>
      <protection hidden="1"/>
    </xf>
    <xf numFmtId="0" fontId="0" fillId="5" borderId="28" xfId="0" applyFill="1" applyBorder="1" applyAlignment="1" applyProtection="1">
      <alignment horizontal="center" wrapText="1"/>
      <protection hidden="1"/>
    </xf>
    <xf numFmtId="0" fontId="0" fillId="5" borderId="24" xfId="0" applyFill="1" applyBorder="1" applyAlignment="1" applyProtection="1">
      <alignment horizontal="center" wrapText="1"/>
      <protection hidden="1"/>
    </xf>
    <xf numFmtId="0" fontId="0" fillId="5" borderId="28" xfId="0" applyFill="1" applyBorder="1" applyAlignment="1" applyProtection="1">
      <alignment horizontal="center"/>
      <protection hidden="1"/>
    </xf>
    <xf numFmtId="0" fontId="0" fillId="5" borderId="30" xfId="0" applyFill="1" applyBorder="1" applyAlignment="1" applyProtection="1">
      <alignment horizontal="center"/>
      <protection hidden="1"/>
    </xf>
    <xf numFmtId="0" fontId="0" fillId="4" borderId="28" xfId="0" applyFill="1" applyBorder="1" applyAlignment="1" applyProtection="1">
      <alignment horizontal="center"/>
      <protection hidden="1"/>
    </xf>
    <xf numFmtId="0" fontId="0" fillId="4" borderId="30" xfId="0" applyFill="1" applyBorder="1" applyAlignment="1" applyProtection="1">
      <alignment horizontal="center"/>
      <protection hidden="1"/>
    </xf>
    <xf numFmtId="0" fontId="0" fillId="5" borderId="56" xfId="0" applyFill="1" applyBorder="1" applyAlignment="1" applyProtection="1">
      <alignment horizontal="center"/>
      <protection hidden="1"/>
    </xf>
    <xf numFmtId="0" fontId="15" fillId="9" borderId="39" xfId="0" applyFont="1" applyFill="1" applyBorder="1" applyAlignment="1" applyProtection="1">
      <alignment horizontal="center" vertical="center"/>
      <protection hidden="1"/>
    </xf>
    <xf numFmtId="0" fontId="15" fillId="9" borderId="1" xfId="0" applyFont="1" applyFill="1" applyBorder="1" applyAlignment="1" applyProtection="1">
      <alignment horizontal="center" vertical="center"/>
      <protection hidden="1"/>
    </xf>
    <xf numFmtId="0" fontId="15" fillId="9" borderId="38" xfId="0" applyFont="1" applyFill="1" applyBorder="1" applyAlignment="1" applyProtection="1">
      <alignment horizontal="center" vertical="center"/>
      <protection hidden="1"/>
    </xf>
    <xf numFmtId="0" fontId="0" fillId="9" borderId="24" xfId="0" applyFill="1" applyBorder="1" applyAlignment="1" applyProtection="1">
      <alignment horizontal="center" wrapText="1"/>
      <protection hidden="1"/>
    </xf>
    <xf numFmtId="0" fontId="15" fillId="5" borderId="43" xfId="0" applyFont="1" applyFill="1" applyBorder="1" applyAlignment="1" applyProtection="1">
      <alignment horizontal="center" vertical="center"/>
      <protection hidden="1"/>
    </xf>
    <xf numFmtId="0" fontId="15" fillId="5" borderId="19" xfId="0" applyFont="1" applyFill="1" applyBorder="1" applyAlignment="1" applyProtection="1">
      <alignment horizontal="center" vertical="center"/>
      <protection hidden="1"/>
    </xf>
    <xf numFmtId="0" fontId="15" fillId="5" borderId="44" xfId="0" applyFont="1" applyFill="1" applyBorder="1" applyAlignment="1" applyProtection="1">
      <alignment horizontal="center" vertical="center"/>
      <protection hidden="1"/>
    </xf>
    <xf numFmtId="0" fontId="0" fillId="4" borderId="55" xfId="0" applyFill="1" applyBorder="1" applyAlignment="1" applyProtection="1">
      <alignment horizontal="center" vertical="center"/>
      <protection hidden="1"/>
    </xf>
    <xf numFmtId="0" fontId="0" fillId="4" borderId="37" xfId="0" applyFill="1" applyBorder="1" applyAlignment="1" applyProtection="1">
      <alignment horizontal="center" vertical="center"/>
      <protection hidden="1"/>
    </xf>
    <xf numFmtId="0" fontId="2" fillId="4" borderId="29" xfId="0" applyFont="1" applyFill="1" applyBorder="1" applyAlignment="1" applyProtection="1">
      <alignment horizontal="left" vertical="center" wrapText="1"/>
      <protection hidden="1"/>
    </xf>
    <xf numFmtId="0" fontId="2" fillId="4" borderId="23" xfId="0" applyFont="1" applyFill="1" applyBorder="1" applyAlignment="1" applyProtection="1">
      <alignment horizontal="left" vertical="center" wrapText="1"/>
      <protection hidden="1"/>
    </xf>
    <xf numFmtId="0" fontId="15" fillId="8" borderId="46" xfId="0" applyFont="1" applyFill="1" applyBorder="1" applyAlignment="1" applyProtection="1">
      <alignment horizontal="center" vertical="center"/>
      <protection hidden="1"/>
    </xf>
    <xf numFmtId="0" fontId="15" fillId="8" borderId="47" xfId="0" applyFont="1" applyFill="1" applyBorder="1" applyAlignment="1" applyProtection="1">
      <alignment horizontal="center" vertical="center"/>
      <protection hidden="1"/>
    </xf>
    <xf numFmtId="0" fontId="15" fillId="8" borderId="48" xfId="0" applyFont="1" applyFill="1" applyBorder="1" applyAlignment="1" applyProtection="1">
      <alignment horizontal="center" vertical="center"/>
      <protection hidden="1"/>
    </xf>
    <xf numFmtId="0" fontId="0" fillId="8" borderId="33" xfId="0" applyFill="1" applyBorder="1" applyAlignment="1" applyProtection="1">
      <alignment horizontal="center" wrapText="1"/>
      <protection hidden="1"/>
    </xf>
    <xf numFmtId="0" fontId="0" fillId="8" borderId="24" xfId="0" applyFill="1" applyBorder="1" applyAlignment="1" applyProtection="1">
      <alignment horizontal="center" wrapText="1"/>
      <protection hidden="1"/>
    </xf>
    <xf numFmtId="0" fontId="2" fillId="7" borderId="34" xfId="0" applyFont="1" applyFill="1" applyBorder="1" applyAlignment="1" applyProtection="1">
      <alignment horizontal="left" vertical="center" wrapText="1"/>
      <protection hidden="1"/>
    </xf>
    <xf numFmtId="0" fontId="2" fillId="7" borderId="50" xfId="0" applyFont="1" applyFill="1" applyBorder="1" applyAlignment="1" applyProtection="1">
      <alignment horizontal="left" vertical="center" wrapText="1"/>
      <protection hidden="1"/>
    </xf>
    <xf numFmtId="0" fontId="2" fillId="7" borderId="23" xfId="0" applyFont="1" applyFill="1" applyBorder="1" applyAlignment="1" applyProtection="1">
      <alignment horizontal="left" vertical="center" wrapText="1"/>
      <protection hidden="1"/>
    </xf>
    <xf numFmtId="0" fontId="2" fillId="7" borderId="37" xfId="0" applyFont="1" applyFill="1" applyBorder="1" applyAlignment="1" applyProtection="1">
      <alignment horizontal="left" vertical="center" wrapText="1"/>
      <protection hidden="1"/>
    </xf>
    <xf numFmtId="0" fontId="0" fillId="8" borderId="42" xfId="0" applyFill="1" applyBorder="1" applyAlignment="1" applyProtection="1">
      <alignment horizontal="center"/>
      <protection hidden="1"/>
    </xf>
    <xf numFmtId="0" fontId="0" fillId="8" borderId="35" xfId="0" applyFill="1" applyBorder="1" applyAlignment="1" applyProtection="1">
      <alignment horizontal="center"/>
      <protection hidden="1"/>
    </xf>
    <xf numFmtId="0" fontId="0" fillId="7" borderId="28" xfId="0" applyFill="1" applyBorder="1" applyAlignment="1" applyProtection="1">
      <alignment horizontal="center" wrapText="1"/>
      <protection hidden="1"/>
    </xf>
    <xf numFmtId="0" fontId="0" fillId="7" borderId="30" xfId="0" applyFill="1" applyBorder="1" applyAlignment="1" applyProtection="1">
      <alignment horizontal="center" wrapText="1"/>
      <protection hidden="1"/>
    </xf>
    <xf numFmtId="0" fontId="0" fillId="8" borderId="28" xfId="0" applyFill="1" applyBorder="1" applyAlignment="1" applyProtection="1">
      <alignment horizontal="center" wrapText="1"/>
      <protection hidden="1"/>
    </xf>
    <xf numFmtId="0" fontId="0" fillId="8" borderId="30" xfId="0" applyFill="1" applyBorder="1" applyAlignment="1" applyProtection="1">
      <alignment horizontal="center" wrapText="1"/>
      <protection hidden="1"/>
    </xf>
    <xf numFmtId="0" fontId="11" fillId="0" borderId="70" xfId="1" applyFont="1" applyFill="1" applyBorder="1" applyAlignment="1" applyProtection="1">
      <alignment horizontal="left" vertical="center" wrapText="1"/>
      <protection hidden="1"/>
    </xf>
    <xf numFmtId="0" fontId="11" fillId="0" borderId="0" xfId="1" applyFont="1" applyFill="1" applyBorder="1" applyAlignment="1" applyProtection="1">
      <alignment horizontal="left" vertical="center" wrapText="1"/>
      <protection hidden="1"/>
    </xf>
    <xf numFmtId="0" fontId="8" fillId="0" borderId="43" xfId="1" applyFont="1" applyFill="1" applyBorder="1" applyAlignment="1" applyProtection="1">
      <alignment horizontal="left"/>
      <protection hidden="1"/>
    </xf>
    <xf numFmtId="0" fontId="8" fillId="0" borderId="19" xfId="1" applyFont="1" applyFill="1" applyBorder="1" applyAlignment="1" applyProtection="1">
      <alignment horizontal="left"/>
      <protection hidden="1"/>
    </xf>
    <xf numFmtId="0" fontId="8" fillId="0" borderId="20" xfId="1" applyFont="1" applyFill="1" applyBorder="1" applyAlignment="1" applyProtection="1">
      <alignment horizontal="left"/>
      <protection hidden="1"/>
    </xf>
    <xf numFmtId="2" fontId="10" fillId="0" borderId="13" xfId="1" applyNumberFormat="1" applyFont="1" applyFill="1" applyBorder="1" applyAlignment="1" applyProtection="1">
      <alignment horizontal="left"/>
      <protection hidden="1"/>
    </xf>
    <xf numFmtId="0" fontId="10" fillId="0" borderId="13" xfId="1" applyFont="1" applyFill="1" applyBorder="1" applyAlignment="1" applyProtection="1">
      <alignment horizontal="left"/>
      <protection hidden="1"/>
    </xf>
    <xf numFmtId="2" fontId="10" fillId="0" borderId="21" xfId="1" applyNumberFormat="1" applyFont="1" applyFill="1" applyBorder="1" applyAlignment="1" applyProtection="1">
      <alignment horizontal="left"/>
      <protection hidden="1"/>
    </xf>
    <xf numFmtId="2" fontId="10" fillId="0" borderId="63" xfId="1" applyNumberFormat="1" applyFont="1" applyFill="1" applyBorder="1" applyAlignment="1" applyProtection="1">
      <alignment horizontal="left"/>
      <protection hidden="1"/>
    </xf>
    <xf numFmtId="0" fontId="3" fillId="0" borderId="18" xfId="1" applyFont="1" applyFill="1" applyBorder="1" applyAlignment="1" applyProtection="1">
      <alignment horizontal="center"/>
      <protection hidden="1"/>
    </xf>
    <xf numFmtId="0" fontId="3" fillId="0" borderId="19" xfId="1" applyFont="1" applyFill="1" applyBorder="1" applyAlignment="1" applyProtection="1">
      <alignment horizontal="center"/>
      <protection hidden="1"/>
    </xf>
    <xf numFmtId="0" fontId="3" fillId="0" borderId="20" xfId="1" applyFont="1" applyFill="1" applyBorder="1" applyAlignment="1" applyProtection="1">
      <alignment horizontal="center"/>
      <protection hidden="1"/>
    </xf>
    <xf numFmtId="0" fontId="8" fillId="0" borderId="19" xfId="1" applyFont="1" applyFill="1" applyBorder="1" applyAlignment="1" applyProtection="1">
      <alignment horizontal="left" vertical="center" wrapText="1"/>
      <protection hidden="1"/>
    </xf>
    <xf numFmtId="0" fontId="8" fillId="0" borderId="44" xfId="1" applyFont="1" applyFill="1" applyBorder="1" applyAlignment="1" applyProtection="1">
      <alignment horizontal="left" vertical="center" wrapText="1"/>
      <protection hidden="1"/>
    </xf>
    <xf numFmtId="2" fontId="10" fillId="0" borderId="22" xfId="1" applyNumberFormat="1" applyFont="1" applyFill="1" applyBorder="1" applyAlignment="1" applyProtection="1">
      <alignment horizontal="left"/>
      <protection hidden="1"/>
    </xf>
    <xf numFmtId="0" fontId="10" fillId="0" borderId="63" xfId="1" applyFont="1" applyFill="1" applyBorder="1" applyAlignment="1" applyProtection="1">
      <alignment horizontal="left"/>
      <protection hidden="1"/>
    </xf>
    <xf numFmtId="0" fontId="10" fillId="0" borderId="43" xfId="1" applyFont="1" applyFill="1" applyBorder="1" applyAlignment="1" applyProtection="1">
      <alignment horizontal="left" vertical="center" wrapText="1"/>
      <protection hidden="1"/>
    </xf>
    <xf numFmtId="0" fontId="10" fillId="0" borderId="19" xfId="1" applyFont="1" applyFill="1" applyBorder="1" applyAlignment="1" applyProtection="1">
      <alignment horizontal="left" vertical="center" wrapText="1"/>
      <protection hidden="1"/>
    </xf>
    <xf numFmtId="0" fontId="10" fillId="0" borderId="44" xfId="1" applyFont="1" applyFill="1" applyBorder="1" applyAlignment="1" applyProtection="1">
      <alignment horizontal="left" vertical="center" wrapText="1"/>
      <protection hidden="1"/>
    </xf>
    <xf numFmtId="0" fontId="10" fillId="0" borderId="43" xfId="1" applyFont="1" applyFill="1" applyBorder="1" applyAlignment="1" applyProtection="1">
      <alignment horizontal="left" wrapText="1"/>
      <protection hidden="1"/>
    </xf>
    <xf numFmtId="0" fontId="10" fillId="0" borderId="19" xfId="1" applyFont="1" applyFill="1" applyBorder="1" applyAlignment="1" applyProtection="1">
      <alignment horizontal="left" wrapText="1"/>
      <protection hidden="1"/>
    </xf>
    <xf numFmtId="0" fontId="10" fillId="0" borderId="44" xfId="1" applyFont="1" applyFill="1" applyBorder="1" applyAlignment="1" applyProtection="1">
      <alignment horizontal="left" wrapText="1"/>
      <protection hidden="1"/>
    </xf>
    <xf numFmtId="0" fontId="11" fillId="0" borderId="16" xfId="1" applyFont="1" applyFill="1" applyBorder="1" applyAlignment="1" applyProtection="1">
      <alignment horizontal="center" wrapText="1"/>
      <protection hidden="1"/>
    </xf>
    <xf numFmtId="0" fontId="11" fillId="0" borderId="64" xfId="1" applyFont="1" applyFill="1" applyBorder="1" applyAlignment="1" applyProtection="1">
      <alignment horizontal="center" wrapText="1"/>
      <protection hidden="1"/>
    </xf>
    <xf numFmtId="0" fontId="11" fillId="0" borderId="67" xfId="1" applyFont="1" applyFill="1" applyBorder="1" applyAlignment="1" applyProtection="1">
      <alignment horizontal="center" wrapText="1"/>
      <protection hidden="1"/>
    </xf>
    <xf numFmtId="0" fontId="1" fillId="4" borderId="2" xfId="2" applyFill="1" applyBorder="1" applyAlignment="1" applyProtection="1">
      <alignment horizontal="left" vertical="center" wrapText="1"/>
      <protection locked="0" hidden="1"/>
    </xf>
    <xf numFmtId="0" fontId="1" fillId="4" borderId="11" xfId="2" applyFill="1" applyBorder="1" applyAlignment="1" applyProtection="1">
      <alignment horizontal="left" vertical="center" wrapText="1"/>
      <protection locked="0" hidden="1"/>
    </xf>
    <xf numFmtId="2" fontId="12" fillId="0" borderId="75" xfId="1" applyNumberFormat="1" applyFont="1" applyFill="1" applyBorder="1" applyAlignment="1" applyProtection="1">
      <alignment horizontal="right" vertical="center"/>
      <protection hidden="1"/>
    </xf>
    <xf numFmtId="2" fontId="12" fillId="0" borderId="68" xfId="1" applyNumberFormat="1" applyFont="1" applyFill="1" applyBorder="1" applyAlignment="1" applyProtection="1">
      <alignment horizontal="right" vertical="center"/>
      <protection hidden="1"/>
    </xf>
    <xf numFmtId="0" fontId="11" fillId="0" borderId="84" xfId="1" applyFont="1" applyFill="1" applyBorder="1" applyAlignment="1" applyProtection="1">
      <alignment horizontal="left" wrapText="1"/>
      <protection hidden="1"/>
    </xf>
    <xf numFmtId="0" fontId="11" fillId="0" borderId="85" xfId="1" applyFont="1" applyFill="1" applyBorder="1" applyAlignment="1" applyProtection="1">
      <alignment horizontal="left" wrapText="1"/>
      <protection hidden="1"/>
    </xf>
    <xf numFmtId="0" fontId="11" fillId="0" borderId="86" xfId="1" applyFont="1" applyFill="1" applyBorder="1" applyAlignment="1" applyProtection="1">
      <alignment horizontal="left" wrapText="1"/>
      <protection hidden="1"/>
    </xf>
    <xf numFmtId="0" fontId="11" fillId="0" borderId="87" xfId="1" applyFont="1" applyFill="1" applyBorder="1" applyAlignment="1" applyProtection="1">
      <alignment horizontal="left" wrapText="1"/>
      <protection hidden="1"/>
    </xf>
    <xf numFmtId="0" fontId="10" fillId="0" borderId="1" xfId="1" applyFont="1" applyFill="1" applyBorder="1" applyAlignment="1" applyProtection="1">
      <alignment horizontal="center" vertical="center" wrapText="1"/>
      <protection hidden="1"/>
    </xf>
    <xf numFmtId="0" fontId="8" fillId="0" borderId="3" xfId="1" applyFont="1" applyFill="1" applyBorder="1" applyAlignment="1" applyProtection="1">
      <alignment horizontal="center" vertical="center" wrapText="1"/>
      <protection hidden="1"/>
    </xf>
    <xf numFmtId="0" fontId="9" fillId="0" borderId="4" xfId="1" applyFont="1" applyFill="1" applyBorder="1" applyAlignment="1" applyProtection="1">
      <alignment horizontal="center" vertical="center" wrapText="1"/>
      <protection hidden="1"/>
    </xf>
    <xf numFmtId="0" fontId="9" fillId="0" borderId="5" xfId="1" applyFont="1" applyFill="1" applyBorder="1" applyAlignment="1" applyProtection="1">
      <alignment horizontal="center" vertical="center" wrapText="1"/>
      <protection hidden="1"/>
    </xf>
    <xf numFmtId="0" fontId="10" fillId="0" borderId="69" xfId="1" applyFont="1" applyFill="1" applyBorder="1" applyAlignment="1" applyProtection="1">
      <alignment horizontal="left" vertical="center" wrapText="1"/>
      <protection hidden="1"/>
    </xf>
    <xf numFmtId="0" fontId="10" fillId="0" borderId="99" xfId="1" applyFont="1" applyFill="1" applyBorder="1" applyAlignment="1" applyProtection="1">
      <alignment horizontal="left" vertical="center" wrapText="1"/>
      <protection hidden="1"/>
    </xf>
    <xf numFmtId="0" fontId="10" fillId="0" borderId="71" xfId="1" applyFont="1" applyFill="1" applyBorder="1" applyAlignment="1" applyProtection="1">
      <alignment horizontal="left" vertical="center" wrapText="1"/>
      <protection hidden="1"/>
    </xf>
    <xf numFmtId="0" fontId="11" fillId="0" borderId="39" xfId="1" applyFont="1" applyFill="1" applyBorder="1" applyAlignment="1" applyProtection="1">
      <alignment horizontal="left" vertical="center" wrapText="1"/>
      <protection hidden="1"/>
    </xf>
    <xf numFmtId="0" fontId="11" fillId="0" borderId="1" xfId="1" applyFont="1" applyFill="1" applyBorder="1" applyAlignment="1" applyProtection="1">
      <alignment horizontal="left" vertical="center" wrapText="1"/>
      <protection hidden="1"/>
    </xf>
    <xf numFmtId="0" fontId="11" fillId="0" borderId="115" xfId="1" applyFont="1" applyFill="1" applyBorder="1" applyAlignment="1" applyProtection="1">
      <alignment horizontal="left" vertical="center" wrapText="1"/>
      <protection hidden="1"/>
    </xf>
    <xf numFmtId="0" fontId="11" fillId="0" borderId="39" xfId="1" applyFont="1" applyFill="1" applyBorder="1" applyAlignment="1" applyProtection="1">
      <alignment horizontal="left"/>
      <protection hidden="1"/>
    </xf>
    <xf numFmtId="0" fontId="11" fillId="0" borderId="1" xfId="1" applyFont="1" applyFill="1" applyBorder="1" applyAlignment="1" applyProtection="1">
      <alignment horizontal="left"/>
      <protection hidden="1"/>
    </xf>
    <xf numFmtId="0" fontId="10" fillId="4" borderId="116" xfId="1" applyFont="1" applyFill="1" applyBorder="1" applyAlignment="1" applyProtection="1">
      <alignment horizontal="center" vertical="center" wrapText="1"/>
      <protection locked="0" hidden="1"/>
    </xf>
    <xf numFmtId="0" fontId="10" fillId="4" borderId="112" xfId="1" applyFont="1" applyFill="1" applyBorder="1" applyAlignment="1" applyProtection="1">
      <alignment horizontal="center" vertical="center" wrapText="1"/>
      <protection locked="0" hidden="1"/>
    </xf>
    <xf numFmtId="0" fontId="10" fillId="4" borderId="113" xfId="1" applyFont="1" applyFill="1" applyBorder="1" applyAlignment="1" applyProtection="1">
      <alignment horizontal="center" vertical="center" wrapText="1"/>
      <protection locked="0" hidden="1"/>
    </xf>
    <xf numFmtId="0" fontId="10" fillId="4" borderId="102" xfId="1" applyFont="1" applyFill="1" applyBorder="1" applyAlignment="1" applyProtection="1">
      <alignment horizontal="center" vertical="center" wrapText="1"/>
      <protection locked="0" hidden="1"/>
    </xf>
    <xf numFmtId="0" fontId="10" fillId="4" borderId="107" xfId="1" applyFont="1" applyFill="1" applyBorder="1" applyAlignment="1" applyProtection="1">
      <alignment horizontal="center" vertical="center" wrapText="1"/>
      <protection locked="0" hidden="1"/>
    </xf>
    <xf numFmtId="0" fontId="10" fillId="4" borderId="109" xfId="1" applyFont="1" applyFill="1" applyBorder="1" applyAlignment="1" applyProtection="1">
      <alignment horizontal="center" vertical="center" wrapText="1"/>
      <protection locked="0" hidden="1"/>
    </xf>
    <xf numFmtId="0" fontId="10" fillId="4" borderId="110" xfId="1" applyFont="1" applyFill="1" applyBorder="1" applyAlignment="1" applyProtection="1">
      <alignment horizontal="center" vertical="center" wrapText="1"/>
      <protection locked="0" hidden="1"/>
    </xf>
    <xf numFmtId="0" fontId="10" fillId="0" borderId="70" xfId="1" applyFont="1" applyFill="1" applyBorder="1" applyAlignment="1" applyProtection="1">
      <alignment horizontal="left"/>
      <protection hidden="1"/>
    </xf>
    <xf numFmtId="0" fontId="10" fillId="0" borderId="0" xfId="1" applyFont="1" applyFill="1" applyBorder="1" applyAlignment="1" applyProtection="1">
      <alignment horizontal="left"/>
      <protection hidden="1"/>
    </xf>
    <xf numFmtId="0" fontId="18" fillId="0" borderId="3" xfId="1" applyFont="1" applyFill="1" applyBorder="1" applyAlignment="1" applyProtection="1">
      <alignment horizontal="center" vertical="center" wrapText="1"/>
      <protection hidden="1"/>
    </xf>
    <xf numFmtId="0" fontId="19" fillId="0" borderId="4" xfId="1" applyFont="1" applyFill="1" applyBorder="1" applyAlignment="1" applyProtection="1">
      <alignment horizontal="center" vertical="center" wrapText="1"/>
      <protection hidden="1"/>
    </xf>
    <xf numFmtId="0" fontId="19" fillId="0" borderId="5" xfId="1" applyFont="1" applyFill="1" applyBorder="1" applyAlignment="1" applyProtection="1">
      <alignment horizontal="center" vertical="center" wrapText="1"/>
      <protection hidden="1"/>
    </xf>
    <xf numFmtId="0" fontId="3" fillId="0" borderId="6" xfId="1" applyFont="1" applyFill="1" applyBorder="1" applyAlignment="1" applyProtection="1">
      <alignment horizontal="center"/>
      <protection hidden="1"/>
    </xf>
    <xf numFmtId="0" fontId="1" fillId="4" borderId="8" xfId="2" applyFill="1" applyBorder="1" applyAlignment="1" applyProtection="1">
      <alignment horizontal="left" vertical="center" wrapText="1"/>
      <protection locked="0" hidden="1"/>
    </xf>
    <xf numFmtId="0" fontId="1" fillId="4" borderId="9" xfId="2" applyFill="1" applyBorder="1" applyAlignment="1" applyProtection="1">
      <alignment horizontal="left" vertical="center" wrapText="1"/>
      <protection locked="0" hidden="1"/>
    </xf>
    <xf numFmtId="0" fontId="8" fillId="0" borderId="18" xfId="1" applyFont="1" applyFill="1" applyBorder="1" applyAlignment="1" applyProtection="1">
      <alignment horizontal="left" vertical="center" wrapText="1"/>
      <protection hidden="1"/>
    </xf>
    <xf numFmtId="0" fontId="3" fillId="0" borderId="13" xfId="1" applyFont="1" applyFill="1" applyBorder="1" applyAlignment="1" applyProtection="1">
      <alignment horizontal="center" vertical="center" wrapText="1"/>
      <protection locked="0" hidden="1"/>
    </xf>
    <xf numFmtId="0" fontId="3" fillId="0" borderId="14" xfId="1" applyFont="1" applyFill="1" applyBorder="1" applyAlignment="1" applyProtection="1">
      <alignment horizontal="center" vertical="center" wrapText="1"/>
      <protection locked="0" hidden="1"/>
    </xf>
    <xf numFmtId="0" fontId="10" fillId="0" borderId="10" xfId="1" applyFont="1" applyFill="1" applyBorder="1" applyAlignment="1" applyProtection="1">
      <alignment vertical="center" wrapText="1"/>
      <protection hidden="1"/>
    </xf>
    <xf numFmtId="0" fontId="10" fillId="0" borderId="2" xfId="1" applyFont="1" applyFill="1" applyAlignment="1" applyProtection="1">
      <alignment vertical="center" wrapText="1"/>
      <protection hidden="1"/>
    </xf>
    <xf numFmtId="0" fontId="10" fillId="0" borderId="10" xfId="1" applyFont="1" applyFill="1" applyBorder="1" applyAlignment="1" applyProtection="1">
      <alignment horizontal="left" vertical="center" wrapText="1"/>
      <protection hidden="1"/>
    </xf>
    <xf numFmtId="0" fontId="10" fillId="0" borderId="2" xfId="1" applyFont="1" applyFill="1" applyAlignment="1" applyProtection="1">
      <alignment horizontal="left" vertical="center" wrapText="1"/>
      <protection hidden="1"/>
    </xf>
    <xf numFmtId="0" fontId="0" fillId="4" borderId="21" xfId="2" applyFont="1" applyFill="1" applyBorder="1" applyAlignment="1" applyProtection="1">
      <alignment horizontal="center" vertical="center" wrapText="1"/>
      <protection locked="0" hidden="1"/>
    </xf>
    <xf numFmtId="0" fontId="0" fillId="4" borderId="22" xfId="2" applyFont="1" applyFill="1" applyBorder="1" applyAlignment="1" applyProtection="1">
      <alignment horizontal="center" vertical="center" wrapText="1"/>
      <protection locked="0" hidden="1"/>
    </xf>
    <xf numFmtId="0" fontId="0" fillId="4" borderId="63" xfId="2" applyFont="1" applyFill="1" applyBorder="1" applyAlignment="1" applyProtection="1">
      <alignment horizontal="center" vertical="center" wrapText="1"/>
      <protection locked="0" hidden="1"/>
    </xf>
    <xf numFmtId="0" fontId="0" fillId="0" borderId="15" xfId="0" applyBorder="1" applyAlignment="1" applyProtection="1">
      <alignment horizontal="left" vertical="center" wrapText="1"/>
      <protection hidden="1"/>
    </xf>
    <xf numFmtId="0" fontId="0" fillId="0" borderId="16" xfId="0" applyBorder="1" applyAlignment="1" applyProtection="1">
      <alignment horizontal="left" vertical="center" wrapText="1"/>
      <protection hidden="1"/>
    </xf>
    <xf numFmtId="0" fontId="0" fillId="0" borderId="64" xfId="0" applyBorder="1" applyAlignment="1" applyProtection="1">
      <alignment horizontal="left" vertical="center" wrapText="1"/>
      <protection hidden="1"/>
    </xf>
    <xf numFmtId="0" fontId="10" fillId="0" borderId="12" xfId="1" applyFont="1" applyFill="1" applyBorder="1" applyAlignment="1" applyProtection="1">
      <alignment horizontal="left" vertical="center" wrapText="1"/>
      <protection hidden="1"/>
    </xf>
    <xf numFmtId="0" fontId="10" fillId="0" borderId="13" xfId="1" applyFont="1" applyFill="1" applyBorder="1" applyAlignment="1" applyProtection="1">
      <alignment horizontal="left" vertical="center" wrapText="1"/>
      <protection hidden="1"/>
    </xf>
    <xf numFmtId="0" fontId="11" fillId="0" borderId="65" xfId="1" applyFont="1" applyFill="1" applyBorder="1" applyAlignment="1" applyProtection="1">
      <alignment horizontal="left" vertical="center" wrapText="1"/>
      <protection hidden="1"/>
    </xf>
    <xf numFmtId="0" fontId="11" fillId="0" borderId="61" xfId="1" applyFont="1" applyFill="1" applyBorder="1" applyAlignment="1" applyProtection="1">
      <alignment horizontal="left" vertical="center" wrapText="1"/>
      <protection hidden="1"/>
    </xf>
    <xf numFmtId="0" fontId="0" fillId="0" borderId="111" xfId="0" applyBorder="1" applyAlignment="1" applyProtection="1">
      <alignment horizontal="center"/>
      <protection hidden="1"/>
    </xf>
    <xf numFmtId="0" fontId="0" fillId="0" borderId="112" xfId="0" applyBorder="1" applyAlignment="1" applyProtection="1">
      <alignment horizontal="center"/>
      <protection hidden="1"/>
    </xf>
    <xf numFmtId="0" fontId="0" fillId="0" borderId="113" xfId="0" applyBorder="1" applyAlignment="1" applyProtection="1">
      <alignment horizontal="center"/>
      <protection hidden="1"/>
    </xf>
    <xf numFmtId="0" fontId="0" fillId="0" borderId="106" xfId="0" applyBorder="1" applyAlignment="1" applyProtection="1">
      <alignment horizontal="left" wrapText="1"/>
      <protection hidden="1"/>
    </xf>
    <xf numFmtId="0" fontId="0" fillId="0" borderId="102" xfId="0" applyBorder="1" applyAlignment="1" applyProtection="1">
      <alignment horizontal="left" wrapText="1"/>
      <protection hidden="1"/>
    </xf>
    <xf numFmtId="0" fontId="10" fillId="4" borderId="102" xfId="0" applyFont="1" applyFill="1" applyBorder="1" applyAlignment="1" applyProtection="1">
      <alignment horizontal="left"/>
      <protection locked="0" hidden="1"/>
    </xf>
    <xf numFmtId="0" fontId="10" fillId="4" borderId="107" xfId="0" applyFont="1" applyFill="1" applyBorder="1" applyAlignment="1" applyProtection="1">
      <alignment horizontal="left"/>
      <protection locked="0" hidden="1"/>
    </xf>
    <xf numFmtId="0" fontId="11" fillId="0" borderId="97" xfId="1" applyFont="1" applyFill="1" applyBorder="1" applyAlignment="1" applyProtection="1">
      <alignment horizontal="left" vertical="center"/>
      <protection hidden="1"/>
    </xf>
    <xf numFmtId="0" fontId="11" fillId="0" borderId="80" xfId="1" applyFont="1" applyFill="1" applyBorder="1" applyAlignment="1" applyProtection="1">
      <alignment horizontal="left" vertical="center"/>
      <protection hidden="1"/>
    </xf>
    <xf numFmtId="2" fontId="10" fillId="4" borderId="102" xfId="1" applyNumberFormat="1" applyFont="1" applyFill="1" applyBorder="1" applyAlignment="1" applyProtection="1">
      <alignment horizontal="left" wrapText="1"/>
      <protection locked="0" hidden="1"/>
    </xf>
    <xf numFmtId="2" fontId="10" fillId="4" borderId="107" xfId="1" applyNumberFormat="1" applyFont="1" applyFill="1" applyBorder="1" applyAlignment="1" applyProtection="1">
      <alignment horizontal="left" wrapText="1"/>
      <protection locked="0" hidden="1"/>
    </xf>
    <xf numFmtId="0" fontId="8" fillId="0" borderId="103" xfId="1" applyFont="1" applyFill="1" applyBorder="1" applyAlignment="1" applyProtection="1">
      <alignment horizontal="center"/>
      <protection hidden="1"/>
    </xf>
    <xf numFmtId="0" fontId="8" fillId="0" borderId="104" xfId="1" applyFont="1" applyFill="1" applyBorder="1" applyAlignment="1" applyProtection="1">
      <alignment horizontal="center"/>
      <protection hidden="1"/>
    </xf>
    <xf numFmtId="0" fontId="8" fillId="0" borderId="105" xfId="1" applyFont="1" applyFill="1" applyBorder="1" applyAlignment="1" applyProtection="1">
      <alignment horizontal="center"/>
      <protection hidden="1"/>
    </xf>
    <xf numFmtId="0" fontId="0" fillId="0" borderId="108" xfId="0" applyBorder="1" applyAlignment="1" applyProtection="1">
      <alignment horizontal="left" wrapText="1"/>
      <protection hidden="1"/>
    </xf>
    <xf numFmtId="0" fontId="0" fillId="0" borderId="109" xfId="0" applyBorder="1" applyAlignment="1" applyProtection="1">
      <alignment horizontal="left" wrapText="1"/>
      <protection hidden="1"/>
    </xf>
    <xf numFmtId="0" fontId="10" fillId="4" borderId="109" xfId="0" applyFont="1" applyFill="1" applyBorder="1" applyAlignment="1" applyProtection="1">
      <alignment horizontal="left" wrapText="1"/>
      <protection locked="0" hidden="1"/>
    </xf>
    <xf numFmtId="0" fontId="10" fillId="4" borderId="110" xfId="0" applyFont="1" applyFill="1" applyBorder="1" applyAlignment="1" applyProtection="1">
      <alignment horizontal="left" wrapText="1"/>
      <protection locked="0" hidden="1"/>
    </xf>
    <xf numFmtId="0" fontId="2" fillId="0" borderId="111" xfId="0" applyFont="1" applyBorder="1" applyAlignment="1" applyProtection="1">
      <alignment horizontal="center" wrapText="1"/>
      <protection hidden="1"/>
    </xf>
    <xf numFmtId="0" fontId="2" fillId="0" borderId="112" xfId="0" applyFont="1" applyBorder="1" applyAlignment="1" applyProtection="1">
      <alignment horizontal="center" wrapText="1"/>
      <protection hidden="1"/>
    </xf>
    <xf numFmtId="0" fontId="2" fillId="0" borderId="113" xfId="0" applyFont="1" applyBorder="1" applyAlignment="1" applyProtection="1">
      <alignment horizontal="center" wrapText="1"/>
      <protection hidden="1"/>
    </xf>
    <xf numFmtId="0" fontId="12" fillId="0" borderId="0" xfId="1" applyFont="1" applyFill="1" applyBorder="1" applyAlignment="1" applyProtection="1">
      <alignment horizontal="left"/>
      <protection hidden="1"/>
    </xf>
    <xf numFmtId="0" fontId="0" fillId="0" borderId="61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0" fillId="0" borderId="19" xfId="0" applyBorder="1" applyAlignment="1" applyProtection="1">
      <alignment horizontal="center"/>
      <protection hidden="1"/>
    </xf>
    <xf numFmtId="0" fontId="10" fillId="4" borderId="114" xfId="1" applyFont="1" applyFill="1" applyBorder="1" applyAlignment="1" applyProtection="1">
      <alignment horizontal="left"/>
      <protection locked="0" hidden="1"/>
    </xf>
    <xf numFmtId="0" fontId="10" fillId="4" borderId="1" xfId="1" applyFont="1" applyFill="1" applyBorder="1" applyAlignment="1" applyProtection="1">
      <alignment horizontal="left"/>
      <protection locked="0" hidden="1"/>
    </xf>
    <xf numFmtId="0" fontId="10" fillId="4" borderId="115" xfId="1" applyFont="1" applyFill="1" applyBorder="1" applyAlignment="1" applyProtection="1">
      <alignment horizontal="left"/>
      <protection locked="0" hidden="1"/>
    </xf>
    <xf numFmtId="0" fontId="10" fillId="4" borderId="101" xfId="1" applyFont="1" applyFill="1" applyBorder="1" applyAlignment="1" applyProtection="1">
      <alignment horizontal="left"/>
      <protection locked="0" hidden="1"/>
    </xf>
    <xf numFmtId="0" fontId="10" fillId="4" borderId="61" xfId="1" applyFont="1" applyFill="1" applyBorder="1" applyAlignment="1" applyProtection="1">
      <alignment horizontal="left"/>
      <protection locked="0" hidden="1"/>
    </xf>
    <xf numFmtId="0" fontId="10" fillId="4" borderId="100" xfId="1" applyFont="1" applyFill="1" applyBorder="1" applyAlignment="1" applyProtection="1">
      <alignment horizontal="left"/>
      <protection locked="0" hidden="1"/>
    </xf>
    <xf numFmtId="0" fontId="10" fillId="4" borderId="7" xfId="1" applyFont="1" applyFill="1" applyBorder="1" applyAlignment="1" applyProtection="1">
      <alignment horizontal="left"/>
      <protection locked="0" hidden="1"/>
    </xf>
    <xf numFmtId="0" fontId="10" fillId="4" borderId="12" xfId="1" applyFont="1" applyFill="1" applyBorder="1" applyAlignment="1" applyProtection="1">
      <alignment horizontal="left"/>
      <protection locked="0" hidden="1"/>
    </xf>
    <xf numFmtId="0" fontId="10" fillId="4" borderId="8" xfId="1" applyFont="1" applyFill="1" applyBorder="1" applyAlignment="1" applyProtection="1">
      <alignment horizontal="left"/>
      <protection locked="0" hidden="1"/>
    </xf>
    <xf numFmtId="0" fontId="10" fillId="4" borderId="9" xfId="1" applyFont="1" applyFill="1" applyBorder="1" applyAlignment="1" applyProtection="1">
      <alignment horizontal="left"/>
      <protection locked="0" hidden="1"/>
    </xf>
    <xf numFmtId="0" fontId="10" fillId="4" borderId="13" xfId="1" applyFont="1" applyFill="1" applyBorder="1" applyAlignment="1" applyProtection="1">
      <alignment horizontal="left"/>
      <protection locked="0" hidden="1"/>
    </xf>
    <xf numFmtId="0" fontId="10" fillId="4" borderId="14" xfId="1" applyFont="1" applyFill="1" applyBorder="1" applyAlignment="1" applyProtection="1">
      <alignment horizontal="left"/>
      <protection locked="0" hidden="1"/>
    </xf>
  </cellXfs>
  <cellStyles count="5">
    <cellStyle name="20 % - zvýraznenie3" xfId="2" builtinId="38"/>
    <cellStyle name="Čiarka" xfId="3" builtinId="3"/>
    <cellStyle name="Hypertextové prepojenie" xfId="4" builtinId="8"/>
    <cellStyle name="Normálna" xfId="0" builtinId="0"/>
    <cellStyle name="Poznámka" xfId="1" builtinId="10"/>
  </cellStyles>
  <dxfs count="4">
    <dxf>
      <fill>
        <patternFill patternType="none">
          <bgColor auto="1"/>
        </patternFill>
      </fill>
      <border>
        <left style="thin">
          <color theme="2"/>
        </left>
        <right style="thin">
          <color auto="1"/>
        </right>
        <top style="thin">
          <color theme="2"/>
        </top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  <border>
        <left style="thin">
          <color theme="2"/>
        </left>
        <right style="thin">
          <color auto="1"/>
        </right>
        <top style="thin">
          <color theme="2"/>
        </top>
        <bottom style="thin">
          <color theme="2"/>
        </bottom>
        <vertical/>
        <horizontal/>
      </border>
    </dxf>
    <dxf>
      <font>
        <strike/>
      </font>
      <border>
        <left style="thin">
          <color auto="1"/>
        </left>
        <right style="thin">
          <color theme="2"/>
        </right>
        <top style="thin">
          <color theme="2"/>
        </top>
        <bottom style="thin">
          <color auto="1"/>
        </bottom>
        <vertical/>
        <horizontal/>
      </border>
    </dxf>
    <dxf>
      <font>
        <strike/>
      </font>
      <border>
        <left style="thin">
          <color auto="1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</dxfs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0</xdr:rowOff>
        </xdr:from>
        <xdr:to>
          <xdr:col>7</xdr:col>
          <xdr:colOff>171450</xdr:colOff>
          <xdr:row>13</xdr:row>
          <xdr:rowOff>9525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1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0</xdr:rowOff>
        </xdr:from>
        <xdr:to>
          <xdr:col>7</xdr:col>
          <xdr:colOff>161925</xdr:colOff>
          <xdr:row>14</xdr:row>
          <xdr:rowOff>371475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1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0</xdr:rowOff>
        </xdr:from>
        <xdr:to>
          <xdr:col>7</xdr:col>
          <xdr:colOff>161925</xdr:colOff>
          <xdr:row>15</xdr:row>
          <xdr:rowOff>371475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1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1933575</xdr:colOff>
          <xdr:row>16</xdr:row>
          <xdr:rowOff>0</xdr:rowOff>
        </xdr:from>
        <xdr:to>
          <xdr:col>7</xdr:col>
          <xdr:colOff>161925</xdr:colOff>
          <xdr:row>17</xdr:row>
          <xdr:rowOff>142875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1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0</xdr:rowOff>
        </xdr:from>
        <xdr:to>
          <xdr:col>7</xdr:col>
          <xdr:colOff>171450</xdr:colOff>
          <xdr:row>14</xdr:row>
          <xdr:rowOff>9525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1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topLeftCell="C1" zoomScaleNormal="100" workbookViewId="0">
      <selection activeCell="E3" sqref="E3"/>
    </sheetView>
  </sheetViews>
  <sheetFormatPr defaultRowHeight="15" x14ac:dyDescent="0.25"/>
  <cols>
    <col min="1" max="1" width="3" style="14" customWidth="1"/>
    <col min="2" max="2" width="4.7109375" style="14" customWidth="1"/>
    <col min="3" max="3" width="38" style="15" customWidth="1"/>
    <col min="4" max="4" width="19" style="15" customWidth="1"/>
    <col min="5" max="5" width="15.7109375" style="15" customWidth="1"/>
    <col min="6" max="6" width="14.85546875" style="15" customWidth="1"/>
    <col min="7" max="7" width="19.85546875" style="15" customWidth="1"/>
    <col min="8" max="8" width="18.7109375" style="15" customWidth="1"/>
    <col min="9" max="9" width="14" style="14" customWidth="1"/>
    <col min="10" max="10" width="14.7109375" style="14" customWidth="1"/>
    <col min="11" max="11" width="12.85546875" style="14" bestFit="1" customWidth="1"/>
    <col min="12" max="12" width="15" style="14" bestFit="1" customWidth="1"/>
    <col min="13" max="13" width="16.85546875" style="14" customWidth="1"/>
    <col min="14" max="14" width="12.28515625" style="14" customWidth="1"/>
    <col min="15" max="15" width="15.42578125" style="14" bestFit="1" customWidth="1"/>
    <col min="16" max="16" width="12.7109375" style="14" customWidth="1"/>
    <col min="17" max="17" width="15.42578125" style="14" bestFit="1" customWidth="1"/>
    <col min="18" max="18" width="12.28515625" style="14" bestFit="1" customWidth="1"/>
    <col min="19" max="19" width="15" style="14" bestFit="1" customWidth="1"/>
    <col min="20" max="20" width="12.85546875" style="14" bestFit="1" customWidth="1"/>
    <col min="21" max="21" width="15" style="14" bestFit="1" customWidth="1"/>
    <col min="22" max="16384" width="9.140625" style="14"/>
  </cols>
  <sheetData>
    <row r="1" spans="2:11" ht="15.75" thickBot="1" x14ac:dyDescent="0.3"/>
    <row r="2" spans="2:11" ht="36.75" customHeight="1" thickBot="1" x14ac:dyDescent="0.3">
      <c r="B2" s="185" t="s">
        <v>0</v>
      </c>
      <c r="C2" s="186"/>
      <c r="D2" s="186"/>
      <c r="E2" s="186"/>
      <c r="F2" s="186"/>
      <c r="G2" s="186"/>
      <c r="H2" s="186"/>
      <c r="I2" s="186"/>
      <c r="J2" s="186"/>
      <c r="K2" s="187"/>
    </row>
    <row r="3" spans="2:11" ht="45.75" thickBot="1" x14ac:dyDescent="0.3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x14ac:dyDescent="0.25">
      <c r="B4" s="22">
        <v>1</v>
      </c>
      <c r="C4" s="23" t="s">
        <v>11</v>
      </c>
      <c r="D4" s="24" t="s">
        <v>12</v>
      </c>
      <c r="E4" s="25">
        <v>750300</v>
      </c>
      <c r="F4" s="25">
        <v>0</v>
      </c>
      <c r="G4" s="26" t="s">
        <v>13</v>
      </c>
      <c r="H4" s="27">
        <f>E4</f>
        <v>750300</v>
      </c>
      <c r="I4" s="28">
        <f>H4/H$14*100</f>
        <v>96.15384615384616</v>
      </c>
      <c r="J4" s="29">
        <f t="shared" ref="J4:J6" si="0">IF(I4=0,0,(E4-F4)/I4)</f>
        <v>7803.12</v>
      </c>
      <c r="K4" s="30">
        <f t="shared" ref="K4:K5" si="1">IF((E4-F4)=0,0,H4/(E4-F4))</f>
        <v>1</v>
      </c>
    </row>
    <row r="5" spans="2:11" x14ac:dyDescent="0.25">
      <c r="B5" s="22">
        <v>2</v>
      </c>
      <c r="C5" s="31" t="s">
        <v>14</v>
      </c>
      <c r="D5" s="32" t="s">
        <v>15</v>
      </c>
      <c r="E5" s="33">
        <v>36</v>
      </c>
      <c r="F5" s="33">
        <v>0</v>
      </c>
      <c r="G5" s="26" t="s">
        <v>16</v>
      </c>
      <c r="H5" s="34">
        <v>9003.6</v>
      </c>
      <c r="I5" s="35">
        <f t="shared" ref="I5:I13" si="2">H5/H$14*100</f>
        <v>1.153846153846154</v>
      </c>
      <c r="J5" s="29">
        <f t="shared" si="0"/>
        <v>31.199999999999996</v>
      </c>
      <c r="K5" s="30">
        <f t="shared" si="1"/>
        <v>250.10000000000002</v>
      </c>
    </row>
    <row r="6" spans="2:11" x14ac:dyDescent="0.25">
      <c r="B6" s="22">
        <v>3</v>
      </c>
      <c r="C6" s="31" t="s">
        <v>14</v>
      </c>
      <c r="D6" s="32" t="s">
        <v>15</v>
      </c>
      <c r="E6" s="33">
        <v>36</v>
      </c>
      <c r="F6" s="33">
        <v>0</v>
      </c>
      <c r="G6" s="26" t="s">
        <v>16</v>
      </c>
      <c r="H6" s="34">
        <v>9003.6</v>
      </c>
      <c r="I6" s="35">
        <f t="shared" si="2"/>
        <v>1.153846153846154</v>
      </c>
      <c r="J6" s="29">
        <f t="shared" si="0"/>
        <v>31.199999999999996</v>
      </c>
      <c r="K6" s="30">
        <f>IF((E6-F6)=0,0,H6/(E6-F6))</f>
        <v>250.10000000000002</v>
      </c>
    </row>
    <row r="7" spans="2:11" x14ac:dyDescent="0.25">
      <c r="B7" s="22">
        <v>4</v>
      </c>
      <c r="C7" s="31" t="s">
        <v>14</v>
      </c>
      <c r="D7" s="32" t="s">
        <v>15</v>
      </c>
      <c r="E7" s="33">
        <v>24</v>
      </c>
      <c r="F7" s="33">
        <v>0</v>
      </c>
      <c r="G7" s="26" t="s">
        <v>16</v>
      </c>
      <c r="H7" s="34">
        <v>6002.4</v>
      </c>
      <c r="I7" s="35">
        <f t="shared" si="2"/>
        <v>0.76923076923076916</v>
      </c>
      <c r="J7" s="29">
        <f>IF(I7=0,0,(E7-F7)/I7)</f>
        <v>31.200000000000003</v>
      </c>
      <c r="K7" s="30">
        <f>IF((E7-F7)=0,0,H7/(E7-F7))</f>
        <v>250.1</v>
      </c>
    </row>
    <row r="8" spans="2:11" x14ac:dyDescent="0.25">
      <c r="B8" s="22">
        <v>5</v>
      </c>
      <c r="C8" s="36" t="s">
        <v>14</v>
      </c>
      <c r="D8" s="37" t="s">
        <v>15</v>
      </c>
      <c r="E8" s="38">
        <v>24</v>
      </c>
      <c r="F8" s="33">
        <v>0</v>
      </c>
      <c r="G8" s="26" t="s">
        <v>16</v>
      </c>
      <c r="H8" s="39">
        <v>6002.4</v>
      </c>
      <c r="I8" s="35">
        <f t="shared" si="2"/>
        <v>0.76923076923076916</v>
      </c>
      <c r="J8" s="29">
        <f>IF(I8=0,0,(E8-F8)/I8)</f>
        <v>31.200000000000003</v>
      </c>
      <c r="K8" s="30">
        <f>IF((E8-F8)=0,0,H8/(E8-F8))</f>
        <v>250.1</v>
      </c>
    </row>
    <row r="9" spans="2:11" x14ac:dyDescent="0.25">
      <c r="B9" s="22">
        <v>6</v>
      </c>
      <c r="C9" s="36" t="s">
        <v>17</v>
      </c>
      <c r="D9" s="37" t="s">
        <v>17</v>
      </c>
      <c r="E9" s="38">
        <v>0</v>
      </c>
      <c r="F9" s="33">
        <v>0</v>
      </c>
      <c r="G9" s="26" t="s">
        <v>18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 x14ac:dyDescent="0.25">
      <c r="B10" s="22">
        <v>7</v>
      </c>
      <c r="C10" s="36" t="s">
        <v>17</v>
      </c>
      <c r="D10" s="37" t="s">
        <v>17</v>
      </c>
      <c r="E10" s="38">
        <v>0</v>
      </c>
      <c r="F10" s="33">
        <v>0</v>
      </c>
      <c r="G10" s="26" t="s">
        <v>18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x14ac:dyDescent="0.25">
      <c r="B11" s="22">
        <v>8</v>
      </c>
      <c r="C11" s="36" t="s">
        <v>17</v>
      </c>
      <c r="D11" s="37" t="s">
        <v>17</v>
      </c>
      <c r="E11" s="38">
        <v>0</v>
      </c>
      <c r="F11" s="33">
        <v>0</v>
      </c>
      <c r="G11" s="26" t="s">
        <v>18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x14ac:dyDescent="0.25">
      <c r="B12" s="22">
        <v>9</v>
      </c>
      <c r="C12" s="36" t="s">
        <v>17</v>
      </c>
      <c r="D12" s="37" t="s">
        <v>17</v>
      </c>
      <c r="E12" s="38">
        <v>0</v>
      </c>
      <c r="F12" s="33">
        <v>0</v>
      </c>
      <c r="G12" s="26" t="s">
        <v>18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x14ac:dyDescent="0.25">
      <c r="B13" s="22">
        <v>10</v>
      </c>
      <c r="C13" s="36" t="s">
        <v>17</v>
      </c>
      <c r="D13" s="37" t="s">
        <v>17</v>
      </c>
      <c r="E13" s="38">
        <v>0</v>
      </c>
      <c r="F13" s="33">
        <v>0</v>
      </c>
      <c r="G13" s="26" t="s">
        <v>18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3">
      <c r="B14" s="40"/>
      <c r="C14" s="41" t="s">
        <v>19</v>
      </c>
      <c r="D14" s="42"/>
      <c r="E14" s="42"/>
      <c r="F14" s="42"/>
      <c r="G14" s="42"/>
      <c r="H14" s="43">
        <f>SUM(H4:H13)</f>
        <v>780312</v>
      </c>
      <c r="I14" s="44">
        <f>SUM(I4:I13)</f>
        <v>100.00000000000003</v>
      </c>
      <c r="J14" s="45"/>
      <c r="K14" s="46"/>
    </row>
    <row r="15" spans="2:11" ht="15.75" thickBot="1" x14ac:dyDescent="0.3"/>
    <row r="16" spans="2:11" ht="35.25" customHeight="1" x14ac:dyDescent="0.25">
      <c r="B16" s="171" t="s">
        <v>20</v>
      </c>
      <c r="C16" s="172"/>
      <c r="D16" s="172"/>
      <c r="E16" s="172"/>
      <c r="F16" s="172"/>
      <c r="G16" s="172"/>
      <c r="H16" s="172"/>
      <c r="I16" s="172"/>
      <c r="J16" s="173"/>
    </row>
    <row r="17" spans="2:10" x14ac:dyDescent="0.25">
      <c r="B17" s="174" t="s">
        <v>1</v>
      </c>
      <c r="C17" s="190" t="s">
        <v>2</v>
      </c>
      <c r="D17" s="188" t="s">
        <v>21</v>
      </c>
      <c r="E17" s="176" t="s">
        <v>22</v>
      </c>
      <c r="F17" s="177"/>
      <c r="G17" s="178" t="s">
        <v>23</v>
      </c>
      <c r="H17" s="179"/>
      <c r="I17" s="180" t="s">
        <v>24</v>
      </c>
      <c r="J17" s="177"/>
    </row>
    <row r="18" spans="2:10" x14ac:dyDescent="0.25">
      <c r="B18" s="175"/>
      <c r="C18" s="191"/>
      <c r="D18" s="189"/>
      <c r="E18" s="47" t="s">
        <v>22</v>
      </c>
      <c r="F18" s="48" t="s">
        <v>25</v>
      </c>
      <c r="G18" s="49" t="s">
        <v>23</v>
      </c>
      <c r="H18" s="50" t="s">
        <v>26</v>
      </c>
      <c r="I18" s="51" t="s">
        <v>24</v>
      </c>
      <c r="J18" s="48" t="s">
        <v>27</v>
      </c>
    </row>
    <row r="19" spans="2:10" x14ac:dyDescent="0.25">
      <c r="B19" s="47" cm="1">
        <f t="array" ref="B19:B28">B4:B13</f>
        <v>1</v>
      </c>
      <c r="C19" s="52" t="str" cm="1">
        <f t="array" ref="C19:C28">C4:C13</f>
        <v>Cena celkom</v>
      </c>
      <c r="D19" s="53" cm="1">
        <f t="array" ref="D19:D28">I4:I13</f>
        <v>96.15384615384616</v>
      </c>
      <c r="E19" s="54">
        <v>30000</v>
      </c>
      <c r="F19" s="55">
        <f>IF(I4=100,"0",IF((E4-F4)=0,0,(IF(G4="čím menej, tým lepšie",(I4*(E4-E19)/(E4-F4)),(I4*(E19-F4)/(E4-F4))))))</f>
        <v>92.309230154092219</v>
      </c>
      <c r="G19" s="54">
        <v>15000</v>
      </c>
      <c r="H19" s="56">
        <f>IF(I4=100,"0",IF((E4-F4)=0,0,IF(G4="čím menej, tým lepšie",(I4*(E4-G19)/(E4-F4)),(I4*(G19-F4)/(E4-F4)))))</f>
        <v>94.231538153969197</v>
      </c>
      <c r="I19" s="54">
        <v>0</v>
      </c>
      <c r="J19" s="55">
        <f>IF(I4=100,"0",IF((E4-F4)=0,0,IF(G4="čím menej, tým lepšie",(I4*(E4-I19)/(E4-F4)),(I4*(I19-F4)/(E4-F4)))))</f>
        <v>96.153846153846146</v>
      </c>
    </row>
    <row r="20" spans="2:10" ht="15" customHeight="1" x14ac:dyDescent="0.25">
      <c r="B20" s="47">
        <v>2</v>
      </c>
      <c r="C20" s="52" t="str">
        <v>Záruka navyše</v>
      </c>
      <c r="D20" s="53">
        <v>1.153846153846154</v>
      </c>
      <c r="E20" s="54">
        <v>36</v>
      </c>
      <c r="F20" s="55">
        <f>IF(I5=100,"0",IF((E5-F5)=0,0,(IF(G5="čím menej, tým lepšie",(I5*(E5-E20)/(E5-F5)),(I5*(E20-F5)/(E5-F5))))))</f>
        <v>1.153846153846154</v>
      </c>
      <c r="G20" s="54">
        <v>18</v>
      </c>
      <c r="H20" s="56">
        <f t="shared" ref="H20:H28" si="5">IF(I5=100,"0",IF((E5-F5)=0,0,IF(G5="čím menej, tým lepšie",(I5*(E5-G20)/(E5-F5)),(I5*(G20-F5)/(E5-F5)))))</f>
        <v>0.57692307692307698</v>
      </c>
      <c r="I20" s="54">
        <v>0</v>
      </c>
      <c r="J20" s="55">
        <f t="shared" ref="J20:J28" si="6">IF(I5=100,"0",IF((E5-F5)=0,0,IF(G5="čím menej, tým lepšie",(I5*(E5-I20)/(E5-F5)),(I5*(I20-F5)/(E5-F5)))))</f>
        <v>0</v>
      </c>
    </row>
    <row r="21" spans="2:10" ht="15.75" customHeight="1" x14ac:dyDescent="0.25">
      <c r="B21" s="47">
        <v>3</v>
      </c>
      <c r="C21" s="52" t="str">
        <v>Záruka navyše</v>
      </c>
      <c r="D21" s="53">
        <v>1.153846153846154</v>
      </c>
      <c r="E21" s="54">
        <v>50</v>
      </c>
      <c r="F21" s="55">
        <f>IF(I6=100,"0",IF((E6-F6)=0,0,(IF(G6="čím menej, tým lepšie",(I6*(E6-E21)/(E6-F6)),(I6*(E21-F6)/(E6-F6))))))</f>
        <v>1.6025641025641029</v>
      </c>
      <c r="G21" s="54">
        <v>75</v>
      </c>
      <c r="H21" s="56">
        <f t="shared" si="5"/>
        <v>2.4038461538461542</v>
      </c>
      <c r="I21" s="54">
        <v>100</v>
      </c>
      <c r="J21" s="55">
        <f t="shared" si="6"/>
        <v>3.2051282051282057</v>
      </c>
    </row>
    <row r="22" spans="2:10" x14ac:dyDescent="0.25">
      <c r="B22" s="47">
        <v>4</v>
      </c>
      <c r="C22" s="52" t="str">
        <v>Záruka navyše</v>
      </c>
      <c r="D22" s="53">
        <v>0.76923076923076916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25">
      <c r="B23" s="47">
        <v>5</v>
      </c>
      <c r="C23" s="52" t="str">
        <v>Záruka navyše</v>
      </c>
      <c r="D23" s="53">
        <v>0.76923076923076916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25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25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25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25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.75" thickBot="1" x14ac:dyDescent="0.3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.75" thickBot="1" x14ac:dyDescent="0.3">
      <c r="B29" s="60"/>
      <c r="C29" s="61" t="s">
        <v>28</v>
      </c>
      <c r="D29" s="62">
        <f>SUM(_xlfn.ANCHORARRAY(D19))</f>
        <v>100.00000000000003</v>
      </c>
      <c r="E29" s="61"/>
      <c r="F29" s="63">
        <f>SUM(F19:F28)</f>
        <v>95.065640410502482</v>
      </c>
      <c r="G29" s="64"/>
      <c r="H29" s="63">
        <f t="shared" ref="H29:J29" si="8">SUM(H19:H28)</f>
        <v>97.212307384738438</v>
      </c>
      <c r="I29" s="64"/>
      <c r="J29" s="65">
        <f t="shared" si="8"/>
        <v>99.358974358974351</v>
      </c>
    </row>
    <row r="31" spans="2:10" ht="36.75" customHeight="1" x14ac:dyDescent="0.25">
      <c r="B31" s="192" t="s">
        <v>29</v>
      </c>
      <c r="C31" s="193"/>
      <c r="D31" s="193"/>
      <c r="E31" s="193"/>
      <c r="F31" s="193"/>
      <c r="G31" s="193"/>
      <c r="H31" s="193"/>
      <c r="I31" s="193"/>
      <c r="J31" s="194"/>
    </row>
    <row r="32" spans="2:10" x14ac:dyDescent="0.25">
      <c r="B32" s="195" t="s">
        <v>1</v>
      </c>
      <c r="C32" s="197" t="s">
        <v>2</v>
      </c>
      <c r="D32" s="198"/>
      <c r="E32" s="205" t="s">
        <v>22</v>
      </c>
      <c r="F32" s="206"/>
      <c r="G32" s="203" t="s">
        <v>23</v>
      </c>
      <c r="H32" s="204"/>
      <c r="I32" s="201" t="s">
        <v>24</v>
      </c>
      <c r="J32" s="202"/>
    </row>
    <row r="33" spans="2:10" x14ac:dyDescent="0.25">
      <c r="B33" s="196"/>
      <c r="C33" s="199"/>
      <c r="D33" s="200"/>
      <c r="E33" s="66" t="s">
        <v>22</v>
      </c>
      <c r="F33" s="67" t="s">
        <v>30</v>
      </c>
      <c r="G33" s="68" t="s">
        <v>23</v>
      </c>
      <c r="H33" s="69" t="s">
        <v>31</v>
      </c>
      <c r="I33" s="70" t="s">
        <v>24</v>
      </c>
      <c r="J33" s="71" t="s">
        <v>27</v>
      </c>
    </row>
    <row r="34" spans="2:10" x14ac:dyDescent="0.25">
      <c r="B34" s="72" cm="1">
        <f t="array" ref="B34:B43">B19:B28</f>
        <v>1</v>
      </c>
      <c r="C34" s="73" t="str" cm="1">
        <f t="array" ref="C34:C43">C19:C28</f>
        <v>Cena celkom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25">
      <c r="B35" s="72">
        <v>2</v>
      </c>
      <c r="C35" s="73" t="str">
        <v>Záruka navyše</v>
      </c>
      <c r="D35" s="74"/>
      <c r="E35" s="75">
        <f>E20</f>
        <v>36</v>
      </c>
      <c r="F35" s="76">
        <f>IF(I5=100,"0",IF((E5-F5)=0,0,IF(G5="čím menej, tým lepšie",(-(E5-E35)*(H5/(E5-F5))),-(E35-F5)*(H5/(E5-F5)))))</f>
        <v>-9003.6</v>
      </c>
      <c r="G35" s="75">
        <f t="shared" ref="G35:G43" si="9">G20</f>
        <v>18</v>
      </c>
      <c r="H35" s="77">
        <f>IF(I5=100,"0",IF((E5-F5)=0,0,IF(G5="čím menej, tým lepšie",(-(E5-G35)*(H5/(E5-F5))),-(G35-F5)*(H5/(E5-F5)))))</f>
        <v>-4501.8</v>
      </c>
      <c r="I35" s="75">
        <f t="shared" ref="I35:I43" si="10">I20</f>
        <v>0</v>
      </c>
      <c r="J35" s="78">
        <f>IF(I5=100,"0",IF((E5-F5)=0,0,IF(G5="čím menej, tým lepšie",(-(E5-I35)*(H5/(E5-F5))),-(I35-F5)*(H5/(E5-F5)))))</f>
        <v>0</v>
      </c>
    </row>
    <row r="36" spans="2:10" x14ac:dyDescent="0.25">
      <c r="B36" s="72">
        <v>3</v>
      </c>
      <c r="C36" s="73" t="str">
        <v>Záruka navyše</v>
      </c>
      <c r="D36" s="74"/>
      <c r="E36" s="75">
        <f t="shared" ref="E36:E43" si="11">E21</f>
        <v>50</v>
      </c>
      <c r="F36" s="76">
        <f t="shared" ref="F36:F43" si="12">IF(I6=100,"0",IF((E6-F6)=0,0,IF(G6="čím menej, tým lepšie",(-(E6-E36)*(H6/(E6-F6))),-(E36-F6)*(H6/(E6-F6)))))</f>
        <v>-12505.000000000002</v>
      </c>
      <c r="G36" s="75">
        <f t="shared" si="9"/>
        <v>75</v>
      </c>
      <c r="H36" s="77">
        <f t="shared" ref="H36:H43" si="13">IF(I6=100,"0",IF((E6-F6)=0,0,IF(G6="čím menej, tým lepšie",(-(E6-G36)*(H6/(E6-F6))),-(G36-F6)*(H6/(E6-F6)))))</f>
        <v>-18757.5</v>
      </c>
      <c r="I36" s="75">
        <f>I21</f>
        <v>100</v>
      </c>
      <c r="J36" s="78">
        <f t="shared" ref="J36:J43" si="14">IF(I6=100,"0",IF((E6-F6)=0,0,IF(G6="čím menej, tým lepšie",(-(E6-I36)*(H6/(E6-F6))),-(I36-F6)*(H6/(E6-F6)))))</f>
        <v>-25010.000000000004</v>
      </c>
    </row>
    <row r="37" spans="2:10" x14ac:dyDescent="0.25">
      <c r="B37" s="72">
        <v>4</v>
      </c>
      <c r="C37" s="73" t="str">
        <v>Záruka navyše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25">
      <c r="B38" s="72">
        <v>5</v>
      </c>
      <c r="C38" s="73" t="str">
        <v>Záruka navyše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25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25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25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25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.75" thickBot="1" x14ac:dyDescent="0.3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.75" thickBot="1" x14ac:dyDescent="0.3">
      <c r="B44" s="82"/>
      <c r="C44" s="83" t="s">
        <v>28</v>
      </c>
      <c r="D44" s="83"/>
      <c r="E44" s="83"/>
      <c r="F44" s="84">
        <f>SUM(F34:F43)</f>
        <v>8491.4</v>
      </c>
      <c r="G44" s="84"/>
      <c r="H44" s="84">
        <f t="shared" ref="H44:J44" si="15">SUM(H34:H43)</f>
        <v>-8259.2999999999993</v>
      </c>
      <c r="I44" s="84"/>
      <c r="J44" s="85">
        <f t="shared" si="15"/>
        <v>-25010.000000000004</v>
      </c>
    </row>
    <row r="45" spans="2:10" ht="15.75" thickBot="1" x14ac:dyDescent="0.3"/>
    <row r="46" spans="2:10" ht="36" customHeight="1" thickBot="1" x14ac:dyDescent="0.3">
      <c r="B46" s="181" t="s">
        <v>32</v>
      </c>
      <c r="C46" s="182"/>
      <c r="D46" s="182"/>
      <c r="E46" s="182"/>
      <c r="F46" s="182"/>
      <c r="G46" s="182"/>
      <c r="H46" s="182"/>
      <c r="I46" s="182"/>
      <c r="J46" s="183"/>
    </row>
    <row r="47" spans="2:10" ht="15.75" customHeight="1" x14ac:dyDescent="0.25">
      <c r="B47" s="165" t="s">
        <v>1</v>
      </c>
      <c r="C47" s="161" t="s">
        <v>2</v>
      </c>
      <c r="D47" s="162"/>
      <c r="E47" s="165" t="s">
        <v>22</v>
      </c>
      <c r="F47" s="166"/>
      <c r="G47" s="167" t="s">
        <v>23</v>
      </c>
      <c r="H47" s="168"/>
      <c r="I47" s="169" t="s">
        <v>24</v>
      </c>
      <c r="J47" s="170"/>
    </row>
    <row r="48" spans="2:10" x14ac:dyDescent="0.25">
      <c r="B48" s="184"/>
      <c r="C48" s="163"/>
      <c r="D48" s="164"/>
      <c r="E48" s="86" t="s">
        <v>22</v>
      </c>
      <c r="F48" s="87" t="s">
        <v>30</v>
      </c>
      <c r="G48" s="88" t="s">
        <v>23</v>
      </c>
      <c r="H48" s="89" t="s">
        <v>31</v>
      </c>
      <c r="I48" s="90" t="s">
        <v>24</v>
      </c>
      <c r="J48" s="91" t="s">
        <v>27</v>
      </c>
    </row>
    <row r="49" spans="2:10" x14ac:dyDescent="0.25">
      <c r="B49" s="92" cm="1">
        <f t="array" ref="B49:B58">B34:B43</f>
        <v>1</v>
      </c>
      <c r="C49" s="93" t="str" cm="1">
        <f t="array" ref="C49:C58">C34:C43</f>
        <v>Cena celkom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25">
      <c r="B50" s="92">
        <v>2</v>
      </c>
      <c r="C50" s="93" t="str">
        <v>Záruka navyše</v>
      </c>
      <c r="D50" s="94"/>
      <c r="E50" s="75">
        <f t="shared" ref="E50:E58" si="16">E20</f>
        <v>36</v>
      </c>
      <c r="F50" s="95">
        <f>IF(I5=100,"0",IF((E5-F5)=0,0,IF(G5="čím menej, tým lepšie",((E50-F5)*H5/(E5-F5)),(E5-E50)*(H5/(E5-F5)))))</f>
        <v>0</v>
      </c>
      <c r="G50" s="75">
        <f t="shared" ref="G50:G58" si="17">G20</f>
        <v>18</v>
      </c>
      <c r="H50" s="96">
        <f>IF(I5=100,"0",IF((E5-F5)=0,0,IF(G5="čím menej, tým lepšie",((G50-F5)*H5/(E5-F5)),(E5-G50)*(H5/(E5-F5)))))</f>
        <v>4501.8</v>
      </c>
      <c r="I50" s="75">
        <f t="shared" ref="I50:I58" si="18">I20</f>
        <v>0</v>
      </c>
      <c r="J50" s="97">
        <f>IF(I5=100,"0",IF((E5-F5)=0,0,IF(G5="čím menej, tým lepšie",((I50-F5)*H5/(E5-F5)),(E5-I50)*(H5/(E5-F5)))))</f>
        <v>9003.6</v>
      </c>
    </row>
    <row r="51" spans="2:10" x14ac:dyDescent="0.25">
      <c r="B51" s="92">
        <v>3</v>
      </c>
      <c r="C51" s="93" t="str">
        <v>Záruka navyše</v>
      </c>
      <c r="D51" s="94"/>
      <c r="E51" s="75">
        <f t="shared" si="16"/>
        <v>50</v>
      </c>
      <c r="F51" s="95">
        <f t="shared" ref="F51:F58" si="19">IF(I6=100,"0",IF((E6-F6)=0,0,IF(G6="čím menej, tým lepšie",((E51-F6)*H6/(E6-F6)),(E6-E51)*(H6/(E6-F6)))))</f>
        <v>-3501.4000000000005</v>
      </c>
      <c r="G51" s="75">
        <f t="shared" si="17"/>
        <v>75</v>
      </c>
      <c r="H51" s="96">
        <f t="shared" ref="H51:H58" si="20">IF(I6=100,"0",IF((E6-F6)=0,0,IF(G6="čím menej, tým lepšie",((G51-F6)*H6/(E6-F6)),(E6-G51)*(H6/(E6-F6)))))</f>
        <v>-9753.9000000000015</v>
      </c>
      <c r="I51" s="75">
        <f t="shared" si="18"/>
        <v>100</v>
      </c>
      <c r="J51" s="97">
        <f t="shared" ref="J51:J58" si="21">IF(I6=100,"0",IF((E6-F6)=0,0,IF(G6="čím menej, tým lepšie",((I51-F6)*H6/(E6-F6)),(E6-I51)*(H6/(E6-F6)))))</f>
        <v>-16006.400000000001</v>
      </c>
    </row>
    <row r="52" spans="2:10" ht="15.75" customHeight="1" x14ac:dyDescent="0.25">
      <c r="B52" s="92">
        <v>4</v>
      </c>
      <c r="C52" s="93" t="str">
        <v>Záruka navyše</v>
      </c>
      <c r="D52" s="94"/>
      <c r="E52" s="75">
        <f t="shared" si="16"/>
        <v>0</v>
      </c>
      <c r="F52" s="95">
        <f t="shared" si="19"/>
        <v>6002.4</v>
      </c>
      <c r="G52" s="75">
        <f t="shared" si="17"/>
        <v>0</v>
      </c>
      <c r="H52" s="96">
        <f t="shared" si="20"/>
        <v>6002.4</v>
      </c>
      <c r="I52" s="75">
        <f t="shared" si="18"/>
        <v>0</v>
      </c>
      <c r="J52" s="97">
        <f t="shared" si="21"/>
        <v>6002.4</v>
      </c>
    </row>
    <row r="53" spans="2:10" x14ac:dyDescent="0.25">
      <c r="B53" s="92">
        <v>5</v>
      </c>
      <c r="C53" s="93" t="str">
        <v>Záruka navyše</v>
      </c>
      <c r="D53" s="94"/>
      <c r="E53" s="75">
        <f t="shared" si="16"/>
        <v>0</v>
      </c>
      <c r="F53" s="95">
        <f t="shared" si="19"/>
        <v>6002.4</v>
      </c>
      <c r="G53" s="75">
        <f t="shared" si="17"/>
        <v>0</v>
      </c>
      <c r="H53" s="96">
        <f t="shared" si="20"/>
        <v>6002.4</v>
      </c>
      <c r="I53" s="75">
        <f t="shared" si="18"/>
        <v>0</v>
      </c>
      <c r="J53" s="97">
        <f t="shared" si="21"/>
        <v>6002.4</v>
      </c>
    </row>
    <row r="54" spans="2:10" x14ac:dyDescent="0.25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 x14ac:dyDescent="0.25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25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25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.75" thickBot="1" x14ac:dyDescent="0.3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.75" thickBot="1" x14ac:dyDescent="0.3">
      <c r="B59" s="101"/>
      <c r="C59" s="102" t="s">
        <v>28</v>
      </c>
      <c r="D59" s="102"/>
      <c r="E59" s="102"/>
      <c r="F59" s="103">
        <f>SUM(F49:F58)</f>
        <v>38503.4</v>
      </c>
      <c r="G59" s="103"/>
      <c r="H59" s="103">
        <f t="shared" ref="H59:J59" si="22">SUM(H49:H58)</f>
        <v>21752.699999999997</v>
      </c>
      <c r="I59" s="103"/>
      <c r="J59" s="104">
        <f t="shared" si="22"/>
        <v>5001.9999999999982</v>
      </c>
    </row>
    <row r="61" spans="2:10" x14ac:dyDescent="0.25">
      <c r="C61" s="14"/>
      <c r="D61" s="14"/>
      <c r="E61" s="14"/>
      <c r="F61" s="14"/>
      <c r="G61" s="14"/>
      <c r="H61" s="14"/>
    </row>
    <row r="62" spans="2:10" ht="30.75" customHeight="1" x14ac:dyDescent="0.25">
      <c r="C62" s="14"/>
      <c r="D62" s="14"/>
      <c r="E62" s="14"/>
      <c r="F62" s="14"/>
      <c r="G62" s="14"/>
      <c r="H62" s="14"/>
    </row>
    <row r="63" spans="2:10" x14ac:dyDescent="0.25">
      <c r="C63" s="14"/>
      <c r="D63" s="14"/>
      <c r="E63" s="14"/>
      <c r="F63" s="14"/>
      <c r="G63" s="14"/>
      <c r="H63" s="14"/>
    </row>
    <row r="64" spans="2:10" x14ac:dyDescent="0.25">
      <c r="C64" s="14"/>
      <c r="D64" s="14"/>
      <c r="E64" s="14"/>
      <c r="F64" s="14"/>
      <c r="G64" s="14"/>
      <c r="H64" s="14"/>
    </row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ht="15.75" customHeight="1" x14ac:dyDescent="0.25"/>
    <row r="73" s="14" customFormat="1" ht="15.75" customHeigh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</mergeCells>
  <dataValidations xWindow="534" yWindow="640" count="2">
    <dataValidation type="list" allowBlank="1" showInputMessage="1" showErrorMessage="1" sqref="G4:G13" xr:uid="{C656F54A-B47B-4E42-9306-C4487E9856F3}">
      <formula1>"žiadna,čím menej, tým lepšie,čím viac, tým lepšie"</formula1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A1:H83"/>
  <sheetViews>
    <sheetView tabSelected="1" topLeftCell="A22" zoomScaleNormal="100" workbookViewId="0">
      <selection activeCell="C4" sqref="C4:G4"/>
    </sheetView>
  </sheetViews>
  <sheetFormatPr defaultRowHeight="15" x14ac:dyDescent="0.25"/>
  <cols>
    <col min="1" max="1" width="4.7109375" style="105" customWidth="1"/>
    <col min="2" max="2" width="43.85546875" style="105" customWidth="1"/>
    <col min="3" max="3" width="9.85546875" style="105" customWidth="1"/>
    <col min="4" max="5" width="22.140625" style="105" customWidth="1"/>
    <col min="6" max="6" width="25.28515625" style="105" customWidth="1"/>
    <col min="7" max="7" width="25.85546875" style="105" customWidth="1"/>
    <col min="8" max="8" width="5.7109375" style="105" customWidth="1"/>
    <col min="9" max="16384" width="9.140625" style="105"/>
  </cols>
  <sheetData>
    <row r="1" spans="1:8" ht="15.75" thickBot="1" x14ac:dyDescent="0.3">
      <c r="A1" s="307"/>
      <c r="B1" s="306"/>
      <c r="C1" s="306"/>
      <c r="D1" s="306"/>
      <c r="E1" s="306"/>
      <c r="F1" s="306"/>
      <c r="G1" s="306"/>
      <c r="H1" s="307"/>
    </row>
    <row r="2" spans="1:8" ht="30.75" customHeight="1" thickBot="1" x14ac:dyDescent="0.3">
      <c r="A2" s="307"/>
      <c r="B2" s="261" t="s">
        <v>33</v>
      </c>
      <c r="C2" s="262"/>
      <c r="D2" s="262"/>
      <c r="E2" s="262"/>
      <c r="F2" s="262"/>
      <c r="G2" s="263"/>
      <c r="H2" s="307"/>
    </row>
    <row r="3" spans="1:8" ht="15.75" thickBot="1" x14ac:dyDescent="0.3">
      <c r="A3" s="307"/>
      <c r="B3" s="264"/>
      <c r="C3" s="264"/>
      <c r="D3" s="264"/>
      <c r="E3" s="264"/>
      <c r="F3" s="264"/>
      <c r="G3" s="264"/>
      <c r="H3" s="307"/>
    </row>
    <row r="4" spans="1:8" x14ac:dyDescent="0.25">
      <c r="A4" s="307"/>
      <c r="B4" s="118" t="s">
        <v>34</v>
      </c>
      <c r="C4" s="265"/>
      <c r="D4" s="265"/>
      <c r="E4" s="265"/>
      <c r="F4" s="265"/>
      <c r="G4" s="266"/>
      <c r="H4" s="307"/>
    </row>
    <row r="5" spans="1:8" x14ac:dyDescent="0.25">
      <c r="A5" s="307"/>
      <c r="B5" s="119" t="s">
        <v>35</v>
      </c>
      <c r="C5" s="232"/>
      <c r="D5" s="232"/>
      <c r="E5" s="232"/>
      <c r="F5" s="232"/>
      <c r="G5" s="233"/>
      <c r="H5" s="307"/>
    </row>
    <row r="6" spans="1:8" x14ac:dyDescent="0.25">
      <c r="A6" s="307"/>
      <c r="B6" s="119" t="s">
        <v>36</v>
      </c>
      <c r="C6" s="232"/>
      <c r="D6" s="232"/>
      <c r="E6" s="232"/>
      <c r="F6" s="232"/>
      <c r="G6" s="233"/>
      <c r="H6" s="307"/>
    </row>
    <row r="7" spans="1:8" x14ac:dyDescent="0.25">
      <c r="A7" s="307"/>
      <c r="B7" s="119" t="s">
        <v>37</v>
      </c>
      <c r="C7" s="232"/>
      <c r="D7" s="232"/>
      <c r="E7" s="232"/>
      <c r="F7" s="232"/>
      <c r="G7" s="233"/>
      <c r="H7" s="307"/>
    </row>
    <row r="8" spans="1:8" x14ac:dyDescent="0.25">
      <c r="A8" s="307"/>
      <c r="B8" s="119" t="s">
        <v>38</v>
      </c>
      <c r="C8" s="232"/>
      <c r="D8" s="232"/>
      <c r="E8" s="232"/>
      <c r="F8" s="232"/>
      <c r="G8" s="233"/>
      <c r="H8" s="307"/>
    </row>
    <row r="9" spans="1:8" x14ac:dyDescent="0.25">
      <c r="A9" s="307"/>
      <c r="B9" s="119" t="s">
        <v>39</v>
      </c>
      <c r="C9" s="232"/>
      <c r="D9" s="232"/>
      <c r="E9" s="232"/>
      <c r="F9" s="232"/>
      <c r="G9" s="233"/>
      <c r="H9" s="307"/>
    </row>
    <row r="10" spans="1:8" ht="15.75" customHeight="1" thickBot="1" x14ac:dyDescent="0.3">
      <c r="A10" s="307"/>
      <c r="B10" s="120" t="s">
        <v>40</v>
      </c>
      <c r="C10" s="274" t="s">
        <v>41</v>
      </c>
      <c r="D10" s="275"/>
      <c r="E10" s="276"/>
      <c r="F10" s="268"/>
      <c r="G10" s="269"/>
      <c r="H10" s="307"/>
    </row>
    <row r="11" spans="1:8" ht="15.75" thickBot="1" x14ac:dyDescent="0.3">
      <c r="A11" s="307"/>
      <c r="B11" s="264"/>
      <c r="C11" s="264"/>
      <c r="D11" s="264"/>
      <c r="E11" s="264"/>
      <c r="F11" s="264"/>
      <c r="G11" s="264"/>
      <c r="H11" s="307"/>
    </row>
    <row r="12" spans="1:8" ht="30" customHeight="1" thickBot="1" x14ac:dyDescent="0.3">
      <c r="A12" s="307"/>
      <c r="B12" s="241" t="s">
        <v>42</v>
      </c>
      <c r="C12" s="242"/>
      <c r="D12" s="242"/>
      <c r="E12" s="242"/>
      <c r="F12" s="242"/>
      <c r="G12" s="243"/>
      <c r="H12" s="307"/>
    </row>
    <row r="13" spans="1:8" ht="31.5" customHeight="1" x14ac:dyDescent="0.25">
      <c r="A13" s="307"/>
      <c r="B13" s="277" t="s">
        <v>43</v>
      </c>
      <c r="C13" s="278"/>
      <c r="D13" s="278"/>
      <c r="E13" s="278"/>
      <c r="F13" s="279"/>
      <c r="G13" s="121"/>
      <c r="H13" s="307"/>
    </row>
    <row r="14" spans="1:8" ht="31.5" customHeight="1" x14ac:dyDescent="0.25">
      <c r="A14" s="307"/>
      <c r="B14" s="270" t="s">
        <v>44</v>
      </c>
      <c r="C14" s="271"/>
      <c r="D14" s="271"/>
      <c r="E14" s="271"/>
      <c r="F14" s="271"/>
      <c r="G14" s="122"/>
      <c r="H14" s="307"/>
    </row>
    <row r="15" spans="1:8" ht="30" customHeight="1" x14ac:dyDescent="0.25">
      <c r="A15" s="307"/>
      <c r="B15" s="270" t="s">
        <v>45</v>
      </c>
      <c r="C15" s="271"/>
      <c r="D15" s="271"/>
      <c r="E15" s="271"/>
      <c r="F15" s="271"/>
      <c r="G15" s="122"/>
      <c r="H15" s="307"/>
    </row>
    <row r="16" spans="1:8" ht="30" customHeight="1" x14ac:dyDescent="0.25">
      <c r="A16" s="307"/>
      <c r="B16" s="272" t="s">
        <v>46</v>
      </c>
      <c r="C16" s="273"/>
      <c r="D16" s="273"/>
      <c r="E16" s="273"/>
      <c r="F16" s="273"/>
      <c r="G16" s="122"/>
      <c r="H16" s="307"/>
    </row>
    <row r="17" spans="1:8" ht="33" customHeight="1" thickBot="1" x14ac:dyDescent="0.3">
      <c r="A17" s="307"/>
      <c r="B17" s="280" t="s">
        <v>47</v>
      </c>
      <c r="C17" s="281"/>
      <c r="D17" s="281"/>
      <c r="E17" s="281"/>
      <c r="F17" s="281"/>
      <c r="G17" s="123"/>
      <c r="H17" s="307"/>
    </row>
    <row r="18" spans="1:8" ht="15.75" thickBot="1" x14ac:dyDescent="0.3">
      <c r="A18" s="307"/>
      <c r="B18" s="240"/>
      <c r="C18" s="240"/>
      <c r="D18" s="240"/>
      <c r="E18" s="240"/>
      <c r="F18" s="240"/>
      <c r="G18" s="240"/>
      <c r="H18" s="307"/>
    </row>
    <row r="19" spans="1:8" ht="33" customHeight="1" thickBot="1" x14ac:dyDescent="0.3">
      <c r="A19" s="307"/>
      <c r="B19" s="241" t="s">
        <v>48</v>
      </c>
      <c r="C19" s="242"/>
      <c r="D19" s="242"/>
      <c r="E19" s="242"/>
      <c r="F19" s="242"/>
      <c r="G19" s="243"/>
      <c r="H19" s="307"/>
    </row>
    <row r="20" spans="1:8" x14ac:dyDescent="0.25">
      <c r="A20" s="307"/>
      <c r="B20" s="247" t="s">
        <v>49</v>
      </c>
      <c r="C20" s="248"/>
      <c r="D20" s="248"/>
      <c r="E20" s="248"/>
      <c r="F20" s="249"/>
      <c r="G20" s="112" t="s">
        <v>50</v>
      </c>
      <c r="H20" s="307"/>
    </row>
    <row r="21" spans="1:8" ht="60.75" customHeight="1" x14ac:dyDescent="0.25">
      <c r="A21" s="307"/>
      <c r="B21" s="244" t="s">
        <v>51</v>
      </c>
      <c r="C21" s="245"/>
      <c r="D21" s="245"/>
      <c r="E21" s="245"/>
      <c r="F21" s="245"/>
      <c r="G21" s="246"/>
      <c r="H21" s="307"/>
    </row>
    <row r="22" spans="1:8" x14ac:dyDescent="0.25">
      <c r="A22" s="307"/>
      <c r="B22" s="207" t="s">
        <v>52</v>
      </c>
      <c r="C22" s="208"/>
      <c r="D22" s="208"/>
      <c r="E22" s="252"/>
      <c r="F22" s="253"/>
      <c r="G22" s="254"/>
      <c r="H22" s="307"/>
    </row>
    <row r="23" spans="1:8" x14ac:dyDescent="0.25">
      <c r="A23" s="307"/>
      <c r="B23" s="207" t="s">
        <v>53</v>
      </c>
      <c r="C23" s="208"/>
      <c r="D23" s="208"/>
      <c r="E23" s="255"/>
      <c r="F23" s="255"/>
      <c r="G23" s="256"/>
      <c r="H23" s="307"/>
    </row>
    <row r="24" spans="1:8" x14ac:dyDescent="0.25">
      <c r="A24" s="307"/>
      <c r="B24" s="207" t="s">
        <v>54</v>
      </c>
      <c r="C24" s="208"/>
      <c r="D24" s="208"/>
      <c r="E24" s="255"/>
      <c r="F24" s="255"/>
      <c r="G24" s="256"/>
      <c r="H24" s="307"/>
    </row>
    <row r="25" spans="1:8" x14ac:dyDescent="0.25">
      <c r="A25" s="307"/>
      <c r="B25" s="207" t="s">
        <v>55</v>
      </c>
      <c r="C25" s="208"/>
      <c r="D25" s="208"/>
      <c r="E25" s="255"/>
      <c r="F25" s="255"/>
      <c r="G25" s="256"/>
      <c r="H25" s="307"/>
    </row>
    <row r="26" spans="1:8" ht="15.75" thickBot="1" x14ac:dyDescent="0.3">
      <c r="A26" s="307"/>
      <c r="B26" s="282" t="s">
        <v>56</v>
      </c>
      <c r="C26" s="283"/>
      <c r="D26" s="283"/>
      <c r="E26" s="257"/>
      <c r="F26" s="257"/>
      <c r="G26" s="258"/>
      <c r="H26" s="307"/>
    </row>
    <row r="27" spans="1:8" ht="15.75" thickBot="1" x14ac:dyDescent="0.3">
      <c r="A27" s="307"/>
      <c r="B27" s="264"/>
      <c r="C27" s="264"/>
      <c r="D27" s="264"/>
      <c r="E27" s="264"/>
      <c r="F27" s="264"/>
      <c r="G27" s="264"/>
      <c r="H27" s="307"/>
    </row>
    <row r="28" spans="1:8" ht="21.75" thickBot="1" x14ac:dyDescent="0.3">
      <c r="A28" s="307"/>
      <c r="B28" s="124" t="s">
        <v>57</v>
      </c>
      <c r="C28" s="267" t="str">
        <f>'Zákl. nastavenie'!C4</f>
        <v>Cena celkom</v>
      </c>
      <c r="D28" s="219"/>
      <c r="E28" s="219"/>
      <c r="F28" s="219"/>
      <c r="G28" s="220"/>
      <c r="H28" s="307"/>
    </row>
    <row r="29" spans="1:8" x14ac:dyDescent="0.25">
      <c r="A29" s="307"/>
      <c r="B29" s="250" t="s">
        <v>58</v>
      </c>
      <c r="C29" s="251"/>
      <c r="D29" s="251"/>
      <c r="E29" s="125"/>
      <c r="F29" s="126" t="s">
        <v>59</v>
      </c>
      <c r="G29" s="127" t="s">
        <v>60</v>
      </c>
      <c r="H29" s="307"/>
    </row>
    <row r="30" spans="1:8" x14ac:dyDescent="0.25">
      <c r="A30" s="307"/>
      <c r="B30" s="259" t="s">
        <v>61</v>
      </c>
      <c r="C30" s="260"/>
      <c r="D30" s="260"/>
      <c r="E30" s="128"/>
      <c r="F30" s="129">
        <f>'Zákl. nastavenie'!F4</f>
        <v>0</v>
      </c>
      <c r="G30" s="130">
        <f>'Zákl. nastavenie'!E4</f>
        <v>750300</v>
      </c>
      <c r="H30" s="307"/>
    </row>
    <row r="31" spans="1:8" ht="30.75" thickBot="1" x14ac:dyDescent="0.3">
      <c r="A31" s="307"/>
      <c r="B31" s="131" t="s">
        <v>62</v>
      </c>
      <c r="C31" s="132" t="s">
        <v>63</v>
      </c>
      <c r="D31" s="133" t="s">
        <v>64</v>
      </c>
      <c r="E31" s="133" t="s">
        <v>65</v>
      </c>
      <c r="F31" s="133" t="s">
        <v>66</v>
      </c>
      <c r="G31" s="134" t="s">
        <v>67</v>
      </c>
      <c r="H31" s="307"/>
    </row>
    <row r="32" spans="1:8" ht="15.75" thickBot="1" x14ac:dyDescent="0.3">
      <c r="A32" s="307"/>
      <c r="B32" s="236" t="s">
        <v>68</v>
      </c>
      <c r="C32" s="237"/>
      <c r="D32" s="238"/>
      <c r="E32" s="237"/>
      <c r="F32" s="237"/>
      <c r="G32" s="239"/>
      <c r="H32" s="307"/>
    </row>
    <row r="33" spans="1:8" ht="30.75" customHeight="1" x14ac:dyDescent="0.3">
      <c r="A33" s="307"/>
      <c r="B33" s="135" t="s">
        <v>69</v>
      </c>
      <c r="C33" s="136">
        <v>300</v>
      </c>
      <c r="D33" s="109">
        <v>0</v>
      </c>
      <c r="E33" s="139">
        <f>C33*D33</f>
        <v>0</v>
      </c>
      <c r="F33" s="140">
        <f>IF(C$10="Som platcom DPH",D33*0.23,0)*C33</f>
        <v>0</v>
      </c>
      <c r="G33" s="141">
        <f>SUM(E33+F33)</f>
        <v>0</v>
      </c>
      <c r="H33" s="307"/>
    </row>
    <row r="34" spans="1:8" ht="30.75" customHeight="1" x14ac:dyDescent="0.3">
      <c r="A34" s="307"/>
      <c r="B34" s="135" t="s">
        <v>70</v>
      </c>
      <c r="C34" s="136">
        <v>90</v>
      </c>
      <c r="D34" s="110">
        <v>0</v>
      </c>
      <c r="E34" s="139">
        <f t="shared" ref="E34:E47" si="0">C34*D34</f>
        <v>0</v>
      </c>
      <c r="F34" s="140">
        <f>IF(C$10="Som platcom DPH",D34*0.23,0)*C34</f>
        <v>0</v>
      </c>
      <c r="G34" s="141">
        <f>SUM(E34+F34)</f>
        <v>0</v>
      </c>
      <c r="H34" s="307"/>
    </row>
    <row r="35" spans="1:8" ht="30.75" customHeight="1" x14ac:dyDescent="0.3">
      <c r="A35" s="307"/>
      <c r="B35" s="135" t="s">
        <v>71</v>
      </c>
      <c r="C35" s="136">
        <v>90</v>
      </c>
      <c r="D35" s="110">
        <v>0</v>
      </c>
      <c r="E35" s="139">
        <f t="shared" si="0"/>
        <v>0</v>
      </c>
      <c r="F35" s="140">
        <f t="shared" ref="F35:F39" si="1">IF(C$10="Som platcom DPH",D35*0.23,0)*C35</f>
        <v>0</v>
      </c>
      <c r="G35" s="141">
        <f t="shared" ref="G35:G47" si="2">SUM(E35+F35)</f>
        <v>0</v>
      </c>
      <c r="H35" s="307"/>
    </row>
    <row r="36" spans="1:8" ht="30.75" customHeight="1" x14ac:dyDescent="0.3">
      <c r="A36" s="307"/>
      <c r="B36" s="135" t="s">
        <v>72</v>
      </c>
      <c r="C36" s="136">
        <v>180</v>
      </c>
      <c r="D36" s="110">
        <v>0</v>
      </c>
      <c r="E36" s="139">
        <f t="shared" si="0"/>
        <v>0</v>
      </c>
      <c r="F36" s="140">
        <f t="shared" si="1"/>
        <v>0</v>
      </c>
      <c r="G36" s="141">
        <f t="shared" si="2"/>
        <v>0</v>
      </c>
      <c r="H36" s="307"/>
    </row>
    <row r="37" spans="1:8" ht="30.75" customHeight="1" x14ac:dyDescent="0.3">
      <c r="A37" s="307"/>
      <c r="B37" s="135" t="s">
        <v>73</v>
      </c>
      <c r="C37" s="136">
        <v>15</v>
      </c>
      <c r="D37" s="110">
        <v>0</v>
      </c>
      <c r="E37" s="139">
        <f t="shared" si="0"/>
        <v>0</v>
      </c>
      <c r="F37" s="140">
        <f t="shared" si="1"/>
        <v>0</v>
      </c>
      <c r="G37" s="141">
        <f t="shared" si="2"/>
        <v>0</v>
      </c>
      <c r="H37" s="307"/>
    </row>
    <row r="38" spans="1:8" ht="30.75" customHeight="1" x14ac:dyDescent="0.3">
      <c r="A38" s="307"/>
      <c r="B38" s="135" t="s">
        <v>74</v>
      </c>
      <c r="C38" s="136">
        <v>350</v>
      </c>
      <c r="D38" s="110">
        <v>0</v>
      </c>
      <c r="E38" s="139">
        <f t="shared" si="0"/>
        <v>0</v>
      </c>
      <c r="F38" s="140">
        <f t="shared" si="1"/>
        <v>0</v>
      </c>
      <c r="G38" s="141">
        <f t="shared" si="2"/>
        <v>0</v>
      </c>
      <c r="H38" s="307"/>
    </row>
    <row r="39" spans="1:8" ht="30.75" customHeight="1" thickBot="1" x14ac:dyDescent="0.35">
      <c r="A39" s="307"/>
      <c r="B39" s="137" t="s">
        <v>75</v>
      </c>
      <c r="C39" s="138">
        <v>350</v>
      </c>
      <c r="D39" s="111">
        <v>0</v>
      </c>
      <c r="E39" s="142">
        <f t="shared" si="0"/>
        <v>0</v>
      </c>
      <c r="F39" s="143">
        <f t="shared" si="1"/>
        <v>0</v>
      </c>
      <c r="G39" s="144">
        <f t="shared" si="2"/>
        <v>0</v>
      </c>
      <c r="H39" s="307"/>
    </row>
    <row r="40" spans="1:8" ht="15.75" thickBot="1" x14ac:dyDescent="0.3">
      <c r="A40" s="307"/>
      <c r="B40" s="236" t="s">
        <v>76</v>
      </c>
      <c r="C40" s="237"/>
      <c r="D40" s="238"/>
      <c r="E40" s="237"/>
      <c r="F40" s="237"/>
      <c r="G40" s="239"/>
      <c r="H40" s="307"/>
    </row>
    <row r="41" spans="1:8" ht="30.75" customHeight="1" x14ac:dyDescent="0.3">
      <c r="A41" s="307"/>
      <c r="B41" s="135" t="s">
        <v>77</v>
      </c>
      <c r="C41" s="136">
        <v>30</v>
      </c>
      <c r="D41" s="109">
        <v>0</v>
      </c>
      <c r="E41" s="139">
        <f t="shared" si="0"/>
        <v>0</v>
      </c>
      <c r="F41" s="140">
        <f>IF(C$10="Som platcom DPH",D41*0.23,0)*C41</f>
        <v>0</v>
      </c>
      <c r="G41" s="141">
        <f t="shared" si="2"/>
        <v>0</v>
      </c>
      <c r="H41" s="307"/>
    </row>
    <row r="42" spans="1:8" ht="30.75" customHeight="1" x14ac:dyDescent="0.3">
      <c r="A42" s="307"/>
      <c r="B42" s="135" t="s">
        <v>78</v>
      </c>
      <c r="C42" s="136">
        <v>30</v>
      </c>
      <c r="D42" s="110">
        <v>0</v>
      </c>
      <c r="E42" s="139">
        <f t="shared" si="0"/>
        <v>0</v>
      </c>
      <c r="F42" s="140">
        <f t="shared" ref="F42:F47" si="3">IF(C$10="Som platcom DPH",D42*0.23,0)*C42</f>
        <v>0</v>
      </c>
      <c r="G42" s="141">
        <f t="shared" si="2"/>
        <v>0</v>
      </c>
      <c r="H42" s="307"/>
    </row>
    <row r="43" spans="1:8" ht="30.75" customHeight="1" x14ac:dyDescent="0.3">
      <c r="A43" s="307"/>
      <c r="B43" s="135" t="s">
        <v>79</v>
      </c>
      <c r="C43" s="136">
        <v>15</v>
      </c>
      <c r="D43" s="110">
        <v>0</v>
      </c>
      <c r="E43" s="139">
        <f t="shared" si="0"/>
        <v>0</v>
      </c>
      <c r="F43" s="140">
        <f t="shared" si="3"/>
        <v>0</v>
      </c>
      <c r="G43" s="141">
        <f t="shared" si="2"/>
        <v>0</v>
      </c>
      <c r="H43" s="307"/>
    </row>
    <row r="44" spans="1:8" ht="30.75" customHeight="1" x14ac:dyDescent="0.3">
      <c r="A44" s="307"/>
      <c r="B44" s="135" t="s">
        <v>80</v>
      </c>
      <c r="C44" s="136">
        <v>30</v>
      </c>
      <c r="D44" s="110">
        <v>0</v>
      </c>
      <c r="E44" s="139">
        <f t="shared" si="0"/>
        <v>0</v>
      </c>
      <c r="F44" s="140">
        <f t="shared" si="3"/>
        <v>0</v>
      </c>
      <c r="G44" s="141">
        <f t="shared" si="2"/>
        <v>0</v>
      </c>
      <c r="H44" s="307"/>
    </row>
    <row r="45" spans="1:8" ht="30.75" customHeight="1" x14ac:dyDescent="0.3">
      <c r="A45" s="307"/>
      <c r="B45" s="135" t="s">
        <v>81</v>
      </c>
      <c r="C45" s="136">
        <v>30</v>
      </c>
      <c r="D45" s="110">
        <v>0</v>
      </c>
      <c r="E45" s="139">
        <f t="shared" si="0"/>
        <v>0</v>
      </c>
      <c r="F45" s="140">
        <f t="shared" si="3"/>
        <v>0</v>
      </c>
      <c r="G45" s="141">
        <f t="shared" si="2"/>
        <v>0</v>
      </c>
      <c r="H45" s="307"/>
    </row>
    <row r="46" spans="1:8" ht="30.75" customHeight="1" x14ac:dyDescent="0.3">
      <c r="A46" s="307"/>
      <c r="B46" s="135" t="s">
        <v>82</v>
      </c>
      <c r="C46" s="136">
        <v>60</v>
      </c>
      <c r="D46" s="110">
        <v>0</v>
      </c>
      <c r="E46" s="139">
        <f t="shared" si="0"/>
        <v>0</v>
      </c>
      <c r="F46" s="140">
        <f t="shared" si="3"/>
        <v>0</v>
      </c>
      <c r="G46" s="141">
        <f t="shared" si="2"/>
        <v>0</v>
      </c>
      <c r="H46" s="307"/>
    </row>
    <row r="47" spans="1:8" ht="30.75" customHeight="1" thickBot="1" x14ac:dyDescent="0.35">
      <c r="A47" s="307"/>
      <c r="B47" s="137" t="s">
        <v>83</v>
      </c>
      <c r="C47" s="138">
        <v>100</v>
      </c>
      <c r="D47" s="111">
        <v>0</v>
      </c>
      <c r="E47" s="142">
        <f t="shared" si="0"/>
        <v>0</v>
      </c>
      <c r="F47" s="143">
        <f t="shared" si="3"/>
        <v>0</v>
      </c>
      <c r="G47" s="144">
        <f t="shared" si="2"/>
        <v>0</v>
      </c>
      <c r="H47" s="307"/>
    </row>
    <row r="48" spans="1:8" x14ac:dyDescent="0.25">
      <c r="A48" s="307"/>
      <c r="B48" s="291" t="s">
        <v>28</v>
      </c>
      <c r="C48" s="292"/>
      <c r="D48" s="292"/>
      <c r="E48" s="292"/>
      <c r="F48" s="292"/>
      <c r="G48" s="145">
        <f>SUM(G33:G47)</f>
        <v>0</v>
      </c>
      <c r="H48" s="307"/>
    </row>
    <row r="49" spans="1:8" ht="19.5" thickBot="1" x14ac:dyDescent="0.35">
      <c r="A49" s="307"/>
      <c r="B49" s="146" t="s">
        <v>84</v>
      </c>
      <c r="C49" s="234">
        <f>G48</f>
        <v>0</v>
      </c>
      <c r="D49" s="234"/>
      <c r="E49" s="234"/>
      <c r="F49" s="234"/>
      <c r="G49" s="235"/>
      <c r="H49" s="307"/>
    </row>
    <row r="50" spans="1:8" ht="15.75" thickBot="1" x14ac:dyDescent="0.3">
      <c r="A50" s="307"/>
      <c r="B50" s="216"/>
      <c r="C50" s="217"/>
      <c r="D50" s="217"/>
      <c r="E50" s="217"/>
      <c r="F50" s="217"/>
      <c r="G50" s="218"/>
      <c r="H50" s="307"/>
    </row>
    <row r="51" spans="1:8" ht="21.75" thickBot="1" x14ac:dyDescent="0.3">
      <c r="A51" s="307"/>
      <c r="B51" s="147" t="s">
        <v>85</v>
      </c>
      <c r="C51" s="219" t="str">
        <f>'Zákl. nastavenie'!C5</f>
        <v>Záruka navyše</v>
      </c>
      <c r="D51" s="219"/>
      <c r="E51" s="219"/>
      <c r="F51" s="219"/>
      <c r="G51" s="220"/>
      <c r="H51" s="307"/>
    </row>
    <row r="52" spans="1:8" x14ac:dyDescent="0.25">
      <c r="A52" s="307"/>
      <c r="B52" s="148" t="s">
        <v>86</v>
      </c>
      <c r="C52" s="229" t="s">
        <v>87</v>
      </c>
      <c r="D52" s="229"/>
      <c r="E52" s="230"/>
      <c r="F52" s="149" t="s">
        <v>88</v>
      </c>
      <c r="G52" s="150" t="s">
        <v>89</v>
      </c>
      <c r="H52" s="307"/>
    </row>
    <row r="53" spans="1:8" ht="15.75" thickBot="1" x14ac:dyDescent="0.3">
      <c r="A53" s="307"/>
      <c r="B53" s="151" t="str">
        <f>'Zákl. nastavenie'!G5</f>
        <v>čím viac, tým lepšie</v>
      </c>
      <c r="C53" s="221">
        <f>'Zákl. nastavenie'!H5</f>
        <v>9003.6</v>
      </c>
      <c r="D53" s="222"/>
      <c r="E53" s="152"/>
      <c r="F53" s="153">
        <f>'Zákl. nastavenie'!F5</f>
        <v>0</v>
      </c>
      <c r="G53" s="154">
        <f>'Zákl. nastavenie'!E5</f>
        <v>36</v>
      </c>
      <c r="H53" s="307"/>
    </row>
    <row r="54" spans="1:8" ht="51" customHeight="1" thickBot="1" x14ac:dyDescent="0.35">
      <c r="A54" s="307"/>
      <c r="B54" s="223" t="s">
        <v>90</v>
      </c>
      <c r="C54" s="224"/>
      <c r="D54" s="224"/>
      <c r="E54" s="225"/>
      <c r="F54" s="106">
        <v>0</v>
      </c>
      <c r="G54" s="155">
        <f>IF(B53="čím menej, tým lepšie",(-(G53-F54)*(C53/(G53-F53))),-(F54-F53)*(C53/(G53-F53)))</f>
        <v>0</v>
      </c>
      <c r="H54" s="307"/>
    </row>
    <row r="55" spans="1:8" x14ac:dyDescent="0.25">
      <c r="A55" s="307"/>
      <c r="B55" s="148" t="s">
        <v>86</v>
      </c>
      <c r="C55" s="229" t="s">
        <v>87</v>
      </c>
      <c r="D55" s="229"/>
      <c r="E55" s="230"/>
      <c r="F55" s="149" t="s">
        <v>88</v>
      </c>
      <c r="G55" s="150" t="s">
        <v>89</v>
      </c>
      <c r="H55" s="307"/>
    </row>
    <row r="56" spans="1:8" ht="15.75" thickBot="1" x14ac:dyDescent="0.3">
      <c r="A56" s="307"/>
      <c r="B56" s="151" t="str">
        <f>'Zákl. nastavenie'!G6</f>
        <v>čím viac, tým lepšie</v>
      </c>
      <c r="C56" s="221">
        <f>'Zákl. nastavenie'!H6</f>
        <v>9003.6</v>
      </c>
      <c r="D56" s="222"/>
      <c r="E56" s="152"/>
      <c r="F56" s="153">
        <f>'Zákl. nastavenie'!F6</f>
        <v>0</v>
      </c>
      <c r="G56" s="154">
        <f>'Zákl. nastavenie'!E6</f>
        <v>36</v>
      </c>
      <c r="H56" s="307"/>
    </row>
    <row r="57" spans="1:8" ht="51" customHeight="1" thickBot="1" x14ac:dyDescent="0.35">
      <c r="A57" s="307"/>
      <c r="B57" s="226" t="s">
        <v>138</v>
      </c>
      <c r="C57" s="227"/>
      <c r="D57" s="227"/>
      <c r="E57" s="228"/>
      <c r="F57" s="106">
        <v>0</v>
      </c>
      <c r="G57" s="155">
        <f>IF(B56="čím menej, tým lepšie",(-(G56-F57)*(C56/(G56-F56))),-(F57-F56)*(C56/(G56-F56)))</f>
        <v>0</v>
      </c>
      <c r="H57" s="307"/>
    </row>
    <row r="58" spans="1:8" x14ac:dyDescent="0.25">
      <c r="A58" s="307"/>
      <c r="B58" s="158" t="s">
        <v>86</v>
      </c>
      <c r="C58" s="231" t="s">
        <v>87</v>
      </c>
      <c r="D58" s="229"/>
      <c r="E58" s="230"/>
      <c r="F58" s="149" t="s">
        <v>88</v>
      </c>
      <c r="G58" s="150" t="s">
        <v>89</v>
      </c>
      <c r="H58" s="307"/>
    </row>
    <row r="59" spans="1:8" ht="15.75" thickBot="1" x14ac:dyDescent="0.3">
      <c r="A59" s="307"/>
      <c r="B59" s="156" t="str">
        <f>'Zákl. nastavenie'!G7</f>
        <v>čím viac, tým lepšie</v>
      </c>
      <c r="C59" s="212">
        <f>'Zákl. nastavenie'!H7</f>
        <v>6002.4</v>
      </c>
      <c r="D59" s="213"/>
      <c r="E59" s="157"/>
      <c r="F59" s="153">
        <f>'Zákl. nastavenie'!F7</f>
        <v>0</v>
      </c>
      <c r="G59" s="154">
        <f>'Zákl. nastavenie'!E7</f>
        <v>24</v>
      </c>
      <c r="H59" s="307"/>
    </row>
    <row r="60" spans="1:8" ht="51" customHeight="1" thickBot="1" x14ac:dyDescent="0.35">
      <c r="A60" s="307"/>
      <c r="B60" s="226" t="s">
        <v>139</v>
      </c>
      <c r="C60" s="227"/>
      <c r="D60" s="227"/>
      <c r="E60" s="228"/>
      <c r="F60" s="106">
        <v>0</v>
      </c>
      <c r="G60" s="155">
        <f>IF(B59="čím menej, tým lepšie",(-(G59-F60)*(C59/(G59-F59))),-(F60-F59)*(C59/(G59-F59)))</f>
        <v>0</v>
      </c>
      <c r="H60" s="307"/>
    </row>
    <row r="61" spans="1:8" x14ac:dyDescent="0.25">
      <c r="A61" s="307"/>
      <c r="B61" s="158" t="s">
        <v>86</v>
      </c>
      <c r="C61" s="231" t="s">
        <v>87</v>
      </c>
      <c r="D61" s="229"/>
      <c r="E61" s="230"/>
      <c r="F61" s="149" t="s">
        <v>88</v>
      </c>
      <c r="G61" s="150" t="s">
        <v>89</v>
      </c>
      <c r="H61" s="307"/>
    </row>
    <row r="62" spans="1:8" ht="15.75" thickBot="1" x14ac:dyDescent="0.3">
      <c r="A62" s="307"/>
      <c r="B62" s="156" t="str">
        <f>'Zákl. nastavenie'!G8</f>
        <v>čím viac, tým lepšie</v>
      </c>
      <c r="C62" s="214">
        <f>'Zákl. nastavenie'!H8</f>
        <v>6002.4</v>
      </c>
      <c r="D62" s="215"/>
      <c r="E62" s="159"/>
      <c r="F62" s="153">
        <f>'Zákl. nastavenie'!F8</f>
        <v>0</v>
      </c>
      <c r="G62" s="154">
        <f>'Zákl. nastavenie'!E8</f>
        <v>24</v>
      </c>
      <c r="H62" s="307"/>
    </row>
    <row r="63" spans="1:8" ht="51" customHeight="1" thickBot="1" x14ac:dyDescent="0.35">
      <c r="A63" s="307"/>
      <c r="B63" s="226" t="s">
        <v>91</v>
      </c>
      <c r="C63" s="227"/>
      <c r="D63" s="227"/>
      <c r="E63" s="228"/>
      <c r="F63" s="106">
        <v>0</v>
      </c>
      <c r="G63" s="155">
        <f>IF(B62="čím menej, tým lepšie",(-(G62-F63)*(C62/(G62-F62))),-(F63-F62)*(C62/(G62-F62)))</f>
        <v>0</v>
      </c>
      <c r="H63" s="307"/>
    </row>
    <row r="64" spans="1:8" ht="19.5" thickBot="1" x14ac:dyDescent="0.35">
      <c r="A64" s="307"/>
      <c r="B64" s="305"/>
      <c r="C64" s="305"/>
      <c r="D64" s="305"/>
      <c r="E64" s="305"/>
      <c r="F64" s="305"/>
      <c r="G64" s="14"/>
      <c r="H64" s="307"/>
    </row>
    <row r="65" spans="1:8" ht="21.75" thickBot="1" x14ac:dyDescent="0.4">
      <c r="A65" s="307"/>
      <c r="B65" s="209" t="s">
        <v>92</v>
      </c>
      <c r="C65" s="210"/>
      <c r="D65" s="210"/>
      <c r="E65" s="210"/>
      <c r="F65" s="211"/>
      <c r="G65" s="160">
        <f>SUM(C49,G54,G57,G60,G63)</f>
        <v>0</v>
      </c>
      <c r="H65" s="307"/>
    </row>
    <row r="66" spans="1:8" ht="15.75" thickBot="1" x14ac:dyDescent="0.3">
      <c r="A66" s="307"/>
      <c r="B66" s="14"/>
      <c r="C66" s="14"/>
      <c r="D66" s="14"/>
      <c r="E66" s="14"/>
      <c r="F66" s="14"/>
      <c r="G66" s="14"/>
      <c r="H66" s="307"/>
    </row>
    <row r="67" spans="1:8" ht="27" customHeight="1" x14ac:dyDescent="0.35">
      <c r="A67" s="307"/>
      <c r="B67" s="295" t="s">
        <v>93</v>
      </c>
      <c r="C67" s="296"/>
      <c r="D67" s="296"/>
      <c r="E67" s="296"/>
      <c r="F67" s="296"/>
      <c r="G67" s="297"/>
      <c r="H67" s="307"/>
    </row>
    <row r="68" spans="1:8" ht="14.25" customHeight="1" x14ac:dyDescent="0.25">
      <c r="A68" s="307"/>
      <c r="B68" s="302" t="s">
        <v>140</v>
      </c>
      <c r="C68" s="303"/>
      <c r="D68" s="303"/>
      <c r="E68" s="303"/>
      <c r="F68" s="303"/>
      <c r="G68" s="304"/>
      <c r="H68" s="307"/>
    </row>
    <row r="69" spans="1:8" ht="30" customHeight="1" x14ac:dyDescent="0.25">
      <c r="A69" s="307"/>
      <c r="B69" s="287" t="s">
        <v>94</v>
      </c>
      <c r="C69" s="288"/>
      <c r="D69" s="115"/>
      <c r="E69" s="116" t="s">
        <v>95</v>
      </c>
      <c r="F69" s="289"/>
      <c r="G69" s="290"/>
      <c r="H69" s="307"/>
    </row>
    <row r="70" spans="1:8" ht="30" customHeight="1" x14ac:dyDescent="0.25">
      <c r="A70" s="307"/>
      <c r="B70" s="287" t="s">
        <v>96</v>
      </c>
      <c r="C70" s="288"/>
      <c r="D70" s="115"/>
      <c r="E70" s="113" t="s">
        <v>97</v>
      </c>
      <c r="F70" s="293"/>
      <c r="G70" s="294"/>
      <c r="H70" s="307"/>
    </row>
    <row r="71" spans="1:8" ht="30" customHeight="1" thickBot="1" x14ac:dyDescent="0.3">
      <c r="A71" s="307"/>
      <c r="B71" s="298" t="s">
        <v>98</v>
      </c>
      <c r="C71" s="299"/>
      <c r="D71" s="117"/>
      <c r="E71" s="114" t="s">
        <v>99</v>
      </c>
      <c r="F71" s="300"/>
      <c r="G71" s="301"/>
      <c r="H71" s="307"/>
    </row>
    <row r="72" spans="1:8" x14ac:dyDescent="0.25">
      <c r="A72" s="307"/>
      <c r="B72" s="284"/>
      <c r="C72" s="285"/>
      <c r="D72" s="285"/>
      <c r="E72" s="285"/>
      <c r="F72" s="285"/>
      <c r="G72" s="286"/>
      <c r="H72" s="307"/>
    </row>
    <row r="73" spans="1:8" ht="30" customHeight="1" x14ac:dyDescent="0.25">
      <c r="A73" s="307"/>
      <c r="B73" s="287" t="s">
        <v>94</v>
      </c>
      <c r="C73" s="288"/>
      <c r="D73" s="115"/>
      <c r="E73" s="116" t="s">
        <v>95</v>
      </c>
      <c r="F73" s="289"/>
      <c r="G73" s="290"/>
      <c r="H73" s="307"/>
    </row>
    <row r="74" spans="1:8" ht="30" customHeight="1" x14ac:dyDescent="0.25">
      <c r="A74" s="307"/>
      <c r="B74" s="287" t="s">
        <v>96</v>
      </c>
      <c r="C74" s="288"/>
      <c r="D74" s="115"/>
      <c r="E74" s="113" t="s">
        <v>97</v>
      </c>
      <c r="F74" s="293"/>
      <c r="G74" s="294"/>
      <c r="H74" s="307"/>
    </row>
    <row r="75" spans="1:8" ht="30" customHeight="1" thickBot="1" x14ac:dyDescent="0.3">
      <c r="A75" s="307"/>
      <c r="B75" s="298" t="s">
        <v>98</v>
      </c>
      <c r="C75" s="299"/>
      <c r="D75" s="117"/>
      <c r="E75" s="114" t="s">
        <v>99</v>
      </c>
      <c r="F75" s="300"/>
      <c r="G75" s="301"/>
      <c r="H75" s="307"/>
    </row>
    <row r="76" spans="1:8" x14ac:dyDescent="0.25">
      <c r="A76" s="307"/>
      <c r="B76" s="284"/>
      <c r="C76" s="285"/>
      <c r="D76" s="285"/>
      <c r="E76" s="285"/>
      <c r="F76" s="285"/>
      <c r="G76" s="286"/>
      <c r="H76" s="307"/>
    </row>
    <row r="77" spans="1:8" ht="30" customHeight="1" x14ac:dyDescent="0.25">
      <c r="A77" s="307"/>
      <c r="B77" s="287" t="s">
        <v>94</v>
      </c>
      <c r="C77" s="288"/>
      <c r="D77" s="115"/>
      <c r="E77" s="116" t="s">
        <v>95</v>
      </c>
      <c r="F77" s="289"/>
      <c r="G77" s="290"/>
      <c r="H77" s="307"/>
    </row>
    <row r="78" spans="1:8" ht="30" customHeight="1" x14ac:dyDescent="0.25">
      <c r="A78" s="307"/>
      <c r="B78" s="287" t="s">
        <v>96</v>
      </c>
      <c r="C78" s="288"/>
      <c r="D78" s="115"/>
      <c r="E78" s="113" t="s">
        <v>97</v>
      </c>
      <c r="F78" s="293"/>
      <c r="G78" s="294"/>
      <c r="H78" s="307"/>
    </row>
    <row r="79" spans="1:8" ht="30" customHeight="1" thickBot="1" x14ac:dyDescent="0.3">
      <c r="A79" s="307"/>
      <c r="B79" s="298" t="s">
        <v>98</v>
      </c>
      <c r="C79" s="299"/>
      <c r="D79" s="117"/>
      <c r="E79" s="114" t="s">
        <v>99</v>
      </c>
      <c r="F79" s="300"/>
      <c r="G79" s="301"/>
      <c r="H79" s="307"/>
    </row>
    <row r="80" spans="1:8" ht="15.75" thickBot="1" x14ac:dyDescent="0.3">
      <c r="A80" s="307"/>
      <c r="B80" s="309"/>
      <c r="C80" s="309"/>
      <c r="D80" s="309"/>
      <c r="E80" s="309"/>
      <c r="F80" s="309"/>
      <c r="G80" s="309"/>
      <c r="H80" s="307"/>
    </row>
    <row r="81" spans="1:8" x14ac:dyDescent="0.25">
      <c r="A81" s="307"/>
      <c r="B81" s="316" t="s">
        <v>100</v>
      </c>
      <c r="C81" s="310" t="s">
        <v>101</v>
      </c>
      <c r="D81" s="311"/>
      <c r="E81" s="312"/>
      <c r="F81" s="318" t="s">
        <v>102</v>
      </c>
      <c r="G81" s="319"/>
      <c r="H81" s="307"/>
    </row>
    <row r="82" spans="1:8" ht="15.75" thickBot="1" x14ac:dyDescent="0.3">
      <c r="A82" s="307"/>
      <c r="B82" s="317"/>
      <c r="C82" s="313"/>
      <c r="D82" s="314"/>
      <c r="E82" s="315"/>
      <c r="F82" s="320"/>
      <c r="G82" s="321"/>
      <c r="H82" s="307"/>
    </row>
    <row r="83" spans="1:8" x14ac:dyDescent="0.25">
      <c r="A83" s="307"/>
      <c r="B83" s="308"/>
      <c r="C83" s="308"/>
      <c r="D83" s="308"/>
      <c r="E83" s="308"/>
      <c r="F83" s="308"/>
      <c r="G83" s="308"/>
      <c r="H83" s="307"/>
    </row>
  </sheetData>
  <sheetProtection algorithmName="SHA-512" hashValue="lXDac6qe95kzbcdegO6kNMH4CYxgShS/Bfq/RTSdQCNjIkzuiajAN+vljaTx1b5fUvCv+cd7uj+UJfVFiqZzYw==" saltValue="bmfQbG8ycKTWFOzvvkEPXw==" spinCount="100000" sheet="1" objects="1" scenarios="1" selectLockedCells="1"/>
  <mergeCells count="85">
    <mergeCell ref="B1:G1"/>
    <mergeCell ref="A1:A83"/>
    <mergeCell ref="H1:H83"/>
    <mergeCell ref="B83:G83"/>
    <mergeCell ref="B79:C79"/>
    <mergeCell ref="F79:G79"/>
    <mergeCell ref="B80:G80"/>
    <mergeCell ref="C81:E82"/>
    <mergeCell ref="B73:C73"/>
    <mergeCell ref="F73:G73"/>
    <mergeCell ref="B74:C74"/>
    <mergeCell ref="F74:G74"/>
    <mergeCell ref="B75:C75"/>
    <mergeCell ref="F75:G75"/>
    <mergeCell ref="B81:B82"/>
    <mergeCell ref="F81:G82"/>
    <mergeCell ref="B76:G76"/>
    <mergeCell ref="B77:C77"/>
    <mergeCell ref="F77:G77"/>
    <mergeCell ref="B78:C78"/>
    <mergeCell ref="B48:F48"/>
    <mergeCell ref="F78:G78"/>
    <mergeCell ref="B67:G67"/>
    <mergeCell ref="B70:C70"/>
    <mergeCell ref="F69:G69"/>
    <mergeCell ref="F70:G70"/>
    <mergeCell ref="B69:C69"/>
    <mergeCell ref="B71:C71"/>
    <mergeCell ref="F71:G71"/>
    <mergeCell ref="B72:G72"/>
    <mergeCell ref="B68:G68"/>
    <mergeCell ref="B64:F64"/>
    <mergeCell ref="C28:G28"/>
    <mergeCell ref="C8:G8"/>
    <mergeCell ref="C9:G9"/>
    <mergeCell ref="F10:G10"/>
    <mergeCell ref="B11:G11"/>
    <mergeCell ref="B12:G12"/>
    <mergeCell ref="B14:F14"/>
    <mergeCell ref="B15:F15"/>
    <mergeCell ref="B16:F16"/>
    <mergeCell ref="C10:E10"/>
    <mergeCell ref="B13:F13"/>
    <mergeCell ref="B17:F17"/>
    <mergeCell ref="B27:G27"/>
    <mergeCell ref="B24:D24"/>
    <mergeCell ref="B25:D25"/>
    <mergeCell ref="B26:D26"/>
    <mergeCell ref="B2:G2"/>
    <mergeCell ref="B3:G3"/>
    <mergeCell ref="C4:G4"/>
    <mergeCell ref="C5:G5"/>
    <mergeCell ref="C6:G6"/>
    <mergeCell ref="C7:G7"/>
    <mergeCell ref="C49:G49"/>
    <mergeCell ref="B32:G32"/>
    <mergeCell ref="B40:G40"/>
    <mergeCell ref="B18:G18"/>
    <mergeCell ref="B19:G19"/>
    <mergeCell ref="B21:G21"/>
    <mergeCell ref="B20:F20"/>
    <mergeCell ref="B29:D29"/>
    <mergeCell ref="E22:G22"/>
    <mergeCell ref="E24:G24"/>
    <mergeCell ref="E23:G23"/>
    <mergeCell ref="E25:G25"/>
    <mergeCell ref="E26:G26"/>
    <mergeCell ref="B30:D30"/>
    <mergeCell ref="B22:D22"/>
    <mergeCell ref="B23:D23"/>
    <mergeCell ref="B65:F65"/>
    <mergeCell ref="C59:D59"/>
    <mergeCell ref="C62:D62"/>
    <mergeCell ref="B50:G50"/>
    <mergeCell ref="C51:G51"/>
    <mergeCell ref="C53:D53"/>
    <mergeCell ref="C56:D56"/>
    <mergeCell ref="B54:E54"/>
    <mergeCell ref="B57:E57"/>
    <mergeCell ref="B60:E60"/>
    <mergeCell ref="B63:E63"/>
    <mergeCell ref="C52:E52"/>
    <mergeCell ref="C55:E55"/>
    <mergeCell ref="C58:E58"/>
    <mergeCell ref="C61:E61"/>
  </mergeCells>
  <conditionalFormatting sqref="B22:D25">
    <cfRule type="expression" dxfId="3" priority="2">
      <formula>$G$20="áno"</formula>
    </cfRule>
  </conditionalFormatting>
  <conditionalFormatting sqref="B26:D26">
    <cfRule type="expression" dxfId="2" priority="1">
      <formula>$G$20="áno"</formula>
    </cfRule>
  </conditionalFormatting>
  <conditionalFormatting sqref="E22:G25">
    <cfRule type="expression" dxfId="1" priority="5">
      <formula>$G$20="áno"</formula>
    </cfRule>
  </conditionalFormatting>
  <conditionalFormatting sqref="E26:G26">
    <cfRule type="expression" dxfId="0" priority="4">
      <formula>$G$20="áno"</formula>
    </cfRule>
  </conditionalFormatting>
  <dataValidations count="3">
    <dataValidation type="list" allowBlank="1" showInputMessage="1" showErrorMessage="1" sqref="C10" xr:uid="{CACC827A-9BDE-4D68-BE0A-714B664E9FFF}">
      <formula1>"Som platcom DPH,Nie som platcom DPH"</formula1>
    </dataValidation>
    <dataValidation type="decimal" allowBlank="1" showInputMessage="1" showErrorMessage="1" sqref="F54" xr:uid="{DF555328-7AF1-46D1-9EEB-2B692D2F2160}">
      <formula1>F53</formula1>
      <formula2>G53</formula2>
    </dataValidation>
    <dataValidation type="list" allowBlank="1" showInputMessage="1" showErrorMessage="1" sqref="G20" xr:uid="{E6D10311-FDB5-4501-B531-3343293A5FEE}">
      <formula1>"áno,nie"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3" name="Check Box 5">
              <controlPr defaultSize="0" autoFill="0" autoLine="0" autoPict="0">
                <anchor moveWithCells="1">
                  <from>
                    <xdr:col>6</xdr:col>
                    <xdr:colOff>0</xdr:colOff>
                    <xdr:row>12</xdr:row>
                    <xdr:rowOff>0</xdr:rowOff>
                  </from>
                  <to>
                    <xdr:col>7</xdr:col>
                    <xdr:colOff>171450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4" name="Check Box 6">
              <controlPr defaultSize="0" autoFill="0" autoLine="0" autoPict="0">
                <anchor moveWithCells="1">
                  <from>
                    <xdr:col>6</xdr:col>
                    <xdr:colOff>0</xdr:colOff>
                    <xdr:row>14</xdr:row>
                    <xdr:rowOff>0</xdr:rowOff>
                  </from>
                  <to>
                    <xdr:col>7</xdr:col>
                    <xdr:colOff>161925</xdr:colOff>
                    <xdr:row>14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5" name="Check Box 7">
              <controlPr defaultSize="0" autoFill="0" autoLine="0" autoPict="0">
                <anchor moveWithCells="1">
                  <from>
                    <xdr:col>6</xdr:col>
                    <xdr:colOff>0</xdr:colOff>
                    <xdr:row>15</xdr:row>
                    <xdr:rowOff>0</xdr:rowOff>
                  </from>
                  <to>
                    <xdr:col>7</xdr:col>
                    <xdr:colOff>161925</xdr:colOff>
                    <xdr:row>15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6" name="Check Box 8">
              <controlPr defaultSize="0" autoFill="0" autoLine="0" autoPict="0">
                <anchor moveWithCells="1">
                  <from>
                    <xdr:col>5</xdr:col>
                    <xdr:colOff>1933575</xdr:colOff>
                    <xdr:row>16</xdr:row>
                    <xdr:rowOff>0</xdr:rowOff>
                  </from>
                  <to>
                    <xdr:col>7</xdr:col>
                    <xdr:colOff>161925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7" name="Check Box 10">
              <controlPr defaultSize="0" autoFill="0" autoLine="0" autoPict="0">
                <anchor moveWithCells="1">
                  <from>
                    <xdr:col>6</xdr:col>
                    <xdr:colOff>0</xdr:colOff>
                    <xdr:row>13</xdr:row>
                    <xdr:rowOff>0</xdr:rowOff>
                  </from>
                  <to>
                    <xdr:col>7</xdr:col>
                    <xdr:colOff>171450</xdr:colOff>
                    <xdr:row>14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B10" sqref="B10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103</v>
      </c>
    </row>
    <row r="3" spans="2:2" x14ac:dyDescent="0.25">
      <c r="B3" s="4"/>
    </row>
    <row r="4" spans="2:2" x14ac:dyDescent="0.25">
      <c r="B4" s="5" t="s">
        <v>104</v>
      </c>
    </row>
    <row r="5" spans="2:2" x14ac:dyDescent="0.25">
      <c r="B5" s="6"/>
    </row>
    <row r="6" spans="2:2" x14ac:dyDescent="0.25">
      <c r="B6" s="7" t="s">
        <v>105</v>
      </c>
    </row>
    <row r="7" spans="2:2" x14ac:dyDescent="0.25">
      <c r="B7" s="5"/>
    </row>
    <row r="8" spans="2:2" x14ac:dyDescent="0.25">
      <c r="B8" s="107" t="s">
        <v>106</v>
      </c>
    </row>
    <row r="9" spans="2:2" x14ac:dyDescent="0.25">
      <c r="B9" s="107"/>
    </row>
    <row r="10" spans="2:2" x14ac:dyDescent="0.25">
      <c r="B10" s="108" t="s">
        <v>107</v>
      </c>
    </row>
    <row r="11" spans="2:2" x14ac:dyDescent="0.25">
      <c r="B11" s="108" t="s">
        <v>108</v>
      </c>
    </row>
    <row r="12" spans="2:2" x14ac:dyDescent="0.25">
      <c r="B12" s="108" t="s">
        <v>109</v>
      </c>
    </row>
    <row r="13" spans="2:2" x14ac:dyDescent="0.25">
      <c r="B13" s="108" t="s">
        <v>110</v>
      </c>
    </row>
    <row r="14" spans="2:2" ht="16.5" customHeight="1" x14ac:dyDescent="0.25">
      <c r="B14" s="5"/>
    </row>
    <row r="15" spans="2:2" ht="30" x14ac:dyDescent="0.25">
      <c r="B15" s="107" t="s">
        <v>111</v>
      </c>
    </row>
    <row r="16" spans="2:2" x14ac:dyDescent="0.25">
      <c r="B16" s="8"/>
    </row>
    <row r="17" spans="2:2" ht="30" x14ac:dyDescent="0.25">
      <c r="B17" s="5" t="s">
        <v>112</v>
      </c>
    </row>
    <row r="18" spans="2:2" ht="15.75" thickBot="1" x14ac:dyDescent="0.3">
      <c r="B18" s="9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ht="13.5" customHeight="1" x14ac:dyDescent="0.25">
      <c r="B22" s="1"/>
    </row>
    <row r="23" spans="2:2" ht="15.75" x14ac:dyDescent="0.25">
      <c r="B23" s="2"/>
    </row>
  </sheetData>
  <sheetProtection algorithmName="SHA-512" hashValue="P7jvMKwDLCzPCtHSydW1DZIPZkH4/DOv5lv3U/VZQFT0U+ysEwMGJpoyBpL7NGwXt7Jddux5KMgG5TzXZgvA2w==" saltValue="gLnVV2iUDmDAC9ql7tA8xA==" spinCount="100000" sheet="1" objects="1" scenarios="1" selectLockedCells="1"/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/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113</v>
      </c>
    </row>
    <row r="3" spans="2:2" x14ac:dyDescent="0.25">
      <c r="B3" s="4"/>
    </row>
    <row r="4" spans="2:2" x14ac:dyDescent="0.25">
      <c r="B4" s="10" t="s">
        <v>104</v>
      </c>
    </row>
    <row r="5" spans="2:2" x14ac:dyDescent="0.25">
      <c r="B5" s="4"/>
    </row>
    <row r="6" spans="2:2" x14ac:dyDescent="0.25">
      <c r="B6" s="11" t="s">
        <v>105</v>
      </c>
    </row>
    <row r="7" spans="2:2" x14ac:dyDescent="0.25">
      <c r="B7" s="12"/>
    </row>
    <row r="8" spans="2:2" ht="60.75" customHeight="1" x14ac:dyDescent="0.25">
      <c r="B8" s="5" t="s">
        <v>114</v>
      </c>
    </row>
    <row r="9" spans="2:2" x14ac:dyDescent="0.25">
      <c r="B9" s="5"/>
    </row>
    <row r="10" spans="2:2" x14ac:dyDescent="0.25">
      <c r="B10" s="5" t="s">
        <v>115</v>
      </c>
    </row>
    <row r="11" spans="2:2" x14ac:dyDescent="0.25">
      <c r="B11" s="5" t="s">
        <v>116</v>
      </c>
    </row>
    <row r="12" spans="2:2" x14ac:dyDescent="0.25">
      <c r="B12" s="5" t="s">
        <v>117</v>
      </c>
    </row>
    <row r="13" spans="2:2" x14ac:dyDescent="0.25">
      <c r="B13" s="5" t="s">
        <v>118</v>
      </c>
    </row>
    <row r="14" spans="2:2" x14ac:dyDescent="0.25">
      <c r="B14" s="5" t="s">
        <v>119</v>
      </c>
    </row>
    <row r="15" spans="2:2" x14ac:dyDescent="0.25">
      <c r="B15" s="5" t="s">
        <v>120</v>
      </c>
    </row>
    <row r="16" spans="2:2" x14ac:dyDescent="0.25">
      <c r="B16" s="5" t="s">
        <v>121</v>
      </c>
    </row>
    <row r="17" spans="2:2" ht="30" x14ac:dyDescent="0.25">
      <c r="B17" s="5" t="s">
        <v>122</v>
      </c>
    </row>
    <row r="18" spans="2:2" x14ac:dyDescent="0.25">
      <c r="B18" s="5" t="s">
        <v>123</v>
      </c>
    </row>
    <row r="19" spans="2:2" x14ac:dyDescent="0.25">
      <c r="B19" s="5" t="s">
        <v>124</v>
      </c>
    </row>
    <row r="20" spans="2:2" x14ac:dyDescent="0.25">
      <c r="B20" s="5" t="s">
        <v>125</v>
      </c>
    </row>
    <row r="21" spans="2:2" ht="30" x14ac:dyDescent="0.25">
      <c r="B21" s="5" t="s">
        <v>126</v>
      </c>
    </row>
    <row r="22" spans="2:2" x14ac:dyDescent="0.25">
      <c r="B22" s="5" t="s">
        <v>127</v>
      </c>
    </row>
    <row r="23" spans="2:2" x14ac:dyDescent="0.25">
      <c r="B23" s="6"/>
    </row>
    <row r="24" spans="2:2" ht="60" x14ac:dyDescent="0.25">
      <c r="B24" s="5" t="s">
        <v>128</v>
      </c>
    </row>
    <row r="25" spans="2:2" ht="13.5" customHeight="1" x14ac:dyDescent="0.25">
      <c r="B25" s="5"/>
    </row>
    <row r="26" spans="2:2" ht="30" x14ac:dyDescent="0.25">
      <c r="B26" s="5" t="s">
        <v>129</v>
      </c>
    </row>
    <row r="27" spans="2:2" ht="15.75" thickBot="1" x14ac:dyDescent="0.3">
      <c r="B27" s="13"/>
    </row>
  </sheetData>
  <sheetProtection algorithmName="SHA-512" hashValue="g0h3UMAImXooO4T+OaGEOWj513I+CtcuJ/8CpD4wJFENp0uHTQ7ixw8BvQQa7Fp0o88ZXW6vTjZsuQVVNcnPWg==" saltValue="9gzyY7CeiVSmj1d50l8nhw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/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130</v>
      </c>
    </row>
    <row r="3" spans="2:2" x14ac:dyDescent="0.25">
      <c r="B3" s="4"/>
    </row>
    <row r="4" spans="2:2" x14ac:dyDescent="0.25">
      <c r="B4" s="5" t="s">
        <v>104</v>
      </c>
    </row>
    <row r="5" spans="2:2" x14ac:dyDescent="0.25">
      <c r="B5" s="6"/>
    </row>
    <row r="6" spans="2:2" x14ac:dyDescent="0.25">
      <c r="B6" s="7" t="s">
        <v>105</v>
      </c>
    </row>
    <row r="7" spans="2:2" x14ac:dyDescent="0.25">
      <c r="B7" s="5"/>
    </row>
    <row r="8" spans="2:2" ht="60.75" customHeight="1" x14ac:dyDescent="0.25">
      <c r="B8" s="5" t="s">
        <v>131</v>
      </c>
    </row>
    <row r="9" spans="2:2" x14ac:dyDescent="0.25">
      <c r="B9" s="5" t="s">
        <v>132</v>
      </c>
    </row>
    <row r="10" spans="2:2" x14ac:dyDescent="0.25">
      <c r="B10" s="8"/>
    </row>
    <row r="11" spans="2:2" ht="30" x14ac:dyDescent="0.25">
      <c r="B11" s="5" t="s">
        <v>133</v>
      </c>
    </row>
    <row r="12" spans="2:2" x14ac:dyDescent="0.25">
      <c r="B12" s="5"/>
    </row>
    <row r="13" spans="2:2" ht="45" x14ac:dyDescent="0.25">
      <c r="B13" s="5" t="s">
        <v>134</v>
      </c>
    </row>
    <row r="14" spans="2:2" x14ac:dyDescent="0.25">
      <c r="B14" s="5"/>
    </row>
    <row r="15" spans="2:2" ht="45" x14ac:dyDescent="0.25">
      <c r="B15" s="5" t="s">
        <v>135</v>
      </c>
    </row>
    <row r="16" spans="2:2" x14ac:dyDescent="0.25">
      <c r="B16" s="5"/>
    </row>
    <row r="17" spans="2:2" ht="60" x14ac:dyDescent="0.25">
      <c r="B17" s="5" t="s">
        <v>136</v>
      </c>
    </row>
    <row r="18" spans="2:2" x14ac:dyDescent="0.25">
      <c r="B18" s="5"/>
    </row>
    <row r="19" spans="2:2" ht="75" x14ac:dyDescent="0.25">
      <c r="B19" s="5" t="s">
        <v>137</v>
      </c>
    </row>
    <row r="20" spans="2:2" ht="15.75" thickBot="1" x14ac:dyDescent="0.3">
      <c r="B20" s="9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sheetProtection algorithmName="SHA-512" hashValue="rq9a9n/dbbykLlzO/XD0VgpYziuR+jH0zRPBcqZlDw/KZ9glG/2r09Y02Kx2D9oS7nbNXE6fE+z5tTfzBOy/IQ==" saltValue="hXdoGbedESB+OKNT7LSVuQ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33B6865D357D49BB28EF11379B4E0B" ma:contentTypeVersion="4" ma:contentTypeDescription="Umožňuje vytvoriť nový dokument." ma:contentTypeScope="" ma:versionID="00a8970c3274c7649d9f4b839bc0f4e6">
  <xsd:schema xmlns:xsd="http://www.w3.org/2001/XMLSchema" xmlns:xs="http://www.w3.org/2001/XMLSchema" xmlns:p="http://schemas.microsoft.com/office/2006/metadata/properties" xmlns:ns2="54c68185-e36f-49c8-b6f0-1fda4cb34f81" targetNamespace="http://schemas.microsoft.com/office/2006/metadata/properties" ma:root="true" ma:fieldsID="21d52285eb44ab42f8ddeea19b21f3d1" ns2:_="">
    <xsd:import namespace="54c68185-e36f-49c8-b6f0-1fda4cb34f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68185-e36f-49c8-b6f0-1fda4cb34f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  <ds:schemaRef ds:uri="54c68185-e36f-49c8-b6f0-1fda4cb34f81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B4CECC-8892-4CC1-9C39-85E4F404A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c68185-e36f-49c8-b6f0-1fda4cb34f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3</vt:i4>
      </vt:variant>
    </vt:vector>
  </HeadingPairs>
  <TitlesOfParts>
    <vt:vector size="8" baseType="lpstr">
      <vt:lpstr>Zákl. nastavenie</vt:lpstr>
      <vt:lpstr>Ponuka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Veselá Martina</cp:lastModifiedBy>
  <cp:revision/>
  <dcterms:created xsi:type="dcterms:W3CDTF">2022-09-22T09:41:16Z</dcterms:created>
  <dcterms:modified xsi:type="dcterms:W3CDTF">2025-07-03T08:05:07Z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0x010100EC33B6865D357D49BB28EF11379B4E0B</vt:lpwstr>
  </property>
</Properties>
</file>