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Rekapitulácia stavby" sheetId="1" r:id="rId1"/>
    <sheet name="SO.01 - Maštaľ" sheetId="2" r:id="rId2"/>
  </sheets>
  <definedNames>
    <definedName name="_xlnm._FilterDatabase" localSheetId="1" hidden="1">'SO.01 - Maštaľ'!$C$128:$K$177</definedName>
    <definedName name="_xlnm.Print_Titles" localSheetId="0">'Rekapitulácia stavby'!$92:$92</definedName>
    <definedName name="_xlnm.Print_Titles" localSheetId="1">'SO.01 - Maštaľ'!$128:$128</definedName>
    <definedName name="_xlnm.Print_Area" localSheetId="0">'Rekapitulácia stavby'!$D$4:$AO$76,'Rekapitulácia stavby'!$C$82:$AQ$96</definedName>
    <definedName name="_xlnm.Print_Area" localSheetId="1">'SO.01 - Maštaľ'!$C$4:$J$76,'SO.01 - Maštaľ'!$C$116:$J$177</definedName>
  </definedNames>
  <calcPr calcId="124519"/>
</workbook>
</file>

<file path=xl/calcChain.xml><?xml version="1.0" encoding="utf-8"?>
<calcChain xmlns="http://schemas.openxmlformats.org/spreadsheetml/2006/main">
  <c r="J37" i="2"/>
  <c r="J36"/>
  <c r="AY95" i="1"/>
  <c r="J35" i="2"/>
  <c r="AX95" i="1"/>
  <c r="BI177" i="2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T165" s="1"/>
  <c r="R166"/>
  <c r="R165"/>
  <c r="P166"/>
  <c r="P165" s="1"/>
  <c r="BI164"/>
  <c r="BH164"/>
  <c r="BG164"/>
  <c r="BE164"/>
  <c r="T164"/>
  <c r="T163"/>
  <c r="R164"/>
  <c r="R163" s="1"/>
  <c r="P164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 s="1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1"/>
  <c r="F89"/>
  <c r="E87"/>
  <c r="J24"/>
  <c r="E24"/>
  <c r="J92" s="1"/>
  <c r="J23"/>
  <c r="J21"/>
  <c r="E21"/>
  <c r="J125" s="1"/>
  <c r="J20"/>
  <c r="J18"/>
  <c r="E18"/>
  <c r="F126" s="1"/>
  <c r="J17"/>
  <c r="J12"/>
  <c r="J123" s="1"/>
  <c r="E7"/>
  <c r="E85"/>
  <c r="L90" i="1"/>
  <c r="AM90"/>
  <c r="AM89"/>
  <c r="L89"/>
  <c r="AM87"/>
  <c r="L87"/>
  <c r="L85"/>
  <c r="L84"/>
  <c r="BK177" i="2"/>
  <c r="J164"/>
  <c r="J157"/>
  <c r="J148"/>
  <c r="BK143"/>
  <c r="J137"/>
  <c r="J171"/>
  <c r="J161"/>
  <c r="J153"/>
  <c r="BK145"/>
  <c r="BK139"/>
  <c r="BK132"/>
  <c r="BK162"/>
  <c r="BK149"/>
  <c r="BK138"/>
  <c r="BK173"/>
  <c r="J155"/>
  <c r="BK135"/>
  <c r="J173"/>
  <c r="BK161"/>
  <c r="J150"/>
  <c r="BK147"/>
  <c r="J142"/>
  <c r="J170"/>
  <c r="J151"/>
  <c r="J143"/>
  <c r="J135"/>
  <c r="BK175"/>
  <c r="J166"/>
  <c r="BK153"/>
  <c r="J140"/>
  <c r="BK174"/>
  <c r="J158"/>
  <c r="J136"/>
  <c r="J132"/>
  <c r="J168"/>
  <c r="J162"/>
  <c r="BK156"/>
  <c r="J145"/>
  <c r="J138"/>
  <c r="J174"/>
  <c r="BK164"/>
  <c r="BK155"/>
  <c r="J146"/>
  <c r="BK136"/>
  <c r="J176"/>
  <c r="BK168"/>
  <c r="BK157"/>
  <c r="BK142"/>
  <c r="J177"/>
  <c r="BK171"/>
  <c r="J149"/>
  <c r="J133"/>
  <c r="BK176"/>
  <c r="BK166"/>
  <c r="BK151"/>
  <c r="BK146"/>
  <c r="J139"/>
  <c r="J175"/>
  <c r="BK169"/>
  <c r="J156"/>
  <c r="BK150"/>
  <c r="BK140"/>
  <c r="BK133"/>
  <c r="J169"/>
  <c r="BK158"/>
  <c r="J147"/>
  <c r="BK137"/>
  <c r="BK170"/>
  <c r="BK148"/>
  <c r="AS94" i="1"/>
  <c r="BK134" i="2" l="1"/>
  <c r="J134"/>
  <c r="J99"/>
  <c r="BK141"/>
  <c r="J141"/>
  <c r="J100"/>
  <c r="R141"/>
  <c r="T144"/>
  <c r="T154"/>
  <c r="T160"/>
  <c r="BK167"/>
  <c r="J167" s="1"/>
  <c r="J108" s="1"/>
  <c r="BK172"/>
  <c r="J172"/>
  <c r="J109" s="1"/>
  <c r="P131"/>
  <c r="P134"/>
  <c r="T141"/>
  <c r="R144"/>
  <c r="BK154"/>
  <c r="J154"/>
  <c r="J103"/>
  <c r="R160"/>
  <c r="P172"/>
  <c r="BK131"/>
  <c r="J131"/>
  <c r="J98" s="1"/>
  <c r="R131"/>
  <c r="R134"/>
  <c r="BK144"/>
  <c r="J144" s="1"/>
  <c r="J101" s="1"/>
  <c r="R154"/>
  <c r="P160"/>
  <c r="R167"/>
  <c r="R172"/>
  <c r="T131"/>
  <c r="T134"/>
  <c r="P141"/>
  <c r="P144"/>
  <c r="P154"/>
  <c r="BK160"/>
  <c r="J160" s="1"/>
  <c r="J105" s="1"/>
  <c r="P167"/>
  <c r="T167"/>
  <c r="T172"/>
  <c r="BK152"/>
  <c r="J152"/>
  <c r="J102"/>
  <c r="BK165"/>
  <c r="J165"/>
  <c r="J107"/>
  <c r="BK163"/>
  <c r="J163" s="1"/>
  <c r="J106" s="1"/>
  <c r="J89"/>
  <c r="E119"/>
  <c r="BF132"/>
  <c r="BF133"/>
  <c r="BF135"/>
  <c r="BF146"/>
  <c r="BF147"/>
  <c r="BF149"/>
  <c r="BF156"/>
  <c r="BF175"/>
  <c r="F92"/>
  <c r="J126"/>
  <c r="BF138"/>
  <c r="BF150"/>
  <c r="BF164"/>
  <c r="BF168"/>
  <c r="BF169"/>
  <c r="BF176"/>
  <c r="J91"/>
  <c r="BF140"/>
  <c r="BF142"/>
  <c r="BF145"/>
  <c r="BF151"/>
  <c r="BF153"/>
  <c r="BF155"/>
  <c r="BF157"/>
  <c r="BF170"/>
  <c r="BF173"/>
  <c r="BF136"/>
  <c r="BF137"/>
  <c r="BF139"/>
  <c r="BF143"/>
  <c r="BF148"/>
  <c r="BF158"/>
  <c r="BF161"/>
  <c r="BF162"/>
  <c r="BF166"/>
  <c r="BF171"/>
  <c r="BF174"/>
  <c r="BF177"/>
  <c r="J33"/>
  <c r="AV95" i="1"/>
  <c r="F36" i="2"/>
  <c r="BC95" i="1"/>
  <c r="BC94"/>
  <c r="W32"/>
  <c r="F37" i="2"/>
  <c r="BD95" i="1"/>
  <c r="BD94"/>
  <c r="W33"/>
  <c r="F35" i="2"/>
  <c r="BB95" i="1"/>
  <c r="BB94"/>
  <c r="AX94"/>
  <c r="F33" i="2"/>
  <c r="AZ95" i="1"/>
  <c r="AZ94"/>
  <c r="AV94"/>
  <c r="AK29" s="1"/>
  <c r="T130" i="2" l="1"/>
  <c r="R130"/>
  <c r="R159"/>
  <c r="P159"/>
  <c r="P130"/>
  <c r="P129"/>
  <c r="AU95" i="1" s="1"/>
  <c r="AU94" s="1"/>
  <c r="T159" i="2"/>
  <c r="BK159"/>
  <c r="J159"/>
  <c r="J104" s="1"/>
  <c r="BK130"/>
  <c r="J130"/>
  <c r="J97"/>
  <c r="F34"/>
  <c r="BA95" i="1"/>
  <c r="BA94"/>
  <c r="W30" s="1"/>
  <c r="W29"/>
  <c r="W31"/>
  <c r="AY94"/>
  <c r="J34" i="2"/>
  <c r="AW95" i="1" s="1"/>
  <c r="AT95" s="1"/>
  <c r="R129" i="2" l="1"/>
  <c r="T129"/>
  <c r="BK129"/>
  <c r="J129" s="1"/>
  <c r="J96" s="1"/>
  <c r="AW94" i="1"/>
  <c r="AK30" s="1"/>
  <c r="J30" i="2" l="1"/>
  <c r="AG95" i="1" s="1"/>
  <c r="AG94" s="1"/>
  <c r="AT94"/>
  <c r="AK26" l="1"/>
  <c r="AN94"/>
  <c r="J39" i="2"/>
  <c r="AN95" i="1"/>
  <c r="AK35"/>
</calcChain>
</file>

<file path=xl/sharedStrings.xml><?xml version="1.0" encoding="utf-8"?>
<sst xmlns="http://schemas.openxmlformats.org/spreadsheetml/2006/main" count="834" uniqueCount="287">
  <si>
    <t>Export Komplet</t>
  </si>
  <si>
    <t/>
  </si>
  <si>
    <t>2.0</t>
  </si>
  <si>
    <t>ZAMOK</t>
  </si>
  <si>
    <t>True</t>
  </si>
  <si>
    <t>False</t>
  </si>
  <si>
    <t>{3596a413-f2d2-423a-ac25-ff20485044d4}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</si>
  <si>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</si>
  <si>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</si>
  <si>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</si>
  <si>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</si>
  <si>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</si>
  <si>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</si>
  <si>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</si>
  <si>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005_2025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</si>
  <si>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</si>
  <si>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</si>
  <si>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Zvýšenie produkcie a kvality živočísnej výroby</t>
  </si>
  <si>
    <t>JKSO:</t>
  </si>
  <si>
    <t>KS:</t>
  </si>
  <si>
    <t>Miesto:</t>
  </si>
  <si>
    <t>Hrušov, družstvo</t>
  </si>
  <si>
    <t>Dátum:</t>
  </si>
  <si>
    <t>23. 5. 2025</t>
  </si>
  <si>
    <t>Objednávateľ:</t>
  </si>
  <si>
    <t>IČO:</t>
  </si>
  <si>
    <t>36210803</t>
  </si>
  <si>
    <t>AGRAR, s.r.o.</t>
  </si>
  <si>
    <t>IČ DPH:</t>
  </si>
  <si>
    <t>SK2020037525</t>
  </si>
  <si>
    <t>Zhotoviteľ:</t>
  </si>
  <si>
    <t>Vyplň údaj</t>
  </si>
  <si>
    <t>Projektant:</t>
  </si>
  <si>
    <t xml:space="preserve"> 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</si>
  <si>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</si>
  <si>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</si>
  <si>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</si>
  <si>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</si>
  <si>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</si>
  <si>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</si>
  <si>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</si>
  <si>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</si>
  <si>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</si>
  <si>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</si>
  <si>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</si>
  <si>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</si>
  <si>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</si>
  <si>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</si>
  <si>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</si>
  <si>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</si>
  <si>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</si>
  <si>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</si>
  <si>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</si>
  <si>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</si>
  <si>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</si>
  <si>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</si>
  <si>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</si>
  <si>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</si>
  <si>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</si>
  <si>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</si>
  <si>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</si>
  <si>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</si>
  <si>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</si>
  <si>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</si>
  <si>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</si>
  <si>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</si>
  <si>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</si>
  <si>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</si>
  <si>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</si>
  <si>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</si>
  <si>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</si>
  <si>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</si>
  <si>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</si>
  <si>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</si>
  <si>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</si>
  <si>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</si>
  <si>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</si>
  <si>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</si>
  <si>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</si>
  <si>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</si>
  <si>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</si>
  <si>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</si>
  <si>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Maštaľ</t>
  </si>
  <si>
    <t>STA</t>
  </si>
  <si>
    <t>1</t>
  </si>
  <si>
    <t>{147b9dc0-e2fe-4134-8039-ad5301522944}</t>
  </si>
  <si>
    <t>KRYCÍ LIST ROZPOČTU</t>
  </si>
  <si>
    <t>Objekt:</t>
  </si>
  <si>
    <t>SO.01 - Maštaľ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</si>
  <si>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</si>
  <si>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</si>
  <si>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</si>
  <si>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</si>
  <si>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</si>
  <si>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</si>
  <si>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</si>
  <si>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</si>
  <si>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</si>
  <si>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</si>
  <si>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</si>
  <si>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</si>
  <si>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</si>
  <si>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</si>
  <si>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</si>
  <si>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</si>
  <si>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764 - Konštrukcie klampiarske   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</si>
  <si>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</si>
  <si>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</si>
  <si>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</si>
  <si>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</si>
  <si>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</si>
  <si>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</si>
  <si>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</si>
  <si>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</si>
  <si>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</si>
  <si>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</si>
  <si>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</si>
  <si>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</si>
  <si>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</si>
  <si>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</si>
  <si>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</si>
  <si>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</si>
  <si>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</si>
  <si>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</si>
  <si>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</si>
  <si>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</si>
  <si>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</si>
  <si>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</si>
  <si>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</si>
  <si>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524793390</t>
  </si>
  <si>
    <t>132201101.S</t>
  </si>
  <si>
    <t>Výkop ryhy do šírky 600 mm v horn.3 do 100 m3</t>
  </si>
  <si>
    <t>401107962</t>
  </si>
  <si>
    <t>Zakladanie</t>
  </si>
  <si>
    <t>3</t>
  </si>
  <si>
    <t>224361119.S</t>
  </si>
  <si>
    <t>Montáž a dodávka vŕtaných železobetónových pilót s pätkami</t>
  </si>
  <si>
    <t>ks</t>
  </si>
  <si>
    <t>-534070349</t>
  </si>
  <si>
    <t>271533001.S</t>
  </si>
  <si>
    <t>Násyp pod základové konštrukcie so zhutnením z  kameniva hrubého drveného fr.0-63 mm</t>
  </si>
  <si>
    <t>2140238810</t>
  </si>
  <si>
    <t>5</t>
  </si>
  <si>
    <t>273313612.S</t>
  </si>
  <si>
    <t>Betón základových dosiek, prostý tr. C 20/25</t>
  </si>
  <si>
    <t>618466746</t>
  </si>
  <si>
    <t>6</t>
  </si>
  <si>
    <t>273351215.S</t>
  </si>
  <si>
    <t>Debnenie stien základových dosiek, zhotovenie-dielce</t>
  </si>
  <si>
    <t>m2</t>
  </si>
  <si>
    <t>-272965049</t>
  </si>
  <si>
    <t>7</t>
  </si>
  <si>
    <t>273351216.S</t>
  </si>
  <si>
    <t>Debnenie stien základových dosiek, odstránenie-dielce</t>
  </si>
  <si>
    <t>-1232410098</t>
  </si>
  <si>
    <t>8</t>
  </si>
  <si>
    <t>274313612.S</t>
  </si>
  <si>
    <t>Betón základových pásov, prostý tr. C 20/25</t>
  </si>
  <si>
    <t>1245577265</t>
  </si>
  <si>
    <t>Zvislé a kompletné konštrukcie</t>
  </si>
  <si>
    <t>9</t>
  </si>
  <si>
    <t>311275021.S</t>
  </si>
  <si>
    <t>Murivo nosné (m3) z pórobetónových tvárnic hladkých pevnosti P2 až P4, nad 400 do 600 kg/m3 hrúbky 250 mm</t>
  </si>
  <si>
    <t>-619765648</t>
  </si>
  <si>
    <t>10</t>
  </si>
  <si>
    <t>331125001</t>
  </si>
  <si>
    <t>Dodávka a montáž prefabrikovaného stĺpa zo železobetónu, do pätky so zaliatím stĺpa, alebo privarením hmotnosti do 4,0 t, S1-S5</t>
  </si>
  <si>
    <t>151094959</t>
  </si>
  <si>
    <t>Vodorovné konštrukcie</t>
  </si>
  <si>
    <t>11</t>
  </si>
  <si>
    <t>413125005.S</t>
  </si>
  <si>
    <t>Montáž stužidiel zo železobetónu do hmotnosti 15.0t, 6,0m, "L"</t>
  </si>
  <si>
    <t>-1019894065</t>
  </si>
  <si>
    <t>12</t>
  </si>
  <si>
    <t>417321414.S</t>
  </si>
  <si>
    <t>Betón stužujúcich pásov a vencov železový tr. C 20/25</t>
  </si>
  <si>
    <t>893663434</t>
  </si>
  <si>
    <t>13</t>
  </si>
  <si>
    <t>417351115.S</t>
  </si>
  <si>
    <t>Debnenie bočníc stužujúcich pásov a vencov vrátane vzpier zhotovenie</t>
  </si>
  <si>
    <t>906602120</t>
  </si>
  <si>
    <t>14</t>
  </si>
  <si>
    <t>417351116.S</t>
  </si>
  <si>
    <t>Debnenie bočníc stužujúcich pásov a vencov vrátane vzpier odstránenie</t>
  </si>
  <si>
    <t>1435622006</t>
  </si>
  <si>
    <t>15</t>
  </si>
  <si>
    <t>417361821.S</t>
  </si>
  <si>
    <t>Výstuž stužujúcich pásov a vencov z betonárskej ocele 10505</t>
  </si>
  <si>
    <t>t</t>
  </si>
  <si>
    <t>2108119148</t>
  </si>
  <si>
    <t>16</t>
  </si>
  <si>
    <t>441125003</t>
  </si>
  <si>
    <t>Dodávka a montáž väzníka zo železobetónu plnostenných, hmotnosti nad 7 do 15 t l=6m, P1</t>
  </si>
  <si>
    <t>2127916399</t>
  </si>
  <si>
    <t>17</t>
  </si>
  <si>
    <t>441125203</t>
  </si>
  <si>
    <t>Dodávka a zostavenie prefabr. zo železobetónu väzníka, rozpätia celého väzníka 15-19 m, T1, T2</t>
  </si>
  <si>
    <t>-1668774882</t>
  </si>
  <si>
    <t>Úpravy povrchov, podlahy, osadenie</t>
  </si>
  <si>
    <t>18</t>
  </si>
  <si>
    <t>622466111</t>
  </si>
  <si>
    <t>Príprava vonkajšieho podkladu stien BAUMIT, cementový Prednástrek (Baumit Vorspritzer 2 mm), ručné nanášanie</t>
  </si>
  <si>
    <t>992106804</t>
  </si>
  <si>
    <t>Rúrové vedenie</t>
  </si>
  <si>
    <t>19</t>
  </si>
  <si>
    <t>210010028</t>
  </si>
  <si>
    <t>Rúrka ohybná z PVC typ FXP 40, uložená pevne</t>
  </si>
  <si>
    <t>m</t>
  </si>
  <si>
    <t>64</t>
  </si>
  <si>
    <t>942097744</t>
  </si>
  <si>
    <t>20</t>
  </si>
  <si>
    <t>M</t>
  </si>
  <si>
    <t>345710009400</t>
  </si>
  <si>
    <t>Rúrka ohybná vlnitá pancierová PVC-U, FXP D 40</t>
  </si>
  <si>
    <t>128</t>
  </si>
  <si>
    <t>-1039991000</t>
  </si>
  <si>
    <t>21</t>
  </si>
  <si>
    <t>871171456.S</t>
  </si>
  <si>
    <t>Potrubie vodovodné z PE 100 SDR17/PN10 zvárané natupo D 32x2,0 mm</t>
  </si>
  <si>
    <t>-217191517</t>
  </si>
  <si>
    <t>22</t>
  </si>
  <si>
    <t>723150366.S</t>
  </si>
  <si>
    <t>Potrubie z oceľových rúrok hladkých čiernych, chránička Dxt 44,5x2 mm</t>
  </si>
  <si>
    <t>2026786509</t>
  </si>
  <si>
    <t>PSV</t>
  </si>
  <si>
    <t>Práce a dodávky PSV</t>
  </si>
  <si>
    <t>711</t>
  </si>
  <si>
    <t>Izolácie proti vode a vlhkosti</t>
  </si>
  <si>
    <t>711410100.S</t>
  </si>
  <si>
    <t>Zhotovenie  izolácie proti tlakovej vode na vodorovnej ploche náterom  hr. 1 mm</t>
  </si>
  <si>
    <t>63146045</t>
  </si>
  <si>
    <t>24</t>
  </si>
  <si>
    <t>245610000100.S</t>
  </si>
  <si>
    <t xml:space="preserve">Hmota náterová hydroizolačná </t>
  </si>
  <si>
    <t>32</t>
  </si>
  <si>
    <t>-372534049</t>
  </si>
  <si>
    <t>722</t>
  </si>
  <si>
    <t>Zdravotechnika - vnútorný vodovod</t>
  </si>
  <si>
    <t>25</t>
  </si>
  <si>
    <t>722172101.S</t>
  </si>
  <si>
    <t>Potrubie z plastických rúr PP-R D 25 mm - PN10, polyfúznym zváraním</t>
  </si>
  <si>
    <t>-413658689</t>
  </si>
  <si>
    <t>725</t>
  </si>
  <si>
    <t>Zdravotechnika - zariaďovacie predmety</t>
  </si>
  <si>
    <t>26</t>
  </si>
  <si>
    <t>725716121.S</t>
  </si>
  <si>
    <t>Montáž a dodávka plastovej napájačky s pripojením 3/4" na vodovod, objem 160 l</t>
  </si>
  <si>
    <t>-1682516899</t>
  </si>
  <si>
    <t>764</t>
  </si>
  <si>
    <t xml:space="preserve">Konštrukcie klampiarske   </t>
  </si>
  <si>
    <t>27</t>
  </si>
  <si>
    <t>764352427.S</t>
  </si>
  <si>
    <t>Žľaby z pozinkovaného farbeného PZf plechu, pododkvapové polkruhové r.š. 330 mm</t>
  </si>
  <si>
    <t>749569321</t>
  </si>
  <si>
    <t>28</t>
  </si>
  <si>
    <t>764393480.S</t>
  </si>
  <si>
    <t>Hrebeň strechy z pozinkovaného farbeného PZf plechu, r.š. 1000 mm</t>
  </si>
  <si>
    <t>1530689657</t>
  </si>
  <si>
    <t>29</t>
  </si>
  <si>
    <t>764430430.S</t>
  </si>
  <si>
    <t>Oplechovanie muriva a atík z pozinkovaného farbeného PZf plechu, vrátane rohov r.š. 400 mm</t>
  </si>
  <si>
    <t>1520067756</t>
  </si>
  <si>
    <t>30</t>
  </si>
  <si>
    <t>764454455.S</t>
  </si>
  <si>
    <t>Zvodové rúry z pozinkovaného farbeného PZf plechu, kruhové priemer 150 mm</t>
  </si>
  <si>
    <t>1444196560</t>
  </si>
  <si>
    <t>767</t>
  </si>
  <si>
    <t>Konštrukcie doplnkové kovové</t>
  </si>
  <si>
    <t>31</t>
  </si>
  <si>
    <t>767397102.S</t>
  </si>
  <si>
    <t>Montáž strešných sendvičových panelov, hrúbky nad 80 do 120 mm</t>
  </si>
  <si>
    <t>783901747</t>
  </si>
  <si>
    <t>553260001700.S</t>
  </si>
  <si>
    <t xml:space="preserve">Panel sendvičový s polyuretánovým jadrom strešný oceľový plášť s agro vrstvou, hr. jadra 100 mm, RAL 3009 </t>
  </si>
  <si>
    <t>-603802520</t>
  </si>
  <si>
    <t>33</t>
  </si>
  <si>
    <t>767920140.S</t>
  </si>
  <si>
    <t>Montáž a dodávka vrát a vrátok osadzovaných na stĺpiky murované alebo betónované, 6-8 m2 "V3"</t>
  </si>
  <si>
    <t>1205076999</t>
  </si>
  <si>
    <t>34</t>
  </si>
  <si>
    <t>767920150.S</t>
  </si>
  <si>
    <t>Montáž a dodávka vrát a vrátok k oploteniu osadzovaných na stĺpiky murované alebo betónované, 8-10 m2 "V1"</t>
  </si>
  <si>
    <t>-992681842</t>
  </si>
  <si>
    <t>35</t>
  </si>
  <si>
    <t>767920160.S</t>
  </si>
  <si>
    <t>Montáž a dodávka vrát a vrátok k oploteniu osadzovaných na stĺpiky murované alebo betónované, 10-15 m2 "V2"</t>
  </si>
  <si>
    <t>-92951732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</si>
</sst>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3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pans="1:74" s="1" customFormat="1" ht="36.950000000000003" customHeight="1"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21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19"/>
      <c r="AQ5" s="19"/>
      <c r="AR5" s="17"/>
      <c r="BE5" s="218" t="s">
        <v>15</v>
      </c>
      <c r="BS5" s="14" t="s">
        <v>7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23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19"/>
      <c r="AQ6" s="19"/>
      <c r="AR6" s="17"/>
      <c r="BE6" s="219"/>
      <c r="BS6" s="14" t="s">
        <v>7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9"/>
      <c r="BS7" s="14" t="s">
        <v>7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9"/>
      <c r="BS8" s="14" t="s">
        <v>7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9"/>
      <c r="BS9" s="14" t="s">
        <v>7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19"/>
      <c r="BS10" s="14" t="s">
        <v>7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19"/>
      <c r="BS11" s="14" t="s">
        <v>7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9"/>
      <c r="BS12" s="14" t="s">
        <v>7</v>
      </c>
    </row>
    <row r="13" spans="1:74" s="1" customFormat="1" ht="12" customHeight="1">
      <c r="B13" s="18"/>
      <c r="C13" s="19"/>
      <c r="D13" s="26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31</v>
      </c>
      <c r="AO13" s="19"/>
      <c r="AP13" s="19"/>
      <c r="AQ13" s="19"/>
      <c r="AR13" s="17"/>
      <c r="BE13" s="219"/>
      <c r="BS13" s="14" t="s">
        <v>7</v>
      </c>
    </row>
    <row r="14" spans="1:74" ht="12.75">
      <c r="B14" s="18"/>
      <c r="C14" s="19"/>
      <c r="D14" s="19"/>
      <c r="E14" s="224" t="s">
        <v>31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 t="s">
        <v>28</v>
      </c>
      <c r="AL14" s="19"/>
      <c r="AM14" s="19"/>
      <c r="AN14" s="28" t="s">
        <v>31</v>
      </c>
      <c r="AO14" s="19"/>
      <c r="AP14" s="19"/>
      <c r="AQ14" s="19"/>
      <c r="AR14" s="17"/>
      <c r="BE14" s="219"/>
      <c r="BS14" s="14" t="s">
        <v>7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9"/>
      <c r="BS15" s="14" t="s">
        <v>5</v>
      </c>
    </row>
    <row r="16" spans="1:74" s="1" customFormat="1" ht="12" customHeight="1">
      <c r="B16" s="18"/>
      <c r="C16" s="19"/>
      <c r="D16" s="26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9"/>
      <c r="BS16" s="14" t="s">
        <v>5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19"/>
      <c r="BS17" s="14" t="s">
        <v>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9"/>
      <c r="BS18" s="14" t="s">
        <v>7</v>
      </c>
    </row>
    <row r="19" spans="1:71" s="1" customFormat="1" ht="12" customHeight="1">
      <c r="B19" s="18"/>
      <c r="C19" s="19"/>
      <c r="D19" s="26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9"/>
      <c r="BS19" s="14" t="s">
        <v>7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19"/>
      <c r="BS20" s="14" t="s">
        <v>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9"/>
    </row>
    <row r="22" spans="1:71" s="1" customFormat="1" ht="12" customHeight="1">
      <c r="B22" s="18"/>
      <c r="C22" s="19"/>
      <c r="D22" s="26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9"/>
    </row>
    <row r="23" spans="1:71" s="1" customFormat="1" ht="16.5" customHeight="1">
      <c r="B23" s="18"/>
      <c r="C23" s="19"/>
      <c r="D23" s="19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19"/>
      <c r="AP23" s="19"/>
      <c r="AQ23" s="19"/>
      <c r="AR23" s="17"/>
      <c r="BE23" s="219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9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9"/>
    </row>
    <row r="26" spans="1:71" s="2" customFormat="1" ht="25.9" customHeight="1">
      <c r="A26" s="31"/>
      <c r="B26" s="32"/>
      <c r="C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7">
        <f>ROUND(AG94,2)</f>
        <v>0</v>
      </c>
      <c r="AL26" s="228"/>
      <c r="AM26" s="228"/>
      <c r="AN26" s="228"/>
      <c r="AO26" s="228"/>
      <c r="AP26" s="33"/>
      <c r="AQ26" s="33"/>
      <c r="AR26" s="36"/>
      <c r="BE26" s="219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9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9" t="s">
        <v>37</v>
      </c>
      <c r="M28" s="229"/>
      <c r="N28" s="229"/>
      <c r="O28" s="229"/>
      <c r="P28" s="229"/>
      <c r="Q28" s="33"/>
      <c r="R28" s="33"/>
      <c r="S28" s="33"/>
      <c r="T28" s="33"/>
      <c r="U28" s="33"/>
      <c r="V28" s="33"/>
      <c r="W28" s="229" t="s">
        <v>38</v>
      </c>
      <c r="X28" s="229"/>
      <c r="Y28" s="229"/>
      <c r="Z28" s="229"/>
      <c r="AA28" s="229"/>
      <c r="AB28" s="229"/>
      <c r="AC28" s="229"/>
      <c r="AD28" s="229"/>
      <c r="AE28" s="229"/>
      <c r="AF28" s="33"/>
      <c r="AG28" s="33"/>
      <c r="AH28" s="33"/>
      <c r="AI28" s="33"/>
      <c r="AJ28" s="33"/>
      <c r="AK28" s="229" t="s">
        <v>39</v>
      </c>
      <c r="AL28" s="229"/>
      <c r="AM28" s="229"/>
      <c r="AN28" s="229"/>
      <c r="AO28" s="229"/>
      <c r="AP28" s="33"/>
      <c r="AQ28" s="33"/>
      <c r="AR28" s="36"/>
      <c r="BE28" s="219"/>
    </row>
    <row r="29" spans="1:71" s="3" customFormat="1" ht="14.45" customHeight="1">
      <c r="B29" s="37"/>
      <c r="C29" s="38"/>
      <c r="D29" s="26" t="s">
        <v>40</v>
      </c>
      <c r="E29" s="38"/>
      <c r="F29" s="39" t="s">
        <v>41</v>
      </c>
      <c r="G29" s="38"/>
      <c r="H29" s="38"/>
      <c r="I29" s="38"/>
      <c r="J29" s="38"/>
      <c r="K29" s="38"/>
      <c r="L29" s="232">
        <v>0.23</v>
      </c>
      <c r="M29" s="231"/>
      <c r="N29" s="231"/>
      <c r="O29" s="231"/>
      <c r="P29" s="231"/>
      <c r="Q29" s="40"/>
      <c r="R29" s="40"/>
      <c r="S29" s="40"/>
      <c r="T29" s="40"/>
      <c r="U29" s="40"/>
      <c r="V29" s="40"/>
      <c r="W29" s="230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F29" s="40"/>
      <c r="AG29" s="40"/>
      <c r="AH29" s="40"/>
      <c r="AI29" s="40"/>
      <c r="AJ29" s="40"/>
      <c r="AK29" s="230">
        <f>ROUND(AV94, 2)</f>
        <v>0</v>
      </c>
      <c r="AL29" s="231"/>
      <c r="AM29" s="231"/>
      <c r="AN29" s="231"/>
      <c r="AO29" s="231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20"/>
    </row>
    <row r="30" spans="1:71" s="3" customFormat="1" ht="14.45" customHeight="1">
      <c r="B30" s="37"/>
      <c r="C30" s="38"/>
      <c r="D30" s="38"/>
      <c r="E30" s="38"/>
      <c r="F30" s="39" t="s">
        <v>42</v>
      </c>
      <c r="G30" s="38"/>
      <c r="H30" s="38"/>
      <c r="I30" s="38"/>
      <c r="J30" s="38"/>
      <c r="K30" s="38"/>
      <c r="L30" s="232">
        <v>0.23</v>
      </c>
      <c r="M30" s="231"/>
      <c r="N30" s="231"/>
      <c r="O30" s="231"/>
      <c r="P30" s="231"/>
      <c r="Q30" s="40"/>
      <c r="R30" s="40"/>
      <c r="S30" s="40"/>
      <c r="T30" s="40"/>
      <c r="U30" s="40"/>
      <c r="V30" s="40"/>
      <c r="W30" s="230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F30" s="40"/>
      <c r="AG30" s="40"/>
      <c r="AH30" s="40"/>
      <c r="AI30" s="40"/>
      <c r="AJ30" s="40"/>
      <c r="AK30" s="230">
        <f>ROUND(AW94, 2)</f>
        <v>0</v>
      </c>
      <c r="AL30" s="231"/>
      <c r="AM30" s="231"/>
      <c r="AN30" s="231"/>
      <c r="AO30" s="231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20"/>
    </row>
    <row r="31" spans="1:71" s="3" customFormat="1" ht="14.45" hidden="1" customHeight="1">
      <c r="B31" s="37"/>
      <c r="C31" s="38"/>
      <c r="D31" s="38"/>
      <c r="E31" s="38"/>
      <c r="F31" s="26" t="s">
        <v>43</v>
      </c>
      <c r="G31" s="38"/>
      <c r="H31" s="38"/>
      <c r="I31" s="38"/>
      <c r="J31" s="38"/>
      <c r="K31" s="38"/>
      <c r="L31" s="235">
        <v>0.23</v>
      </c>
      <c r="M31" s="234"/>
      <c r="N31" s="234"/>
      <c r="O31" s="234"/>
      <c r="P31" s="234"/>
      <c r="Q31" s="38"/>
      <c r="R31" s="38"/>
      <c r="S31" s="38"/>
      <c r="T31" s="38"/>
      <c r="U31" s="38"/>
      <c r="V31" s="38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F31" s="38"/>
      <c r="AG31" s="38"/>
      <c r="AH31" s="38"/>
      <c r="AI31" s="38"/>
      <c r="AJ31" s="38"/>
      <c r="AK31" s="233">
        <v>0</v>
      </c>
      <c r="AL31" s="234"/>
      <c r="AM31" s="234"/>
      <c r="AN31" s="234"/>
      <c r="AO31" s="234"/>
      <c r="AP31" s="38"/>
      <c r="AQ31" s="38"/>
      <c r="AR31" s="43"/>
      <c r="BE31" s="220"/>
    </row>
    <row r="32" spans="1:71" s="3" customFormat="1" ht="14.45" hidden="1" customHeight="1">
      <c r="B32" s="37"/>
      <c r="C32" s="38"/>
      <c r="D32" s="38"/>
      <c r="E32" s="38"/>
      <c r="F32" s="26" t="s">
        <v>44</v>
      </c>
      <c r="G32" s="38"/>
      <c r="H32" s="38"/>
      <c r="I32" s="38"/>
      <c r="J32" s="38"/>
      <c r="K32" s="38"/>
      <c r="L32" s="235">
        <v>0.23</v>
      </c>
      <c r="M32" s="234"/>
      <c r="N32" s="234"/>
      <c r="O32" s="234"/>
      <c r="P32" s="234"/>
      <c r="Q32" s="38"/>
      <c r="R32" s="38"/>
      <c r="S32" s="38"/>
      <c r="T32" s="38"/>
      <c r="U32" s="38"/>
      <c r="V32" s="38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F32" s="38"/>
      <c r="AG32" s="38"/>
      <c r="AH32" s="38"/>
      <c r="AI32" s="38"/>
      <c r="AJ32" s="38"/>
      <c r="AK32" s="233">
        <v>0</v>
      </c>
      <c r="AL32" s="234"/>
      <c r="AM32" s="234"/>
      <c r="AN32" s="234"/>
      <c r="AO32" s="234"/>
      <c r="AP32" s="38"/>
      <c r="AQ32" s="38"/>
      <c r="AR32" s="43"/>
      <c r="BE32" s="220"/>
    </row>
    <row r="33" spans="1:57" s="3" customFormat="1" ht="14.45" hidden="1" customHeight="1">
      <c r="B33" s="37"/>
      <c r="C33" s="38"/>
      <c r="D33" s="38"/>
      <c r="E33" s="38"/>
      <c r="F33" s="39" t="s">
        <v>45</v>
      </c>
      <c r="G33" s="38"/>
      <c r="H33" s="38"/>
      <c r="I33" s="38"/>
      <c r="J33" s="38"/>
      <c r="K33" s="38"/>
      <c r="L33" s="232">
        <v>0</v>
      </c>
      <c r="M33" s="231"/>
      <c r="N33" s="231"/>
      <c r="O33" s="231"/>
      <c r="P33" s="231"/>
      <c r="Q33" s="40"/>
      <c r="R33" s="40"/>
      <c r="S33" s="40"/>
      <c r="T33" s="40"/>
      <c r="U33" s="40"/>
      <c r="V33" s="40"/>
      <c r="W33" s="230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F33" s="40"/>
      <c r="AG33" s="40"/>
      <c r="AH33" s="40"/>
      <c r="AI33" s="40"/>
      <c r="AJ33" s="40"/>
      <c r="AK33" s="230">
        <v>0</v>
      </c>
      <c r="AL33" s="231"/>
      <c r="AM33" s="231"/>
      <c r="AN33" s="231"/>
      <c r="AO33" s="231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20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9"/>
    </row>
    <row r="35" spans="1:57" s="2" customFormat="1" ht="25.9" customHeight="1">
      <c r="A35" s="31"/>
      <c r="B35" s="32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36" t="s">
        <v>48</v>
      </c>
      <c r="Y35" s="237"/>
      <c r="Z35" s="237"/>
      <c r="AA35" s="237"/>
      <c r="AB35" s="237"/>
      <c r="AC35" s="46"/>
      <c r="AD35" s="46"/>
      <c r="AE35" s="46"/>
      <c r="AF35" s="46"/>
      <c r="AG35" s="46"/>
      <c r="AH35" s="46"/>
      <c r="AI35" s="46"/>
      <c r="AJ35" s="46"/>
      <c r="AK35" s="238">
        <f>SUM(AK26:AK33)</f>
        <v>0</v>
      </c>
      <c r="AL35" s="237"/>
      <c r="AM35" s="237"/>
      <c r="AN35" s="237"/>
      <c r="AO35" s="239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3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51</v>
      </c>
      <c r="AI60" s="35"/>
      <c r="AJ60" s="35"/>
      <c r="AK60" s="35"/>
      <c r="AL60" s="35"/>
      <c r="AM60" s="53" t="s">
        <v>52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3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51</v>
      </c>
      <c r="AI75" s="35"/>
      <c r="AJ75" s="35"/>
      <c r="AK75" s="35"/>
      <c r="AL75" s="35"/>
      <c r="AM75" s="53" t="s">
        <v>52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0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005_2025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40" t="str">
        <f>K6</f>
        <v>Zvýšenie produkcie a kvality živočísnej výroby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>Hrušov, družstvo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42" t="str">
        <f>IF(AN8= "","",AN8)</f>
        <v>23. 5. 2025</v>
      </c>
      <c r="AN87" s="242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AGRAR, s.r.o.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32</v>
      </c>
      <c r="AJ89" s="33"/>
      <c r="AK89" s="33"/>
      <c r="AL89" s="33"/>
      <c r="AM89" s="243" t="str">
        <f>IF(E17="","",E17)</f>
        <v xml:space="preserve"> </v>
      </c>
      <c r="AN89" s="244"/>
      <c r="AO89" s="244"/>
      <c r="AP89" s="244"/>
      <c r="AQ89" s="33"/>
      <c r="AR89" s="36"/>
      <c r="AS89" s="245" t="s">
        <v>56</v>
      </c>
      <c r="AT89" s="246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6" t="s">
        <v>30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34</v>
      </c>
      <c r="AJ90" s="33"/>
      <c r="AK90" s="33"/>
      <c r="AL90" s="33"/>
      <c r="AM90" s="243" t="str">
        <f>IF(E20="","",E20)</f>
        <v xml:space="preserve"> </v>
      </c>
      <c r="AN90" s="244"/>
      <c r="AO90" s="244"/>
      <c r="AP90" s="244"/>
      <c r="AQ90" s="33"/>
      <c r="AR90" s="36"/>
      <c r="AS90" s="247"/>
      <c r="AT90" s="248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9"/>
      <c r="AT91" s="250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51" t="s">
        <v>57</v>
      </c>
      <c r="D92" s="252"/>
      <c r="E92" s="252"/>
      <c r="F92" s="252"/>
      <c r="G92" s="252"/>
      <c r="H92" s="74"/>
      <c r="I92" s="253" t="s">
        <v>58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4" t="s">
        <v>59</v>
      </c>
      <c r="AH92" s="252"/>
      <c r="AI92" s="252"/>
      <c r="AJ92" s="252"/>
      <c r="AK92" s="252"/>
      <c r="AL92" s="252"/>
      <c r="AM92" s="252"/>
      <c r="AN92" s="253" t="s">
        <v>60</v>
      </c>
      <c r="AO92" s="252"/>
      <c r="AP92" s="255"/>
      <c r="AQ92" s="75" t="s">
        <v>61</v>
      </c>
      <c r="AR92" s="36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59">
        <f>ROUND(AG95,2)</f>
        <v>0</v>
      </c>
      <c r="AH94" s="259"/>
      <c r="AI94" s="259"/>
      <c r="AJ94" s="259"/>
      <c r="AK94" s="259"/>
      <c r="AL94" s="259"/>
      <c r="AM94" s="259"/>
      <c r="AN94" s="260">
        <f>SUM(AG94,AT94)</f>
        <v>0</v>
      </c>
      <c r="AO94" s="260"/>
      <c r="AP94" s="260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6</v>
      </c>
      <c r="BX94" s="92" t="s">
        <v>79</v>
      </c>
      <c r="CL94" s="92" t="s">
        <v>1</v>
      </c>
    </row>
    <row r="95" spans="1:91" s="7" customFormat="1" ht="16.5" customHeight="1">
      <c r="A95" s="94" t="s">
        <v>80</v>
      </c>
      <c r="B95" s="95"/>
      <c r="C95" s="96"/>
      <c r="D95" s="258" t="s">
        <v>81</v>
      </c>
      <c r="E95" s="258"/>
      <c r="F95" s="258"/>
      <c r="G95" s="258"/>
      <c r="H95" s="258"/>
      <c r="I95" s="97"/>
      <c r="J95" s="258" t="s">
        <v>82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6">
        <f>'SO.01 - Maštaľ'!J30</f>
        <v>0</v>
      </c>
      <c r="AH95" s="257"/>
      <c r="AI95" s="257"/>
      <c r="AJ95" s="257"/>
      <c r="AK95" s="257"/>
      <c r="AL95" s="257"/>
      <c r="AM95" s="257"/>
      <c r="AN95" s="256">
        <f>SUM(AG95,AT95)</f>
        <v>0</v>
      </c>
      <c r="AO95" s="257"/>
      <c r="AP95" s="257"/>
      <c r="AQ95" s="98" t="s">
        <v>83</v>
      </c>
      <c r="AR95" s="99"/>
      <c r="AS95" s="100">
        <v>0</v>
      </c>
      <c r="AT95" s="101">
        <f>ROUND(SUM(AV95:AW95),2)</f>
        <v>0</v>
      </c>
      <c r="AU95" s="102">
        <f>'SO.01 - Maštaľ'!P129</f>
        <v>0</v>
      </c>
      <c r="AV95" s="101">
        <f>'SO.01 - Maštaľ'!J33</f>
        <v>0</v>
      </c>
      <c r="AW95" s="101">
        <f>'SO.01 - Maštaľ'!J34</f>
        <v>0</v>
      </c>
      <c r="AX95" s="101">
        <f>'SO.01 - Maštaľ'!J35</f>
        <v>0</v>
      </c>
      <c r="AY95" s="101">
        <f>'SO.01 - Maštaľ'!J36</f>
        <v>0</v>
      </c>
      <c r="AZ95" s="101">
        <f>'SO.01 - Maštaľ'!F33</f>
        <v>0</v>
      </c>
      <c r="BA95" s="101">
        <f>'SO.01 - Maštaľ'!F34</f>
        <v>0</v>
      </c>
      <c r="BB95" s="101">
        <f>'SO.01 - Maštaľ'!F35</f>
        <v>0</v>
      </c>
      <c r="BC95" s="101">
        <f>'SO.01 - Maštaľ'!F36</f>
        <v>0</v>
      </c>
      <c r="BD95" s="103">
        <f>'SO.01 - Maštaľ'!F37</f>
        <v>0</v>
      </c>
      <c r="BT95" s="104" t="s">
        <v>84</v>
      </c>
      <c r="BV95" s="104" t="s">
        <v>78</v>
      </c>
      <c r="BW95" s="104" t="s">
        <v>85</v>
      </c>
      <c r="BX95" s="104" t="s">
        <v>6</v>
      </c>
      <c r="CL95" s="104" t="s">
        <v>1</v>
      </c>
      <c r="CM95" s="104" t="s">
        <v>76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password="CC35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.01 - Maštaľ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8"/>
  <sheetViews>
    <sheetView showGridLines="0" tabSelected="1" topLeftCell="A15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AT2" s="14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76</v>
      </c>
    </row>
    <row r="4" spans="1:46" s="1" customFormat="1" ht="24.95" customHeight="1">
      <c r="B4" s="17"/>
      <c r="D4" s="107" t="s">
        <v>86</v>
      </c>
      <c r="L4" s="17"/>
      <c r="M4" s="108" t="s">
        <v>10</v>
      </c>
      <c r="AT4" s="14" t="s">
        <v>5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2" t="str">
        <f>'Rekapitulácia stavby'!K6</f>
        <v>Zvýšenie produkcie a kvality živočísnej výroby</v>
      </c>
      <c r="F7" s="263"/>
      <c r="G7" s="263"/>
      <c r="H7" s="263"/>
      <c r="L7" s="17"/>
    </row>
    <row r="8" spans="1:46" s="2" customFormat="1" ht="12" customHeight="1">
      <c r="A8" s="31"/>
      <c r="B8" s="36"/>
      <c r="C8" s="31"/>
      <c r="D8" s="109" t="s">
        <v>87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4" t="s">
        <v>88</v>
      </c>
      <c r="F9" s="265"/>
      <c r="G9" s="265"/>
      <c r="H9" s="265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'Rekapitulácia stavby'!AN8</f>
        <v>23. 5. 2025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26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27</v>
      </c>
      <c r="F15" s="31"/>
      <c r="G15" s="31"/>
      <c r="H15" s="31"/>
      <c r="I15" s="109" t="s">
        <v>28</v>
      </c>
      <c r="J15" s="110" t="s">
        <v>29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30</v>
      </c>
      <c r="E17" s="31"/>
      <c r="F17" s="31"/>
      <c r="G17" s="31"/>
      <c r="H17" s="31"/>
      <c r="I17" s="109" t="s">
        <v>25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6" t="str">
        <f>'Rekapitulácia stavby'!E14</f>
        <v>Vyplň údaj</v>
      </c>
      <c r="F18" s="267"/>
      <c r="G18" s="267"/>
      <c r="H18" s="267"/>
      <c r="I18" s="109" t="s">
        <v>28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32</v>
      </c>
      <c r="E20" s="31"/>
      <c r="F20" s="31"/>
      <c r="G20" s="31"/>
      <c r="H20" s="31"/>
      <c r="I20" s="109" t="s">
        <v>25</v>
      </c>
      <c r="J20" s="110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IF('Rekapitulácia stavby'!E17="","",'Rekapitulácia stavby'!E17)</f>
        <v xml:space="preserve"> </v>
      </c>
      <c r="F21" s="31"/>
      <c r="G21" s="31"/>
      <c r="H21" s="31"/>
      <c r="I21" s="109" t="s">
        <v>28</v>
      </c>
      <c r="J21" s="110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34</v>
      </c>
      <c r="E23" s="31"/>
      <c r="F23" s="31"/>
      <c r="G23" s="31"/>
      <c r="H23" s="31"/>
      <c r="I23" s="109" t="s">
        <v>25</v>
      </c>
      <c r="J23" s="110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IF('Rekapitulácia stavby'!E20="","",'Rekapitulácia stavby'!E20)</f>
        <v xml:space="preserve"> </v>
      </c>
      <c r="F24" s="31"/>
      <c r="G24" s="31"/>
      <c r="H24" s="31"/>
      <c r="I24" s="109" t="s">
        <v>28</v>
      </c>
      <c r="J24" s="110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35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8" t="s">
        <v>1</v>
      </c>
      <c r="F27" s="268"/>
      <c r="G27" s="268"/>
      <c r="H27" s="26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36</v>
      </c>
      <c r="E30" s="31"/>
      <c r="F30" s="31"/>
      <c r="G30" s="31"/>
      <c r="H30" s="31"/>
      <c r="I30" s="31"/>
      <c r="J30" s="117">
        <f>ROUND(J129,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38</v>
      </c>
      <c r="G32" s="31"/>
      <c r="H32" s="31"/>
      <c r="I32" s="118" t="s">
        <v>37</v>
      </c>
      <c r="J32" s="118" t="s">
        <v>39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40</v>
      </c>
      <c r="E33" s="120" t="s">
        <v>41</v>
      </c>
      <c r="F33" s="121">
        <f>ROUND((SUM(BE129:BE177)),  2)</f>
        <v>0</v>
      </c>
      <c r="G33" s="122"/>
      <c r="H33" s="122"/>
      <c r="I33" s="123">
        <v>0.23</v>
      </c>
      <c r="J33" s="121">
        <f>ROUND(((SUM(BE129:BE177))*I33),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0" t="s">
        <v>42</v>
      </c>
      <c r="F34" s="121">
        <f>ROUND((SUM(BF129:BF177)),  2)</f>
        <v>0</v>
      </c>
      <c r="G34" s="122"/>
      <c r="H34" s="122"/>
      <c r="I34" s="123">
        <v>0.23</v>
      </c>
      <c r="J34" s="121">
        <f>ROUND(((SUM(BF129:BF177))*I34),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43</v>
      </c>
      <c r="F35" s="124">
        <f>ROUND((SUM(BG129:BG177)),  2)</f>
        <v>0</v>
      </c>
      <c r="G35" s="31"/>
      <c r="H35" s="31"/>
      <c r="I35" s="125">
        <v>0.23</v>
      </c>
      <c r="J35" s="12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44</v>
      </c>
      <c r="F36" s="124">
        <f>ROUND((SUM(BH129:BH177)),  2)</f>
        <v>0</v>
      </c>
      <c r="G36" s="31"/>
      <c r="H36" s="31"/>
      <c r="I36" s="125">
        <v>0.23</v>
      </c>
      <c r="J36" s="12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45</v>
      </c>
      <c r="F37" s="121">
        <f>ROUND((SUM(BI129:BI177)),  2)</f>
        <v>0</v>
      </c>
      <c r="G37" s="122"/>
      <c r="H37" s="122"/>
      <c r="I37" s="123">
        <v>0</v>
      </c>
      <c r="J37" s="12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9" t="str">
        <f>E7</f>
        <v>Zvýšenie produkcie a kvality živočísnej výroby</v>
      </c>
      <c r="F85" s="270"/>
      <c r="G85" s="270"/>
      <c r="H85" s="27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40" t="str">
        <f>E9</f>
        <v>SO.01 - Maštaľ</v>
      </c>
      <c r="F87" s="271"/>
      <c r="G87" s="271"/>
      <c r="H87" s="27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>Hrušov, družstvo</v>
      </c>
      <c r="G89" s="33"/>
      <c r="H89" s="33"/>
      <c r="I89" s="26" t="s">
        <v>22</v>
      </c>
      <c r="J89" s="67" t="str">
        <f>IF(J12="","",J12)</f>
        <v>23. 5. 2025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AGRAR, s.r.o.</v>
      </c>
      <c r="G91" s="33"/>
      <c r="H91" s="33"/>
      <c r="I91" s="26" t="s">
        <v>32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34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4" t="s">
        <v>90</v>
      </c>
      <c r="D94" s="145"/>
      <c r="E94" s="145"/>
      <c r="F94" s="145"/>
      <c r="G94" s="145"/>
      <c r="H94" s="145"/>
      <c r="I94" s="145"/>
      <c r="J94" s="146" t="s">
        <v>91</v>
      </c>
      <c r="K94" s="14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7" t="s">
        <v>92</v>
      </c>
      <c r="D96" s="33"/>
      <c r="E96" s="33"/>
      <c r="F96" s="33"/>
      <c r="G96" s="33"/>
      <c r="H96" s="33"/>
      <c r="I96" s="33"/>
      <c r="J96" s="85">
        <f>J129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hidden="1" customHeight="1">
      <c r="B97" s="148"/>
      <c r="C97" s="149"/>
      <c r="D97" s="150" t="s">
        <v>94</v>
      </c>
      <c r="E97" s="151"/>
      <c r="F97" s="151"/>
      <c r="G97" s="151"/>
      <c r="H97" s="151"/>
      <c r="I97" s="151"/>
      <c r="J97" s="152">
        <f>J130</f>
        <v>0</v>
      </c>
      <c r="K97" s="149"/>
      <c r="L97" s="153"/>
    </row>
    <row r="98" spans="1:31" s="10" customFormat="1" ht="19.899999999999999" hidden="1" customHeight="1">
      <c r="B98" s="154"/>
      <c r="C98" s="155"/>
      <c r="D98" s="156" t="s">
        <v>95</v>
      </c>
      <c r="E98" s="157"/>
      <c r="F98" s="157"/>
      <c r="G98" s="157"/>
      <c r="H98" s="157"/>
      <c r="I98" s="157"/>
      <c r="J98" s="158">
        <f>J131</f>
        <v>0</v>
      </c>
      <c r="K98" s="155"/>
      <c r="L98" s="159"/>
    </row>
    <row r="99" spans="1:31" s="10" customFormat="1" ht="19.899999999999999" hidden="1" customHeight="1">
      <c r="B99" s="154"/>
      <c r="C99" s="155"/>
      <c r="D99" s="156" t="s">
        <v>96</v>
      </c>
      <c r="E99" s="157"/>
      <c r="F99" s="157"/>
      <c r="G99" s="157"/>
      <c r="H99" s="157"/>
      <c r="I99" s="157"/>
      <c r="J99" s="158">
        <f>J134</f>
        <v>0</v>
      </c>
      <c r="K99" s="155"/>
      <c r="L99" s="159"/>
    </row>
    <row r="100" spans="1:31" s="10" customFormat="1" ht="19.899999999999999" hidden="1" customHeight="1">
      <c r="B100" s="154"/>
      <c r="C100" s="155"/>
      <c r="D100" s="156" t="s">
        <v>97</v>
      </c>
      <c r="E100" s="157"/>
      <c r="F100" s="157"/>
      <c r="G100" s="157"/>
      <c r="H100" s="157"/>
      <c r="I100" s="157"/>
      <c r="J100" s="158">
        <f>J141</f>
        <v>0</v>
      </c>
      <c r="K100" s="155"/>
      <c r="L100" s="159"/>
    </row>
    <row r="101" spans="1:31" s="10" customFormat="1" ht="19.899999999999999" hidden="1" customHeight="1">
      <c r="B101" s="154"/>
      <c r="C101" s="155"/>
      <c r="D101" s="156" t="s">
        <v>98</v>
      </c>
      <c r="E101" s="157"/>
      <c r="F101" s="157"/>
      <c r="G101" s="157"/>
      <c r="H101" s="157"/>
      <c r="I101" s="157"/>
      <c r="J101" s="158">
        <f>J144</f>
        <v>0</v>
      </c>
      <c r="K101" s="155"/>
      <c r="L101" s="159"/>
    </row>
    <row r="102" spans="1:31" s="10" customFormat="1" ht="19.899999999999999" hidden="1" customHeight="1">
      <c r="B102" s="154"/>
      <c r="C102" s="155"/>
      <c r="D102" s="156" t="s">
        <v>99</v>
      </c>
      <c r="E102" s="157"/>
      <c r="F102" s="157"/>
      <c r="G102" s="157"/>
      <c r="H102" s="157"/>
      <c r="I102" s="157"/>
      <c r="J102" s="158">
        <f>J152</f>
        <v>0</v>
      </c>
      <c r="K102" s="155"/>
      <c r="L102" s="159"/>
    </row>
    <row r="103" spans="1:31" s="10" customFormat="1" ht="19.899999999999999" hidden="1" customHeight="1">
      <c r="B103" s="154"/>
      <c r="C103" s="155"/>
      <c r="D103" s="156" t="s">
        <v>100</v>
      </c>
      <c r="E103" s="157"/>
      <c r="F103" s="157"/>
      <c r="G103" s="157"/>
      <c r="H103" s="157"/>
      <c r="I103" s="157"/>
      <c r="J103" s="158">
        <f>J154</f>
        <v>0</v>
      </c>
      <c r="K103" s="155"/>
      <c r="L103" s="159"/>
    </row>
    <row r="104" spans="1:31" s="9" customFormat="1" ht="24.95" hidden="1" customHeight="1">
      <c r="B104" s="148"/>
      <c r="C104" s="149"/>
      <c r="D104" s="150" t="s">
        <v>101</v>
      </c>
      <c r="E104" s="151"/>
      <c r="F104" s="151"/>
      <c r="G104" s="151"/>
      <c r="H104" s="151"/>
      <c r="I104" s="151"/>
      <c r="J104" s="152">
        <f>J159</f>
        <v>0</v>
      </c>
      <c r="K104" s="149"/>
      <c r="L104" s="153"/>
    </row>
    <row r="105" spans="1:31" s="10" customFormat="1" ht="19.899999999999999" hidden="1" customHeight="1">
      <c r="B105" s="154"/>
      <c r="C105" s="155"/>
      <c r="D105" s="156" t="s">
        <v>102</v>
      </c>
      <c r="E105" s="157"/>
      <c r="F105" s="157"/>
      <c r="G105" s="157"/>
      <c r="H105" s="157"/>
      <c r="I105" s="157"/>
      <c r="J105" s="158">
        <f>J160</f>
        <v>0</v>
      </c>
      <c r="K105" s="155"/>
      <c r="L105" s="159"/>
    </row>
    <row r="106" spans="1:31" s="10" customFormat="1" ht="19.899999999999999" hidden="1" customHeight="1">
      <c r="B106" s="154"/>
      <c r="C106" s="155"/>
      <c r="D106" s="156" t="s">
        <v>103</v>
      </c>
      <c r="E106" s="157"/>
      <c r="F106" s="157"/>
      <c r="G106" s="157"/>
      <c r="H106" s="157"/>
      <c r="I106" s="157"/>
      <c r="J106" s="158">
        <f>J163</f>
        <v>0</v>
      </c>
      <c r="K106" s="155"/>
      <c r="L106" s="159"/>
    </row>
    <row r="107" spans="1:31" s="10" customFormat="1" ht="19.899999999999999" hidden="1" customHeight="1">
      <c r="B107" s="154"/>
      <c r="C107" s="155"/>
      <c r="D107" s="156" t="s">
        <v>104</v>
      </c>
      <c r="E107" s="157"/>
      <c r="F107" s="157"/>
      <c r="G107" s="157"/>
      <c r="H107" s="157"/>
      <c r="I107" s="157"/>
      <c r="J107" s="158">
        <f>J165</f>
        <v>0</v>
      </c>
      <c r="K107" s="155"/>
      <c r="L107" s="159"/>
    </row>
    <row r="108" spans="1:31" s="10" customFormat="1" ht="19.899999999999999" hidden="1" customHeight="1">
      <c r="B108" s="154"/>
      <c r="C108" s="155"/>
      <c r="D108" s="156" t="s">
        <v>105</v>
      </c>
      <c r="E108" s="157"/>
      <c r="F108" s="157"/>
      <c r="G108" s="157"/>
      <c r="H108" s="157"/>
      <c r="I108" s="157"/>
      <c r="J108" s="158">
        <f>J167</f>
        <v>0</v>
      </c>
      <c r="K108" s="155"/>
      <c r="L108" s="159"/>
    </row>
    <row r="109" spans="1:31" s="10" customFormat="1" ht="19.899999999999999" hidden="1" customHeight="1">
      <c r="B109" s="154"/>
      <c r="C109" s="155"/>
      <c r="D109" s="156" t="s">
        <v>106</v>
      </c>
      <c r="E109" s="157"/>
      <c r="F109" s="157"/>
      <c r="G109" s="157"/>
      <c r="H109" s="157"/>
      <c r="I109" s="157"/>
      <c r="J109" s="158">
        <f>J172</f>
        <v>0</v>
      </c>
      <c r="K109" s="155"/>
      <c r="L109" s="159"/>
    </row>
    <row r="110" spans="1:31" s="2" customFormat="1" ht="21.75" hidden="1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hidden="1" customHeight="1">
      <c r="A111" s="31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ht="11.25" hidden="1"/>
    <row r="113" spans="1:31" ht="11.25" hidden="1"/>
    <row r="114" spans="1:31" ht="11.25" hidden="1"/>
    <row r="115" spans="1:31" s="2" customFormat="1" ht="6.95" customHeight="1">
      <c r="A115" s="31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107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3"/>
      <c r="D119" s="33"/>
      <c r="E119" s="269" t="str">
        <f>E7</f>
        <v>Zvýšenie produkcie a kvality živočísnej výroby</v>
      </c>
      <c r="F119" s="270"/>
      <c r="G119" s="270"/>
      <c r="H119" s="270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87</v>
      </c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40" t="str">
        <f>E9</f>
        <v>SO.01 - Maštaľ</v>
      </c>
      <c r="F121" s="271"/>
      <c r="G121" s="271"/>
      <c r="H121" s="271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F12</f>
        <v>Hrušov, družstvo</v>
      </c>
      <c r="G123" s="33"/>
      <c r="H123" s="33"/>
      <c r="I123" s="26" t="s">
        <v>22</v>
      </c>
      <c r="J123" s="67" t="str">
        <f>IF(J12="","",J12)</f>
        <v>23. 5. 2025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24</v>
      </c>
      <c r="D125" s="33"/>
      <c r="E125" s="33"/>
      <c r="F125" s="24" t="str">
        <f>E15</f>
        <v>AGRAR, s.r.o.</v>
      </c>
      <c r="G125" s="33"/>
      <c r="H125" s="33"/>
      <c r="I125" s="26" t="s">
        <v>32</v>
      </c>
      <c r="J125" s="29" t="str">
        <f>E21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30</v>
      </c>
      <c r="D126" s="33"/>
      <c r="E126" s="33"/>
      <c r="F126" s="24" t="str">
        <f>IF(E18="","",E18)</f>
        <v>Vyplň údaj</v>
      </c>
      <c r="G126" s="33"/>
      <c r="H126" s="33"/>
      <c r="I126" s="26" t="s">
        <v>34</v>
      </c>
      <c r="J126" s="29" t="str">
        <f>E24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60"/>
      <c r="B128" s="161"/>
      <c r="C128" s="162" t="s">
        <v>108</v>
      </c>
      <c r="D128" s="163" t="s">
        <v>61</v>
      </c>
      <c r="E128" s="163" t="s">
        <v>57</v>
      </c>
      <c r="F128" s="163" t="s">
        <v>58</v>
      </c>
      <c r="G128" s="163" t="s">
        <v>109</v>
      </c>
      <c r="H128" s="163" t="s">
        <v>110</v>
      </c>
      <c r="I128" s="163" t="s">
        <v>111</v>
      </c>
      <c r="J128" s="164" t="s">
        <v>91</v>
      </c>
      <c r="K128" s="165" t="s">
        <v>112</v>
      </c>
      <c r="L128" s="166"/>
      <c r="M128" s="76" t="s">
        <v>1</v>
      </c>
      <c r="N128" s="77" t="s">
        <v>40</v>
      </c>
      <c r="O128" s="77" t="s">
        <v>113</v>
      </c>
      <c r="P128" s="77" t="s">
        <v>114</v>
      </c>
      <c r="Q128" s="77" t="s">
        <v>115</v>
      </c>
      <c r="R128" s="77" t="s">
        <v>116</v>
      </c>
      <c r="S128" s="77" t="s">
        <v>117</v>
      </c>
      <c r="T128" s="78" t="s">
        <v>118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1"/>
      <c r="B129" s="32"/>
      <c r="C129" s="83" t="s">
        <v>92</v>
      </c>
      <c r="D129" s="33"/>
      <c r="E129" s="33"/>
      <c r="F129" s="33"/>
      <c r="G129" s="33"/>
      <c r="H129" s="33"/>
      <c r="I129" s="33"/>
      <c r="J129" s="167">
        <f>BK129</f>
        <v>0</v>
      </c>
      <c r="K129" s="33"/>
      <c r="L129" s="36"/>
      <c r="M129" s="79"/>
      <c r="N129" s="168"/>
      <c r="O129" s="80"/>
      <c r="P129" s="169">
        <f>P130+P159</f>
        <v>0</v>
      </c>
      <c r="Q129" s="80"/>
      <c r="R129" s="169">
        <f>R130+R159</f>
        <v>2718.8349888479602</v>
      </c>
      <c r="S129" s="80"/>
      <c r="T129" s="170">
        <f>T130+T159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75</v>
      </c>
      <c r="AU129" s="14" t="s">
        <v>93</v>
      </c>
      <c r="BK129" s="171">
        <f>BK130+BK159</f>
        <v>0</v>
      </c>
    </row>
    <row r="130" spans="1:65" s="12" customFormat="1" ht="25.9" customHeight="1">
      <c r="B130" s="172"/>
      <c r="C130" s="173"/>
      <c r="D130" s="174" t="s">
        <v>75</v>
      </c>
      <c r="E130" s="175" t="s">
        <v>119</v>
      </c>
      <c r="F130" s="175" t="s">
        <v>120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P131+P134+P141+P144+P152+P154</f>
        <v>0</v>
      </c>
      <c r="Q130" s="180"/>
      <c r="R130" s="181">
        <f>R131+R134+R141+R144+R152+R154</f>
        <v>2679.0663647839601</v>
      </c>
      <c r="S130" s="180"/>
      <c r="T130" s="182">
        <f>T131+T134+T141+T144+T152+T154</f>
        <v>0</v>
      </c>
      <c r="AR130" s="183" t="s">
        <v>84</v>
      </c>
      <c r="AT130" s="184" t="s">
        <v>75</v>
      </c>
      <c r="AU130" s="184" t="s">
        <v>76</v>
      </c>
      <c r="AY130" s="183" t="s">
        <v>121</v>
      </c>
      <c r="BK130" s="185">
        <f>BK131+BK134+BK141+BK144+BK152+BK154</f>
        <v>0</v>
      </c>
    </row>
    <row r="131" spans="1:65" s="12" customFormat="1" ht="22.9" customHeight="1">
      <c r="B131" s="172"/>
      <c r="C131" s="173"/>
      <c r="D131" s="174" t="s">
        <v>75</v>
      </c>
      <c r="E131" s="186" t="s">
        <v>84</v>
      </c>
      <c r="F131" s="186" t="s">
        <v>122</v>
      </c>
      <c r="G131" s="173"/>
      <c r="H131" s="173"/>
      <c r="I131" s="176"/>
      <c r="J131" s="187">
        <f>BK131</f>
        <v>0</v>
      </c>
      <c r="K131" s="173"/>
      <c r="L131" s="178"/>
      <c r="M131" s="179"/>
      <c r="N131" s="180"/>
      <c r="O131" s="180"/>
      <c r="P131" s="181">
        <f>SUM(P132:P133)</f>
        <v>0</v>
      </c>
      <c r="Q131" s="180"/>
      <c r="R131" s="181">
        <f>SUM(R132:R133)</f>
        <v>0</v>
      </c>
      <c r="S131" s="180"/>
      <c r="T131" s="182">
        <f>SUM(T132:T133)</f>
        <v>0</v>
      </c>
      <c r="AR131" s="183" t="s">
        <v>84</v>
      </c>
      <c r="AT131" s="184" t="s">
        <v>75</v>
      </c>
      <c r="AU131" s="184" t="s">
        <v>84</v>
      </c>
      <c r="AY131" s="183" t="s">
        <v>121</v>
      </c>
      <c r="BK131" s="185">
        <f>SUM(BK132:BK133)</f>
        <v>0</v>
      </c>
    </row>
    <row r="132" spans="1:65" s="2" customFormat="1" ht="21.75" customHeight="1">
      <c r="A132" s="31"/>
      <c r="B132" s="32"/>
      <c r="C132" s="188" t="s">
        <v>84</v>
      </c>
      <c r="D132" s="188" t="s">
        <v>123</v>
      </c>
      <c r="E132" s="189" t="s">
        <v>124</v>
      </c>
      <c r="F132" s="190" t="s">
        <v>125</v>
      </c>
      <c r="G132" s="191" t="s">
        <v>126</v>
      </c>
      <c r="H132" s="192">
        <v>195.3</v>
      </c>
      <c r="I132" s="193"/>
      <c r="J132" s="194">
        <f>ROUND(I132*H132,2)</f>
        <v>0</v>
      </c>
      <c r="K132" s="195"/>
      <c r="L132" s="36"/>
      <c r="M132" s="196" t="s">
        <v>1</v>
      </c>
      <c r="N132" s="197" t="s">
        <v>42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0" t="s">
        <v>127</v>
      </c>
      <c r="AT132" s="200" t="s">
        <v>123</v>
      </c>
      <c r="AU132" s="200" t="s">
        <v>128</v>
      </c>
      <c r="AY132" s="14" t="s">
        <v>121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4" t="s">
        <v>128</v>
      </c>
      <c r="BK132" s="201">
        <f>ROUND(I132*H132,2)</f>
        <v>0</v>
      </c>
      <c r="BL132" s="14" t="s">
        <v>127</v>
      </c>
      <c r="BM132" s="200" t="s">
        <v>129</v>
      </c>
    </row>
    <row r="133" spans="1:65" s="2" customFormat="1" ht="21.75" customHeight="1">
      <c r="A133" s="31"/>
      <c r="B133" s="32"/>
      <c r="C133" s="188" t="s">
        <v>128</v>
      </c>
      <c r="D133" s="188" t="s">
        <v>123</v>
      </c>
      <c r="E133" s="189" t="s">
        <v>130</v>
      </c>
      <c r="F133" s="190" t="s">
        <v>131</v>
      </c>
      <c r="G133" s="191" t="s">
        <v>126</v>
      </c>
      <c r="H133" s="192">
        <v>62.585999999999999</v>
      </c>
      <c r="I133" s="193"/>
      <c r="J133" s="194">
        <f>ROUND(I133*H133,2)</f>
        <v>0</v>
      </c>
      <c r="K133" s="195"/>
      <c r="L133" s="36"/>
      <c r="M133" s="196" t="s">
        <v>1</v>
      </c>
      <c r="N133" s="197" t="s">
        <v>42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0" t="s">
        <v>127</v>
      </c>
      <c r="AT133" s="200" t="s">
        <v>123</v>
      </c>
      <c r="AU133" s="200" t="s">
        <v>128</v>
      </c>
      <c r="AY133" s="14" t="s">
        <v>121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4" t="s">
        <v>128</v>
      </c>
      <c r="BK133" s="201">
        <f>ROUND(I133*H133,2)</f>
        <v>0</v>
      </c>
      <c r="BL133" s="14" t="s">
        <v>127</v>
      </c>
      <c r="BM133" s="200" t="s">
        <v>132</v>
      </c>
    </row>
    <row r="134" spans="1:65" s="12" customFormat="1" ht="22.9" customHeight="1">
      <c r="B134" s="172"/>
      <c r="C134" s="173"/>
      <c r="D134" s="174" t="s">
        <v>75</v>
      </c>
      <c r="E134" s="186" t="s">
        <v>128</v>
      </c>
      <c r="F134" s="186" t="s">
        <v>133</v>
      </c>
      <c r="G134" s="173"/>
      <c r="H134" s="173"/>
      <c r="I134" s="176"/>
      <c r="J134" s="187">
        <f>BK134</f>
        <v>0</v>
      </c>
      <c r="K134" s="173"/>
      <c r="L134" s="178"/>
      <c r="M134" s="179"/>
      <c r="N134" s="180"/>
      <c r="O134" s="180"/>
      <c r="P134" s="181">
        <f>SUM(P135:P140)</f>
        <v>0</v>
      </c>
      <c r="Q134" s="180"/>
      <c r="R134" s="181">
        <f>SUM(R135:R140)</f>
        <v>2580.0209454186402</v>
      </c>
      <c r="S134" s="180"/>
      <c r="T134" s="182">
        <f>SUM(T135:T140)</f>
        <v>0</v>
      </c>
      <c r="AR134" s="183" t="s">
        <v>84</v>
      </c>
      <c r="AT134" s="184" t="s">
        <v>75</v>
      </c>
      <c r="AU134" s="184" t="s">
        <v>84</v>
      </c>
      <c r="AY134" s="183" t="s">
        <v>121</v>
      </c>
      <c r="BK134" s="185">
        <f>SUM(BK135:BK140)</f>
        <v>0</v>
      </c>
    </row>
    <row r="135" spans="1:65" s="2" customFormat="1" ht="24.2" customHeight="1">
      <c r="A135" s="31"/>
      <c r="B135" s="32"/>
      <c r="C135" s="188" t="s">
        <v>134</v>
      </c>
      <c r="D135" s="188" t="s">
        <v>123</v>
      </c>
      <c r="E135" s="189" t="s">
        <v>135</v>
      </c>
      <c r="F135" s="190" t="s">
        <v>136</v>
      </c>
      <c r="G135" s="191" t="s">
        <v>137</v>
      </c>
      <c r="H135" s="192">
        <v>56</v>
      </c>
      <c r="I135" s="193"/>
      <c r="J135" s="194">
        <f t="shared" ref="J135:J140" si="0">ROUND(I135*H135,2)</f>
        <v>0</v>
      </c>
      <c r="K135" s="195"/>
      <c r="L135" s="36"/>
      <c r="M135" s="196" t="s">
        <v>1</v>
      </c>
      <c r="N135" s="197" t="s">
        <v>42</v>
      </c>
      <c r="O135" s="72"/>
      <c r="P135" s="198">
        <f t="shared" ref="P135:P140" si="1">O135*H135</f>
        <v>0</v>
      </c>
      <c r="Q135" s="198">
        <v>1.0739300000000001</v>
      </c>
      <c r="R135" s="198">
        <f t="shared" ref="R135:R140" si="2">Q135*H135</f>
        <v>60.140080000000005</v>
      </c>
      <c r="S135" s="198">
        <v>0</v>
      </c>
      <c r="T135" s="199">
        <f t="shared" ref="T135:T140" si="3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0" t="s">
        <v>127</v>
      </c>
      <c r="AT135" s="200" t="s">
        <v>123</v>
      </c>
      <c r="AU135" s="200" t="s">
        <v>128</v>
      </c>
      <c r="AY135" s="14" t="s">
        <v>121</v>
      </c>
      <c r="BE135" s="201">
        <f t="shared" ref="BE135:BE140" si="4">IF(N135="základná",J135,0)</f>
        <v>0</v>
      </c>
      <c r="BF135" s="201">
        <f t="shared" ref="BF135:BF140" si="5">IF(N135="znížená",J135,0)</f>
        <v>0</v>
      </c>
      <c r="BG135" s="201">
        <f t="shared" ref="BG135:BG140" si="6">IF(N135="zákl. prenesená",J135,0)</f>
        <v>0</v>
      </c>
      <c r="BH135" s="201">
        <f t="shared" ref="BH135:BH140" si="7">IF(N135="zníž. prenesená",J135,0)</f>
        <v>0</v>
      </c>
      <c r="BI135" s="201">
        <f t="shared" ref="BI135:BI140" si="8">IF(N135="nulová",J135,0)</f>
        <v>0</v>
      </c>
      <c r="BJ135" s="14" t="s">
        <v>128</v>
      </c>
      <c r="BK135" s="201">
        <f t="shared" ref="BK135:BK140" si="9">ROUND(I135*H135,2)</f>
        <v>0</v>
      </c>
      <c r="BL135" s="14" t="s">
        <v>127</v>
      </c>
      <c r="BM135" s="200" t="s">
        <v>138</v>
      </c>
    </row>
    <row r="136" spans="1:65" s="2" customFormat="1" ht="24.2" customHeight="1">
      <c r="A136" s="31"/>
      <c r="B136" s="32"/>
      <c r="C136" s="188" t="s">
        <v>127</v>
      </c>
      <c r="D136" s="188" t="s">
        <v>123</v>
      </c>
      <c r="E136" s="189" t="s">
        <v>139</v>
      </c>
      <c r="F136" s="190" t="s">
        <v>140</v>
      </c>
      <c r="G136" s="191" t="s">
        <v>126</v>
      </c>
      <c r="H136" s="192">
        <v>529.14</v>
      </c>
      <c r="I136" s="193"/>
      <c r="J136" s="194">
        <f t="shared" si="0"/>
        <v>0</v>
      </c>
      <c r="K136" s="195"/>
      <c r="L136" s="36"/>
      <c r="M136" s="196" t="s">
        <v>1</v>
      </c>
      <c r="N136" s="197" t="s">
        <v>42</v>
      </c>
      <c r="O136" s="72"/>
      <c r="P136" s="198">
        <f t="shared" si="1"/>
        <v>0</v>
      </c>
      <c r="Q136" s="198">
        <v>2.0699999999999998</v>
      </c>
      <c r="R136" s="198">
        <f t="shared" si="2"/>
        <v>1095.3198</v>
      </c>
      <c r="S136" s="198">
        <v>0</v>
      </c>
      <c r="T136" s="199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0" t="s">
        <v>127</v>
      </c>
      <c r="AT136" s="200" t="s">
        <v>123</v>
      </c>
      <c r="AU136" s="200" t="s">
        <v>128</v>
      </c>
      <c r="AY136" s="14" t="s">
        <v>121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4" t="s">
        <v>128</v>
      </c>
      <c r="BK136" s="201">
        <f t="shared" si="9"/>
        <v>0</v>
      </c>
      <c r="BL136" s="14" t="s">
        <v>127</v>
      </c>
      <c r="BM136" s="200" t="s">
        <v>141</v>
      </c>
    </row>
    <row r="137" spans="1:65" s="2" customFormat="1" ht="16.5" customHeight="1">
      <c r="A137" s="31"/>
      <c r="B137" s="32"/>
      <c r="C137" s="188" t="s">
        <v>142</v>
      </c>
      <c r="D137" s="188" t="s">
        <v>123</v>
      </c>
      <c r="E137" s="189" t="s">
        <v>143</v>
      </c>
      <c r="F137" s="190" t="s">
        <v>144</v>
      </c>
      <c r="G137" s="191" t="s">
        <v>126</v>
      </c>
      <c r="H137" s="192">
        <v>582.9</v>
      </c>
      <c r="I137" s="193"/>
      <c r="J137" s="194">
        <f t="shared" si="0"/>
        <v>0</v>
      </c>
      <c r="K137" s="195"/>
      <c r="L137" s="36"/>
      <c r="M137" s="196" t="s">
        <v>1</v>
      </c>
      <c r="N137" s="197" t="s">
        <v>42</v>
      </c>
      <c r="O137" s="72"/>
      <c r="P137" s="198">
        <f t="shared" si="1"/>
        <v>0</v>
      </c>
      <c r="Q137" s="198">
        <v>2.2151342039999999</v>
      </c>
      <c r="R137" s="198">
        <f t="shared" si="2"/>
        <v>1291.2017275116</v>
      </c>
      <c r="S137" s="198">
        <v>0</v>
      </c>
      <c r="T137" s="199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0" t="s">
        <v>127</v>
      </c>
      <c r="AT137" s="200" t="s">
        <v>123</v>
      </c>
      <c r="AU137" s="200" t="s">
        <v>128</v>
      </c>
      <c r="AY137" s="14" t="s">
        <v>121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4" t="s">
        <v>128</v>
      </c>
      <c r="BK137" s="201">
        <f t="shared" si="9"/>
        <v>0</v>
      </c>
      <c r="BL137" s="14" t="s">
        <v>127</v>
      </c>
      <c r="BM137" s="200" t="s">
        <v>145</v>
      </c>
    </row>
    <row r="138" spans="1:65" s="2" customFormat="1" ht="21.75" customHeight="1">
      <c r="A138" s="31"/>
      <c r="B138" s="32"/>
      <c r="C138" s="188" t="s">
        <v>146</v>
      </c>
      <c r="D138" s="188" t="s">
        <v>123</v>
      </c>
      <c r="E138" s="189" t="s">
        <v>147</v>
      </c>
      <c r="F138" s="190" t="s">
        <v>148</v>
      </c>
      <c r="G138" s="191" t="s">
        <v>149</v>
      </c>
      <c r="H138" s="192">
        <v>101.4</v>
      </c>
      <c r="I138" s="193"/>
      <c r="J138" s="194">
        <f t="shared" si="0"/>
        <v>0</v>
      </c>
      <c r="K138" s="195"/>
      <c r="L138" s="36"/>
      <c r="M138" s="196" t="s">
        <v>1</v>
      </c>
      <c r="N138" s="197" t="s">
        <v>42</v>
      </c>
      <c r="O138" s="72"/>
      <c r="P138" s="198">
        <f t="shared" si="1"/>
        <v>0</v>
      </c>
      <c r="Q138" s="198">
        <v>0.14076649999999999</v>
      </c>
      <c r="R138" s="198">
        <f t="shared" si="2"/>
        <v>14.2737231</v>
      </c>
      <c r="S138" s="198">
        <v>0</v>
      </c>
      <c r="T138" s="199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0" t="s">
        <v>127</v>
      </c>
      <c r="AT138" s="200" t="s">
        <v>123</v>
      </c>
      <c r="AU138" s="200" t="s">
        <v>128</v>
      </c>
      <c r="AY138" s="14" t="s">
        <v>121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4" t="s">
        <v>128</v>
      </c>
      <c r="BK138" s="201">
        <f t="shared" si="9"/>
        <v>0</v>
      </c>
      <c r="BL138" s="14" t="s">
        <v>127</v>
      </c>
      <c r="BM138" s="200" t="s">
        <v>150</v>
      </c>
    </row>
    <row r="139" spans="1:65" s="2" customFormat="1" ht="21.75" customHeight="1">
      <c r="A139" s="31"/>
      <c r="B139" s="32"/>
      <c r="C139" s="188" t="s">
        <v>151</v>
      </c>
      <c r="D139" s="188" t="s">
        <v>123</v>
      </c>
      <c r="E139" s="189" t="s">
        <v>152</v>
      </c>
      <c r="F139" s="190" t="s">
        <v>153</v>
      </c>
      <c r="G139" s="191" t="s">
        <v>149</v>
      </c>
      <c r="H139" s="192">
        <v>101.4</v>
      </c>
      <c r="I139" s="193"/>
      <c r="J139" s="194">
        <f t="shared" si="0"/>
        <v>0</v>
      </c>
      <c r="K139" s="195"/>
      <c r="L139" s="36"/>
      <c r="M139" s="196" t="s">
        <v>1</v>
      </c>
      <c r="N139" s="197" t="s">
        <v>42</v>
      </c>
      <c r="O139" s="72"/>
      <c r="P139" s="198">
        <f t="shared" si="1"/>
        <v>0</v>
      </c>
      <c r="Q139" s="198">
        <v>0</v>
      </c>
      <c r="R139" s="198">
        <f t="shared" si="2"/>
        <v>0</v>
      </c>
      <c r="S139" s="198">
        <v>0</v>
      </c>
      <c r="T139" s="199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0" t="s">
        <v>127</v>
      </c>
      <c r="AT139" s="200" t="s">
        <v>123</v>
      </c>
      <c r="AU139" s="200" t="s">
        <v>128</v>
      </c>
      <c r="AY139" s="14" t="s">
        <v>121</v>
      </c>
      <c r="BE139" s="201">
        <f t="shared" si="4"/>
        <v>0</v>
      </c>
      <c r="BF139" s="201">
        <f t="shared" si="5"/>
        <v>0</v>
      </c>
      <c r="BG139" s="201">
        <f t="shared" si="6"/>
        <v>0</v>
      </c>
      <c r="BH139" s="201">
        <f t="shared" si="7"/>
        <v>0</v>
      </c>
      <c r="BI139" s="201">
        <f t="shared" si="8"/>
        <v>0</v>
      </c>
      <c r="BJ139" s="14" t="s">
        <v>128</v>
      </c>
      <c r="BK139" s="201">
        <f t="shared" si="9"/>
        <v>0</v>
      </c>
      <c r="BL139" s="14" t="s">
        <v>127</v>
      </c>
      <c r="BM139" s="200" t="s">
        <v>154</v>
      </c>
    </row>
    <row r="140" spans="1:65" s="2" customFormat="1" ht="16.5" customHeight="1">
      <c r="A140" s="31"/>
      <c r="B140" s="32"/>
      <c r="C140" s="188" t="s">
        <v>155</v>
      </c>
      <c r="D140" s="188" t="s">
        <v>123</v>
      </c>
      <c r="E140" s="189" t="s">
        <v>156</v>
      </c>
      <c r="F140" s="190" t="s">
        <v>157</v>
      </c>
      <c r="G140" s="191" t="s">
        <v>126</v>
      </c>
      <c r="H140" s="192">
        <v>53.76</v>
      </c>
      <c r="I140" s="193"/>
      <c r="J140" s="194">
        <f t="shared" si="0"/>
        <v>0</v>
      </c>
      <c r="K140" s="195"/>
      <c r="L140" s="36"/>
      <c r="M140" s="196" t="s">
        <v>1</v>
      </c>
      <c r="N140" s="197" t="s">
        <v>42</v>
      </c>
      <c r="O140" s="72"/>
      <c r="P140" s="198">
        <f t="shared" si="1"/>
        <v>0</v>
      </c>
      <c r="Q140" s="198">
        <v>2.2151342039999999</v>
      </c>
      <c r="R140" s="198">
        <f t="shared" si="2"/>
        <v>119.08561480703999</v>
      </c>
      <c r="S140" s="198">
        <v>0</v>
      </c>
      <c r="T140" s="199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0" t="s">
        <v>127</v>
      </c>
      <c r="AT140" s="200" t="s">
        <v>123</v>
      </c>
      <c r="AU140" s="200" t="s">
        <v>128</v>
      </c>
      <c r="AY140" s="14" t="s">
        <v>121</v>
      </c>
      <c r="BE140" s="201">
        <f t="shared" si="4"/>
        <v>0</v>
      </c>
      <c r="BF140" s="201">
        <f t="shared" si="5"/>
        <v>0</v>
      </c>
      <c r="BG140" s="201">
        <f t="shared" si="6"/>
        <v>0</v>
      </c>
      <c r="BH140" s="201">
        <f t="shared" si="7"/>
        <v>0</v>
      </c>
      <c r="BI140" s="201">
        <f t="shared" si="8"/>
        <v>0</v>
      </c>
      <c r="BJ140" s="14" t="s">
        <v>128</v>
      </c>
      <c r="BK140" s="201">
        <f t="shared" si="9"/>
        <v>0</v>
      </c>
      <c r="BL140" s="14" t="s">
        <v>127</v>
      </c>
      <c r="BM140" s="200" t="s">
        <v>158</v>
      </c>
    </row>
    <row r="141" spans="1:65" s="12" customFormat="1" ht="22.9" customHeight="1">
      <c r="B141" s="172"/>
      <c r="C141" s="173"/>
      <c r="D141" s="174" t="s">
        <v>75</v>
      </c>
      <c r="E141" s="186" t="s">
        <v>134</v>
      </c>
      <c r="F141" s="186" t="s">
        <v>159</v>
      </c>
      <c r="G141" s="173"/>
      <c r="H141" s="173"/>
      <c r="I141" s="176"/>
      <c r="J141" s="187">
        <f>BK141</f>
        <v>0</v>
      </c>
      <c r="K141" s="173"/>
      <c r="L141" s="178"/>
      <c r="M141" s="179"/>
      <c r="N141" s="180"/>
      <c r="O141" s="180"/>
      <c r="P141" s="181">
        <f>SUM(P142:P143)</f>
        <v>0</v>
      </c>
      <c r="Q141" s="180"/>
      <c r="R141" s="181">
        <f>SUM(R142:R143)</f>
        <v>70.562511900000004</v>
      </c>
      <c r="S141" s="180"/>
      <c r="T141" s="182">
        <f>SUM(T142:T143)</f>
        <v>0</v>
      </c>
      <c r="AR141" s="183" t="s">
        <v>84</v>
      </c>
      <c r="AT141" s="184" t="s">
        <v>75</v>
      </c>
      <c r="AU141" s="184" t="s">
        <v>84</v>
      </c>
      <c r="AY141" s="183" t="s">
        <v>121</v>
      </c>
      <c r="BK141" s="185">
        <f>SUM(BK142:BK143)</f>
        <v>0</v>
      </c>
    </row>
    <row r="142" spans="1:65" s="2" customFormat="1" ht="37.9" customHeight="1">
      <c r="A142" s="31"/>
      <c r="B142" s="32"/>
      <c r="C142" s="188" t="s">
        <v>160</v>
      </c>
      <c r="D142" s="188" t="s">
        <v>123</v>
      </c>
      <c r="E142" s="189" t="s">
        <v>161</v>
      </c>
      <c r="F142" s="190" t="s">
        <v>162</v>
      </c>
      <c r="G142" s="191" t="s">
        <v>126</v>
      </c>
      <c r="H142" s="192">
        <v>67.2</v>
      </c>
      <c r="I142" s="193"/>
      <c r="J142" s="194">
        <f>ROUND(I142*H142,2)</f>
        <v>0</v>
      </c>
      <c r="K142" s="195"/>
      <c r="L142" s="36"/>
      <c r="M142" s="196" t="s">
        <v>1</v>
      </c>
      <c r="N142" s="197" t="s">
        <v>42</v>
      </c>
      <c r="O142" s="72"/>
      <c r="P142" s="198">
        <f>O142*H142</f>
        <v>0</v>
      </c>
      <c r="Q142" s="198">
        <v>0.70112200000000002</v>
      </c>
      <c r="R142" s="198">
        <f>Q142*H142</f>
        <v>47.115398400000004</v>
      </c>
      <c r="S142" s="198">
        <v>0</v>
      </c>
      <c r="T142" s="199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0" t="s">
        <v>127</v>
      </c>
      <c r="AT142" s="200" t="s">
        <v>123</v>
      </c>
      <c r="AU142" s="200" t="s">
        <v>128</v>
      </c>
      <c r="AY142" s="14" t="s">
        <v>121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4" t="s">
        <v>128</v>
      </c>
      <c r="BK142" s="201">
        <f>ROUND(I142*H142,2)</f>
        <v>0</v>
      </c>
      <c r="BL142" s="14" t="s">
        <v>127</v>
      </c>
      <c r="BM142" s="200" t="s">
        <v>163</v>
      </c>
    </row>
    <row r="143" spans="1:65" s="2" customFormat="1" ht="37.9" customHeight="1">
      <c r="A143" s="31"/>
      <c r="B143" s="32"/>
      <c r="C143" s="188" t="s">
        <v>164</v>
      </c>
      <c r="D143" s="188" t="s">
        <v>123</v>
      </c>
      <c r="E143" s="189" t="s">
        <v>165</v>
      </c>
      <c r="F143" s="190" t="s">
        <v>166</v>
      </c>
      <c r="G143" s="191" t="s">
        <v>126</v>
      </c>
      <c r="H143" s="192">
        <v>125.85</v>
      </c>
      <c r="I143" s="193"/>
      <c r="J143" s="194">
        <f>ROUND(I143*H143,2)</f>
        <v>0</v>
      </c>
      <c r="K143" s="195"/>
      <c r="L143" s="36"/>
      <c r="M143" s="196" t="s">
        <v>1</v>
      </c>
      <c r="N143" s="197" t="s">
        <v>42</v>
      </c>
      <c r="O143" s="72"/>
      <c r="P143" s="198">
        <f>O143*H143</f>
        <v>0</v>
      </c>
      <c r="Q143" s="198">
        <v>0.18631</v>
      </c>
      <c r="R143" s="198">
        <f>Q143*H143</f>
        <v>23.4471135</v>
      </c>
      <c r="S143" s="198">
        <v>0</v>
      </c>
      <c r="T143" s="199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0" t="s">
        <v>127</v>
      </c>
      <c r="AT143" s="200" t="s">
        <v>123</v>
      </c>
      <c r="AU143" s="200" t="s">
        <v>128</v>
      </c>
      <c r="AY143" s="14" t="s">
        <v>121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4" t="s">
        <v>128</v>
      </c>
      <c r="BK143" s="201">
        <f>ROUND(I143*H143,2)</f>
        <v>0</v>
      </c>
      <c r="BL143" s="14" t="s">
        <v>127</v>
      </c>
      <c r="BM143" s="200" t="s">
        <v>167</v>
      </c>
    </row>
    <row r="144" spans="1:65" s="12" customFormat="1" ht="22.9" customHeight="1">
      <c r="B144" s="172"/>
      <c r="C144" s="173"/>
      <c r="D144" s="174" t="s">
        <v>75</v>
      </c>
      <c r="E144" s="186" t="s">
        <v>127</v>
      </c>
      <c r="F144" s="186" t="s">
        <v>168</v>
      </c>
      <c r="G144" s="173"/>
      <c r="H144" s="173"/>
      <c r="I144" s="176"/>
      <c r="J144" s="187">
        <f>BK144</f>
        <v>0</v>
      </c>
      <c r="K144" s="173"/>
      <c r="L144" s="178"/>
      <c r="M144" s="179"/>
      <c r="N144" s="180"/>
      <c r="O144" s="180"/>
      <c r="P144" s="181">
        <f>SUM(P145:P151)</f>
        <v>0</v>
      </c>
      <c r="Q144" s="180"/>
      <c r="R144" s="181">
        <f>SUM(R145:R151)</f>
        <v>23.956655690120002</v>
      </c>
      <c r="S144" s="180"/>
      <c r="T144" s="182">
        <f>SUM(T145:T151)</f>
        <v>0</v>
      </c>
      <c r="AR144" s="183" t="s">
        <v>84</v>
      </c>
      <c r="AT144" s="184" t="s">
        <v>75</v>
      </c>
      <c r="AU144" s="184" t="s">
        <v>84</v>
      </c>
      <c r="AY144" s="183" t="s">
        <v>121</v>
      </c>
      <c r="BK144" s="185">
        <f>SUM(BK145:BK151)</f>
        <v>0</v>
      </c>
    </row>
    <row r="145" spans="1:65" s="2" customFormat="1" ht="24.2" customHeight="1">
      <c r="A145" s="31"/>
      <c r="B145" s="32"/>
      <c r="C145" s="188" t="s">
        <v>169</v>
      </c>
      <c r="D145" s="188" t="s">
        <v>123</v>
      </c>
      <c r="E145" s="189" t="s">
        <v>170</v>
      </c>
      <c r="F145" s="190" t="s">
        <v>171</v>
      </c>
      <c r="G145" s="191" t="s">
        <v>126</v>
      </c>
      <c r="H145" s="192">
        <v>14.04</v>
      </c>
      <c r="I145" s="193"/>
      <c r="J145" s="194">
        <f t="shared" ref="J145:J151" si="10">ROUND(I145*H145,2)</f>
        <v>0</v>
      </c>
      <c r="K145" s="195"/>
      <c r="L145" s="36"/>
      <c r="M145" s="196" t="s">
        <v>1</v>
      </c>
      <c r="N145" s="197" t="s">
        <v>42</v>
      </c>
      <c r="O145" s="72"/>
      <c r="P145" s="198">
        <f t="shared" ref="P145:P151" si="11">O145*H145</f>
        <v>0</v>
      </c>
      <c r="Q145" s="198">
        <v>7.7590000000000006E-2</v>
      </c>
      <c r="R145" s="198">
        <f t="shared" ref="R145:R151" si="12">Q145*H145</f>
        <v>1.0893636</v>
      </c>
      <c r="S145" s="198">
        <v>0</v>
      </c>
      <c r="T145" s="199">
        <f t="shared" ref="T145:T151" si="13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0" t="s">
        <v>127</v>
      </c>
      <c r="AT145" s="200" t="s">
        <v>123</v>
      </c>
      <c r="AU145" s="200" t="s">
        <v>128</v>
      </c>
      <c r="AY145" s="14" t="s">
        <v>121</v>
      </c>
      <c r="BE145" s="201">
        <f t="shared" ref="BE145:BE151" si="14">IF(N145="základná",J145,0)</f>
        <v>0</v>
      </c>
      <c r="BF145" s="201">
        <f t="shared" ref="BF145:BF151" si="15">IF(N145="znížená",J145,0)</f>
        <v>0</v>
      </c>
      <c r="BG145" s="201">
        <f t="shared" ref="BG145:BG151" si="16">IF(N145="zákl. prenesená",J145,0)</f>
        <v>0</v>
      </c>
      <c r="BH145" s="201">
        <f t="shared" ref="BH145:BH151" si="17">IF(N145="zníž. prenesená",J145,0)</f>
        <v>0</v>
      </c>
      <c r="BI145" s="201">
        <f t="shared" ref="BI145:BI151" si="18">IF(N145="nulová",J145,0)</f>
        <v>0</v>
      </c>
      <c r="BJ145" s="14" t="s">
        <v>128</v>
      </c>
      <c r="BK145" s="201">
        <f t="shared" ref="BK145:BK151" si="19">ROUND(I145*H145,2)</f>
        <v>0</v>
      </c>
      <c r="BL145" s="14" t="s">
        <v>127</v>
      </c>
      <c r="BM145" s="200" t="s">
        <v>172</v>
      </c>
    </row>
    <row r="146" spans="1:65" s="2" customFormat="1" ht="21.75" customHeight="1">
      <c r="A146" s="31"/>
      <c r="B146" s="32"/>
      <c r="C146" s="188" t="s">
        <v>173</v>
      </c>
      <c r="D146" s="188" t="s">
        <v>123</v>
      </c>
      <c r="E146" s="189" t="s">
        <v>174</v>
      </c>
      <c r="F146" s="190" t="s">
        <v>175</v>
      </c>
      <c r="G146" s="191" t="s">
        <v>126</v>
      </c>
      <c r="H146" s="192">
        <v>5.04</v>
      </c>
      <c r="I146" s="193"/>
      <c r="J146" s="194">
        <f t="shared" si="10"/>
        <v>0</v>
      </c>
      <c r="K146" s="195"/>
      <c r="L146" s="36"/>
      <c r="M146" s="196" t="s">
        <v>1</v>
      </c>
      <c r="N146" s="197" t="s">
        <v>42</v>
      </c>
      <c r="O146" s="72"/>
      <c r="P146" s="198">
        <f t="shared" si="11"/>
        <v>0</v>
      </c>
      <c r="Q146" s="198">
        <v>2.2969864000000002</v>
      </c>
      <c r="R146" s="198">
        <f t="shared" si="12"/>
        <v>11.576811456000001</v>
      </c>
      <c r="S146" s="198">
        <v>0</v>
      </c>
      <c r="T146" s="199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0" t="s">
        <v>127</v>
      </c>
      <c r="AT146" s="200" t="s">
        <v>123</v>
      </c>
      <c r="AU146" s="200" t="s">
        <v>128</v>
      </c>
      <c r="AY146" s="14" t="s">
        <v>121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4" t="s">
        <v>128</v>
      </c>
      <c r="BK146" s="201">
        <f t="shared" si="19"/>
        <v>0</v>
      </c>
      <c r="BL146" s="14" t="s">
        <v>127</v>
      </c>
      <c r="BM146" s="200" t="s">
        <v>176</v>
      </c>
    </row>
    <row r="147" spans="1:65" s="2" customFormat="1" ht="24.2" customHeight="1">
      <c r="A147" s="31"/>
      <c r="B147" s="32"/>
      <c r="C147" s="188" t="s">
        <v>177</v>
      </c>
      <c r="D147" s="188" t="s">
        <v>123</v>
      </c>
      <c r="E147" s="189" t="s">
        <v>178</v>
      </c>
      <c r="F147" s="190" t="s">
        <v>179</v>
      </c>
      <c r="G147" s="191" t="s">
        <v>149</v>
      </c>
      <c r="H147" s="192">
        <v>67.2</v>
      </c>
      <c r="I147" s="193"/>
      <c r="J147" s="194">
        <f t="shared" si="10"/>
        <v>0</v>
      </c>
      <c r="K147" s="195"/>
      <c r="L147" s="36"/>
      <c r="M147" s="196" t="s">
        <v>1</v>
      </c>
      <c r="N147" s="197" t="s">
        <v>42</v>
      </c>
      <c r="O147" s="72"/>
      <c r="P147" s="198">
        <f t="shared" si="11"/>
        <v>0</v>
      </c>
      <c r="Q147" s="198">
        <v>1.8540850000000001E-2</v>
      </c>
      <c r="R147" s="198">
        <f t="shared" si="12"/>
        <v>1.24594512</v>
      </c>
      <c r="S147" s="198">
        <v>0</v>
      </c>
      <c r="T147" s="199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0" t="s">
        <v>127</v>
      </c>
      <c r="AT147" s="200" t="s">
        <v>123</v>
      </c>
      <c r="AU147" s="200" t="s">
        <v>128</v>
      </c>
      <c r="AY147" s="14" t="s">
        <v>121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4" t="s">
        <v>128</v>
      </c>
      <c r="BK147" s="201">
        <f t="shared" si="19"/>
        <v>0</v>
      </c>
      <c r="BL147" s="14" t="s">
        <v>127</v>
      </c>
      <c r="BM147" s="200" t="s">
        <v>180</v>
      </c>
    </row>
    <row r="148" spans="1:65" s="2" customFormat="1" ht="24.2" customHeight="1">
      <c r="A148" s="31"/>
      <c r="B148" s="32"/>
      <c r="C148" s="188" t="s">
        <v>181</v>
      </c>
      <c r="D148" s="188" t="s">
        <v>123</v>
      </c>
      <c r="E148" s="189" t="s">
        <v>182</v>
      </c>
      <c r="F148" s="190" t="s">
        <v>183</v>
      </c>
      <c r="G148" s="191" t="s">
        <v>149</v>
      </c>
      <c r="H148" s="192">
        <v>67.2</v>
      </c>
      <c r="I148" s="193"/>
      <c r="J148" s="194">
        <f t="shared" si="10"/>
        <v>0</v>
      </c>
      <c r="K148" s="195"/>
      <c r="L148" s="36"/>
      <c r="M148" s="196" t="s">
        <v>1</v>
      </c>
      <c r="N148" s="197" t="s">
        <v>42</v>
      </c>
      <c r="O148" s="72"/>
      <c r="P148" s="198">
        <f t="shared" si="11"/>
        <v>0</v>
      </c>
      <c r="Q148" s="198">
        <v>0</v>
      </c>
      <c r="R148" s="198">
        <f t="shared" si="12"/>
        <v>0</v>
      </c>
      <c r="S148" s="198">
        <v>0</v>
      </c>
      <c r="T148" s="199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0" t="s">
        <v>127</v>
      </c>
      <c r="AT148" s="200" t="s">
        <v>123</v>
      </c>
      <c r="AU148" s="200" t="s">
        <v>128</v>
      </c>
      <c r="AY148" s="14" t="s">
        <v>121</v>
      </c>
      <c r="BE148" s="201">
        <f t="shared" si="14"/>
        <v>0</v>
      </c>
      <c r="BF148" s="201">
        <f t="shared" si="15"/>
        <v>0</v>
      </c>
      <c r="BG148" s="201">
        <f t="shared" si="16"/>
        <v>0</v>
      </c>
      <c r="BH148" s="201">
        <f t="shared" si="17"/>
        <v>0</v>
      </c>
      <c r="BI148" s="201">
        <f t="shared" si="18"/>
        <v>0</v>
      </c>
      <c r="BJ148" s="14" t="s">
        <v>128</v>
      </c>
      <c r="BK148" s="201">
        <f t="shared" si="19"/>
        <v>0</v>
      </c>
      <c r="BL148" s="14" t="s">
        <v>127</v>
      </c>
      <c r="BM148" s="200" t="s">
        <v>184</v>
      </c>
    </row>
    <row r="149" spans="1:65" s="2" customFormat="1" ht="24.2" customHeight="1">
      <c r="A149" s="31"/>
      <c r="B149" s="32"/>
      <c r="C149" s="188" t="s">
        <v>185</v>
      </c>
      <c r="D149" s="188" t="s">
        <v>123</v>
      </c>
      <c r="E149" s="189" t="s">
        <v>186</v>
      </c>
      <c r="F149" s="190" t="s">
        <v>187</v>
      </c>
      <c r="G149" s="191" t="s">
        <v>188</v>
      </c>
      <c r="H149" s="192">
        <v>0.252</v>
      </c>
      <c r="I149" s="193"/>
      <c r="J149" s="194">
        <f t="shared" si="10"/>
        <v>0</v>
      </c>
      <c r="K149" s="195"/>
      <c r="L149" s="36"/>
      <c r="M149" s="196" t="s">
        <v>1</v>
      </c>
      <c r="N149" s="197" t="s">
        <v>42</v>
      </c>
      <c r="O149" s="72"/>
      <c r="P149" s="198">
        <f t="shared" si="11"/>
        <v>0</v>
      </c>
      <c r="Q149" s="198">
        <v>1.0165904100000001</v>
      </c>
      <c r="R149" s="198">
        <f t="shared" si="12"/>
        <v>0.25618078331999999</v>
      </c>
      <c r="S149" s="198">
        <v>0</v>
      </c>
      <c r="T149" s="199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0" t="s">
        <v>127</v>
      </c>
      <c r="AT149" s="200" t="s">
        <v>123</v>
      </c>
      <c r="AU149" s="200" t="s">
        <v>128</v>
      </c>
      <c r="AY149" s="14" t="s">
        <v>121</v>
      </c>
      <c r="BE149" s="201">
        <f t="shared" si="14"/>
        <v>0</v>
      </c>
      <c r="BF149" s="201">
        <f t="shared" si="15"/>
        <v>0</v>
      </c>
      <c r="BG149" s="201">
        <f t="shared" si="16"/>
        <v>0</v>
      </c>
      <c r="BH149" s="201">
        <f t="shared" si="17"/>
        <v>0</v>
      </c>
      <c r="BI149" s="201">
        <f t="shared" si="18"/>
        <v>0</v>
      </c>
      <c r="BJ149" s="14" t="s">
        <v>128</v>
      </c>
      <c r="BK149" s="201">
        <f t="shared" si="19"/>
        <v>0</v>
      </c>
      <c r="BL149" s="14" t="s">
        <v>127</v>
      </c>
      <c r="BM149" s="200" t="s">
        <v>189</v>
      </c>
    </row>
    <row r="150" spans="1:65" s="2" customFormat="1" ht="33" customHeight="1">
      <c r="A150" s="31"/>
      <c r="B150" s="32"/>
      <c r="C150" s="188" t="s">
        <v>190</v>
      </c>
      <c r="D150" s="188" t="s">
        <v>123</v>
      </c>
      <c r="E150" s="189" t="s">
        <v>191</v>
      </c>
      <c r="F150" s="190" t="s">
        <v>192</v>
      </c>
      <c r="G150" s="191" t="s">
        <v>126</v>
      </c>
      <c r="H150" s="192">
        <v>12.48</v>
      </c>
      <c r="I150" s="193"/>
      <c r="J150" s="194">
        <f t="shared" si="10"/>
        <v>0</v>
      </c>
      <c r="K150" s="195"/>
      <c r="L150" s="36"/>
      <c r="M150" s="196" t="s">
        <v>1</v>
      </c>
      <c r="N150" s="197" t="s">
        <v>42</v>
      </c>
      <c r="O150" s="72"/>
      <c r="P150" s="198">
        <f t="shared" si="11"/>
        <v>0</v>
      </c>
      <c r="Q150" s="198">
        <v>7.9979999999999996E-2</v>
      </c>
      <c r="R150" s="198">
        <f t="shared" si="12"/>
        <v>0.99815039999999999</v>
      </c>
      <c r="S150" s="198">
        <v>0</v>
      </c>
      <c r="T150" s="199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0" t="s">
        <v>127</v>
      </c>
      <c r="AT150" s="200" t="s">
        <v>123</v>
      </c>
      <c r="AU150" s="200" t="s">
        <v>128</v>
      </c>
      <c r="AY150" s="14" t="s">
        <v>121</v>
      </c>
      <c r="BE150" s="201">
        <f t="shared" si="14"/>
        <v>0</v>
      </c>
      <c r="BF150" s="201">
        <f t="shared" si="15"/>
        <v>0</v>
      </c>
      <c r="BG150" s="201">
        <f t="shared" si="16"/>
        <v>0</v>
      </c>
      <c r="BH150" s="201">
        <f t="shared" si="17"/>
        <v>0</v>
      </c>
      <c r="BI150" s="201">
        <f t="shared" si="18"/>
        <v>0</v>
      </c>
      <c r="BJ150" s="14" t="s">
        <v>128</v>
      </c>
      <c r="BK150" s="201">
        <f t="shared" si="19"/>
        <v>0</v>
      </c>
      <c r="BL150" s="14" t="s">
        <v>127</v>
      </c>
      <c r="BM150" s="200" t="s">
        <v>193</v>
      </c>
    </row>
    <row r="151" spans="1:65" s="2" customFormat="1" ht="33" customHeight="1">
      <c r="A151" s="31"/>
      <c r="B151" s="32"/>
      <c r="C151" s="188" t="s">
        <v>194</v>
      </c>
      <c r="D151" s="188" t="s">
        <v>123</v>
      </c>
      <c r="E151" s="189" t="s">
        <v>195</v>
      </c>
      <c r="F151" s="190" t="s">
        <v>196</v>
      </c>
      <c r="G151" s="191" t="s">
        <v>126</v>
      </c>
      <c r="H151" s="192">
        <v>235.22</v>
      </c>
      <c r="I151" s="193"/>
      <c r="J151" s="194">
        <f t="shared" si="10"/>
        <v>0</v>
      </c>
      <c r="K151" s="195"/>
      <c r="L151" s="36"/>
      <c r="M151" s="196" t="s">
        <v>1</v>
      </c>
      <c r="N151" s="197" t="s">
        <v>42</v>
      </c>
      <c r="O151" s="72"/>
      <c r="P151" s="198">
        <f t="shared" si="11"/>
        <v>0</v>
      </c>
      <c r="Q151" s="198">
        <v>3.7370140000000003E-2</v>
      </c>
      <c r="R151" s="198">
        <f t="shared" si="12"/>
        <v>8.7902043308</v>
      </c>
      <c r="S151" s="198">
        <v>0</v>
      </c>
      <c r="T151" s="199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0" t="s">
        <v>127</v>
      </c>
      <c r="AT151" s="200" t="s">
        <v>123</v>
      </c>
      <c r="AU151" s="200" t="s">
        <v>128</v>
      </c>
      <c r="AY151" s="14" t="s">
        <v>121</v>
      </c>
      <c r="BE151" s="201">
        <f t="shared" si="14"/>
        <v>0</v>
      </c>
      <c r="BF151" s="201">
        <f t="shared" si="15"/>
        <v>0</v>
      </c>
      <c r="BG151" s="201">
        <f t="shared" si="16"/>
        <v>0</v>
      </c>
      <c r="BH151" s="201">
        <f t="shared" si="17"/>
        <v>0</v>
      </c>
      <c r="BI151" s="201">
        <f t="shared" si="18"/>
        <v>0</v>
      </c>
      <c r="BJ151" s="14" t="s">
        <v>128</v>
      </c>
      <c r="BK151" s="201">
        <f t="shared" si="19"/>
        <v>0</v>
      </c>
      <c r="BL151" s="14" t="s">
        <v>127</v>
      </c>
      <c r="BM151" s="200" t="s">
        <v>197</v>
      </c>
    </row>
    <row r="152" spans="1:65" s="12" customFormat="1" ht="22.9" customHeight="1">
      <c r="B152" s="172"/>
      <c r="C152" s="173"/>
      <c r="D152" s="174" t="s">
        <v>75</v>
      </c>
      <c r="E152" s="186" t="s">
        <v>146</v>
      </c>
      <c r="F152" s="186" t="s">
        <v>198</v>
      </c>
      <c r="G152" s="173"/>
      <c r="H152" s="173"/>
      <c r="I152" s="176"/>
      <c r="J152" s="187">
        <f>BK152</f>
        <v>0</v>
      </c>
      <c r="K152" s="173"/>
      <c r="L152" s="178"/>
      <c r="M152" s="179"/>
      <c r="N152" s="180"/>
      <c r="O152" s="180"/>
      <c r="P152" s="181">
        <f>P153</f>
        <v>0</v>
      </c>
      <c r="Q152" s="180"/>
      <c r="R152" s="181">
        <f>R153</f>
        <v>4.4468234999999998</v>
      </c>
      <c r="S152" s="180"/>
      <c r="T152" s="182">
        <f>T153</f>
        <v>0</v>
      </c>
      <c r="AR152" s="183" t="s">
        <v>84</v>
      </c>
      <c r="AT152" s="184" t="s">
        <v>75</v>
      </c>
      <c r="AU152" s="184" t="s">
        <v>84</v>
      </c>
      <c r="AY152" s="183" t="s">
        <v>121</v>
      </c>
      <c r="BK152" s="185">
        <f>BK153</f>
        <v>0</v>
      </c>
    </row>
    <row r="153" spans="1:65" s="2" customFormat="1" ht="37.9" customHeight="1">
      <c r="A153" s="31"/>
      <c r="B153" s="32"/>
      <c r="C153" s="188" t="s">
        <v>199</v>
      </c>
      <c r="D153" s="188" t="s">
        <v>123</v>
      </c>
      <c r="E153" s="189" t="s">
        <v>200</v>
      </c>
      <c r="F153" s="190" t="s">
        <v>201</v>
      </c>
      <c r="G153" s="191" t="s">
        <v>149</v>
      </c>
      <c r="H153" s="192">
        <v>605.01</v>
      </c>
      <c r="I153" s="193"/>
      <c r="J153" s="194">
        <f>ROUND(I153*H153,2)</f>
        <v>0</v>
      </c>
      <c r="K153" s="195"/>
      <c r="L153" s="36"/>
      <c r="M153" s="196" t="s">
        <v>1</v>
      </c>
      <c r="N153" s="197" t="s">
        <v>42</v>
      </c>
      <c r="O153" s="72"/>
      <c r="P153" s="198">
        <f>O153*H153</f>
        <v>0</v>
      </c>
      <c r="Q153" s="198">
        <v>7.3499999999999998E-3</v>
      </c>
      <c r="R153" s="198">
        <f>Q153*H153</f>
        <v>4.4468234999999998</v>
      </c>
      <c r="S153" s="198">
        <v>0</v>
      </c>
      <c r="T153" s="199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0" t="s">
        <v>127</v>
      </c>
      <c r="AT153" s="200" t="s">
        <v>123</v>
      </c>
      <c r="AU153" s="200" t="s">
        <v>128</v>
      </c>
      <c r="AY153" s="14" t="s">
        <v>121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4" t="s">
        <v>128</v>
      </c>
      <c r="BK153" s="201">
        <f>ROUND(I153*H153,2)</f>
        <v>0</v>
      </c>
      <c r="BL153" s="14" t="s">
        <v>127</v>
      </c>
      <c r="BM153" s="200" t="s">
        <v>202</v>
      </c>
    </row>
    <row r="154" spans="1:65" s="12" customFormat="1" ht="22.9" customHeight="1">
      <c r="B154" s="172"/>
      <c r="C154" s="173"/>
      <c r="D154" s="174" t="s">
        <v>75</v>
      </c>
      <c r="E154" s="186" t="s">
        <v>155</v>
      </c>
      <c r="F154" s="186" t="s">
        <v>203</v>
      </c>
      <c r="G154" s="173"/>
      <c r="H154" s="173"/>
      <c r="I154" s="176"/>
      <c r="J154" s="187">
        <f>BK154</f>
        <v>0</v>
      </c>
      <c r="K154" s="173"/>
      <c r="L154" s="178"/>
      <c r="M154" s="179"/>
      <c r="N154" s="180"/>
      <c r="O154" s="180"/>
      <c r="P154" s="181">
        <f>SUM(P155:P158)</f>
        <v>0</v>
      </c>
      <c r="Q154" s="180"/>
      <c r="R154" s="181">
        <f>SUM(R155:R158)</f>
        <v>7.9428275199999995E-2</v>
      </c>
      <c r="S154" s="180"/>
      <c r="T154" s="182">
        <f>SUM(T155:T158)</f>
        <v>0</v>
      </c>
      <c r="AR154" s="183" t="s">
        <v>84</v>
      </c>
      <c r="AT154" s="184" t="s">
        <v>75</v>
      </c>
      <c r="AU154" s="184" t="s">
        <v>84</v>
      </c>
      <c r="AY154" s="183" t="s">
        <v>121</v>
      </c>
      <c r="BK154" s="185">
        <f>SUM(BK155:BK158)</f>
        <v>0</v>
      </c>
    </row>
    <row r="155" spans="1:65" s="2" customFormat="1" ht="21.75" customHeight="1">
      <c r="A155" s="31"/>
      <c r="B155" s="32"/>
      <c r="C155" s="188" t="s">
        <v>204</v>
      </c>
      <c r="D155" s="188" t="s">
        <v>123</v>
      </c>
      <c r="E155" s="189" t="s">
        <v>205</v>
      </c>
      <c r="F155" s="190" t="s">
        <v>206</v>
      </c>
      <c r="G155" s="191" t="s">
        <v>207</v>
      </c>
      <c r="H155" s="192">
        <v>176</v>
      </c>
      <c r="I155" s="193"/>
      <c r="J155" s="194">
        <f>ROUND(I155*H155,2)</f>
        <v>0</v>
      </c>
      <c r="K155" s="195"/>
      <c r="L155" s="36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0" t="s">
        <v>208</v>
      </c>
      <c r="AT155" s="200" t="s">
        <v>123</v>
      </c>
      <c r="AU155" s="200" t="s">
        <v>128</v>
      </c>
      <c r="AY155" s="14" t="s">
        <v>121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4" t="s">
        <v>128</v>
      </c>
      <c r="BK155" s="201">
        <f>ROUND(I155*H155,2)</f>
        <v>0</v>
      </c>
      <c r="BL155" s="14" t="s">
        <v>208</v>
      </c>
      <c r="BM155" s="200" t="s">
        <v>209</v>
      </c>
    </row>
    <row r="156" spans="1:65" s="2" customFormat="1" ht="21.75" customHeight="1">
      <c r="A156" s="31"/>
      <c r="B156" s="32"/>
      <c r="C156" s="202" t="s">
        <v>210</v>
      </c>
      <c r="D156" s="202" t="s">
        <v>211</v>
      </c>
      <c r="E156" s="203" t="s">
        <v>212</v>
      </c>
      <c r="F156" s="204" t="s">
        <v>213</v>
      </c>
      <c r="G156" s="205" t="s">
        <v>207</v>
      </c>
      <c r="H156" s="206">
        <v>176</v>
      </c>
      <c r="I156" s="207"/>
      <c r="J156" s="208">
        <f>ROUND(I156*H156,2)</f>
        <v>0</v>
      </c>
      <c r="K156" s="209"/>
      <c r="L156" s="210"/>
      <c r="M156" s="211" t="s">
        <v>1</v>
      </c>
      <c r="N156" s="212" t="s">
        <v>42</v>
      </c>
      <c r="O156" s="72"/>
      <c r="P156" s="198">
        <f>O156*H156</f>
        <v>0</v>
      </c>
      <c r="Q156" s="198">
        <v>2.5000000000000001E-4</v>
      </c>
      <c r="R156" s="198">
        <f>Q156*H156</f>
        <v>4.3999999999999997E-2</v>
      </c>
      <c r="S156" s="198">
        <v>0</v>
      </c>
      <c r="T156" s="199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0" t="s">
        <v>214</v>
      </c>
      <c r="AT156" s="200" t="s">
        <v>211</v>
      </c>
      <c r="AU156" s="200" t="s">
        <v>128</v>
      </c>
      <c r="AY156" s="14" t="s">
        <v>121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4" t="s">
        <v>128</v>
      </c>
      <c r="BK156" s="201">
        <f>ROUND(I156*H156,2)</f>
        <v>0</v>
      </c>
      <c r="BL156" s="14" t="s">
        <v>214</v>
      </c>
      <c r="BM156" s="200" t="s">
        <v>215</v>
      </c>
    </row>
    <row r="157" spans="1:65" s="2" customFormat="1" ht="24.2" customHeight="1">
      <c r="A157" s="31"/>
      <c r="B157" s="32"/>
      <c r="C157" s="188" t="s">
        <v>216</v>
      </c>
      <c r="D157" s="188" t="s">
        <v>123</v>
      </c>
      <c r="E157" s="189" t="s">
        <v>217</v>
      </c>
      <c r="F157" s="190" t="s">
        <v>218</v>
      </c>
      <c r="G157" s="191" t="s">
        <v>207</v>
      </c>
      <c r="H157" s="192">
        <v>164</v>
      </c>
      <c r="I157" s="193"/>
      <c r="J157" s="194">
        <f>ROUND(I157*H157,2)</f>
        <v>0</v>
      </c>
      <c r="K157" s="195"/>
      <c r="L157" s="36"/>
      <c r="M157" s="196" t="s">
        <v>1</v>
      </c>
      <c r="N157" s="197" t="s">
        <v>42</v>
      </c>
      <c r="O157" s="72"/>
      <c r="P157" s="198">
        <f>O157*H157</f>
        <v>0</v>
      </c>
      <c r="Q157" s="198">
        <v>1.9399599999999999E-4</v>
      </c>
      <c r="R157" s="198">
        <f>Q157*H157</f>
        <v>3.1815343999999995E-2</v>
      </c>
      <c r="S157" s="198">
        <v>0</v>
      </c>
      <c r="T157" s="199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0" t="s">
        <v>127</v>
      </c>
      <c r="AT157" s="200" t="s">
        <v>123</v>
      </c>
      <c r="AU157" s="200" t="s">
        <v>128</v>
      </c>
      <c r="AY157" s="14" t="s">
        <v>121</v>
      </c>
      <c r="BE157" s="201">
        <f>IF(N157="základná",J157,0)</f>
        <v>0</v>
      </c>
      <c r="BF157" s="201">
        <f>IF(N157="znížená",J157,0)</f>
        <v>0</v>
      </c>
      <c r="BG157" s="201">
        <f>IF(N157="zákl. prenesená",J157,0)</f>
        <v>0</v>
      </c>
      <c r="BH157" s="201">
        <f>IF(N157="zníž. prenesená",J157,0)</f>
        <v>0</v>
      </c>
      <c r="BI157" s="201">
        <f>IF(N157="nulová",J157,0)</f>
        <v>0</v>
      </c>
      <c r="BJ157" s="14" t="s">
        <v>128</v>
      </c>
      <c r="BK157" s="201">
        <f>ROUND(I157*H157,2)</f>
        <v>0</v>
      </c>
      <c r="BL157" s="14" t="s">
        <v>127</v>
      </c>
      <c r="BM157" s="200" t="s">
        <v>219</v>
      </c>
    </row>
    <row r="158" spans="1:65" s="2" customFormat="1" ht="24.2" customHeight="1">
      <c r="A158" s="31"/>
      <c r="B158" s="32"/>
      <c r="C158" s="188" t="s">
        <v>220</v>
      </c>
      <c r="D158" s="188" t="s">
        <v>123</v>
      </c>
      <c r="E158" s="189" t="s">
        <v>221</v>
      </c>
      <c r="F158" s="190" t="s">
        <v>222</v>
      </c>
      <c r="G158" s="191" t="s">
        <v>207</v>
      </c>
      <c r="H158" s="192">
        <v>1.2</v>
      </c>
      <c r="I158" s="193"/>
      <c r="J158" s="194">
        <f>ROUND(I158*H158,2)</f>
        <v>0</v>
      </c>
      <c r="K158" s="195"/>
      <c r="L158" s="36"/>
      <c r="M158" s="196" t="s">
        <v>1</v>
      </c>
      <c r="N158" s="197" t="s">
        <v>42</v>
      </c>
      <c r="O158" s="72"/>
      <c r="P158" s="198">
        <f>O158*H158</f>
        <v>0</v>
      </c>
      <c r="Q158" s="198">
        <v>3.0107760000000002E-3</v>
      </c>
      <c r="R158" s="198">
        <f>Q158*H158</f>
        <v>3.6129311999999998E-3</v>
      </c>
      <c r="S158" s="198">
        <v>0</v>
      </c>
      <c r="T158" s="199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0" t="s">
        <v>190</v>
      </c>
      <c r="AT158" s="200" t="s">
        <v>123</v>
      </c>
      <c r="AU158" s="200" t="s">
        <v>128</v>
      </c>
      <c r="AY158" s="14" t="s">
        <v>121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4" t="s">
        <v>128</v>
      </c>
      <c r="BK158" s="201">
        <f>ROUND(I158*H158,2)</f>
        <v>0</v>
      </c>
      <c r="BL158" s="14" t="s">
        <v>190</v>
      </c>
      <c r="BM158" s="200" t="s">
        <v>223</v>
      </c>
    </row>
    <row r="159" spans="1:65" s="12" customFormat="1" ht="25.9" customHeight="1">
      <c r="B159" s="172"/>
      <c r="C159" s="173"/>
      <c r="D159" s="174" t="s">
        <v>75</v>
      </c>
      <c r="E159" s="175" t="s">
        <v>224</v>
      </c>
      <c r="F159" s="175" t="s">
        <v>225</v>
      </c>
      <c r="G159" s="173"/>
      <c r="H159" s="173"/>
      <c r="I159" s="176"/>
      <c r="J159" s="177">
        <f>BK159</f>
        <v>0</v>
      </c>
      <c r="K159" s="173"/>
      <c r="L159" s="178"/>
      <c r="M159" s="179"/>
      <c r="N159" s="180"/>
      <c r="O159" s="180"/>
      <c r="P159" s="181">
        <f>P160+P163+P165+P167+P172</f>
        <v>0</v>
      </c>
      <c r="Q159" s="180"/>
      <c r="R159" s="181">
        <f>R160+R163+R165+R167+R172</f>
        <v>39.768624063999994</v>
      </c>
      <c r="S159" s="180"/>
      <c r="T159" s="182">
        <f>T160+T163+T165+T167+T172</f>
        <v>0</v>
      </c>
      <c r="AR159" s="183" t="s">
        <v>128</v>
      </c>
      <c r="AT159" s="184" t="s">
        <v>75</v>
      </c>
      <c r="AU159" s="184" t="s">
        <v>76</v>
      </c>
      <c r="AY159" s="183" t="s">
        <v>121</v>
      </c>
      <c r="BK159" s="185">
        <f>BK160+BK163+BK165+BK167+BK172</f>
        <v>0</v>
      </c>
    </row>
    <row r="160" spans="1:65" s="12" customFormat="1" ht="22.9" customHeight="1">
      <c r="B160" s="172"/>
      <c r="C160" s="173"/>
      <c r="D160" s="174" t="s">
        <v>75</v>
      </c>
      <c r="E160" s="186" t="s">
        <v>226</v>
      </c>
      <c r="F160" s="186" t="s">
        <v>227</v>
      </c>
      <c r="G160" s="173"/>
      <c r="H160" s="173"/>
      <c r="I160" s="176"/>
      <c r="J160" s="187">
        <f>BK160</f>
        <v>0</v>
      </c>
      <c r="K160" s="173"/>
      <c r="L160" s="178"/>
      <c r="M160" s="179"/>
      <c r="N160" s="180"/>
      <c r="O160" s="180"/>
      <c r="P160" s="181">
        <f>SUM(P161:P162)</f>
        <v>0</v>
      </c>
      <c r="Q160" s="180"/>
      <c r="R160" s="181">
        <f>SUM(R161:R162)</f>
        <v>0.16094999999999998</v>
      </c>
      <c r="S160" s="180"/>
      <c r="T160" s="182">
        <f>SUM(T161:T162)</f>
        <v>0</v>
      </c>
      <c r="AR160" s="183" t="s">
        <v>128</v>
      </c>
      <c r="AT160" s="184" t="s">
        <v>75</v>
      </c>
      <c r="AU160" s="184" t="s">
        <v>84</v>
      </c>
      <c r="AY160" s="183" t="s">
        <v>121</v>
      </c>
      <c r="BK160" s="185">
        <f>SUM(BK161:BK162)</f>
        <v>0</v>
      </c>
    </row>
    <row r="161" spans="1:65" s="2" customFormat="1" ht="24.2" customHeight="1">
      <c r="A161" s="31"/>
      <c r="B161" s="32"/>
      <c r="C161" s="188" t="s">
        <v>8</v>
      </c>
      <c r="D161" s="188" t="s">
        <v>123</v>
      </c>
      <c r="E161" s="189" t="s">
        <v>228</v>
      </c>
      <c r="F161" s="190" t="s">
        <v>229</v>
      </c>
      <c r="G161" s="191" t="s">
        <v>149</v>
      </c>
      <c r="H161" s="192">
        <v>72.5</v>
      </c>
      <c r="I161" s="193"/>
      <c r="J161" s="194">
        <f>ROUND(I161*H161,2)</f>
        <v>0</v>
      </c>
      <c r="K161" s="195"/>
      <c r="L161" s="36"/>
      <c r="M161" s="196" t="s">
        <v>1</v>
      </c>
      <c r="N161" s="197" t="s">
        <v>42</v>
      </c>
      <c r="O161" s="72"/>
      <c r="P161" s="198">
        <f>O161*H161</f>
        <v>0</v>
      </c>
      <c r="Q161" s="198">
        <v>2.2000000000000001E-4</v>
      </c>
      <c r="R161" s="198">
        <f>Q161*H161</f>
        <v>1.5949999999999999E-2</v>
      </c>
      <c r="S161" s="198">
        <v>0</v>
      </c>
      <c r="T161" s="199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0" t="s">
        <v>190</v>
      </c>
      <c r="AT161" s="200" t="s">
        <v>123</v>
      </c>
      <c r="AU161" s="200" t="s">
        <v>128</v>
      </c>
      <c r="AY161" s="14" t="s">
        <v>121</v>
      </c>
      <c r="BE161" s="201">
        <f>IF(N161="základná",J161,0)</f>
        <v>0</v>
      </c>
      <c r="BF161" s="201">
        <f>IF(N161="znížená",J161,0)</f>
        <v>0</v>
      </c>
      <c r="BG161" s="201">
        <f>IF(N161="zákl. prenesená",J161,0)</f>
        <v>0</v>
      </c>
      <c r="BH161" s="201">
        <f>IF(N161="zníž. prenesená",J161,0)</f>
        <v>0</v>
      </c>
      <c r="BI161" s="201">
        <f>IF(N161="nulová",J161,0)</f>
        <v>0</v>
      </c>
      <c r="BJ161" s="14" t="s">
        <v>128</v>
      </c>
      <c r="BK161" s="201">
        <f>ROUND(I161*H161,2)</f>
        <v>0</v>
      </c>
      <c r="BL161" s="14" t="s">
        <v>190</v>
      </c>
      <c r="BM161" s="200" t="s">
        <v>230</v>
      </c>
    </row>
    <row r="162" spans="1:65" s="2" customFormat="1" ht="16.5" customHeight="1">
      <c r="A162" s="31"/>
      <c r="B162" s="32"/>
      <c r="C162" s="202" t="s">
        <v>231</v>
      </c>
      <c r="D162" s="202" t="s">
        <v>211</v>
      </c>
      <c r="E162" s="203" t="s">
        <v>232</v>
      </c>
      <c r="F162" s="204" t="s">
        <v>233</v>
      </c>
      <c r="G162" s="205" t="s">
        <v>188</v>
      </c>
      <c r="H162" s="206">
        <v>0.14499999999999999</v>
      </c>
      <c r="I162" s="207"/>
      <c r="J162" s="208">
        <f>ROUND(I162*H162,2)</f>
        <v>0</v>
      </c>
      <c r="K162" s="209"/>
      <c r="L162" s="210"/>
      <c r="M162" s="211" t="s">
        <v>1</v>
      </c>
      <c r="N162" s="212" t="s">
        <v>42</v>
      </c>
      <c r="O162" s="72"/>
      <c r="P162" s="198">
        <f>O162*H162</f>
        <v>0</v>
      </c>
      <c r="Q162" s="198">
        <v>1</v>
      </c>
      <c r="R162" s="198">
        <f>Q162*H162</f>
        <v>0.14499999999999999</v>
      </c>
      <c r="S162" s="198">
        <v>0</v>
      </c>
      <c r="T162" s="199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0" t="s">
        <v>234</v>
      </c>
      <c r="AT162" s="200" t="s">
        <v>211</v>
      </c>
      <c r="AU162" s="200" t="s">
        <v>128</v>
      </c>
      <c r="AY162" s="14" t="s">
        <v>121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4" t="s">
        <v>128</v>
      </c>
      <c r="BK162" s="201">
        <f>ROUND(I162*H162,2)</f>
        <v>0</v>
      </c>
      <c r="BL162" s="14" t="s">
        <v>190</v>
      </c>
      <c r="BM162" s="200" t="s">
        <v>235</v>
      </c>
    </row>
    <row r="163" spans="1:65" s="12" customFormat="1" ht="22.9" customHeight="1">
      <c r="B163" s="172"/>
      <c r="C163" s="173"/>
      <c r="D163" s="174" t="s">
        <v>75</v>
      </c>
      <c r="E163" s="186" t="s">
        <v>236</v>
      </c>
      <c r="F163" s="186" t="s">
        <v>237</v>
      </c>
      <c r="G163" s="173"/>
      <c r="H163" s="173"/>
      <c r="I163" s="176"/>
      <c r="J163" s="187">
        <f>BK163</f>
        <v>0</v>
      </c>
      <c r="K163" s="173"/>
      <c r="L163" s="178"/>
      <c r="M163" s="179"/>
      <c r="N163" s="180"/>
      <c r="O163" s="180"/>
      <c r="P163" s="181">
        <f>P164</f>
        <v>0</v>
      </c>
      <c r="Q163" s="180"/>
      <c r="R163" s="181">
        <f>R164</f>
        <v>4.5503999999999996E-3</v>
      </c>
      <c r="S163" s="180"/>
      <c r="T163" s="182">
        <f>T164</f>
        <v>0</v>
      </c>
      <c r="AR163" s="183" t="s">
        <v>128</v>
      </c>
      <c r="AT163" s="184" t="s">
        <v>75</v>
      </c>
      <c r="AU163" s="184" t="s">
        <v>84</v>
      </c>
      <c r="AY163" s="183" t="s">
        <v>121</v>
      </c>
      <c r="BK163" s="185">
        <f>BK164</f>
        <v>0</v>
      </c>
    </row>
    <row r="164" spans="1:65" s="2" customFormat="1" ht="24.2" customHeight="1">
      <c r="A164" s="31"/>
      <c r="B164" s="32"/>
      <c r="C164" s="188" t="s">
        <v>238</v>
      </c>
      <c r="D164" s="188" t="s">
        <v>123</v>
      </c>
      <c r="E164" s="189" t="s">
        <v>239</v>
      </c>
      <c r="F164" s="190" t="s">
        <v>240</v>
      </c>
      <c r="G164" s="191" t="s">
        <v>207</v>
      </c>
      <c r="H164" s="192">
        <v>19.2</v>
      </c>
      <c r="I164" s="193"/>
      <c r="J164" s="194">
        <f>ROUND(I164*H164,2)</f>
        <v>0</v>
      </c>
      <c r="K164" s="195"/>
      <c r="L164" s="36"/>
      <c r="M164" s="196" t="s">
        <v>1</v>
      </c>
      <c r="N164" s="197" t="s">
        <v>42</v>
      </c>
      <c r="O164" s="72"/>
      <c r="P164" s="198">
        <f>O164*H164</f>
        <v>0</v>
      </c>
      <c r="Q164" s="198">
        <v>2.3699999999999999E-4</v>
      </c>
      <c r="R164" s="198">
        <f>Q164*H164</f>
        <v>4.5503999999999996E-3</v>
      </c>
      <c r="S164" s="198">
        <v>0</v>
      </c>
      <c r="T164" s="199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0" t="s">
        <v>190</v>
      </c>
      <c r="AT164" s="200" t="s">
        <v>123</v>
      </c>
      <c r="AU164" s="200" t="s">
        <v>128</v>
      </c>
      <c r="AY164" s="14" t="s">
        <v>121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4" t="s">
        <v>128</v>
      </c>
      <c r="BK164" s="201">
        <f>ROUND(I164*H164,2)</f>
        <v>0</v>
      </c>
      <c r="BL164" s="14" t="s">
        <v>190</v>
      </c>
      <c r="BM164" s="200" t="s">
        <v>241</v>
      </c>
    </row>
    <row r="165" spans="1:65" s="12" customFormat="1" ht="22.9" customHeight="1">
      <c r="B165" s="172"/>
      <c r="C165" s="173"/>
      <c r="D165" s="174" t="s">
        <v>75</v>
      </c>
      <c r="E165" s="186" t="s">
        <v>242</v>
      </c>
      <c r="F165" s="186" t="s">
        <v>243</v>
      </c>
      <c r="G165" s="173"/>
      <c r="H165" s="173"/>
      <c r="I165" s="176"/>
      <c r="J165" s="187">
        <f>BK165</f>
        <v>0</v>
      </c>
      <c r="K165" s="173"/>
      <c r="L165" s="178"/>
      <c r="M165" s="179"/>
      <c r="N165" s="180"/>
      <c r="O165" s="180"/>
      <c r="P165" s="181">
        <f>P166</f>
        <v>0</v>
      </c>
      <c r="Q165" s="180"/>
      <c r="R165" s="181">
        <f>R166</f>
        <v>0.12275999999999999</v>
      </c>
      <c r="S165" s="180"/>
      <c r="T165" s="182">
        <f>T166</f>
        <v>0</v>
      </c>
      <c r="AR165" s="183" t="s">
        <v>128</v>
      </c>
      <c r="AT165" s="184" t="s">
        <v>75</v>
      </c>
      <c r="AU165" s="184" t="s">
        <v>84</v>
      </c>
      <c r="AY165" s="183" t="s">
        <v>121</v>
      </c>
      <c r="BK165" s="185">
        <f>BK166</f>
        <v>0</v>
      </c>
    </row>
    <row r="166" spans="1:65" s="2" customFormat="1" ht="24.2" customHeight="1">
      <c r="A166" s="31"/>
      <c r="B166" s="32"/>
      <c r="C166" s="188" t="s">
        <v>244</v>
      </c>
      <c r="D166" s="188" t="s">
        <v>123</v>
      </c>
      <c r="E166" s="189" t="s">
        <v>245</v>
      </c>
      <c r="F166" s="190" t="s">
        <v>246</v>
      </c>
      <c r="G166" s="191" t="s">
        <v>137</v>
      </c>
      <c r="H166" s="192">
        <v>12</v>
      </c>
      <c r="I166" s="193"/>
      <c r="J166" s="194">
        <f>ROUND(I166*H166,2)</f>
        <v>0</v>
      </c>
      <c r="K166" s="195"/>
      <c r="L166" s="36"/>
      <c r="M166" s="196" t="s">
        <v>1</v>
      </c>
      <c r="N166" s="197" t="s">
        <v>42</v>
      </c>
      <c r="O166" s="72"/>
      <c r="P166" s="198">
        <f>O166*H166</f>
        <v>0</v>
      </c>
      <c r="Q166" s="198">
        <v>1.023E-2</v>
      </c>
      <c r="R166" s="198">
        <f>Q166*H166</f>
        <v>0.12275999999999999</v>
      </c>
      <c r="S166" s="198">
        <v>0</v>
      </c>
      <c r="T166" s="199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0" t="s">
        <v>190</v>
      </c>
      <c r="AT166" s="200" t="s">
        <v>123</v>
      </c>
      <c r="AU166" s="200" t="s">
        <v>128</v>
      </c>
      <c r="AY166" s="14" t="s">
        <v>121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4" t="s">
        <v>128</v>
      </c>
      <c r="BK166" s="201">
        <f>ROUND(I166*H166,2)</f>
        <v>0</v>
      </c>
      <c r="BL166" s="14" t="s">
        <v>190</v>
      </c>
      <c r="BM166" s="200" t="s">
        <v>247</v>
      </c>
    </row>
    <row r="167" spans="1:65" s="12" customFormat="1" ht="22.9" customHeight="1">
      <c r="B167" s="172"/>
      <c r="C167" s="173"/>
      <c r="D167" s="174" t="s">
        <v>75</v>
      </c>
      <c r="E167" s="186" t="s">
        <v>248</v>
      </c>
      <c r="F167" s="186" t="s">
        <v>249</v>
      </c>
      <c r="G167" s="173"/>
      <c r="H167" s="173"/>
      <c r="I167" s="176"/>
      <c r="J167" s="187">
        <f>BK167</f>
        <v>0</v>
      </c>
      <c r="K167" s="173"/>
      <c r="L167" s="178"/>
      <c r="M167" s="179"/>
      <c r="N167" s="180"/>
      <c r="O167" s="180"/>
      <c r="P167" s="181">
        <f>SUM(P168:P171)</f>
        <v>0</v>
      </c>
      <c r="Q167" s="180"/>
      <c r="R167" s="181">
        <f>SUM(R168:R171)</f>
        <v>1.572384464</v>
      </c>
      <c r="S167" s="180"/>
      <c r="T167" s="182">
        <f>SUM(T168:T171)</f>
        <v>0</v>
      </c>
      <c r="AR167" s="183" t="s">
        <v>128</v>
      </c>
      <c r="AT167" s="184" t="s">
        <v>75</v>
      </c>
      <c r="AU167" s="184" t="s">
        <v>84</v>
      </c>
      <c r="AY167" s="183" t="s">
        <v>121</v>
      </c>
      <c r="BK167" s="185">
        <f>SUM(BK168:BK171)</f>
        <v>0</v>
      </c>
    </row>
    <row r="168" spans="1:65" s="2" customFormat="1" ht="24.2" customHeight="1">
      <c r="A168" s="31"/>
      <c r="B168" s="32"/>
      <c r="C168" s="188" t="s">
        <v>250</v>
      </c>
      <c r="D168" s="188" t="s">
        <v>123</v>
      </c>
      <c r="E168" s="189" t="s">
        <v>251</v>
      </c>
      <c r="F168" s="190" t="s">
        <v>252</v>
      </c>
      <c r="G168" s="191" t="s">
        <v>207</v>
      </c>
      <c r="H168" s="192">
        <v>145.6</v>
      </c>
      <c r="I168" s="193"/>
      <c r="J168" s="194">
        <f>ROUND(I168*H168,2)</f>
        <v>0</v>
      </c>
      <c r="K168" s="195"/>
      <c r="L168" s="36"/>
      <c r="M168" s="196" t="s">
        <v>1</v>
      </c>
      <c r="N168" s="197" t="s">
        <v>42</v>
      </c>
      <c r="O168" s="72"/>
      <c r="P168" s="198">
        <f>O168*H168</f>
        <v>0</v>
      </c>
      <c r="Q168" s="198">
        <v>2.16073E-3</v>
      </c>
      <c r="R168" s="198">
        <f>Q168*H168</f>
        <v>0.31460228800000001</v>
      </c>
      <c r="S168" s="198">
        <v>0</v>
      </c>
      <c r="T168" s="199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0" t="s">
        <v>190</v>
      </c>
      <c r="AT168" s="200" t="s">
        <v>123</v>
      </c>
      <c r="AU168" s="200" t="s">
        <v>128</v>
      </c>
      <c r="AY168" s="14" t="s">
        <v>121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4" t="s">
        <v>128</v>
      </c>
      <c r="BK168" s="201">
        <f>ROUND(I168*H168,2)</f>
        <v>0</v>
      </c>
      <c r="BL168" s="14" t="s">
        <v>190</v>
      </c>
      <c r="BM168" s="200" t="s">
        <v>253</v>
      </c>
    </row>
    <row r="169" spans="1:65" s="2" customFormat="1" ht="24.2" customHeight="1">
      <c r="A169" s="31"/>
      <c r="B169" s="32"/>
      <c r="C169" s="188" t="s">
        <v>254</v>
      </c>
      <c r="D169" s="188" t="s">
        <v>123</v>
      </c>
      <c r="E169" s="189" t="s">
        <v>255</v>
      </c>
      <c r="F169" s="190" t="s">
        <v>256</v>
      </c>
      <c r="G169" s="191" t="s">
        <v>207</v>
      </c>
      <c r="H169" s="192">
        <v>72.8</v>
      </c>
      <c r="I169" s="193"/>
      <c r="J169" s="194">
        <f>ROUND(I169*H169,2)</f>
        <v>0</v>
      </c>
      <c r="K169" s="195"/>
      <c r="L169" s="36"/>
      <c r="M169" s="196" t="s">
        <v>1</v>
      </c>
      <c r="N169" s="197" t="s">
        <v>42</v>
      </c>
      <c r="O169" s="72"/>
      <c r="P169" s="198">
        <f>O169*H169</f>
        <v>0</v>
      </c>
      <c r="Q169" s="198">
        <v>8.3438000000000002E-3</v>
      </c>
      <c r="R169" s="198">
        <f>Q169*H169</f>
        <v>0.60742863999999996</v>
      </c>
      <c r="S169" s="198">
        <v>0</v>
      </c>
      <c r="T169" s="199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0" t="s">
        <v>190</v>
      </c>
      <c r="AT169" s="200" t="s">
        <v>123</v>
      </c>
      <c r="AU169" s="200" t="s">
        <v>128</v>
      </c>
      <c r="AY169" s="14" t="s">
        <v>121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4" t="s">
        <v>128</v>
      </c>
      <c r="BK169" s="201">
        <f>ROUND(I169*H169,2)</f>
        <v>0</v>
      </c>
      <c r="BL169" s="14" t="s">
        <v>190</v>
      </c>
      <c r="BM169" s="200" t="s">
        <v>257</v>
      </c>
    </row>
    <row r="170" spans="1:65" s="2" customFormat="1" ht="33" customHeight="1">
      <c r="A170" s="31"/>
      <c r="B170" s="32"/>
      <c r="C170" s="188" t="s">
        <v>258</v>
      </c>
      <c r="D170" s="188" t="s">
        <v>123</v>
      </c>
      <c r="E170" s="189" t="s">
        <v>259</v>
      </c>
      <c r="F170" s="190" t="s">
        <v>260</v>
      </c>
      <c r="G170" s="191" t="s">
        <v>207</v>
      </c>
      <c r="H170" s="192">
        <v>134.4</v>
      </c>
      <c r="I170" s="193"/>
      <c r="J170" s="194">
        <f>ROUND(I170*H170,2)</f>
        <v>0</v>
      </c>
      <c r="K170" s="195"/>
      <c r="L170" s="36"/>
      <c r="M170" s="196" t="s">
        <v>1</v>
      </c>
      <c r="N170" s="197" t="s">
        <v>42</v>
      </c>
      <c r="O170" s="72"/>
      <c r="P170" s="198">
        <f>O170*H170</f>
        <v>0</v>
      </c>
      <c r="Q170" s="198">
        <v>3.45269E-3</v>
      </c>
      <c r="R170" s="198">
        <f>Q170*H170</f>
        <v>0.46404153600000003</v>
      </c>
      <c r="S170" s="198">
        <v>0</v>
      </c>
      <c r="T170" s="199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0" t="s">
        <v>190</v>
      </c>
      <c r="AT170" s="200" t="s">
        <v>123</v>
      </c>
      <c r="AU170" s="200" t="s">
        <v>128</v>
      </c>
      <c r="AY170" s="14" t="s">
        <v>121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4" t="s">
        <v>128</v>
      </c>
      <c r="BK170" s="201">
        <f>ROUND(I170*H170,2)</f>
        <v>0</v>
      </c>
      <c r="BL170" s="14" t="s">
        <v>190</v>
      </c>
      <c r="BM170" s="200" t="s">
        <v>261</v>
      </c>
    </row>
    <row r="171" spans="1:65" s="2" customFormat="1" ht="24.2" customHeight="1">
      <c r="A171" s="31"/>
      <c r="B171" s="32"/>
      <c r="C171" s="188" t="s">
        <v>262</v>
      </c>
      <c r="D171" s="188" t="s">
        <v>123</v>
      </c>
      <c r="E171" s="189" t="s">
        <v>263</v>
      </c>
      <c r="F171" s="190" t="s">
        <v>264</v>
      </c>
      <c r="G171" s="191" t="s">
        <v>207</v>
      </c>
      <c r="H171" s="192">
        <v>60</v>
      </c>
      <c r="I171" s="193"/>
      <c r="J171" s="194">
        <f>ROUND(I171*H171,2)</f>
        <v>0</v>
      </c>
      <c r="K171" s="195"/>
      <c r="L171" s="36"/>
      <c r="M171" s="196" t="s">
        <v>1</v>
      </c>
      <c r="N171" s="197" t="s">
        <v>42</v>
      </c>
      <c r="O171" s="72"/>
      <c r="P171" s="198">
        <f>O171*H171</f>
        <v>0</v>
      </c>
      <c r="Q171" s="198">
        <v>3.1051999999999998E-3</v>
      </c>
      <c r="R171" s="198">
        <f>Q171*H171</f>
        <v>0.18631199999999998</v>
      </c>
      <c r="S171" s="198">
        <v>0</v>
      </c>
      <c r="T171" s="199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0" t="s">
        <v>190</v>
      </c>
      <c r="AT171" s="200" t="s">
        <v>123</v>
      </c>
      <c r="AU171" s="200" t="s">
        <v>128</v>
      </c>
      <c r="AY171" s="14" t="s">
        <v>121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4" t="s">
        <v>128</v>
      </c>
      <c r="BK171" s="201">
        <f>ROUND(I171*H171,2)</f>
        <v>0</v>
      </c>
      <c r="BL171" s="14" t="s">
        <v>190</v>
      </c>
      <c r="BM171" s="200" t="s">
        <v>265</v>
      </c>
    </row>
    <row r="172" spans="1:65" s="12" customFormat="1" ht="22.9" customHeight="1">
      <c r="B172" s="172"/>
      <c r="C172" s="173"/>
      <c r="D172" s="174" t="s">
        <v>75</v>
      </c>
      <c r="E172" s="186" t="s">
        <v>266</v>
      </c>
      <c r="F172" s="186" t="s">
        <v>267</v>
      </c>
      <c r="G172" s="173"/>
      <c r="H172" s="173"/>
      <c r="I172" s="176"/>
      <c r="J172" s="187">
        <f>BK172</f>
        <v>0</v>
      </c>
      <c r="K172" s="173"/>
      <c r="L172" s="178"/>
      <c r="M172" s="179"/>
      <c r="N172" s="180"/>
      <c r="O172" s="180"/>
      <c r="P172" s="181">
        <f>SUM(P173:P177)</f>
        <v>0</v>
      </c>
      <c r="Q172" s="180"/>
      <c r="R172" s="181">
        <f>SUM(R173:R177)</f>
        <v>37.907979199999993</v>
      </c>
      <c r="S172" s="180"/>
      <c r="T172" s="182">
        <f>SUM(T173:T177)</f>
        <v>0</v>
      </c>
      <c r="AR172" s="183" t="s">
        <v>128</v>
      </c>
      <c r="AT172" s="184" t="s">
        <v>75</v>
      </c>
      <c r="AU172" s="184" t="s">
        <v>84</v>
      </c>
      <c r="AY172" s="183" t="s">
        <v>121</v>
      </c>
      <c r="BK172" s="185">
        <f>SUM(BK173:BK177)</f>
        <v>0</v>
      </c>
    </row>
    <row r="173" spans="1:65" s="2" customFormat="1" ht="24.2" customHeight="1">
      <c r="A173" s="31"/>
      <c r="B173" s="32"/>
      <c r="C173" s="188" t="s">
        <v>268</v>
      </c>
      <c r="D173" s="188" t="s">
        <v>123</v>
      </c>
      <c r="E173" s="189" t="s">
        <v>269</v>
      </c>
      <c r="F173" s="190" t="s">
        <v>270</v>
      </c>
      <c r="G173" s="191" t="s">
        <v>149</v>
      </c>
      <c r="H173" s="192">
        <v>2766.4</v>
      </c>
      <c r="I173" s="193"/>
      <c r="J173" s="194">
        <f>ROUND(I173*H173,2)</f>
        <v>0</v>
      </c>
      <c r="K173" s="195"/>
      <c r="L173" s="36"/>
      <c r="M173" s="196" t="s">
        <v>1</v>
      </c>
      <c r="N173" s="197" t="s">
        <v>42</v>
      </c>
      <c r="O173" s="72"/>
      <c r="P173" s="198">
        <f>O173*H173</f>
        <v>0</v>
      </c>
      <c r="Q173" s="198">
        <v>4.4299999999999998E-4</v>
      </c>
      <c r="R173" s="198">
        <f>Q173*H173</f>
        <v>1.2255152</v>
      </c>
      <c r="S173" s="198">
        <v>0</v>
      </c>
      <c r="T173" s="199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0" t="s">
        <v>190</v>
      </c>
      <c r="AT173" s="200" t="s">
        <v>123</v>
      </c>
      <c r="AU173" s="200" t="s">
        <v>128</v>
      </c>
      <c r="AY173" s="14" t="s">
        <v>121</v>
      </c>
      <c r="BE173" s="201">
        <f>IF(N173="základná",J173,0)</f>
        <v>0</v>
      </c>
      <c r="BF173" s="201">
        <f>IF(N173="znížená",J173,0)</f>
        <v>0</v>
      </c>
      <c r="BG173" s="201">
        <f>IF(N173="zákl. prenesená",J173,0)</f>
        <v>0</v>
      </c>
      <c r="BH173" s="201">
        <f>IF(N173="zníž. prenesená",J173,0)</f>
        <v>0</v>
      </c>
      <c r="BI173" s="201">
        <f>IF(N173="nulová",J173,0)</f>
        <v>0</v>
      </c>
      <c r="BJ173" s="14" t="s">
        <v>128</v>
      </c>
      <c r="BK173" s="201">
        <f>ROUND(I173*H173,2)</f>
        <v>0</v>
      </c>
      <c r="BL173" s="14" t="s">
        <v>190</v>
      </c>
      <c r="BM173" s="200" t="s">
        <v>271</v>
      </c>
    </row>
    <row r="174" spans="1:65" s="2" customFormat="1" ht="37.9" customHeight="1">
      <c r="A174" s="31"/>
      <c r="B174" s="32"/>
      <c r="C174" s="202" t="s">
        <v>234</v>
      </c>
      <c r="D174" s="202" t="s">
        <v>211</v>
      </c>
      <c r="E174" s="203" t="s">
        <v>272</v>
      </c>
      <c r="F174" s="204" t="s">
        <v>273</v>
      </c>
      <c r="G174" s="205" t="s">
        <v>149</v>
      </c>
      <c r="H174" s="206">
        <v>2766.4</v>
      </c>
      <c r="I174" s="207"/>
      <c r="J174" s="208">
        <f>ROUND(I174*H174,2)</f>
        <v>0</v>
      </c>
      <c r="K174" s="209"/>
      <c r="L174" s="210"/>
      <c r="M174" s="211" t="s">
        <v>1</v>
      </c>
      <c r="N174" s="212" t="s">
        <v>42</v>
      </c>
      <c r="O174" s="72"/>
      <c r="P174" s="198">
        <f>O174*H174</f>
        <v>0</v>
      </c>
      <c r="Q174" s="198">
        <v>1.3259999999999999E-2</v>
      </c>
      <c r="R174" s="198">
        <f>Q174*H174</f>
        <v>36.682463999999996</v>
      </c>
      <c r="S174" s="198">
        <v>0</v>
      </c>
      <c r="T174" s="199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0" t="s">
        <v>234</v>
      </c>
      <c r="AT174" s="200" t="s">
        <v>211</v>
      </c>
      <c r="AU174" s="200" t="s">
        <v>128</v>
      </c>
      <c r="AY174" s="14" t="s">
        <v>121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4" t="s">
        <v>128</v>
      </c>
      <c r="BK174" s="201">
        <f>ROUND(I174*H174,2)</f>
        <v>0</v>
      </c>
      <c r="BL174" s="14" t="s">
        <v>190</v>
      </c>
      <c r="BM174" s="200" t="s">
        <v>274</v>
      </c>
    </row>
    <row r="175" spans="1:65" s="2" customFormat="1" ht="33" customHeight="1">
      <c r="A175" s="31"/>
      <c r="B175" s="32"/>
      <c r="C175" s="188" t="s">
        <v>275</v>
      </c>
      <c r="D175" s="188" t="s">
        <v>123</v>
      </c>
      <c r="E175" s="189" t="s">
        <v>276</v>
      </c>
      <c r="F175" s="190" t="s">
        <v>277</v>
      </c>
      <c r="G175" s="191" t="s">
        <v>137</v>
      </c>
      <c r="H175" s="192">
        <v>8</v>
      </c>
      <c r="I175" s="193"/>
      <c r="J175" s="194">
        <f>ROUND(I175*H175,2)</f>
        <v>0</v>
      </c>
      <c r="K175" s="195"/>
      <c r="L175" s="36"/>
      <c r="M175" s="196" t="s">
        <v>1</v>
      </c>
      <c r="N175" s="197" t="s">
        <v>42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0" t="s">
        <v>190</v>
      </c>
      <c r="AT175" s="200" t="s">
        <v>123</v>
      </c>
      <c r="AU175" s="200" t="s">
        <v>128</v>
      </c>
      <c r="AY175" s="14" t="s">
        <v>121</v>
      </c>
      <c r="BE175" s="201">
        <f>IF(N175="základná",J175,0)</f>
        <v>0</v>
      </c>
      <c r="BF175" s="201">
        <f>IF(N175="znížená",J175,0)</f>
        <v>0</v>
      </c>
      <c r="BG175" s="201">
        <f>IF(N175="zákl. prenesená",J175,0)</f>
        <v>0</v>
      </c>
      <c r="BH175" s="201">
        <f>IF(N175="zníž. prenesená",J175,0)</f>
        <v>0</v>
      </c>
      <c r="BI175" s="201">
        <f>IF(N175="nulová",J175,0)</f>
        <v>0</v>
      </c>
      <c r="BJ175" s="14" t="s">
        <v>128</v>
      </c>
      <c r="BK175" s="201">
        <f>ROUND(I175*H175,2)</f>
        <v>0</v>
      </c>
      <c r="BL175" s="14" t="s">
        <v>190</v>
      </c>
      <c r="BM175" s="200" t="s">
        <v>278</v>
      </c>
    </row>
    <row r="176" spans="1:65" s="2" customFormat="1" ht="37.9" customHeight="1">
      <c r="A176" s="31"/>
      <c r="B176" s="32"/>
      <c r="C176" s="188" t="s">
        <v>279</v>
      </c>
      <c r="D176" s="188" t="s">
        <v>123</v>
      </c>
      <c r="E176" s="189" t="s">
        <v>280</v>
      </c>
      <c r="F176" s="190" t="s">
        <v>281</v>
      </c>
      <c r="G176" s="191" t="s">
        <v>137</v>
      </c>
      <c r="H176" s="192">
        <v>2</v>
      </c>
      <c r="I176" s="193"/>
      <c r="J176" s="194">
        <f>ROUND(I176*H176,2)</f>
        <v>0</v>
      </c>
      <c r="K176" s="195"/>
      <c r="L176" s="36"/>
      <c r="M176" s="196" t="s">
        <v>1</v>
      </c>
      <c r="N176" s="197" t="s">
        <v>42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0" t="s">
        <v>190</v>
      </c>
      <c r="AT176" s="200" t="s">
        <v>123</v>
      </c>
      <c r="AU176" s="200" t="s">
        <v>128</v>
      </c>
      <c r="AY176" s="14" t="s">
        <v>121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4" t="s">
        <v>128</v>
      </c>
      <c r="BK176" s="201">
        <f>ROUND(I176*H176,2)</f>
        <v>0</v>
      </c>
      <c r="BL176" s="14" t="s">
        <v>190</v>
      </c>
      <c r="BM176" s="200" t="s">
        <v>282</v>
      </c>
    </row>
    <row r="177" spans="1:65" s="2" customFormat="1" ht="37.9" customHeight="1">
      <c r="A177" s="31"/>
      <c r="B177" s="32"/>
      <c r="C177" s="188" t="s">
        <v>283</v>
      </c>
      <c r="D177" s="188" t="s">
        <v>123</v>
      </c>
      <c r="E177" s="189" t="s">
        <v>284</v>
      </c>
      <c r="F177" s="190" t="s">
        <v>285</v>
      </c>
      <c r="G177" s="191" t="s">
        <v>137</v>
      </c>
      <c r="H177" s="192">
        <v>8</v>
      </c>
      <c r="I177" s="193"/>
      <c r="J177" s="194">
        <f>ROUND(I177*H177,2)</f>
        <v>0</v>
      </c>
      <c r="K177" s="195"/>
      <c r="L177" s="36"/>
      <c r="M177" s="213" t="s">
        <v>1</v>
      </c>
      <c r="N177" s="214" t="s">
        <v>42</v>
      </c>
      <c r="O177" s="215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0" t="s">
        <v>127</v>
      </c>
      <c r="AT177" s="200" t="s">
        <v>123</v>
      </c>
      <c r="AU177" s="200" t="s">
        <v>128</v>
      </c>
      <c r="AY177" s="14" t="s">
        <v>121</v>
      </c>
      <c r="BE177" s="201">
        <f>IF(N177="základná",J177,0)</f>
        <v>0</v>
      </c>
      <c r="BF177" s="201">
        <f>IF(N177="znížená",J177,0)</f>
        <v>0</v>
      </c>
      <c r="BG177" s="201">
        <f>IF(N177="zákl. prenesená",J177,0)</f>
        <v>0</v>
      </c>
      <c r="BH177" s="201">
        <f>IF(N177="zníž. prenesená",J177,0)</f>
        <v>0</v>
      </c>
      <c r="BI177" s="201">
        <f>IF(N177="nulová",J177,0)</f>
        <v>0</v>
      </c>
      <c r="BJ177" s="14" t="s">
        <v>128</v>
      </c>
      <c r="BK177" s="201">
        <f>ROUND(I177*H177,2)</f>
        <v>0</v>
      </c>
      <c r="BL177" s="14" t="s">
        <v>127</v>
      </c>
      <c r="BM177" s="200" t="s">
        <v>286</v>
      </c>
    </row>
    <row r="178" spans="1:65" s="2" customFormat="1" ht="6.95" customHeight="1">
      <c r="A178" s="31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36"/>
      <c r="M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</row>
  </sheetData>
  <sheetProtection password="CC35" sheet="1" objects="1" scenarios="1" formatColumns="0" formatRows="0" autoFilter="0"/>
  <autoFilter ref="C128:K177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Rekapitulácia stavby</vt:lpstr>
      <vt:lpstr>SO.01 - Maštaľ</vt:lpstr>
      <vt:lpstr>'Rekapitulácia stavby'!Názvy_tisku</vt:lpstr>
      <vt:lpstr>'SO.01 - Maštaľ'!Názvy_tisku</vt:lpstr>
      <vt:lpstr>'Rekapitulácia stavby'!Oblast_tisku</vt:lpstr>
      <vt:lpstr>'SO.01 - Maštaľ'!Oblast_tisku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DESKTOP-SOBDFVD\Tomi</dc:creator>
  <cp:lastModifiedBy>Používateľ systému Windows</cp:lastModifiedBy>
  <dcterms:created xsi:type="dcterms:W3CDTF">2025-05-29T08:23:44Z</dcterms:created>
  <dcterms:modified xsi:type="dcterms:W3CDTF">2025-05-29T08:24:13Z</dcterms:modified>
</cp:coreProperties>
</file>