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Odbor rozvoje\Oddělení RSP\společné\VZ\2025\16_parkoviště, chodník a komunikace  u POS\"/>
    </mc:Choice>
  </mc:AlternateContent>
  <workbookProtection workbookAlgorithmName="SHA-512" workbookHashValue="fViziilw2lIXZFctGa55mvm2pNbJZrcTKRAP6TVI+/8Q5tozTxHLo6n452wSaft03Rgj7ONc4e9szWHfHo1YHA==" workbookSaltValue="3+WluPVT4eWa5NhUCXFvwA==" workbookSpinCount="100000" lockStructure="1"/>
  <bookViews>
    <workbookView xWindow="0" yWindow="0" windowWidth="21570" windowHeight="8790" activeTab="1"/>
  </bookViews>
  <sheets>
    <sheet name="Rekapitulace stavby" sheetId="1" r:id="rId1"/>
    <sheet name="KOM - Úpravy komunikací p..." sheetId="2" r:id="rId2"/>
    <sheet name="Seznam figur" sheetId="3" r:id="rId3"/>
  </sheets>
  <definedNames>
    <definedName name="_xlnm._FilterDatabase" localSheetId="1" hidden="1">'KOM - Úpravy komunikací p...'!$C$134:$K$536</definedName>
    <definedName name="_xlnm.Print_Titles" localSheetId="1">'KOM - Úpravy komunikací p...'!$134:$134</definedName>
    <definedName name="_xlnm.Print_Titles" localSheetId="0">'Rekapitulace stavby'!$92:$92</definedName>
    <definedName name="_xlnm.Print_Titles" localSheetId="2">'Seznam figur'!$9:$9</definedName>
    <definedName name="_xlnm.Print_Area" localSheetId="1">'KOM - Úpravy komunikací p...'!$C$4:$J$76,'KOM - Úpravy komunikací p...'!$C$82:$J$116,'KOM - Úpravy komunikací p...'!$C$122:$K$536</definedName>
    <definedName name="_xlnm.Print_Area" localSheetId="0">'Rekapitulace stavby'!$D$4:$AO$76,'Rekapitulace stavby'!$C$82:$AQ$96</definedName>
    <definedName name="_xlnm.Print_Area" localSheetId="2">'Seznam figur'!$C$4:$G$80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519" i="2" l="1"/>
  <c r="BI519" i="2"/>
  <c r="BH519" i="2"/>
  <c r="BG519" i="2"/>
  <c r="BF519" i="2"/>
  <c r="T519" i="2"/>
  <c r="R519" i="2"/>
  <c r="P519" i="2"/>
  <c r="J519" i="2"/>
  <c r="BE519" i="2" s="1"/>
  <c r="BK517" i="2"/>
  <c r="BI517" i="2"/>
  <c r="BH517" i="2"/>
  <c r="BG517" i="2"/>
  <c r="BF517" i="2"/>
  <c r="T517" i="2"/>
  <c r="R517" i="2"/>
  <c r="P517" i="2"/>
  <c r="J517" i="2"/>
  <c r="BE517" i="2" s="1"/>
  <c r="BK509" i="2"/>
  <c r="BI509" i="2"/>
  <c r="BH509" i="2"/>
  <c r="BG509" i="2"/>
  <c r="BF509" i="2"/>
  <c r="T509" i="2"/>
  <c r="R509" i="2"/>
  <c r="P509" i="2"/>
  <c r="J509" i="2"/>
  <c r="BE509" i="2" s="1"/>
  <c r="BK515" i="2"/>
  <c r="BI515" i="2"/>
  <c r="BH515" i="2"/>
  <c r="BG515" i="2"/>
  <c r="BF515" i="2"/>
  <c r="T515" i="2"/>
  <c r="R515" i="2"/>
  <c r="P515" i="2"/>
  <c r="J515" i="2"/>
  <c r="BE515" i="2" s="1"/>
  <c r="BK511" i="2"/>
  <c r="BI511" i="2"/>
  <c r="BH511" i="2"/>
  <c r="BG511" i="2"/>
  <c r="BF511" i="2"/>
  <c r="T511" i="2"/>
  <c r="R511" i="2"/>
  <c r="P511" i="2"/>
  <c r="J511" i="2"/>
  <c r="BE511" i="2" s="1"/>
  <c r="BK505" i="2"/>
  <c r="BI505" i="2"/>
  <c r="BH505" i="2"/>
  <c r="BG505" i="2"/>
  <c r="BF505" i="2"/>
  <c r="T505" i="2"/>
  <c r="R505" i="2"/>
  <c r="P505" i="2"/>
  <c r="J505" i="2"/>
  <c r="BE505" i="2" s="1"/>
  <c r="J526" i="2"/>
  <c r="BE526" i="2" s="1"/>
  <c r="P526" i="2"/>
  <c r="R526" i="2"/>
  <c r="T526" i="2"/>
  <c r="BF526" i="2"/>
  <c r="BG526" i="2"/>
  <c r="BH526" i="2"/>
  <c r="BI526" i="2"/>
  <c r="BK526" i="2"/>
  <c r="J527" i="2"/>
  <c r="BE527" i="2" s="1"/>
  <c r="P527" i="2"/>
  <c r="R527" i="2"/>
  <c r="T527" i="2"/>
  <c r="BF527" i="2"/>
  <c r="BG527" i="2"/>
  <c r="BH527" i="2"/>
  <c r="BI527" i="2"/>
  <c r="BK527" i="2"/>
  <c r="BK357" i="2" l="1"/>
  <c r="BI357" i="2"/>
  <c r="BH357" i="2"/>
  <c r="BG357" i="2"/>
  <c r="BF357" i="2"/>
  <c r="T357" i="2"/>
  <c r="R357" i="2"/>
  <c r="P357" i="2"/>
  <c r="J357" i="2"/>
  <c r="BE357" i="2" s="1"/>
  <c r="D7" i="3"/>
  <c r="J37" i="2"/>
  <c r="J36" i="2"/>
  <c r="AY95" i="1" s="1"/>
  <c r="J35" i="2"/>
  <c r="AX95" i="1" s="1"/>
  <c r="BI536" i="2"/>
  <c r="BH536" i="2"/>
  <c r="BG536" i="2"/>
  <c r="BF536" i="2"/>
  <c r="T536" i="2"/>
  <c r="T535" i="2" s="1"/>
  <c r="R536" i="2"/>
  <c r="R535" i="2" s="1"/>
  <c r="P536" i="2"/>
  <c r="P535" i="2"/>
  <c r="BI534" i="2"/>
  <c r="BH534" i="2"/>
  <c r="BG534" i="2"/>
  <c r="BF534" i="2"/>
  <c r="T534" i="2"/>
  <c r="R534" i="2"/>
  <c r="P534" i="2"/>
  <c r="BI533" i="2"/>
  <c r="BH533" i="2"/>
  <c r="BG533" i="2"/>
  <c r="BF533" i="2"/>
  <c r="T533" i="2"/>
  <c r="R533" i="2"/>
  <c r="P533" i="2"/>
  <c r="BI531" i="2"/>
  <c r="BH531" i="2"/>
  <c r="BG531" i="2"/>
  <c r="BF531" i="2"/>
  <c r="T531" i="2"/>
  <c r="R531" i="2"/>
  <c r="P531" i="2"/>
  <c r="BI530" i="2"/>
  <c r="BH530" i="2"/>
  <c r="BG530" i="2"/>
  <c r="BF530" i="2"/>
  <c r="T530" i="2"/>
  <c r="R530" i="2"/>
  <c r="P530" i="2"/>
  <c r="BI522" i="2"/>
  <c r="BH522" i="2"/>
  <c r="BG522" i="2"/>
  <c r="BF522" i="2"/>
  <c r="T522" i="2"/>
  <c r="R522" i="2"/>
  <c r="P522" i="2"/>
  <c r="BI501" i="2"/>
  <c r="BH501" i="2"/>
  <c r="BG501" i="2"/>
  <c r="BF501" i="2"/>
  <c r="T501" i="2"/>
  <c r="T500" i="2" s="1"/>
  <c r="R501" i="2"/>
  <c r="R500" i="2" s="1"/>
  <c r="P501" i="2"/>
  <c r="P500" i="2" s="1"/>
  <c r="BI499" i="2"/>
  <c r="BH499" i="2"/>
  <c r="BG499" i="2"/>
  <c r="BF499" i="2"/>
  <c r="T499" i="2"/>
  <c r="R499" i="2"/>
  <c r="P499" i="2"/>
  <c r="BI498" i="2"/>
  <c r="BH498" i="2"/>
  <c r="BG498" i="2"/>
  <c r="BF498" i="2"/>
  <c r="T498" i="2"/>
  <c r="R498" i="2"/>
  <c r="P498" i="2"/>
  <c r="BI497" i="2"/>
  <c r="BH497" i="2"/>
  <c r="BG497" i="2"/>
  <c r="BF497" i="2"/>
  <c r="T497" i="2"/>
  <c r="R497" i="2"/>
  <c r="P497" i="2"/>
  <c r="BI496" i="2"/>
  <c r="BH496" i="2"/>
  <c r="BG496" i="2"/>
  <c r="BF496" i="2"/>
  <c r="T496" i="2"/>
  <c r="R496" i="2"/>
  <c r="P496" i="2"/>
  <c r="BI495" i="2"/>
  <c r="BH495" i="2"/>
  <c r="BG495" i="2"/>
  <c r="BF495" i="2"/>
  <c r="T495" i="2"/>
  <c r="R495" i="2"/>
  <c r="P495" i="2"/>
  <c r="BI494" i="2"/>
  <c r="BH494" i="2"/>
  <c r="BG494" i="2"/>
  <c r="BF494" i="2"/>
  <c r="T494" i="2"/>
  <c r="R494" i="2"/>
  <c r="P494" i="2"/>
  <c r="BI491" i="2"/>
  <c r="BH491" i="2"/>
  <c r="BG491" i="2"/>
  <c r="BF491" i="2"/>
  <c r="T491" i="2"/>
  <c r="T490" i="2" s="1"/>
  <c r="R491" i="2"/>
  <c r="R490" i="2" s="1"/>
  <c r="P491" i="2"/>
  <c r="P490" i="2" s="1"/>
  <c r="BI485" i="2"/>
  <c r="BH485" i="2"/>
  <c r="BG485" i="2"/>
  <c r="BF485" i="2"/>
  <c r="T485" i="2"/>
  <c r="R485" i="2"/>
  <c r="P485" i="2"/>
  <c r="BI481" i="2"/>
  <c r="BH481" i="2"/>
  <c r="BG481" i="2"/>
  <c r="BF481" i="2"/>
  <c r="T481" i="2"/>
  <c r="R481" i="2"/>
  <c r="P481" i="2"/>
  <c r="BI477" i="2"/>
  <c r="BH477" i="2"/>
  <c r="BG477" i="2"/>
  <c r="BF477" i="2"/>
  <c r="T477" i="2"/>
  <c r="R477" i="2"/>
  <c r="P477" i="2"/>
  <c r="BI476" i="2"/>
  <c r="BH476" i="2"/>
  <c r="BG476" i="2"/>
  <c r="BF476" i="2"/>
  <c r="T476" i="2"/>
  <c r="R476" i="2"/>
  <c r="P476" i="2"/>
  <c r="BI472" i="2"/>
  <c r="BH472" i="2"/>
  <c r="BG472" i="2"/>
  <c r="BF472" i="2"/>
  <c r="T472" i="2"/>
  <c r="R472" i="2"/>
  <c r="P472" i="2"/>
  <c r="BI468" i="2"/>
  <c r="BH468" i="2"/>
  <c r="BG468" i="2"/>
  <c r="BF468" i="2"/>
  <c r="T468" i="2"/>
  <c r="R468" i="2"/>
  <c r="P468" i="2"/>
  <c r="BI464" i="2"/>
  <c r="BH464" i="2"/>
  <c r="BG464" i="2"/>
  <c r="BF464" i="2"/>
  <c r="T464" i="2"/>
  <c r="R464" i="2"/>
  <c r="P464" i="2"/>
  <c r="BI460" i="2"/>
  <c r="BH460" i="2"/>
  <c r="BG460" i="2"/>
  <c r="BF460" i="2"/>
  <c r="T460" i="2"/>
  <c r="R460" i="2"/>
  <c r="P460" i="2"/>
  <c r="BI455" i="2"/>
  <c r="BH455" i="2"/>
  <c r="BG455" i="2"/>
  <c r="BF455" i="2"/>
  <c r="T455" i="2"/>
  <c r="R455" i="2"/>
  <c r="P455" i="2"/>
  <c r="BI451" i="2"/>
  <c r="BH451" i="2"/>
  <c r="BG451" i="2"/>
  <c r="BF451" i="2"/>
  <c r="T451" i="2"/>
  <c r="R451" i="2"/>
  <c r="P451" i="2"/>
  <c r="BI449" i="2"/>
  <c r="BH449" i="2"/>
  <c r="BG449" i="2"/>
  <c r="BF449" i="2"/>
  <c r="T449" i="2"/>
  <c r="R449" i="2"/>
  <c r="P449" i="2"/>
  <c r="BI445" i="2"/>
  <c r="BH445" i="2"/>
  <c r="BG445" i="2"/>
  <c r="BF445" i="2"/>
  <c r="T445" i="2"/>
  <c r="R445" i="2"/>
  <c r="P445" i="2"/>
  <c r="BI443" i="2"/>
  <c r="BH443" i="2"/>
  <c r="BG443" i="2"/>
  <c r="BF443" i="2"/>
  <c r="T443" i="2"/>
  <c r="R443" i="2"/>
  <c r="P443" i="2"/>
  <c r="BI441" i="2"/>
  <c r="BH441" i="2"/>
  <c r="BG441" i="2"/>
  <c r="BF441" i="2"/>
  <c r="T441" i="2"/>
  <c r="R441" i="2"/>
  <c r="P441" i="2"/>
  <c r="BI439" i="2"/>
  <c r="BH439" i="2"/>
  <c r="BG439" i="2"/>
  <c r="BF439" i="2"/>
  <c r="T439" i="2"/>
  <c r="R439" i="2"/>
  <c r="P439" i="2"/>
  <c r="BI433" i="2"/>
  <c r="BH433" i="2"/>
  <c r="BG433" i="2"/>
  <c r="BF433" i="2"/>
  <c r="T433" i="2"/>
  <c r="R433" i="2"/>
  <c r="P433" i="2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8" i="2"/>
  <c r="BH428" i="2"/>
  <c r="BG428" i="2"/>
  <c r="BF428" i="2"/>
  <c r="T428" i="2"/>
  <c r="R428" i="2"/>
  <c r="P428" i="2"/>
  <c r="BI424" i="2"/>
  <c r="BH424" i="2"/>
  <c r="BG424" i="2"/>
  <c r="BF424" i="2"/>
  <c r="T424" i="2"/>
  <c r="R424" i="2"/>
  <c r="P424" i="2"/>
  <c r="BI423" i="2"/>
  <c r="BH423" i="2"/>
  <c r="BG423" i="2"/>
  <c r="BF423" i="2"/>
  <c r="T423" i="2"/>
  <c r="R423" i="2"/>
  <c r="P423" i="2"/>
  <c r="BI422" i="2"/>
  <c r="BH422" i="2"/>
  <c r="BG422" i="2"/>
  <c r="BF422" i="2"/>
  <c r="T422" i="2"/>
  <c r="R422" i="2"/>
  <c r="P422" i="2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5" i="2"/>
  <c r="BH415" i="2"/>
  <c r="BG415" i="2"/>
  <c r="BF415" i="2"/>
  <c r="T415" i="2"/>
  <c r="R415" i="2"/>
  <c r="P415" i="2"/>
  <c r="BI414" i="2"/>
  <c r="BH414" i="2"/>
  <c r="BG414" i="2"/>
  <c r="BF414" i="2"/>
  <c r="T414" i="2"/>
  <c r="R414" i="2"/>
  <c r="P414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10" i="2"/>
  <c r="BH410" i="2"/>
  <c r="BG410" i="2"/>
  <c r="BF410" i="2"/>
  <c r="T410" i="2"/>
  <c r="R410" i="2"/>
  <c r="P410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400" i="2"/>
  <c r="BH400" i="2"/>
  <c r="BG400" i="2"/>
  <c r="BF400" i="2"/>
  <c r="T400" i="2"/>
  <c r="R400" i="2"/>
  <c r="P400" i="2"/>
  <c r="BI399" i="2"/>
  <c r="BH399" i="2"/>
  <c r="BG399" i="2"/>
  <c r="BF399" i="2"/>
  <c r="T399" i="2"/>
  <c r="R399" i="2"/>
  <c r="P399" i="2"/>
  <c r="BI398" i="2"/>
  <c r="BH398" i="2"/>
  <c r="BG398" i="2"/>
  <c r="BF398" i="2"/>
  <c r="T398" i="2"/>
  <c r="R398" i="2"/>
  <c r="P398" i="2"/>
  <c r="BI397" i="2"/>
  <c r="BH397" i="2"/>
  <c r="BG397" i="2"/>
  <c r="BF397" i="2"/>
  <c r="T397" i="2"/>
  <c r="R397" i="2"/>
  <c r="P397" i="2"/>
  <c r="BI396" i="2"/>
  <c r="BH396" i="2"/>
  <c r="BG396" i="2"/>
  <c r="BF396" i="2"/>
  <c r="T396" i="2"/>
  <c r="R396" i="2"/>
  <c r="P396" i="2"/>
  <c r="BI395" i="2"/>
  <c r="BH395" i="2"/>
  <c r="BG395" i="2"/>
  <c r="BF395" i="2"/>
  <c r="T395" i="2"/>
  <c r="R395" i="2"/>
  <c r="P395" i="2"/>
  <c r="BI394" i="2"/>
  <c r="BH394" i="2"/>
  <c r="BG394" i="2"/>
  <c r="BF394" i="2"/>
  <c r="T394" i="2"/>
  <c r="R394" i="2"/>
  <c r="P394" i="2"/>
  <c r="BI393" i="2"/>
  <c r="BH393" i="2"/>
  <c r="BG393" i="2"/>
  <c r="BF393" i="2"/>
  <c r="T393" i="2"/>
  <c r="R393" i="2"/>
  <c r="P393" i="2"/>
  <c r="BI392" i="2"/>
  <c r="BH392" i="2"/>
  <c r="BG392" i="2"/>
  <c r="BF392" i="2"/>
  <c r="T392" i="2"/>
  <c r="R392" i="2"/>
  <c r="P392" i="2"/>
  <c r="BI391" i="2"/>
  <c r="BH391" i="2"/>
  <c r="BG391" i="2"/>
  <c r="BF391" i="2"/>
  <c r="T391" i="2"/>
  <c r="R391" i="2"/>
  <c r="P391" i="2"/>
  <c r="BI390" i="2"/>
  <c r="BH390" i="2"/>
  <c r="BG390" i="2"/>
  <c r="BF390" i="2"/>
  <c r="T390" i="2"/>
  <c r="R390" i="2"/>
  <c r="P390" i="2"/>
  <c r="BI389" i="2"/>
  <c r="BH389" i="2"/>
  <c r="BG389" i="2"/>
  <c r="BF389" i="2"/>
  <c r="T389" i="2"/>
  <c r="R389" i="2"/>
  <c r="P389" i="2"/>
  <c r="BI388" i="2"/>
  <c r="BH388" i="2"/>
  <c r="BG388" i="2"/>
  <c r="BF388" i="2"/>
  <c r="T388" i="2"/>
  <c r="R388" i="2"/>
  <c r="P388" i="2"/>
  <c r="BI387" i="2"/>
  <c r="BH387" i="2"/>
  <c r="BG387" i="2"/>
  <c r="BF387" i="2"/>
  <c r="T387" i="2"/>
  <c r="R387" i="2"/>
  <c r="P387" i="2"/>
  <c r="BI386" i="2"/>
  <c r="BH386" i="2"/>
  <c r="BG386" i="2"/>
  <c r="BF386" i="2"/>
  <c r="T386" i="2"/>
  <c r="R386" i="2"/>
  <c r="P386" i="2"/>
  <c r="BI385" i="2"/>
  <c r="BH385" i="2"/>
  <c r="BG385" i="2"/>
  <c r="BF385" i="2"/>
  <c r="T385" i="2"/>
  <c r="R385" i="2"/>
  <c r="P385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78" i="2"/>
  <c r="BH378" i="2"/>
  <c r="BG378" i="2"/>
  <c r="BF378" i="2"/>
  <c r="T378" i="2"/>
  <c r="R378" i="2"/>
  <c r="P378" i="2"/>
  <c r="BI373" i="2"/>
  <c r="BH373" i="2"/>
  <c r="BG373" i="2"/>
  <c r="BF373" i="2"/>
  <c r="T373" i="2"/>
  <c r="R373" i="2"/>
  <c r="P373" i="2"/>
  <c r="BI369" i="2"/>
  <c r="BH369" i="2"/>
  <c r="BG369" i="2"/>
  <c r="BF369" i="2"/>
  <c r="T369" i="2"/>
  <c r="R369" i="2"/>
  <c r="P369" i="2"/>
  <c r="BI366" i="2"/>
  <c r="BH366" i="2"/>
  <c r="BG366" i="2"/>
  <c r="BF366" i="2"/>
  <c r="T366" i="2"/>
  <c r="R366" i="2"/>
  <c r="P366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7" i="2"/>
  <c r="BH347" i="2"/>
  <c r="BG347" i="2"/>
  <c r="BF347" i="2"/>
  <c r="T347" i="2"/>
  <c r="R347" i="2"/>
  <c r="P347" i="2"/>
  <c r="BI342" i="2"/>
  <c r="BH342" i="2"/>
  <c r="BG342" i="2"/>
  <c r="BF342" i="2"/>
  <c r="T342" i="2"/>
  <c r="R342" i="2"/>
  <c r="P342" i="2"/>
  <c r="BI336" i="2"/>
  <c r="BH336" i="2"/>
  <c r="BG336" i="2"/>
  <c r="BF336" i="2"/>
  <c r="T336" i="2"/>
  <c r="R336" i="2"/>
  <c r="P336" i="2"/>
  <c r="BI330" i="2"/>
  <c r="BH330" i="2"/>
  <c r="BG330" i="2"/>
  <c r="BF330" i="2"/>
  <c r="T330" i="2"/>
  <c r="R330" i="2"/>
  <c r="P330" i="2"/>
  <c r="BI325" i="2"/>
  <c r="BH325" i="2"/>
  <c r="BG325" i="2"/>
  <c r="BF325" i="2"/>
  <c r="T325" i="2"/>
  <c r="R325" i="2"/>
  <c r="P325" i="2"/>
  <c r="BI320" i="2"/>
  <c r="BH320" i="2"/>
  <c r="BG320" i="2"/>
  <c r="BF320" i="2"/>
  <c r="T320" i="2"/>
  <c r="R320" i="2"/>
  <c r="P320" i="2"/>
  <c r="BI315" i="2"/>
  <c r="BH315" i="2"/>
  <c r="BG315" i="2"/>
  <c r="BF315" i="2"/>
  <c r="T315" i="2"/>
  <c r="R315" i="2"/>
  <c r="P315" i="2"/>
  <c r="BI310" i="2"/>
  <c r="BH310" i="2"/>
  <c r="BG310" i="2"/>
  <c r="BF310" i="2"/>
  <c r="T310" i="2"/>
  <c r="R310" i="2"/>
  <c r="P310" i="2"/>
  <c r="BI305" i="2"/>
  <c r="BH305" i="2"/>
  <c r="BG305" i="2"/>
  <c r="BF305" i="2"/>
  <c r="T305" i="2"/>
  <c r="R305" i="2"/>
  <c r="P305" i="2"/>
  <c r="BI297" i="2"/>
  <c r="BH297" i="2"/>
  <c r="BG297" i="2"/>
  <c r="BF297" i="2"/>
  <c r="T297" i="2"/>
  <c r="R297" i="2"/>
  <c r="P297" i="2"/>
  <c r="BI292" i="2"/>
  <c r="BH292" i="2"/>
  <c r="BG292" i="2"/>
  <c r="BF292" i="2"/>
  <c r="T292" i="2"/>
  <c r="R292" i="2"/>
  <c r="P292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2" i="2"/>
  <c r="BH272" i="2"/>
  <c r="BG272" i="2"/>
  <c r="BF272" i="2"/>
  <c r="T272" i="2"/>
  <c r="R272" i="2"/>
  <c r="P272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2" i="2"/>
  <c r="BH252" i="2"/>
  <c r="BG252" i="2"/>
  <c r="BF252" i="2"/>
  <c r="T252" i="2"/>
  <c r="T251" i="2" s="1"/>
  <c r="R252" i="2"/>
  <c r="R251" i="2" s="1"/>
  <c r="P252" i="2"/>
  <c r="P251" i="2" s="1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R217" i="2"/>
  <c r="P217" i="2"/>
  <c r="BI213" i="2"/>
  <c r="BH213" i="2"/>
  <c r="BG213" i="2"/>
  <c r="BF213" i="2"/>
  <c r="T213" i="2"/>
  <c r="R213" i="2"/>
  <c r="P213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0" i="2"/>
  <c r="BH190" i="2"/>
  <c r="BG190" i="2"/>
  <c r="BF190" i="2"/>
  <c r="T190" i="2"/>
  <c r="R190" i="2"/>
  <c r="P190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J132" i="2"/>
  <c r="J131" i="2"/>
  <c r="F131" i="2"/>
  <c r="F129" i="2"/>
  <c r="E127" i="2"/>
  <c r="J92" i="2"/>
  <c r="J91" i="2"/>
  <c r="F91" i="2"/>
  <c r="F89" i="2"/>
  <c r="E87" i="2"/>
  <c r="F92" i="2"/>
  <c r="J12" i="2"/>
  <c r="J129" i="2" s="1"/>
  <c r="E7" i="2"/>
  <c r="E85" i="2" s="1"/>
  <c r="L90" i="1"/>
  <c r="AM90" i="1"/>
  <c r="AM89" i="1"/>
  <c r="L89" i="1"/>
  <c r="AM87" i="1"/>
  <c r="L87" i="1"/>
  <c r="L85" i="1"/>
  <c r="L84" i="1"/>
  <c r="BK441" i="2"/>
  <c r="J190" i="2"/>
  <c r="BK209" i="2"/>
  <c r="J468" i="2"/>
  <c r="BK386" i="2"/>
  <c r="J397" i="2"/>
  <c r="BK138" i="2"/>
  <c r="BK336" i="2"/>
  <c r="J477" i="2"/>
  <c r="BK405" i="2"/>
  <c r="J286" i="2"/>
  <c r="BK449" i="2"/>
  <c r="BK378" i="2"/>
  <c r="J186" i="2"/>
  <c r="BK385" i="2"/>
  <c r="J158" i="2"/>
  <c r="J226" i="2"/>
  <c r="J530" i="2"/>
  <c r="J433" i="2"/>
  <c r="J217" i="2"/>
  <c r="J441" i="2"/>
  <c r="BK234" i="2"/>
  <c r="J154" i="2"/>
  <c r="BK533" i="2"/>
  <c r="BK530" i="2"/>
  <c r="J476" i="2"/>
  <c r="BK398" i="2"/>
  <c r="J353" i="2"/>
  <c r="BK194" i="2"/>
  <c r="BK522" i="2"/>
  <c r="J277" i="2"/>
  <c r="J491" i="2"/>
  <c r="J252" i="2"/>
  <c r="J536" i="2"/>
  <c r="BK501" i="2"/>
  <c r="BK411" i="2"/>
  <c r="J369" i="2"/>
  <c r="J205" i="2"/>
  <c r="BK423" i="2"/>
  <c r="J386" i="2"/>
  <c r="J472" i="2"/>
  <c r="BK190" i="2"/>
  <c r="BK431" i="2"/>
  <c r="BK292" i="2"/>
  <c r="J460" i="2"/>
  <c r="BK232" i="2"/>
  <c r="BK414" i="2"/>
  <c r="BK213" i="2"/>
  <c r="J431" i="2"/>
  <c r="BK399" i="2"/>
  <c r="J234" i="2"/>
  <c r="BK443" i="2"/>
  <c r="J362" i="2"/>
  <c r="BK228" i="2"/>
  <c r="BK392" i="2"/>
  <c r="J398" i="2"/>
  <c r="BK182" i="2"/>
  <c r="BK415" i="2"/>
  <c r="BK366" i="2"/>
  <c r="J408" i="2"/>
  <c r="BK154" i="2"/>
  <c r="J288" i="2"/>
  <c r="BK369" i="2"/>
  <c r="J199" i="2"/>
  <c r="J411" i="2"/>
  <c r="BK305" i="2"/>
  <c r="J494" i="2"/>
  <c r="J400" i="2"/>
  <c r="J268" i="2"/>
  <c r="J414" i="2"/>
  <c r="J390" i="2"/>
  <c r="J336" i="2"/>
  <c r="J142" i="2"/>
  <c r="J315" i="2"/>
  <c r="J347" i="2"/>
  <c r="BK481" i="2"/>
  <c r="J424" i="2"/>
  <c r="BK310" i="2"/>
  <c r="BK174" i="2"/>
  <c r="J533" i="2"/>
  <c r="BK498" i="2"/>
  <c r="BK408" i="2"/>
  <c r="J378" i="2"/>
  <c r="BK200" i="2"/>
  <c r="BK428" i="2"/>
  <c r="BK396" i="2"/>
  <c r="J310" i="2"/>
  <c r="J387" i="2"/>
  <c r="J499" i="2"/>
  <c r="J405" i="2"/>
  <c r="J195" i="2"/>
  <c r="BK150" i="2"/>
  <c r="BK496" i="2"/>
  <c r="J393" i="2"/>
  <c r="AS94" i="1"/>
  <c r="BK266" i="2"/>
  <c r="BK536" i="2"/>
  <c r="BK451" i="2"/>
  <c r="BK390" i="2"/>
  <c r="BK330" i="2"/>
  <c r="BK416" i="2"/>
  <c r="BK389" i="2"/>
  <c r="BK199" i="2"/>
  <c r="J451" i="2"/>
  <c r="J391" i="2"/>
  <c r="BK472" i="2"/>
  <c r="J204" i="2"/>
  <c r="BK400" i="2"/>
  <c r="J276" i="2"/>
  <c r="BK439" i="2"/>
  <c r="BK417" i="2"/>
  <c r="J178" i="2"/>
  <c r="BK445" i="2"/>
  <c r="BK397" i="2"/>
  <c r="BK373" i="2"/>
  <c r="J297" i="2"/>
  <c r="J439" i="2"/>
  <c r="BK272" i="2"/>
  <c r="BK268" i="2"/>
  <c r="J402" i="2"/>
  <c r="J445" i="2"/>
  <c r="BK391" i="2"/>
  <c r="J330" i="2"/>
  <c r="BK403" i="2"/>
  <c r="BK494" i="2"/>
  <c r="J401" i="2"/>
  <c r="BK464" i="2"/>
  <c r="J228" i="2"/>
  <c r="BK468" i="2"/>
  <c r="BK382" i="2"/>
  <c r="J495" i="2"/>
  <c r="BK347" i="2"/>
  <c r="J413" i="2"/>
  <c r="BK384" i="2"/>
  <c r="BK146" i="2"/>
  <c r="BK342" i="2"/>
  <c r="BK287" i="2"/>
  <c r="BK262" i="2"/>
  <c r="BK281" i="2"/>
  <c r="J150" i="2"/>
  <c r="J531" i="2"/>
  <c r="BK499" i="2"/>
  <c r="BK394" i="2"/>
  <c r="BK221" i="2"/>
  <c r="J443" i="2"/>
  <c r="BK409" i="2"/>
  <c r="BK288" i="2"/>
  <c r="J262" i="2"/>
  <c r="J194" i="2"/>
  <c r="BK424" i="2"/>
  <c r="BK359" i="2"/>
  <c r="J351" i="2"/>
  <c r="BK158" i="2"/>
  <c r="BK395" i="2"/>
  <c r="BK204" i="2"/>
  <c r="J422" i="2"/>
  <c r="J366" i="2"/>
  <c r="BK477" i="2"/>
  <c r="J399" i="2"/>
  <c r="J342" i="2"/>
  <c r="J412" i="2"/>
  <c r="J182" i="2"/>
  <c r="BK252" i="2"/>
  <c r="BK460" i="2"/>
  <c r="BK276" i="2"/>
  <c r="BK325" i="2"/>
  <c r="J209" i="2"/>
  <c r="J534" i="2"/>
  <c r="BK422" i="2"/>
  <c r="J385" i="2"/>
  <c r="BK142" i="2"/>
  <c r="J418" i="2"/>
  <c r="BK393" i="2"/>
  <c r="J497" i="2"/>
  <c r="J403" i="2"/>
  <c r="J266" i="2"/>
  <c r="BK497" i="2"/>
  <c r="J384" i="2"/>
  <c r="J501" i="2"/>
  <c r="J500" i="2" s="1"/>
  <c r="BK402" i="2"/>
  <c r="BK320" i="2"/>
  <c r="BK476" i="2"/>
  <c r="J389" i="2"/>
  <c r="BK410" i="2"/>
  <c r="J174" i="2"/>
  <c r="J200" i="2"/>
  <c r="J464" i="2"/>
  <c r="BK286" i="2"/>
  <c r="J481" i="2"/>
  <c r="J232" i="2"/>
  <c r="BK534" i="2"/>
  <c r="J522" i="2"/>
  <c r="J415" i="2"/>
  <c r="BK388" i="2"/>
  <c r="BK217" i="2"/>
  <c r="BK433" i="2"/>
  <c r="J410" i="2"/>
  <c r="BK353" i="2"/>
  <c r="BK277" i="2"/>
  <c r="BK485" i="2"/>
  <c r="J395" i="2"/>
  <c r="BK195" i="2"/>
  <c r="BK430" i="2"/>
  <c r="J258" i="2"/>
  <c r="J485" i="2"/>
  <c r="BK387" i="2"/>
  <c r="J496" i="2"/>
  <c r="J423" i="2"/>
  <c r="BK362" i="2"/>
  <c r="J409" i="2"/>
  <c r="J359" i="2"/>
  <c r="BK258" i="2"/>
  <c r="J455" i="2"/>
  <c r="J325" i="2"/>
  <c r="J388" i="2"/>
  <c r="BK178" i="2"/>
  <c r="BK495" i="2"/>
  <c r="BK297" i="2"/>
  <c r="J417" i="2"/>
  <c r="J272" i="2"/>
  <c r="J428" i="2"/>
  <c r="J396" i="2"/>
  <c r="BK412" i="2"/>
  <c r="BK226" i="2"/>
  <c r="J320" i="2"/>
  <c r="J382" i="2"/>
  <c r="J146" i="2"/>
  <c r="BK455" i="2"/>
  <c r="J281" i="2"/>
  <c r="J449" i="2"/>
  <c r="BK205" i="2"/>
  <c r="BK531" i="2"/>
  <c r="BK491" i="2"/>
  <c r="BK351" i="2"/>
  <c r="J138" i="2"/>
  <c r="BK413" i="2"/>
  <c r="J213" i="2"/>
  <c r="J498" i="2"/>
  <c r="J394" i="2"/>
  <c r="J305" i="2"/>
  <c r="BK186" i="2"/>
  <c r="BK401" i="2"/>
  <c r="J221" i="2"/>
  <c r="J430" i="2"/>
  <c r="BK315" i="2"/>
  <c r="BK418" i="2"/>
  <c r="J392" i="2"/>
  <c r="J292" i="2"/>
  <c r="J416" i="2"/>
  <c r="J287" i="2"/>
  <c r="J373" i="2"/>
  <c r="BK529" i="2" l="1"/>
  <c r="P529" i="2"/>
  <c r="R529" i="2"/>
  <c r="T529" i="2"/>
  <c r="P137" i="2"/>
  <c r="BK267" i="2"/>
  <c r="J267" i="2" s="1"/>
  <c r="J101" i="2" s="1"/>
  <c r="R257" i="2"/>
  <c r="R377" i="2"/>
  <c r="BK296" i="2"/>
  <c r="J296" i="2" s="1"/>
  <c r="J102" i="2" s="1"/>
  <c r="T377" i="2"/>
  <c r="BK257" i="2"/>
  <c r="J257" i="2" s="1"/>
  <c r="J100" i="2" s="1"/>
  <c r="P257" i="2"/>
  <c r="BK361" i="2"/>
  <c r="J361" i="2" s="1"/>
  <c r="J103" i="2" s="1"/>
  <c r="T404" i="2"/>
  <c r="T296" i="2"/>
  <c r="R404" i="2"/>
  <c r="T137" i="2"/>
  <c r="R267" i="2"/>
  <c r="P377" i="2"/>
  <c r="R459" i="2"/>
  <c r="BK137" i="2"/>
  <c r="T257" i="2"/>
  <c r="BK377" i="2"/>
  <c r="J377" i="2" s="1"/>
  <c r="J104" i="2" s="1"/>
  <c r="BK459" i="2"/>
  <c r="J459" i="2" s="1"/>
  <c r="J106" i="2" s="1"/>
  <c r="BK493" i="2"/>
  <c r="J493" i="2" s="1"/>
  <c r="J109" i="2" s="1"/>
  <c r="R521" i="2"/>
  <c r="P296" i="2"/>
  <c r="R361" i="2"/>
  <c r="T459" i="2"/>
  <c r="P493" i="2"/>
  <c r="BK521" i="2"/>
  <c r="J521" i="2" s="1"/>
  <c r="BK532" i="2"/>
  <c r="J532" i="2" s="1"/>
  <c r="J114" i="2" s="1"/>
  <c r="T267" i="2"/>
  <c r="BK404" i="2"/>
  <c r="J404" i="2" s="1"/>
  <c r="J105" i="2" s="1"/>
  <c r="T521" i="2"/>
  <c r="R532" i="2"/>
  <c r="R296" i="2"/>
  <c r="T361" i="2"/>
  <c r="P459" i="2"/>
  <c r="T493" i="2"/>
  <c r="T532" i="2"/>
  <c r="R137" i="2"/>
  <c r="P267" i="2"/>
  <c r="P361" i="2"/>
  <c r="P404" i="2"/>
  <c r="R493" i="2"/>
  <c r="P521" i="2"/>
  <c r="P532" i="2"/>
  <c r="BK251" i="2"/>
  <c r="J251" i="2" s="1"/>
  <c r="J99" i="2" s="1"/>
  <c r="BK500" i="2"/>
  <c r="J110" i="2" s="1"/>
  <c r="BK535" i="2"/>
  <c r="J535" i="2" s="1"/>
  <c r="J115" i="2" s="1"/>
  <c r="BK490" i="2"/>
  <c r="J490" i="2" s="1"/>
  <c r="J107" i="2" s="1"/>
  <c r="J89" i="2"/>
  <c r="BE186" i="2"/>
  <c r="BE272" i="2"/>
  <c r="BE292" i="2"/>
  <c r="BE330" i="2"/>
  <c r="BE395" i="2"/>
  <c r="BE258" i="2"/>
  <c r="BE281" i="2"/>
  <c r="BE382" i="2"/>
  <c r="BE386" i="2"/>
  <c r="BE389" i="2"/>
  <c r="BE393" i="2"/>
  <c r="BE394" i="2"/>
  <c r="BE401" i="2"/>
  <c r="BE423" i="2"/>
  <c r="BE431" i="2"/>
  <c r="BE443" i="2"/>
  <c r="BE445" i="2"/>
  <c r="BE468" i="2"/>
  <c r="BE150" i="2"/>
  <c r="BE174" i="2"/>
  <c r="BE262" i="2"/>
  <c r="BE286" i="2"/>
  <c r="BE385" i="2"/>
  <c r="BE405" i="2"/>
  <c r="BE410" i="2"/>
  <c r="BE428" i="2"/>
  <c r="BE451" i="2"/>
  <c r="BE455" i="2"/>
  <c r="BE481" i="2"/>
  <c r="BE494" i="2"/>
  <c r="E125" i="2"/>
  <c r="BE146" i="2"/>
  <c r="BE154" i="2"/>
  <c r="BE182" i="2"/>
  <c r="BE194" i="2"/>
  <c r="BE226" i="2"/>
  <c r="BE252" i="2"/>
  <c r="BE351" i="2"/>
  <c r="BE353" i="2"/>
  <c r="BE403" i="2"/>
  <c r="BE409" i="2"/>
  <c r="BE413" i="2"/>
  <c r="BE415" i="2"/>
  <c r="BE424" i="2"/>
  <c r="BE522" i="2"/>
  <c r="F132" i="2"/>
  <c r="BE277" i="2"/>
  <c r="BE287" i="2"/>
  <c r="BE359" i="2"/>
  <c r="BE388" i="2"/>
  <c r="BE396" i="2"/>
  <c r="BE402" i="2"/>
  <c r="BE412" i="2"/>
  <c r="BE430" i="2"/>
  <c r="BE441" i="2"/>
  <c r="BE449" i="2"/>
  <c r="BE472" i="2"/>
  <c r="BE213" i="2"/>
  <c r="BE217" i="2"/>
  <c r="BE234" i="2"/>
  <c r="BE373" i="2"/>
  <c r="BE408" i="2"/>
  <c r="BE190" i="2"/>
  <c r="BE199" i="2"/>
  <c r="BE297" i="2"/>
  <c r="BE310" i="2"/>
  <c r="BE392" i="2"/>
  <c r="BE397" i="2"/>
  <c r="BE398" i="2"/>
  <c r="BE399" i="2"/>
  <c r="BE414" i="2"/>
  <c r="BE422" i="2"/>
  <c r="BE433" i="2"/>
  <c r="BE439" i="2"/>
  <c r="BE491" i="2"/>
  <c r="BE496" i="2"/>
  <c r="BE501" i="2"/>
  <c r="BE138" i="2"/>
  <c r="BE204" i="2"/>
  <c r="BE221" i="2"/>
  <c r="BE417" i="2"/>
  <c r="BE200" i="2"/>
  <c r="BE228" i="2"/>
  <c r="BE276" i="2"/>
  <c r="BE325" i="2"/>
  <c r="BE347" i="2"/>
  <c r="BE362" i="2"/>
  <c r="BE378" i="2"/>
  <c r="BE384" i="2"/>
  <c r="BE390" i="2"/>
  <c r="BE411" i="2"/>
  <c r="BE464" i="2"/>
  <c r="BE476" i="2"/>
  <c r="BE477" i="2"/>
  <c r="BE158" i="2"/>
  <c r="BE195" i="2"/>
  <c r="BE209" i="2"/>
  <c r="BE336" i="2"/>
  <c r="BE342" i="2"/>
  <c r="BE391" i="2"/>
  <c r="BE497" i="2"/>
  <c r="BE530" i="2"/>
  <c r="BE531" i="2"/>
  <c r="BE533" i="2"/>
  <c r="BE534" i="2"/>
  <c r="BE536" i="2"/>
  <c r="BE268" i="2"/>
  <c r="BE315" i="2"/>
  <c r="BE460" i="2"/>
  <c r="BE142" i="2"/>
  <c r="BE178" i="2"/>
  <c r="BE205" i="2"/>
  <c r="BE232" i="2"/>
  <c r="BE266" i="2"/>
  <c r="BE288" i="2"/>
  <c r="BE305" i="2"/>
  <c r="BE320" i="2"/>
  <c r="BE366" i="2"/>
  <c r="BE369" i="2"/>
  <c r="BE387" i="2"/>
  <c r="BE400" i="2"/>
  <c r="BE416" i="2"/>
  <c r="BE418" i="2"/>
  <c r="BE485" i="2"/>
  <c r="BE495" i="2"/>
  <c r="BE498" i="2"/>
  <c r="BE499" i="2"/>
  <c r="F35" i="2"/>
  <c r="BB95" i="1" s="1"/>
  <c r="BB94" i="1" s="1"/>
  <c r="AX94" i="1" s="1"/>
  <c r="J34" i="2"/>
  <c r="AW95" i="1" s="1"/>
  <c r="F37" i="2"/>
  <c r="BD95" i="1" s="1"/>
  <c r="BD94" i="1" s="1"/>
  <c r="W33" i="1" s="1"/>
  <c r="F34" i="2"/>
  <c r="BA95" i="1" s="1"/>
  <c r="BA94" i="1" s="1"/>
  <c r="W30" i="1" s="1"/>
  <c r="F36" i="2"/>
  <c r="BC95" i="1" s="1"/>
  <c r="BC94" i="1" s="1"/>
  <c r="W32" i="1" s="1"/>
  <c r="J111" i="2" l="1"/>
  <c r="J492" i="2"/>
  <c r="J108" i="2"/>
  <c r="R492" i="2"/>
  <c r="T528" i="2"/>
  <c r="R528" i="2"/>
  <c r="P528" i="2"/>
  <c r="BK528" i="2"/>
  <c r="J528" i="2" s="1"/>
  <c r="J112" i="2" s="1"/>
  <c r="J529" i="2"/>
  <c r="T492" i="2"/>
  <c r="R136" i="2"/>
  <c r="R135" i="2" s="1"/>
  <c r="BK136" i="2"/>
  <c r="J136" i="2" s="1"/>
  <c r="P492" i="2"/>
  <c r="T136" i="2"/>
  <c r="P136" i="2"/>
  <c r="BK492" i="2"/>
  <c r="J113" i="2"/>
  <c r="J137" i="2"/>
  <c r="J98" i="2" s="1"/>
  <c r="W31" i="1"/>
  <c r="AY94" i="1"/>
  <c r="AW94" i="1"/>
  <c r="AK30" i="1" s="1"/>
  <c r="J33" i="2"/>
  <c r="AV95" i="1" s="1"/>
  <c r="AT95" i="1" s="1"/>
  <c r="F33" i="2"/>
  <c r="AZ95" i="1" l="1"/>
  <c r="AZ94" i="1" s="1"/>
  <c r="AV94" i="1" s="1"/>
  <c r="AK29" i="1" s="1"/>
  <c r="J30" i="2"/>
  <c r="J97" i="2"/>
  <c r="J96" i="2" s="1"/>
  <c r="J135" i="2"/>
  <c r="P135" i="2"/>
  <c r="AU95" i="1" s="1"/>
  <c r="AU94" i="1" s="1"/>
  <c r="T135" i="2"/>
  <c r="BK135" i="2"/>
  <c r="AG95" i="1" l="1"/>
  <c r="AG94" i="1" s="1"/>
  <c r="AK26" i="1" s="1"/>
  <c r="AK35" i="1" s="1"/>
  <c r="W29" i="1"/>
  <c r="AT94" i="1"/>
  <c r="J39" i="2"/>
  <c r="AN94" i="1" l="1"/>
  <c r="AN95" i="1"/>
</calcChain>
</file>

<file path=xl/sharedStrings.xml><?xml version="1.0" encoding="utf-8"?>
<sst xmlns="http://schemas.openxmlformats.org/spreadsheetml/2006/main" count="4802" uniqueCount="753">
  <si>
    <t>Export Komplet</t>
  </si>
  <si>
    <t/>
  </si>
  <si>
    <t>2.0</t>
  </si>
  <si>
    <t>False</t>
  </si>
  <si>
    <t>{5e3cd891-979a-4b7a-ab8a-69e3b181a306}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</si>
  <si>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</si>
  <si>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</si>
  <si>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</si>
  <si>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</si>
  <si>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</si>
  <si>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</si>
  <si>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</si>
  <si>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</si>
  <si>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</si>
  <si>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SK24017K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</si>
  <si>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</si>
  <si>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</si>
  <si>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Úpravy komunikací přilehlých k POS Zábřeh – Sušilova</t>
  </si>
  <si>
    <t>KSO:</t>
  </si>
  <si>
    <t>CC-CZ:</t>
  </si>
  <si>
    <t>Místo:</t>
  </si>
  <si>
    <t xml:space="preserve"> </t>
  </si>
  <si>
    <t>Datum:</t>
  </si>
  <si>
    <t>Zadavatel:</t>
  </si>
  <si>
    <t>IČ:</t>
  </si>
  <si>
    <t>Město Zábřeh</t>
  </si>
  <si>
    <t>DIČ:</t>
  </si>
  <si>
    <t>Uchazeč:</t>
  </si>
  <si>
    <t>Projektant:</t>
  </si>
  <si>
    <t xml:space="preserve">Ing. arch. Josef Hlavatý  </t>
  </si>
  <si>
    <t>True</t>
  </si>
  <si>
    <t>Zpracovatel:</t>
  </si>
  <si>
    <t>Martin Škrabal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</si>
  <si>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</si>
  <si>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</si>
  <si>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</si>
  <si>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</si>
  <si>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</si>
  <si>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</si>
  <si>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</si>
  <si>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</si>
  <si>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</si>
  <si>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</si>
  <si>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</si>
  <si>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</si>
  <si>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</si>
  <si>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</si>
  <si>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</si>
  <si>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</si>
  <si>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</si>
  <si>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</si>
  <si>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</si>
  <si>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</si>
  <si>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</si>
  <si>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</si>
  <si>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</si>
  <si>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</si>
  <si>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</si>
  <si>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</si>
  <si>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</si>
  <si>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</si>
  <si>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</si>
  <si>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</si>
  <si>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</si>
  <si>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</si>
  <si>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</si>
  <si>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</si>
  <si>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</si>
  <si>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</si>
  <si>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</si>
  <si>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</si>
  <si>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</si>
  <si>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</si>
  <si>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</si>
  <si>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</si>
  <si>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</si>
  <si>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</si>
  <si>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</si>
  <si>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</si>
  <si>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KOM</t>
  </si>
  <si>
    <t>Úpravy komunikací přilehlých k POS Zábřeh</t>
  </si>
  <si>
    <t>STA</t>
  </si>
  <si>
    <t>1</t>
  </si>
  <si>
    <t>{74f9a1c9-0034-4172-bd3f-909fca674a10}</t>
  </si>
  <si>
    <t>2</t>
  </si>
  <si>
    <t>bet</t>
  </si>
  <si>
    <t>38,355</t>
  </si>
  <si>
    <t>frezink</t>
  </si>
  <si>
    <t>94,3</t>
  </si>
  <si>
    <t>KRYCÍ LIST SOUPISU PRACÍ</t>
  </si>
  <si>
    <t>jamky</t>
  </si>
  <si>
    <t>0,64</t>
  </si>
  <si>
    <t>jámy</t>
  </si>
  <si>
    <t>10,125</t>
  </si>
  <si>
    <t>kam</t>
  </si>
  <si>
    <t>27,74</t>
  </si>
  <si>
    <t>kry</t>
  </si>
  <si>
    <t>14,08</t>
  </si>
  <si>
    <t>Objekt:</t>
  </si>
  <si>
    <t>odkop</t>
  </si>
  <si>
    <t>436,957</t>
  </si>
  <si>
    <t>KOM - Úpravy komunikací přilehlých k POS Zábřeh</t>
  </si>
  <si>
    <t>přebytek</t>
  </si>
  <si>
    <t>459,242</t>
  </si>
  <si>
    <t>rýhy</t>
  </si>
  <si>
    <t>11,52</t>
  </si>
  <si>
    <t xml:space="preserve"> Zábřeh, Sušilova 1375/41</t>
  </si>
  <si>
    <t>Ing. arch. Josef Hlavatý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</si>
  <si>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</si>
  <si>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</si>
  <si>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</si>
  <si>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</si>
  <si>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</si>
  <si>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</si>
  <si>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</si>
  <si>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</si>
  <si>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</si>
  <si>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</si>
  <si>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</si>
  <si>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</si>
  <si>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</si>
  <si>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</si>
  <si>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</si>
  <si>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</si>
  <si>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</si>
  <si>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</si>
  <si>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</si>
  <si>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</si>
  <si>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</si>
  <si>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</si>
  <si>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</si>
  <si>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</si>
  <si>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</si>
  <si>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</si>
  <si>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</si>
  <si>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</si>
  <si>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</si>
  <si>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</si>
  <si>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</si>
  <si>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</si>
  <si>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</si>
  <si>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</si>
  <si>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</si>
  <si>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</si>
  <si>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</si>
  <si>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</si>
  <si>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</si>
  <si>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</si>
  <si>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</si>
  <si>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</si>
  <si>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m2</t>
  </si>
  <si>
    <t>CS ÚRS 2024 01</t>
  </si>
  <si>
    <t>4</t>
  </si>
  <si>
    <t>VV</t>
  </si>
  <si>
    <t>Mezisoučet</t>
  </si>
  <si>
    <t>3</t>
  </si>
  <si>
    <t>Součet</t>
  </si>
  <si>
    <t>113107162</t>
  </si>
  <si>
    <t>Odstranění podkladu z kameniva drceného tl přes 100 do 200 mm strojně pl přes 50 do 200 m2</t>
  </si>
  <si>
    <t>-393594583</t>
  </si>
  <si>
    <t>"stávající aasfaltový chodník"  64</t>
  </si>
  <si>
    <t>113107182</t>
  </si>
  <si>
    <t>Odstranění podkladu živičného tl přes 50 do 100 mm strojně pl přes 50 do 200 m2</t>
  </si>
  <si>
    <t>1762450657</t>
  </si>
  <si>
    <t>5</t>
  </si>
  <si>
    <t>113154124</t>
  </si>
  <si>
    <t>Frézování živičného krytu tl 100 mm pruh š přes 0,5 do 1 m pl do 500 m2 bez překážek v trase</t>
  </si>
  <si>
    <t>114914048</t>
  </si>
  <si>
    <t>"stávající komunikace" 410</t>
  </si>
  <si>
    <t>6</t>
  </si>
  <si>
    <t>113202111</t>
  </si>
  <si>
    <t>Vytrhání obrub krajníků obrubníků stojatých</t>
  </si>
  <si>
    <t>m</t>
  </si>
  <si>
    <t>-607444601</t>
  </si>
  <si>
    <t>49,5+61,5</t>
  </si>
  <si>
    <t>113204111</t>
  </si>
  <si>
    <t>Vytrhání obrub záhonových</t>
  </si>
  <si>
    <t>1661416701</t>
  </si>
  <si>
    <t>39</t>
  </si>
  <si>
    <t>8</t>
  </si>
  <si>
    <t>122251104</t>
  </si>
  <si>
    <t>Odkopávky a prokopávky nezapažené v hornině třídy těžitelnosti I skupiny 3 objem do 500 m3 strojně</t>
  </si>
  <si>
    <t>m3</t>
  </si>
  <si>
    <t>-135138564</t>
  </si>
  <si>
    <t>"nová živičná komunikace" 50*1,1*0,2</t>
  </si>
  <si>
    <t>"nový chodník - pochozí dlažba" 195*1,1*0,35</t>
  </si>
  <si>
    <t>"varovný pás" 6*1,1*0,35</t>
  </si>
  <si>
    <t>"parkoviště - zatravňovací dlažba" 325*1,1*0,52</t>
  </si>
  <si>
    <t>"parkoviště - dlažba" 30*1,1*0,52</t>
  </si>
  <si>
    <t>"silniční obruba" (49,5+121,8-7,5-4+2*2+12)*0,2*0,2</t>
  </si>
  <si>
    <t>"silniční obruba přechodová" (4)*0,2*0,2</t>
  </si>
  <si>
    <t>"silniční obruba snížená" (7,5)*0,2*0,2</t>
  </si>
  <si>
    <t>"dvojřádek" (49,5+60)*0,2*0,2</t>
  </si>
  <si>
    <t>"chodníková obruba" (3+5)*0,2*0,2</t>
  </si>
  <si>
    <t>"sanace pláně" (55+214,5+6,6+357,5+33)*0,2</t>
  </si>
  <si>
    <t>9</t>
  </si>
  <si>
    <t>129951121</t>
  </si>
  <si>
    <t>Bourání zdiva z betonu prostého neprokládaného v odkopávkách nebo prokopávkách strojně</t>
  </si>
  <si>
    <t>586331812</t>
  </si>
  <si>
    <t>"vpusť" 0,5*2</t>
  </si>
  <si>
    <t>131251100</t>
  </si>
  <si>
    <t>Hloubení jam nezapažených v hornině třídy těžitelnosti I skupiny 3 objem do 20 m3 strojně</t>
  </si>
  <si>
    <t>440711631</t>
  </si>
  <si>
    <t>"UV" 1,5*1,5*1,5*3</t>
  </si>
  <si>
    <t>131252502</t>
  </si>
  <si>
    <t>Hloubení jamek do 0,5 m3 v hornině třídy těžitelnosti I skupiny 1 až 3 strojně</t>
  </si>
  <si>
    <t>-1597901671</t>
  </si>
  <si>
    <t>"DZ" 0,4*0,4*0,8*5</t>
  </si>
  <si>
    <t>132251101</t>
  </si>
  <si>
    <t>Hloubení rýh nezapažených š do 800 mm v hornině třídy těžitelnosti I skupiny 3 objem do 20 m3 strojně</t>
  </si>
  <si>
    <t>879866936</t>
  </si>
  <si>
    <t>"přípojky vpustí" (5,3+1,3+3)*0,8*1,5</t>
  </si>
  <si>
    <t>151101101</t>
  </si>
  <si>
    <t>Zřízení příložného pažení a rozepření stěn rýh hl do 2 m</t>
  </si>
  <si>
    <t>-802298398</t>
  </si>
  <si>
    <t>"přípojky vpustí" (5,3+1,3+3)*2*1,5</t>
  </si>
  <si>
    <t>151101111</t>
  </si>
  <si>
    <t>Odstranění příložného pažení a rozepření stěn rýh hl do 2 m</t>
  </si>
  <si>
    <t>-655298473</t>
  </si>
  <si>
    <t>151101201</t>
  </si>
  <si>
    <t>Zřízení příložného pažení stěn výkopu hl do 4 m</t>
  </si>
  <si>
    <t>345324834</t>
  </si>
  <si>
    <t>1,5*4*1,5*3</t>
  </si>
  <si>
    <t>16</t>
  </si>
  <si>
    <t>151101211</t>
  </si>
  <si>
    <t>Odstranění příložného pažení stěn hl do 4 m</t>
  </si>
  <si>
    <t>1879080070</t>
  </si>
  <si>
    <t>151101301</t>
  </si>
  <si>
    <t>Zřízení rozepření stěn při pažení příložném hl do 4 m</t>
  </si>
  <si>
    <t>729095783</t>
  </si>
  <si>
    <t>151101311</t>
  </si>
  <si>
    <t>Odstranění rozepření stěn při pažení příložném hl do 4 m</t>
  </si>
  <si>
    <t>722268962</t>
  </si>
  <si>
    <t>162651112</t>
  </si>
  <si>
    <t>Vodorovné přemístění přes 4 000 do 5000 m výkopku/sypaniny z horniny třídy těžitelnosti I skupiny 1 až 3</t>
  </si>
  <si>
    <t>211891107</t>
  </si>
  <si>
    <t>odkop+jámy+jamky+rýhy</t>
  </si>
  <si>
    <t>167151101</t>
  </si>
  <si>
    <t>Nakládání výkopku z hornin třídy těžitelnosti I skupiny 1 až 3 do 100 m3</t>
  </si>
  <si>
    <t>-2112452997</t>
  </si>
  <si>
    <t>jámy+rýhy+jamky</t>
  </si>
  <si>
    <t>171201231</t>
  </si>
  <si>
    <t>Poplatek za uložení zeminy a kamení na recyklační skládce (skládkovné) kód odpadu 17 05 04</t>
  </si>
  <si>
    <t>t</t>
  </si>
  <si>
    <t>-1433490166</t>
  </si>
  <si>
    <t>přebytek*1,85</t>
  </si>
  <si>
    <t>171251201</t>
  </si>
  <si>
    <t>Uložení sypaniny na skládky nebo meziskládky</t>
  </si>
  <si>
    <t>1451531710</t>
  </si>
  <si>
    <t>174151101</t>
  </si>
  <si>
    <t>Zásyp jam, šachet rýh nebo kolem objektů sypaninou se zhutněním</t>
  </si>
  <si>
    <t>-1831826066</t>
  </si>
  <si>
    <t>"UV" 1,5*1,5*1,5*3-3,14*0,25*2,25*1,5*3</t>
  </si>
  <si>
    <t>"přípojky vpustí" (5,3+1,3+3)*0,8*(1,5-0,1-0,45)</t>
  </si>
  <si>
    <t>M</t>
  </si>
  <si>
    <t>58344155</t>
  </si>
  <si>
    <t>štěrkodrť frakce 0/22</t>
  </si>
  <si>
    <t>-821404891</t>
  </si>
  <si>
    <t>9,473*2 'Přepočtené koeficientem množství</t>
  </si>
  <si>
    <t>175151101</t>
  </si>
  <si>
    <t>Obsypání potrubí strojně sypaninou bez prohození, uloženou do 3 m</t>
  </si>
  <si>
    <t>1236216916</t>
  </si>
  <si>
    <t>"přípojky vpustí" (5,3+1,3+3)*0,8*0,45</t>
  </si>
  <si>
    <t>58331289</t>
  </si>
  <si>
    <t>kamenivo těžené drobné frakce 0/2</t>
  </si>
  <si>
    <t>-559831940</t>
  </si>
  <si>
    <t>3,456*2 'Přepočtené koeficientem množství</t>
  </si>
  <si>
    <t>181951112</t>
  </si>
  <si>
    <t>Úprava pláně v hornině třídy těžitelnosti I skupiny 1 až 3 se zhutněním strojně</t>
  </si>
  <si>
    <t>-719647401</t>
  </si>
  <si>
    <t>"nová živičná komunikace" 50*1,1</t>
  </si>
  <si>
    <t>"nový chodník - pochozí dlažba" 195*1,1</t>
  </si>
  <si>
    <t>"varovný pás" 6*1,1</t>
  </si>
  <si>
    <t>"parkoviště - zatravňovací dlažba" 325*1,1</t>
  </si>
  <si>
    <t>"parkoviště - dlažba" 30*1,1</t>
  </si>
  <si>
    <t>"předláždění chodníku" 54</t>
  </si>
  <si>
    <t>"silniční obruba" (49,5+121,8-7,5-4+2*2+12)*0,2</t>
  </si>
  <si>
    <t>"silniční obruba přechodová" (4)*0,2</t>
  </si>
  <si>
    <t>"silniční obruba snížená" (7,5)*0,2</t>
  </si>
  <si>
    <t>"dvojřádek" (49,5+60)*0,2</t>
  </si>
  <si>
    <t>"chodníková obruba" (3+5)*0,2</t>
  </si>
  <si>
    <t>"sanace pláně" 55+214,5+6,6+357,5+33</t>
  </si>
  <si>
    <t>Zakládání</t>
  </si>
  <si>
    <t>275313611</t>
  </si>
  <si>
    <t>Základové patky z betonu tř. C 16/20</t>
  </si>
  <si>
    <t>1057198163</t>
  </si>
  <si>
    <t>Svislé a kompletní konstrukce</t>
  </si>
  <si>
    <t>348272515</t>
  </si>
  <si>
    <t>Plotová stříška pro zeď tl 295 mm z tvarovek hladkých nebo štípaných přírodních</t>
  </si>
  <si>
    <t>2063158029</t>
  </si>
  <si>
    <t>"zídka" 23,6</t>
  </si>
  <si>
    <t>359901111</t>
  </si>
  <si>
    <t>Vyčištění stok</t>
  </si>
  <si>
    <t>-2002658377</t>
  </si>
  <si>
    <t>"přípojky vpustí" 5,3+1,3+3</t>
  </si>
  <si>
    <t>359901211</t>
  </si>
  <si>
    <t>Monitoring stoky jakékoli výšky na nové kanalizaci</t>
  </si>
  <si>
    <t>-1775815812</t>
  </si>
  <si>
    <t>Vodorovné konstrukce</t>
  </si>
  <si>
    <t>417321313</t>
  </si>
  <si>
    <t>Ztužující pásy a věnce ze ŽB tř. C 16/20</t>
  </si>
  <si>
    <t>-1722467651</t>
  </si>
  <si>
    <t>2*3,14*0,55*0,15*0,15</t>
  </si>
  <si>
    <t>417351115</t>
  </si>
  <si>
    <t>Zřízení bednění ztužujících věnců</t>
  </si>
  <si>
    <t>361814789</t>
  </si>
  <si>
    <t>2*3,14*0,55*0,15*2</t>
  </si>
  <si>
    <t>417351116</t>
  </si>
  <si>
    <t>Odstranění bednění ztužujících věnců</t>
  </si>
  <si>
    <t>-1338330738</t>
  </si>
  <si>
    <t>417361821</t>
  </si>
  <si>
    <t>Výztuž ztužujících pásů a věnců betonářskou ocelí 10 505</t>
  </si>
  <si>
    <t>145300305</t>
  </si>
  <si>
    <t>2*3,14*0,55*0,15*0,15*150/1000</t>
  </si>
  <si>
    <t>451573111</t>
  </si>
  <si>
    <t>Lože pod potrubí otevřený výkop ze štěrkopísku</t>
  </si>
  <si>
    <t>-1133599479</t>
  </si>
  <si>
    <t>"UV" 1,5*1,5*0,1*3</t>
  </si>
  <si>
    <t>"přípojky vpustí" (5,3+1,3+3)*0,8*0,1</t>
  </si>
  <si>
    <t>452112112</t>
  </si>
  <si>
    <t>Osazení betonových prstenců nebo rámů v do 100 mm pod poklopy a mříže</t>
  </si>
  <si>
    <t>kus</t>
  </si>
  <si>
    <t>780687735</t>
  </si>
  <si>
    <t>59224013</t>
  </si>
  <si>
    <t>prstenec šachtový vyrovnávací betonový 625x100x100mm</t>
  </si>
  <si>
    <t>40377839</t>
  </si>
  <si>
    <t>452311151</t>
  </si>
  <si>
    <t>Podkladní desky z betonu prostého bez zvýšených nároků na prostředí tř. C 20/25 otevřený výkop</t>
  </si>
  <si>
    <t>-2130512222</t>
  </si>
  <si>
    <t>1,2*1,2*0,15*3</t>
  </si>
  <si>
    <t>452368211</t>
  </si>
  <si>
    <t>Výztuž podkladních desek nebo bloků nebo pražců otevřený výkop ze svařovaných sítí Kari</t>
  </si>
  <si>
    <t>-597427091</t>
  </si>
  <si>
    <t>1,2*1,2*3*5,4/1000</t>
  </si>
  <si>
    <t>Komunikace pozemní</t>
  </si>
  <si>
    <t>564861111</t>
  </si>
  <si>
    <t>Podklad ze štěrkodrtě ŠD plochy přes 100 m2 tl 200 mm</t>
  </si>
  <si>
    <t>1582077716</t>
  </si>
  <si>
    <t>"nová živičná komunikace" 50*1,1*2</t>
  </si>
  <si>
    <t>"parkoviště - zatravňovací dlažba" 325*1,1*2</t>
  </si>
  <si>
    <t>"parkoviště - dlažba" 30*1,1*2</t>
  </si>
  <si>
    <t>564871111</t>
  </si>
  <si>
    <t>Podklad ze štěrkodrtě ŠD plochy přes 100 m2 tl 250 mm</t>
  </si>
  <si>
    <t>-1499374439</t>
  </si>
  <si>
    <t>565135111</t>
  </si>
  <si>
    <t>Asfaltový beton vrstva podkladní ACP 16 (obalované kamenivo OKS) tl 50 mm š do 3 m</t>
  </si>
  <si>
    <t>1949216799</t>
  </si>
  <si>
    <t>"nová živičná komunikace" 50</t>
  </si>
  <si>
    <t>"oprava komunikace" 350</t>
  </si>
  <si>
    <t>573111112</t>
  </si>
  <si>
    <t>Postřik živičný infiltrační s posypem z asfaltu množství 1 kg/m2</t>
  </si>
  <si>
    <t>809193511</t>
  </si>
  <si>
    <t>573231108</t>
  </si>
  <si>
    <t>Postřik živičný spojovací ze silniční emulze v množství 0,50 kg/m2</t>
  </si>
  <si>
    <t>-1753667835</t>
  </si>
  <si>
    <t>577144111</t>
  </si>
  <si>
    <t>Asfaltový beton vrstva obrusná ACO 11+ (ABS) tř. I tl 50 mm š do 3 m z nemodifikovaného asfaltu</t>
  </si>
  <si>
    <t>-659941596</t>
  </si>
  <si>
    <t>596211112</t>
  </si>
  <si>
    <t>Kladení zámkové dlažby komunikací pro pěší ručně tl 60 mm skupiny A pl přes 100 do 300 m2</t>
  </si>
  <si>
    <t>-1810201180</t>
  </si>
  <si>
    <t>"nový chodník - pochozí dlažba" 195</t>
  </si>
  <si>
    <t>"varovný pás" 6</t>
  </si>
  <si>
    <t>1754383726</t>
  </si>
  <si>
    <t>249*1,02 'Přepočtené koeficientem množství</t>
  </si>
  <si>
    <t>59245019</t>
  </si>
  <si>
    <t>dlažba pro nevidomé betonová 200x100mm tl 60mm přírodní</t>
  </si>
  <si>
    <t>2120976246</t>
  </si>
  <si>
    <t>6*1,02 'Přepočtené koeficientem množství</t>
  </si>
  <si>
    <t>596212210</t>
  </si>
  <si>
    <t>Kladení zámkové dlažby pozemních komunikací ručně tl 80 mm skupiny A pl do 50 m2</t>
  </si>
  <si>
    <t>-979057568</t>
  </si>
  <si>
    <t>"parkoviště - dlažba" 30</t>
  </si>
  <si>
    <t>-1898742672</t>
  </si>
  <si>
    <t>30*1,03 'Přepočtené koeficientem množství</t>
  </si>
  <si>
    <t>596412213</t>
  </si>
  <si>
    <t>Kladení dlažby z vegetačních tvárnic pozemních komunikací tl 80 mm pl přes 300 m2</t>
  </si>
  <si>
    <t>-866489707</t>
  </si>
  <si>
    <t>"parkoviště - zatravňovací dlažba" 325</t>
  </si>
  <si>
    <t>-273671063</t>
  </si>
  <si>
    <t>325*1,01 'Přepočtené koeficientem množství</t>
  </si>
  <si>
    <t>Úpravy povrchů, podlahy a osazování výplní</t>
  </si>
  <si>
    <t>54</t>
  </si>
  <si>
    <t>622131101</t>
  </si>
  <si>
    <t>Cementový postřik vnějších stěn nanášený celoplošně ručně</t>
  </si>
  <si>
    <t>542519920</t>
  </si>
  <si>
    <t>"zídka" 24*0,5</t>
  </si>
  <si>
    <t>55</t>
  </si>
  <si>
    <t>622131111</t>
  </si>
  <si>
    <t>Polymercementový spojovací můstek vnějších stěn nanášený ručně</t>
  </si>
  <si>
    <t>1595127755</t>
  </si>
  <si>
    <t>56</t>
  </si>
  <si>
    <t>622142001</t>
  </si>
  <si>
    <t>Sklovláknité pletivo vnějších stěn vtlačené do tmelu</t>
  </si>
  <si>
    <t>-1776691205</t>
  </si>
  <si>
    <t>57</t>
  </si>
  <si>
    <t>622321141</t>
  </si>
  <si>
    <t>Vápenocementová omítka štuková dvouvrstvá vnějších stěn nanášená ručně</t>
  </si>
  <si>
    <t>1170231360</t>
  </si>
  <si>
    <t>Trubní vedení</t>
  </si>
  <si>
    <t>58</t>
  </si>
  <si>
    <t>871313121</t>
  </si>
  <si>
    <t>Montáž kanalizačního potrubí hladkého plnostěnného SN 8 z PVC-U DN 160</t>
  </si>
  <si>
    <t>1110840088</t>
  </si>
  <si>
    <t>59</t>
  </si>
  <si>
    <t>28611165</t>
  </si>
  <si>
    <t>trubka kanalizační PVC-U plnostěnná jednovrstvá DN 160x3000mm SN8</t>
  </si>
  <si>
    <t>-1572623100</t>
  </si>
  <si>
    <t>9,6*1,03 'Přepočtené koeficientem množství</t>
  </si>
  <si>
    <t>60</t>
  </si>
  <si>
    <t>877310310</t>
  </si>
  <si>
    <t>Montáž kolen na kanalizačním potrubí z PP nebo tvrdého PVC trub hladkých plnostěnných DN 150</t>
  </si>
  <si>
    <t>633066345</t>
  </si>
  <si>
    <t>61</t>
  </si>
  <si>
    <t>28611894</t>
  </si>
  <si>
    <t>koleno kanalizační PP KG SN10 160x45°</t>
  </si>
  <si>
    <t>-589846739</t>
  </si>
  <si>
    <t>62</t>
  </si>
  <si>
    <t>877375122</t>
  </si>
  <si>
    <t>Montáž nalepovací odbočné tvarovky na potrubí z kanalizačních trub z PVC DN 300</t>
  </si>
  <si>
    <t>-1500992437</t>
  </si>
  <si>
    <t>63</t>
  </si>
  <si>
    <t>28617405</t>
  </si>
  <si>
    <t>odbočka sedlová kanalizace PP korugované DN 300/150</t>
  </si>
  <si>
    <t>150447707</t>
  </si>
  <si>
    <t>64</t>
  </si>
  <si>
    <t>892312121</t>
  </si>
  <si>
    <t>Tlaková zkouška vzduchem potrubí DN 150 těsnícím vakem ucpávkovým</t>
  </si>
  <si>
    <t>úsek</t>
  </si>
  <si>
    <t>427150194</t>
  </si>
  <si>
    <t>65</t>
  </si>
  <si>
    <t>894410232</t>
  </si>
  <si>
    <t>Osazení betonových dílců pro kanalizační šachty DN 1000 skruž přechodová (konus)</t>
  </si>
  <si>
    <t>412315834</t>
  </si>
  <si>
    <t>66</t>
  </si>
  <si>
    <t>59224312</t>
  </si>
  <si>
    <t>konus betonové šachty DN 1000 kanalizační 100x62,5x58cm tl stěny 12 stupadla poplastovaná</t>
  </si>
  <si>
    <t>1245377500</t>
  </si>
  <si>
    <t>67</t>
  </si>
  <si>
    <t>895941302</t>
  </si>
  <si>
    <t>Osazení vpusti uliční DN 450 z betonových dílců dno s kalištěm</t>
  </si>
  <si>
    <t>95962413</t>
  </si>
  <si>
    <t>68</t>
  </si>
  <si>
    <t>59224495</t>
  </si>
  <si>
    <t>vpusť uliční DN 450 kaliště nízké 450/240x50mm</t>
  </si>
  <si>
    <t>-1953853684</t>
  </si>
  <si>
    <t>69</t>
  </si>
  <si>
    <t>895941314</t>
  </si>
  <si>
    <t>Osazení vpusti uliční DN 450 z betonových dílců skruž horní 570 mm</t>
  </si>
  <si>
    <t>697850659</t>
  </si>
  <si>
    <t>70</t>
  </si>
  <si>
    <t>59223858</t>
  </si>
  <si>
    <t>skruž betonová horní pro uliční vpusť 450x570x50mm</t>
  </si>
  <si>
    <t>-442001742</t>
  </si>
  <si>
    <t>71</t>
  </si>
  <si>
    <t>895941331</t>
  </si>
  <si>
    <t>Osazení vpusti uliční DN 450 z betonových dílců skruž průběžná s výtokem</t>
  </si>
  <si>
    <t>-1471928265</t>
  </si>
  <si>
    <t>72</t>
  </si>
  <si>
    <t>59224489</t>
  </si>
  <si>
    <t>skruž betonová s odtokem 150mm pro uliční vpusť 450x450x50mm</t>
  </si>
  <si>
    <t>-735111568</t>
  </si>
  <si>
    <t>73</t>
  </si>
  <si>
    <t>899104112</t>
  </si>
  <si>
    <t>Osazení poklopů litinových, ocelových nebo železobetonových včetně rámů pro třídu zatížení D400, E600</t>
  </si>
  <si>
    <t>-2054847551</t>
  </si>
  <si>
    <t>74</t>
  </si>
  <si>
    <t>28661935</t>
  </si>
  <si>
    <t>poklop šachtový litinový DN 600 pro třídu zatížení D400</t>
  </si>
  <si>
    <t>-1803888096</t>
  </si>
  <si>
    <t>75</t>
  </si>
  <si>
    <t>899202211</t>
  </si>
  <si>
    <t>Demontáž mříží litinových včetně rámů hmotnosti přes 50 do 100 kg</t>
  </si>
  <si>
    <t>-2057872966</t>
  </si>
  <si>
    <t>76</t>
  </si>
  <si>
    <t>899204112</t>
  </si>
  <si>
    <t>Osazení mříží litinových včetně rámů a košů na bahno pro třídu zatížení D400, E600</t>
  </si>
  <si>
    <t>1194826684</t>
  </si>
  <si>
    <t>77</t>
  </si>
  <si>
    <t>59224481</t>
  </si>
  <si>
    <t>mříž vtoková s rámem pro uliční vpusť 500x500, zatížení 40 tun</t>
  </si>
  <si>
    <t>-1923826440</t>
  </si>
  <si>
    <t>78</t>
  </si>
  <si>
    <t>55241000</t>
  </si>
  <si>
    <t>koš kalový pod kruhovou mříž - lehký</t>
  </si>
  <si>
    <t>1442117546</t>
  </si>
  <si>
    <t>79</t>
  </si>
  <si>
    <t>899303811</t>
  </si>
  <si>
    <t>Demontáž poklopů betonových nebo ŽB včetně rámu hmotnosti přes 100 do 150 kg</t>
  </si>
  <si>
    <t>535607129</t>
  </si>
  <si>
    <t>Ostatní konstrukce a práce, bourání</t>
  </si>
  <si>
    <t>80</t>
  </si>
  <si>
    <t>629995101</t>
  </si>
  <si>
    <t>Očištění vnějších ploch tlakovou vodou</t>
  </si>
  <si>
    <t>-1121994692</t>
  </si>
  <si>
    <t>81</t>
  </si>
  <si>
    <t>914111111</t>
  </si>
  <si>
    <t>Montáž svislé dopravní značky do velikosti 1 m2 objímkami na sloupek nebo konzolu</t>
  </si>
  <si>
    <t>1873092693</t>
  </si>
  <si>
    <t>82</t>
  </si>
  <si>
    <t>40445625</t>
  </si>
  <si>
    <t>informativní značky provozní IP8, IP9, IP11-IP13 500x700mm</t>
  </si>
  <si>
    <t>672797459</t>
  </si>
  <si>
    <t>83</t>
  </si>
  <si>
    <t>40445649</t>
  </si>
  <si>
    <t>dodatkové tabulky E3-E5, E8, E14-E16 500x150mm</t>
  </si>
  <si>
    <t>747524464</t>
  </si>
  <si>
    <t>84</t>
  </si>
  <si>
    <t>40445650</t>
  </si>
  <si>
    <t>dodatkové tabulky E7, E12, E13 500x300mm</t>
  </si>
  <si>
    <t>-1254292680</t>
  </si>
  <si>
    <t>85</t>
  </si>
  <si>
    <t>40445615</t>
  </si>
  <si>
    <t>značky upravující přednost P6 700mm</t>
  </si>
  <si>
    <t>-1964386739</t>
  </si>
  <si>
    <t>86</t>
  </si>
  <si>
    <t>40445651</t>
  </si>
  <si>
    <t>informativní značky zónové IZ1, IZ2, IZ8 1000x1000mm</t>
  </si>
  <si>
    <t>1128940104</t>
  </si>
  <si>
    <t>87</t>
  </si>
  <si>
    <t>40445256</t>
  </si>
  <si>
    <t>svorka upínací na sloupek dopravní značky D 60mm</t>
  </si>
  <si>
    <t>-1375985103</t>
  </si>
  <si>
    <t>88</t>
  </si>
  <si>
    <t>914511111</t>
  </si>
  <si>
    <t>Montáž sloupku dopravních značek délky do 3,5 m s betonovým základem</t>
  </si>
  <si>
    <t>-551166921</t>
  </si>
  <si>
    <t>89</t>
  </si>
  <si>
    <t>40445225</t>
  </si>
  <si>
    <t>sloupek pro dopravní značku Zn D 60mm v 3,5m</t>
  </si>
  <si>
    <t>1578133612</t>
  </si>
  <si>
    <t>90</t>
  </si>
  <si>
    <t>40445253</t>
  </si>
  <si>
    <t>víčko plastové na sloupek D 60mm</t>
  </si>
  <si>
    <t>-873890232</t>
  </si>
  <si>
    <t>91</t>
  </si>
  <si>
    <t>915131111</t>
  </si>
  <si>
    <t>Vodorovné dopravní značení přechody pro chodce, šipky, symboly základní bílá barva</t>
  </si>
  <si>
    <t>1328668343</t>
  </si>
  <si>
    <t>"invalida" 2</t>
  </si>
  <si>
    <t>92</t>
  </si>
  <si>
    <t>915231111</t>
  </si>
  <si>
    <t>Vodorovné dopravní značení přechody pro chodce, šipky, symboly bílý plast</t>
  </si>
  <si>
    <t>-1969599551</t>
  </si>
  <si>
    <t>93</t>
  </si>
  <si>
    <t>915621111</t>
  </si>
  <si>
    <t>Předznačení vodorovného plošného značení</t>
  </si>
  <si>
    <t>-1917504404</t>
  </si>
  <si>
    <t>94</t>
  </si>
  <si>
    <t>916111122</t>
  </si>
  <si>
    <t>Osazení obruby z drobných kostek bez boční opěry do lože z betonu prostého</t>
  </si>
  <si>
    <t>-995950638</t>
  </si>
  <si>
    <t>"dvojřádek" 49,5+60</t>
  </si>
  <si>
    <t>95</t>
  </si>
  <si>
    <t>58381007</t>
  </si>
  <si>
    <t>kostka štípaná dlažební žula drobná 8/10</t>
  </si>
  <si>
    <t>40272257</t>
  </si>
  <si>
    <t>109,5*0,1 'Přepočtené koeficientem množství</t>
  </si>
  <si>
    <t>96</t>
  </si>
  <si>
    <t>916111123</t>
  </si>
  <si>
    <t>Osazení obruby z drobných kostek s boční opěrou do lože z betonu prostého</t>
  </si>
  <si>
    <t>-1937419897</t>
  </si>
  <si>
    <t>97</t>
  </si>
  <si>
    <t>1975526607</t>
  </si>
  <si>
    <t>98</t>
  </si>
  <si>
    <t>916131213</t>
  </si>
  <si>
    <t>Osazení silničního obrubníku betonového stojatého s boční opěrou do lože z betonu prostého</t>
  </si>
  <si>
    <t>535493972</t>
  </si>
  <si>
    <t>"silniční obruba" 49,5+121,8-7,5-4+2*2+12</t>
  </si>
  <si>
    <t>"silniční obruba přechodová" 4</t>
  </si>
  <si>
    <t>"silniční obruba snížená" 7,5</t>
  </si>
  <si>
    <t>99</t>
  </si>
  <si>
    <t>59217031</t>
  </si>
  <si>
    <t>obrubník silniční betonový 1000x150x250mm</t>
  </si>
  <si>
    <t>-605951835</t>
  </si>
  <si>
    <t>172,352941176471*1,02 'Přepočtené koeficientem množství</t>
  </si>
  <si>
    <t>100</t>
  </si>
  <si>
    <t>59217029</t>
  </si>
  <si>
    <t>obrubník silniční betonový nájezdový 1000x150x150mm</t>
  </si>
  <si>
    <t>-2098530809</t>
  </si>
  <si>
    <t>7,35294117647059*1,02 'Přepočtené koeficientem množství</t>
  </si>
  <si>
    <t>101</t>
  </si>
  <si>
    <t>59217030</t>
  </si>
  <si>
    <t>obrubník silniční betonový přechodový 1000x150x150-250mm</t>
  </si>
  <si>
    <t>1148308597</t>
  </si>
  <si>
    <t>3,92156862745098*1,02 'Přepočtené koeficientem množství</t>
  </si>
  <si>
    <t>102</t>
  </si>
  <si>
    <t>916231213</t>
  </si>
  <si>
    <t>Osazení chodníkového obrubníku betonového stojatého s boční opěrou do lože z betonu prostého</t>
  </si>
  <si>
    <t>2011829371</t>
  </si>
  <si>
    <t>"chodníková obruba" 3+5</t>
  </si>
  <si>
    <t>103</t>
  </si>
  <si>
    <t>59217039</t>
  </si>
  <si>
    <t>obrubník parkový betonový 500x50x200mm barevný</t>
  </si>
  <si>
    <t>-2043898654</t>
  </si>
  <si>
    <t>8*1,02 'Přepočtené koeficientem množství</t>
  </si>
  <si>
    <t>104</t>
  </si>
  <si>
    <t>919121111</t>
  </si>
  <si>
    <t>Těsnění spár zálivkou za studena pro komůrky š 10 mm hl 20 mm s těsnicím profilem</t>
  </si>
  <si>
    <t>1939788560</t>
  </si>
  <si>
    <t>14,2+6,5</t>
  </si>
  <si>
    <t>105</t>
  </si>
  <si>
    <t>919735112</t>
  </si>
  <si>
    <t>Řezání stávajícího živičného krytu hl přes 50 do 100 mm</t>
  </si>
  <si>
    <t>45940137</t>
  </si>
  <si>
    <t>997</t>
  </si>
  <si>
    <t>Přesun sutě</t>
  </si>
  <si>
    <t>106</t>
  </si>
  <si>
    <t>997221551</t>
  </si>
  <si>
    <t>Vodorovná doprava suti ze sypkých materiálů do 1 km</t>
  </si>
  <si>
    <t>-1647495793</t>
  </si>
  <si>
    <t>kam+frezink</t>
  </si>
  <si>
    <t>107</t>
  </si>
  <si>
    <t>997221559</t>
  </si>
  <si>
    <t>Příplatek ZKD 1 km u vodorovné dopravy suti ze sypkých materiálů</t>
  </si>
  <si>
    <t>1810222149</t>
  </si>
  <si>
    <t>(kam+frezink)*4</t>
  </si>
  <si>
    <t>108</t>
  </si>
  <si>
    <t>997221561</t>
  </si>
  <si>
    <t>Vodorovná doprava suti z kusových materiálů do 1 km</t>
  </si>
  <si>
    <t>1186624801</t>
  </si>
  <si>
    <t>bet+kry</t>
  </si>
  <si>
    <t>109</t>
  </si>
  <si>
    <t>997221569</t>
  </si>
  <si>
    <t>Příplatek ZKD 1 km u vodorovné dopravy suti z kusových materiálů</t>
  </si>
  <si>
    <t>1170989946</t>
  </si>
  <si>
    <t>(bet+kry)*4</t>
  </si>
  <si>
    <t>110</t>
  </si>
  <si>
    <t>997221611</t>
  </si>
  <si>
    <t>Nakládání suti na dopravní prostředky pro vodorovnou dopravu</t>
  </si>
  <si>
    <t>7729056</t>
  </si>
  <si>
    <t>111</t>
  </si>
  <si>
    <t>997221861</t>
  </si>
  <si>
    <t>Poplatek za uložení na recyklační skládce (skládkovné) stavebního odpadu z prostého betonu pod kódem 17 01 01</t>
  </si>
  <si>
    <t>999060775</t>
  </si>
  <si>
    <t>1,56+22,755+14,04</t>
  </si>
  <si>
    <t>112</t>
  </si>
  <si>
    <t>997221873</t>
  </si>
  <si>
    <t>Poplatek za uložení na recyklační skládce (skládkovné) stavebního odpadu zeminy a kamení zatříděného do Katalogu odpadů pod kódem 17 05 04</t>
  </si>
  <si>
    <t>-1360571733</t>
  </si>
  <si>
    <t>9,18+18,56</t>
  </si>
  <si>
    <t>113</t>
  </si>
  <si>
    <t>997221875</t>
  </si>
  <si>
    <t>Poplatek za uložení na recyklační skládce (skládkovné) stavebního odpadu asfaltového bez obsahu dehtu zatříděného do Katalogu odpadů pod kódem 17 03 02</t>
  </si>
  <si>
    <t>-744645254</t>
  </si>
  <si>
    <t>998</t>
  </si>
  <si>
    <t>Přesun hmot</t>
  </si>
  <si>
    <t>114</t>
  </si>
  <si>
    <t>998223011</t>
  </si>
  <si>
    <t>Přesun hmot pro pozemní komunikace s krytem dlážděným</t>
  </si>
  <si>
    <t>-1677731982</t>
  </si>
  <si>
    <t>PSV</t>
  </si>
  <si>
    <t>Práce a dodávky PSV</t>
  </si>
  <si>
    <t>741</t>
  </si>
  <si>
    <t>Elektroinstalace - silnoproud</t>
  </si>
  <si>
    <t>115</t>
  </si>
  <si>
    <t>VO.1</t>
  </si>
  <si>
    <t>Napojení nového stožáru kabelem CYKY -J4x10 včetně zemních prací, pískového lože a zpětného zásypu a zemnícího pásku FeZn 30x4</t>
  </si>
  <si>
    <t>-1871266519</t>
  </si>
  <si>
    <t>116</t>
  </si>
  <si>
    <t>VO.2</t>
  </si>
  <si>
    <t>Pouzdrový základ pro stožár hloubky 1,2m šířky 0,8m včetně pískového lože a podkladních konstrukcí</t>
  </si>
  <si>
    <t>ks</t>
  </si>
  <si>
    <t>-319030540</t>
  </si>
  <si>
    <t>117</t>
  </si>
  <si>
    <t>VO.3</t>
  </si>
  <si>
    <t>Dodávka a montáž stožáru výšky 8m dle specifikace</t>
  </si>
  <si>
    <t>-1535784170</t>
  </si>
  <si>
    <t>118</t>
  </si>
  <si>
    <t>VO.4</t>
  </si>
  <si>
    <t>Dodávka a montáž svítidla 117.9E dle specifikace včetně zdroje.</t>
  </si>
  <si>
    <t>soubor</t>
  </si>
  <si>
    <t>1379337426</t>
  </si>
  <si>
    <t>119</t>
  </si>
  <si>
    <t>VO.5</t>
  </si>
  <si>
    <t>Ostatní nespecifikované práce</t>
  </si>
  <si>
    <t>-641876522</t>
  </si>
  <si>
    <t>120</t>
  </si>
  <si>
    <t>VO.6</t>
  </si>
  <si>
    <t>Revize</t>
  </si>
  <si>
    <t>-1315671958</t>
  </si>
  <si>
    <t>767</t>
  </si>
  <si>
    <t>Konstrukce zámečnické</t>
  </si>
  <si>
    <t>121</t>
  </si>
  <si>
    <t>767161813</t>
  </si>
  <si>
    <t>Demontáž zábradlí rovného nerozebíratelného hmotnosti 1 m zábradlí do 20 kg do suti</t>
  </si>
  <si>
    <t>1652930013</t>
  </si>
  <si>
    <t>23,6</t>
  </si>
  <si>
    <t>783</t>
  </si>
  <si>
    <t>Dokončovací práce - nátěry</t>
  </si>
  <si>
    <t>783801401</t>
  </si>
  <si>
    <t>Ometení omítek před provedením nátěru</t>
  </si>
  <si>
    <t>-1619596424</t>
  </si>
  <si>
    <t>783823135</t>
  </si>
  <si>
    <t>Penetrační silikonový nátěr hladkých, tenkovrstvých zrnitých nebo štukových omítek</t>
  </si>
  <si>
    <t>-1132083323</t>
  </si>
  <si>
    <t>783827125</t>
  </si>
  <si>
    <t>Krycí jednonásobný silikonový nátěr omítek stupně členitosti 1 a 2</t>
  </si>
  <si>
    <t>-1566512891</t>
  </si>
  <si>
    <t>VRN</t>
  </si>
  <si>
    <t>Vedlejší rozpočtové náklady</t>
  </si>
  <si>
    <t>VRN1</t>
  </si>
  <si>
    <t>Průzkumné, geodetické a projektové práce</t>
  </si>
  <si>
    <t>012002000</t>
  </si>
  <si>
    <t>Geodetické práce</t>
  </si>
  <si>
    <t>1024</t>
  </si>
  <si>
    <t>-1357922381</t>
  </si>
  <si>
    <t>013002000</t>
  </si>
  <si>
    <t>Projektové práce</t>
  </si>
  <si>
    <t>-830584222</t>
  </si>
  <si>
    <t>VRN3</t>
  </si>
  <si>
    <t>Zařízení staveniště</t>
  </si>
  <si>
    <t>030001000</t>
  </si>
  <si>
    <t>-66607012</t>
  </si>
  <si>
    <t>034303000</t>
  </si>
  <si>
    <t>Dopravní značení na staveništi</t>
  </si>
  <si>
    <t>-897718663</t>
  </si>
  <si>
    <t>VRN4</t>
  </si>
  <si>
    <t>Inženýrská činnost</t>
  </si>
  <si>
    <t>043002000</t>
  </si>
  <si>
    <t>Zkoušky a ostatní měření</t>
  </si>
  <si>
    <t>2001078044</t>
  </si>
  <si>
    <t>SEZNAM FIGUR</t>
  </si>
  <si>
    <t>Výměra</t>
  </si>
  <si>
    <t>Použití figury:</t>
  </si>
  <si>
    <t>59245018</t>
  </si>
  <si>
    <t>dlažba skladebná betonová 200x100mm tl 60mm přírodní</t>
  </si>
  <si>
    <t>59245020</t>
  </si>
  <si>
    <t>dlažba skladebná betonová 200x100mm tl 80mm přírodní</t>
  </si>
  <si>
    <t>59245035</t>
  </si>
  <si>
    <t>dlažba plošná vegetační betonová 200x200mm tl 80mm přírodní</t>
  </si>
  <si>
    <t xml:space="preserve">	58343810</t>
  </si>
  <si>
    <t>kamenivo drcené hrubé frakce 4/8</t>
  </si>
  <si>
    <t>325*0,08*0,28*1,7*1,01 'Přepočtené koeficientem množství</t>
  </si>
  <si>
    <t>767531215</t>
  </si>
  <si>
    <t>Montáž vstupních kovových nebo plastových rohoží čisticích zón plochy přes 2 m2</t>
  </si>
  <si>
    <t>-788346618</t>
  </si>
  <si>
    <t>1,2*2,4</t>
  </si>
  <si>
    <t>69752001</t>
  </si>
  <si>
    <t>rohož vstupní provedení hliník standard 27 mm</t>
  </si>
  <si>
    <t>32</t>
  </si>
  <si>
    <t>-1917040371</t>
  </si>
  <si>
    <t>2,88*1,1 'Přepočtené koeficientem množství</t>
  </si>
  <si>
    <t>Osazení záchytné vany pod vstupní rohož čisticích zón plochy přes 2 m2</t>
  </si>
  <si>
    <t>767531235</t>
  </si>
  <si>
    <t>vana záchytná čistících zón z nerezového plechu včetně rámu přes 2m2</t>
  </si>
  <si>
    <t>69752167</t>
  </si>
  <si>
    <t>Trativod z drenážních trubek PVC-U SN 4 perforace 360° včetně lože otevřený výkop DN 100 pro budovy plocha pro vtékání vody min. 80 cm2/m</t>
  </si>
  <si>
    <t xml:space="preserve">	212750101</t>
  </si>
  <si>
    <t>Zřízení opláštění žeber nebo trativodů geotextilií v rýze nebo zářezu sklonu do 1:2</t>
  </si>
  <si>
    <t xml:space="preserve">		211971110</t>
  </si>
  <si>
    <t>deska pod čistící rohož 1,4*2,6*0,1</t>
  </si>
  <si>
    <t>10*0,5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</si>
</sst>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8"/>
      <name val="Arial CE"/>
    </font>
    <font>
      <i/>
      <sz val="9"/>
      <name val="Arial CE"/>
    </font>
    <font>
      <i/>
      <sz val="8"/>
      <name val="Arial CE"/>
    </font>
    <font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left" vertical="center" wrapText="1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22" fillId="0" borderId="22" xfId="0" applyFont="1" applyBorder="1" applyAlignment="1">
      <alignment horizontal="left" vertical="center" wrapText="1"/>
    </xf>
    <xf numFmtId="4" fontId="22" fillId="0" borderId="22" xfId="0" applyNumberFormat="1" applyFont="1" applyBorder="1" applyAlignment="1">
      <alignment vertical="center"/>
    </xf>
    <xf numFmtId="0" fontId="36" fillId="0" borderId="22" xfId="0" applyFont="1" applyBorder="1" applyAlignment="1">
      <alignment horizontal="left" vertical="center" wrapText="1"/>
    </xf>
    <xf numFmtId="4" fontId="36" fillId="0" borderId="22" xfId="0" applyNumberFormat="1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41" fillId="0" borderId="22" xfId="0" applyFont="1" applyBorder="1" applyAlignment="1">
      <alignment horizontal="left" vertical="center" wrapText="1"/>
    </xf>
    <xf numFmtId="4" fontId="41" fillId="3" borderId="22" xfId="0" applyNumberFormat="1" applyFont="1" applyFill="1" applyBorder="1" applyAlignment="1" applyProtection="1">
      <alignment vertical="center"/>
      <protection locked="0"/>
    </xf>
    <xf numFmtId="4" fontId="41" fillId="0" borderId="22" xfId="0" applyNumberFormat="1" applyFont="1" applyBorder="1" applyAlignment="1">
      <alignment vertical="center"/>
    </xf>
    <xf numFmtId="0" fontId="42" fillId="0" borderId="3" xfId="0" applyFont="1" applyBorder="1" applyAlignment="1">
      <alignment vertical="center"/>
    </xf>
    <xf numFmtId="0" fontId="41" fillId="3" borderId="14" xfId="0" applyFont="1" applyFill="1" applyBorder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4" fontId="40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2" fontId="24" fillId="0" borderId="0" xfId="0" applyNumberFormat="1" applyFont="1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0" fontId="41" fillId="0" borderId="22" xfId="0" applyFont="1" applyBorder="1" applyAlignment="1" applyProtection="1">
      <alignment horizontal="center" vertical="center"/>
    </xf>
    <xf numFmtId="49" fontId="41" fillId="0" borderId="22" xfId="0" applyNumberFormat="1" applyFont="1" applyBorder="1" applyAlignment="1" applyProtection="1">
      <alignment horizontal="left" vertical="center" wrapText="1"/>
    </xf>
    <xf numFmtId="0" fontId="41" fillId="0" borderId="22" xfId="0" applyFont="1" applyBorder="1" applyAlignment="1" applyProtection="1">
      <alignment horizontal="left" vertical="center" wrapText="1"/>
    </xf>
    <xf numFmtId="0" fontId="41" fillId="0" borderId="22" xfId="0" applyFont="1" applyBorder="1" applyAlignment="1" applyProtection="1">
      <alignment horizontal="center" vertical="center" wrapText="1"/>
    </xf>
    <xf numFmtId="167" fontId="41" fillId="0" borderId="22" xfId="0" applyNumberFormat="1" applyFont="1" applyBorder="1" applyAlignment="1" applyProtection="1">
      <alignment vertical="center"/>
    </xf>
    <xf numFmtId="49" fontId="43" fillId="3" borderId="0" xfId="0" applyNumberFormat="1" applyFont="1" applyFill="1" applyAlignment="1" applyProtection="1">
      <alignment horizontal="left" vertical="center"/>
      <protection locked="0"/>
    </xf>
    <xf numFmtId="49" fontId="43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24" workbookViewId="0">
      <selection activeCell="U19" sqref="U1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06" t="s">
        <v>5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3" t="s">
        <v>14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R5" s="19"/>
      <c r="BE5" s="190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95" t="s">
        <v>17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R6" s="19"/>
      <c r="BE6" s="19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167">
        <v>45810</v>
      </c>
      <c r="AR8" s="19"/>
      <c r="BE8" s="191"/>
      <c r="BS8" s="16" t="s">
        <v>6</v>
      </c>
    </row>
    <row r="9" spans="1:74" ht="14.45" customHeight="1">
      <c r="B9" s="19"/>
      <c r="AR9" s="19"/>
      <c r="BE9" s="191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191"/>
      <c r="BS10" s="16" t="s">
        <v>6</v>
      </c>
    </row>
    <row r="11" spans="1:74" ht="18.600000000000001" customHeight="1">
      <c r="B11" s="19"/>
      <c r="E11" s="24" t="s">
        <v>25</v>
      </c>
      <c r="AK11" s="26" t="s">
        <v>26</v>
      </c>
      <c r="AN11" s="24" t="s">
        <v>1</v>
      </c>
      <c r="AR11" s="19"/>
      <c r="BE11" s="191"/>
      <c r="BS11" s="16" t="s">
        <v>6</v>
      </c>
    </row>
    <row r="12" spans="1:74" ht="6.95" customHeight="1">
      <c r="B12" s="19"/>
      <c r="AR12" s="19"/>
      <c r="BE12" s="191"/>
      <c r="BS12" s="16" t="s">
        <v>6</v>
      </c>
    </row>
    <row r="13" spans="1:74" ht="12" customHeight="1">
      <c r="B13" s="19"/>
      <c r="D13" s="26" t="s">
        <v>27</v>
      </c>
      <c r="AK13" s="26" t="s">
        <v>24</v>
      </c>
      <c r="AN13" s="265"/>
      <c r="AR13" s="19"/>
      <c r="BE13" s="191"/>
      <c r="BS13" s="16" t="s">
        <v>6</v>
      </c>
    </row>
    <row r="14" spans="1:74" ht="12.75">
      <c r="B14" s="19"/>
      <c r="E14" s="264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26" t="s">
        <v>26</v>
      </c>
      <c r="AN14" s="265"/>
      <c r="AR14" s="19"/>
      <c r="BE14" s="191"/>
      <c r="BS14" s="16" t="s">
        <v>6</v>
      </c>
    </row>
    <row r="15" spans="1:74" ht="6.95" customHeight="1">
      <c r="B15" s="19"/>
      <c r="AR15" s="19"/>
      <c r="BE15" s="191"/>
      <c r="BS15" s="16" t="s">
        <v>3</v>
      </c>
    </row>
    <row r="16" spans="1:74" ht="12" customHeight="1">
      <c r="B16" s="19"/>
      <c r="D16" s="26" t="s">
        <v>28</v>
      </c>
      <c r="AK16" s="26" t="s">
        <v>24</v>
      </c>
      <c r="AN16" s="24" t="s">
        <v>1</v>
      </c>
      <c r="AR16" s="19"/>
      <c r="BE16" s="191"/>
      <c r="BS16" s="16" t="s">
        <v>3</v>
      </c>
    </row>
    <row r="17" spans="2:71" ht="18.600000000000001" customHeight="1">
      <c r="B17" s="19"/>
      <c r="E17" s="24" t="s">
        <v>29</v>
      </c>
      <c r="AK17" s="26" t="s">
        <v>26</v>
      </c>
      <c r="AN17" s="24" t="s">
        <v>1</v>
      </c>
      <c r="AR17" s="19"/>
      <c r="BE17" s="191"/>
      <c r="BS17" s="16" t="s">
        <v>30</v>
      </c>
    </row>
    <row r="18" spans="2:71" ht="6.95" customHeight="1">
      <c r="B18" s="19"/>
      <c r="AR18" s="19"/>
      <c r="BE18" s="191"/>
      <c r="BS18" s="16" t="s">
        <v>6</v>
      </c>
    </row>
    <row r="19" spans="2:71" ht="12" customHeight="1">
      <c r="B19" s="19"/>
      <c r="D19" s="26" t="s">
        <v>31</v>
      </c>
      <c r="AK19" s="26" t="s">
        <v>24</v>
      </c>
      <c r="AN19" s="24" t="s">
        <v>1</v>
      </c>
      <c r="AR19" s="19"/>
      <c r="BE19" s="191"/>
      <c r="BS19" s="16" t="s">
        <v>6</v>
      </c>
    </row>
    <row r="20" spans="2:71" ht="18.600000000000001" customHeight="1">
      <c r="B20" s="19"/>
      <c r="E20" s="24" t="s">
        <v>32</v>
      </c>
      <c r="AK20" s="26" t="s">
        <v>26</v>
      </c>
      <c r="AN20" s="24" t="s">
        <v>1</v>
      </c>
      <c r="AR20" s="19"/>
      <c r="BE20" s="191"/>
      <c r="BS20" s="16" t="s">
        <v>30</v>
      </c>
    </row>
    <row r="21" spans="2:71" ht="6.95" customHeight="1">
      <c r="B21" s="19"/>
      <c r="AR21" s="19"/>
      <c r="BE21" s="191"/>
    </row>
    <row r="22" spans="2:71" ht="12" customHeight="1">
      <c r="B22" s="19"/>
      <c r="D22" s="26" t="s">
        <v>33</v>
      </c>
      <c r="AR22" s="19"/>
      <c r="BE22" s="191"/>
    </row>
    <row r="23" spans="2:71" ht="16.5" customHeight="1">
      <c r="B23" s="19"/>
      <c r="E23" s="197" t="s">
        <v>1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R23" s="19"/>
      <c r="BE23" s="191"/>
    </row>
    <row r="24" spans="2:71" ht="6.95" customHeight="1">
      <c r="B24" s="19"/>
      <c r="AR24" s="19"/>
      <c r="BE24" s="191"/>
    </row>
    <row r="25" spans="2:71" ht="6.95" customHeight="1">
      <c r="B25" s="1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9"/>
      <c r="BE25" s="191"/>
    </row>
    <row r="26" spans="2:71" s="1" customFormat="1" ht="25.9" customHeight="1">
      <c r="B26" s="29"/>
      <c r="D26" s="30" t="s">
        <v>34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98">
        <f>ROUND(AG94,2)</f>
        <v>0</v>
      </c>
      <c r="AL26" s="199"/>
      <c r="AM26" s="199"/>
      <c r="AN26" s="199"/>
      <c r="AO26" s="199"/>
      <c r="AR26" s="29"/>
      <c r="BE26" s="191"/>
    </row>
    <row r="27" spans="2:71" s="1" customFormat="1" ht="6.95" customHeight="1">
      <c r="B27" s="29"/>
      <c r="AR27" s="29"/>
      <c r="BE27" s="191"/>
    </row>
    <row r="28" spans="2:71" s="1" customFormat="1" ht="12.75">
      <c r="B28" s="29"/>
      <c r="L28" s="200" t="s">
        <v>35</v>
      </c>
      <c r="M28" s="200"/>
      <c r="N28" s="200"/>
      <c r="O28" s="200"/>
      <c r="P28" s="200"/>
      <c r="W28" s="200" t="s">
        <v>36</v>
      </c>
      <c r="X28" s="200"/>
      <c r="Y28" s="200"/>
      <c r="Z28" s="200"/>
      <c r="AA28" s="200"/>
      <c r="AB28" s="200"/>
      <c r="AC28" s="200"/>
      <c r="AD28" s="200"/>
      <c r="AE28" s="200"/>
      <c r="AK28" s="200" t="s">
        <v>37</v>
      </c>
      <c r="AL28" s="200"/>
      <c r="AM28" s="200"/>
      <c r="AN28" s="200"/>
      <c r="AO28" s="200"/>
      <c r="AR28" s="29"/>
      <c r="BE28" s="191"/>
    </row>
    <row r="29" spans="2:71" s="2" customFormat="1" ht="14.45" customHeight="1">
      <c r="B29" s="33"/>
      <c r="D29" s="26" t="s">
        <v>38</v>
      </c>
      <c r="F29" s="26" t="s">
        <v>39</v>
      </c>
      <c r="L29" s="189">
        <v>0.21</v>
      </c>
      <c r="M29" s="188"/>
      <c r="N29" s="188"/>
      <c r="O29" s="188"/>
      <c r="P29" s="188"/>
      <c r="W29" s="187">
        <f>ROUND(AZ94, 2)</f>
        <v>0</v>
      </c>
      <c r="X29" s="188"/>
      <c r="Y29" s="188"/>
      <c r="Z29" s="188"/>
      <c r="AA29" s="188"/>
      <c r="AB29" s="188"/>
      <c r="AC29" s="188"/>
      <c r="AD29" s="188"/>
      <c r="AE29" s="188"/>
      <c r="AK29" s="187">
        <f>ROUND(AV94, 2)</f>
        <v>0</v>
      </c>
      <c r="AL29" s="188"/>
      <c r="AM29" s="188"/>
      <c r="AN29" s="188"/>
      <c r="AO29" s="188"/>
      <c r="AR29" s="33"/>
      <c r="BE29" s="192"/>
    </row>
    <row r="30" spans="2:71" s="2" customFormat="1" ht="14.45" customHeight="1">
      <c r="B30" s="33"/>
      <c r="F30" s="26" t="s">
        <v>40</v>
      </c>
      <c r="L30" s="189">
        <v>0.12</v>
      </c>
      <c r="M30" s="188"/>
      <c r="N30" s="188"/>
      <c r="O30" s="188"/>
      <c r="P30" s="188"/>
      <c r="W30" s="187">
        <f>ROUND(BA94, 2)</f>
        <v>0</v>
      </c>
      <c r="X30" s="188"/>
      <c r="Y30" s="188"/>
      <c r="Z30" s="188"/>
      <c r="AA30" s="188"/>
      <c r="AB30" s="188"/>
      <c r="AC30" s="188"/>
      <c r="AD30" s="188"/>
      <c r="AE30" s="188"/>
      <c r="AK30" s="187">
        <f>ROUND(AW94, 2)</f>
        <v>0</v>
      </c>
      <c r="AL30" s="188"/>
      <c r="AM30" s="188"/>
      <c r="AN30" s="188"/>
      <c r="AO30" s="188"/>
      <c r="AR30" s="33"/>
      <c r="BE30" s="192"/>
    </row>
    <row r="31" spans="2:71" s="2" customFormat="1" ht="14.45" hidden="1" customHeight="1">
      <c r="B31" s="33"/>
      <c r="F31" s="26" t="s">
        <v>41</v>
      </c>
      <c r="L31" s="189">
        <v>0.21</v>
      </c>
      <c r="M31" s="188"/>
      <c r="N31" s="188"/>
      <c r="O31" s="188"/>
      <c r="P31" s="188"/>
      <c r="W31" s="187">
        <f>ROUND(BB94,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33"/>
      <c r="BE31" s="192"/>
    </row>
    <row r="32" spans="2:71" s="2" customFormat="1" ht="14.45" hidden="1" customHeight="1">
      <c r="B32" s="33"/>
      <c r="F32" s="26" t="s">
        <v>42</v>
      </c>
      <c r="L32" s="189">
        <v>0.12</v>
      </c>
      <c r="M32" s="188"/>
      <c r="N32" s="188"/>
      <c r="O32" s="188"/>
      <c r="P32" s="188"/>
      <c r="W32" s="187">
        <f>ROUND(BC94,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33"/>
      <c r="BE32" s="192"/>
    </row>
    <row r="33" spans="2:57" s="2" customFormat="1" ht="14.45" hidden="1" customHeight="1">
      <c r="B33" s="33"/>
      <c r="F33" s="26" t="s">
        <v>43</v>
      </c>
      <c r="L33" s="189">
        <v>0</v>
      </c>
      <c r="M33" s="188"/>
      <c r="N33" s="188"/>
      <c r="O33" s="188"/>
      <c r="P33" s="188"/>
      <c r="W33" s="187">
        <f>ROUND(BD94, 2)</f>
        <v>0</v>
      </c>
      <c r="X33" s="188"/>
      <c r="Y33" s="188"/>
      <c r="Z33" s="188"/>
      <c r="AA33" s="188"/>
      <c r="AB33" s="188"/>
      <c r="AC33" s="188"/>
      <c r="AD33" s="188"/>
      <c r="AE33" s="188"/>
      <c r="AK33" s="187">
        <v>0</v>
      </c>
      <c r="AL33" s="188"/>
      <c r="AM33" s="188"/>
      <c r="AN33" s="188"/>
      <c r="AO33" s="188"/>
      <c r="AR33" s="33"/>
      <c r="BE33" s="192"/>
    </row>
    <row r="34" spans="2:57" s="1" customFormat="1" ht="6.95" customHeight="1">
      <c r="B34" s="29"/>
      <c r="AR34" s="29"/>
      <c r="BE34" s="191"/>
    </row>
    <row r="35" spans="2:57" s="1" customFormat="1" ht="25.9" customHeight="1">
      <c r="B35" s="29"/>
      <c r="C35" s="34"/>
      <c r="D35" s="35" t="s">
        <v>44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45</v>
      </c>
      <c r="U35" s="36"/>
      <c r="V35" s="36"/>
      <c r="W35" s="36"/>
      <c r="X35" s="221" t="s">
        <v>46</v>
      </c>
      <c r="Y35" s="222"/>
      <c r="Z35" s="222"/>
      <c r="AA35" s="222"/>
      <c r="AB35" s="222"/>
      <c r="AC35" s="36"/>
      <c r="AD35" s="36"/>
      <c r="AE35" s="36"/>
      <c r="AF35" s="36"/>
      <c r="AG35" s="36"/>
      <c r="AH35" s="36"/>
      <c r="AI35" s="36"/>
      <c r="AJ35" s="36"/>
      <c r="AK35" s="223">
        <f>SUM(AK26:AK33)</f>
        <v>0</v>
      </c>
      <c r="AL35" s="222"/>
      <c r="AM35" s="222"/>
      <c r="AN35" s="222"/>
      <c r="AO35" s="224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29"/>
      <c r="D49" s="38" t="s">
        <v>47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48</v>
      </c>
      <c r="AI49" s="39"/>
      <c r="AJ49" s="39"/>
      <c r="AK49" s="39"/>
      <c r="AL49" s="39"/>
      <c r="AM49" s="39"/>
      <c r="AN49" s="39"/>
      <c r="AO49" s="39"/>
      <c r="AR49" s="29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29"/>
      <c r="D60" s="40" t="s">
        <v>49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50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49</v>
      </c>
      <c r="AI60" s="31"/>
      <c r="AJ60" s="31"/>
      <c r="AK60" s="31"/>
      <c r="AL60" s="31"/>
      <c r="AM60" s="40" t="s">
        <v>50</v>
      </c>
      <c r="AN60" s="31"/>
      <c r="AO60" s="31"/>
      <c r="AR60" s="29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29"/>
      <c r="D64" s="38" t="s">
        <v>51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52</v>
      </c>
      <c r="AI64" s="39"/>
      <c r="AJ64" s="39"/>
      <c r="AK64" s="39"/>
      <c r="AL64" s="39"/>
      <c r="AM64" s="39"/>
      <c r="AN64" s="39"/>
      <c r="AO64" s="39"/>
      <c r="AR64" s="29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29"/>
      <c r="D75" s="40" t="s">
        <v>49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50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49</v>
      </c>
      <c r="AI75" s="31"/>
      <c r="AJ75" s="31"/>
      <c r="AK75" s="31"/>
      <c r="AL75" s="31"/>
      <c r="AM75" s="40" t="s">
        <v>50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20" t="s">
        <v>53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6" t="s">
        <v>13</v>
      </c>
      <c r="L84" s="3" t="str">
        <f>K5</f>
        <v>SK24017K</v>
      </c>
      <c r="AR84" s="45"/>
    </row>
    <row r="85" spans="1:91" s="4" customFormat="1" ht="36.950000000000003" customHeight="1">
      <c r="B85" s="46"/>
      <c r="C85" s="47" t="s">
        <v>16</v>
      </c>
      <c r="L85" s="212" t="str">
        <f>K6</f>
        <v>Úpravy komunikací přilehlých k POS Zábřeh – Sušilova</v>
      </c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6" t="s">
        <v>20</v>
      </c>
      <c r="L87" s="48" t="str">
        <f>IF(K8="","",K8)</f>
        <v xml:space="preserve"> </v>
      </c>
      <c r="AI87" s="26" t="s">
        <v>22</v>
      </c>
      <c r="AM87" s="214">
        <f>IF(AN8= "","",AN8)</f>
        <v>45810</v>
      </c>
      <c r="AN87" s="214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6" t="s">
        <v>23</v>
      </c>
      <c r="L89" s="3" t="str">
        <f>IF(E11= "","",E11)</f>
        <v>Město Zábřeh</v>
      </c>
      <c r="AI89" s="26" t="s">
        <v>28</v>
      </c>
      <c r="AM89" s="215" t="str">
        <f>IF(E17="","",E17)</f>
        <v xml:space="preserve">Ing. arch. Josef Hlavatý  </v>
      </c>
      <c r="AN89" s="216"/>
      <c r="AO89" s="216"/>
      <c r="AP89" s="216"/>
      <c r="AR89" s="29"/>
      <c r="AS89" s="217" t="s">
        <v>54</v>
      </c>
      <c r="AT89" s="218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6" t="s">
        <v>27</v>
      </c>
      <c r="L90" s="3">
        <f>IF(E14= "Vyplň údaj","",E14)</f>
        <v>0</v>
      </c>
      <c r="AI90" s="26" t="s">
        <v>31</v>
      </c>
      <c r="AM90" s="215" t="str">
        <f>IF(E20="","",E20)</f>
        <v>Martin Škrabal</v>
      </c>
      <c r="AN90" s="216"/>
      <c r="AO90" s="216"/>
      <c r="AP90" s="216"/>
      <c r="AR90" s="29"/>
      <c r="AS90" s="219"/>
      <c r="AT90" s="220"/>
      <c r="BD90" s="53"/>
    </row>
    <row r="91" spans="1:91" s="1" customFormat="1" ht="10.7" customHeight="1">
      <c r="B91" s="29"/>
      <c r="AR91" s="29"/>
      <c r="AS91" s="219"/>
      <c r="AT91" s="220"/>
      <c r="BD91" s="53"/>
    </row>
    <row r="92" spans="1:91" s="1" customFormat="1" ht="29.25" customHeight="1">
      <c r="B92" s="29"/>
      <c r="C92" s="207" t="s">
        <v>55</v>
      </c>
      <c r="D92" s="208"/>
      <c r="E92" s="208"/>
      <c r="F92" s="208"/>
      <c r="G92" s="208"/>
      <c r="H92" s="54"/>
      <c r="I92" s="209" t="s">
        <v>56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10" t="s">
        <v>57</v>
      </c>
      <c r="AH92" s="208"/>
      <c r="AI92" s="208"/>
      <c r="AJ92" s="208"/>
      <c r="AK92" s="208"/>
      <c r="AL92" s="208"/>
      <c r="AM92" s="208"/>
      <c r="AN92" s="209" t="s">
        <v>58</v>
      </c>
      <c r="AO92" s="208"/>
      <c r="AP92" s="211"/>
      <c r="AQ92" s="55" t="s">
        <v>59</v>
      </c>
      <c r="AR92" s="29"/>
      <c r="AS92" s="56" t="s">
        <v>60</v>
      </c>
      <c r="AT92" s="57" t="s">
        <v>61</v>
      </c>
      <c r="AU92" s="57" t="s">
        <v>62</v>
      </c>
      <c r="AV92" s="57" t="s">
        <v>63</v>
      </c>
      <c r="AW92" s="57" t="s">
        <v>64</v>
      </c>
      <c r="AX92" s="57" t="s">
        <v>65</v>
      </c>
      <c r="AY92" s="57" t="s">
        <v>66</v>
      </c>
      <c r="AZ92" s="57" t="s">
        <v>67</v>
      </c>
      <c r="BA92" s="57" t="s">
        <v>68</v>
      </c>
      <c r="BB92" s="57" t="s">
        <v>69</v>
      </c>
      <c r="BC92" s="57" t="s">
        <v>70</v>
      </c>
      <c r="BD92" s="58" t="s">
        <v>71</v>
      </c>
    </row>
    <row r="93" spans="1:91" s="1" customFormat="1" ht="10.7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72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04">
        <f>ROUND(AG95,2)</f>
        <v>0</v>
      </c>
      <c r="AH94" s="204"/>
      <c r="AI94" s="204"/>
      <c r="AJ94" s="204"/>
      <c r="AK94" s="204"/>
      <c r="AL94" s="204"/>
      <c r="AM94" s="204"/>
      <c r="AN94" s="205">
        <f>SUM(AG94,AT94)</f>
        <v>0</v>
      </c>
      <c r="AO94" s="205"/>
      <c r="AP94" s="205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73</v>
      </c>
      <c r="BT94" s="69" t="s">
        <v>74</v>
      </c>
      <c r="BU94" s="70" t="s">
        <v>75</v>
      </c>
      <c r="BV94" s="69" t="s">
        <v>76</v>
      </c>
      <c r="BW94" s="69" t="s">
        <v>4</v>
      </c>
      <c r="BX94" s="69" t="s">
        <v>77</v>
      </c>
      <c r="CL94" s="69" t="s">
        <v>1</v>
      </c>
    </row>
    <row r="95" spans="1:91" s="6" customFormat="1" ht="24.75" customHeight="1">
      <c r="A95" s="71" t="s">
        <v>78</v>
      </c>
      <c r="B95" s="72"/>
      <c r="C95" s="73"/>
      <c r="D95" s="203" t="s">
        <v>79</v>
      </c>
      <c r="E95" s="203"/>
      <c r="F95" s="203"/>
      <c r="G95" s="203"/>
      <c r="H95" s="203"/>
      <c r="I95" s="74"/>
      <c r="J95" s="203" t="s">
        <v>80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1">
        <f>'KOM - Úpravy komunikací p...'!J30</f>
        <v>0</v>
      </c>
      <c r="AH95" s="202"/>
      <c r="AI95" s="202"/>
      <c r="AJ95" s="202"/>
      <c r="AK95" s="202"/>
      <c r="AL95" s="202"/>
      <c r="AM95" s="202"/>
      <c r="AN95" s="201">
        <f>SUM(AG95,AT95)</f>
        <v>0</v>
      </c>
      <c r="AO95" s="202"/>
      <c r="AP95" s="202"/>
      <c r="AQ95" s="75" t="s">
        <v>81</v>
      </c>
      <c r="AR95" s="72"/>
      <c r="AS95" s="76">
        <v>0</v>
      </c>
      <c r="AT95" s="77">
        <f>ROUND(SUM(AV95:AW95),2)</f>
        <v>0</v>
      </c>
      <c r="AU95" s="78">
        <f>'KOM - Úpravy komunikací p...'!P135</f>
        <v>0</v>
      </c>
      <c r="AV95" s="77">
        <f>'KOM - Úpravy komunikací p...'!J33</f>
        <v>0</v>
      </c>
      <c r="AW95" s="77">
        <f>'KOM - Úpravy komunikací p...'!J34</f>
        <v>0</v>
      </c>
      <c r="AX95" s="77">
        <f>'KOM - Úpravy komunikací p...'!J35</f>
        <v>0</v>
      </c>
      <c r="AY95" s="77">
        <f>'KOM - Úpravy komunikací p...'!J36</f>
        <v>0</v>
      </c>
      <c r="AZ95" s="77">
        <f>'KOM - Úpravy komunikací p...'!F33</f>
        <v>0</v>
      </c>
      <c r="BA95" s="77">
        <f>'KOM - Úpravy komunikací p...'!F34</f>
        <v>0</v>
      </c>
      <c r="BB95" s="77">
        <f>'KOM - Úpravy komunikací p...'!F35</f>
        <v>0</v>
      </c>
      <c r="BC95" s="77">
        <f>'KOM - Úpravy komunikací p...'!F36</f>
        <v>0</v>
      </c>
      <c r="BD95" s="79">
        <f>'KOM - Úpravy komunikací p...'!F37</f>
        <v>0</v>
      </c>
      <c r="BT95" s="80" t="s">
        <v>82</v>
      </c>
      <c r="BV95" s="80" t="s">
        <v>76</v>
      </c>
      <c r="BW95" s="80" t="s">
        <v>83</v>
      </c>
      <c r="BX95" s="80" t="s">
        <v>4</v>
      </c>
      <c r="CL95" s="80" t="s">
        <v>1</v>
      </c>
      <c r="CM95" s="80" t="s">
        <v>84</v>
      </c>
    </row>
    <row r="96" spans="1:91" s="1" customFormat="1" ht="30" customHeight="1">
      <c r="B96" s="29"/>
      <c r="AR96" s="29"/>
    </row>
    <row r="97" spans="2:44" s="1" customFormat="1" ht="6.95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9"/>
    </row>
  </sheetData>
  <sheetProtection algorithmName="SHA-512" hashValue="lGRQHhFtg/TPdpq330gvkOyu8wizkp+vawJVKqB9Uunxvys7QnG01WfZT0drNHSnmSdRzsSUXNQ+ejBhTvcp3g==" saltValue="X8YOZ3X14fGVUaxfhkE0ow==" spinCount="100000" sheet="1" objects="1" scenarios="1"/>
  <mergeCells count="42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KOM - Úpravy komunikací p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537"/>
  <sheetViews>
    <sheetView showGridLines="0" tabSelected="1" topLeftCell="A143" zoomScaleNormal="100" workbookViewId="0">
      <selection activeCell="Z27" sqref="Z27"/>
    </sheetView>
  </sheetViews>
  <sheetFormatPr defaultRowHeight="11.25"/>
  <cols>
    <col min="1" max="1" width="8.33203125" customWidth="1"/>
    <col min="2" max="2" width="1.1640625" customWidth="1"/>
    <col min="3" max="3" width="4.6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6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83</v>
      </c>
      <c r="AZ2" s="81" t="s">
        <v>85</v>
      </c>
      <c r="BA2" s="81" t="s">
        <v>1</v>
      </c>
      <c r="BB2" s="81" t="s">
        <v>1</v>
      </c>
      <c r="BC2" s="81" t="s">
        <v>86</v>
      </c>
      <c r="BD2" s="81" t="s">
        <v>84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  <c r="AZ3" s="81" t="s">
        <v>87</v>
      </c>
      <c r="BA3" s="81" t="s">
        <v>1</v>
      </c>
      <c r="BB3" s="81" t="s">
        <v>1</v>
      </c>
      <c r="BC3" s="81" t="s">
        <v>88</v>
      </c>
      <c r="BD3" s="81" t="s">
        <v>84</v>
      </c>
    </row>
    <row r="4" spans="2:56" ht="24.95" customHeight="1">
      <c r="B4" s="19"/>
      <c r="D4" s="20" t="s">
        <v>89</v>
      </c>
      <c r="L4" s="19"/>
      <c r="M4" s="82" t="s">
        <v>10</v>
      </c>
      <c r="AT4" s="16" t="s">
        <v>3</v>
      </c>
      <c r="AZ4" s="81" t="s">
        <v>90</v>
      </c>
      <c r="BA4" s="81" t="s">
        <v>1</v>
      </c>
      <c r="BB4" s="81" t="s">
        <v>1</v>
      </c>
      <c r="BC4" s="81" t="s">
        <v>91</v>
      </c>
      <c r="BD4" s="81" t="s">
        <v>84</v>
      </c>
    </row>
    <row r="5" spans="2:56" ht="6.95" customHeight="1">
      <c r="B5" s="19"/>
      <c r="L5" s="19"/>
      <c r="AZ5" s="81" t="s">
        <v>92</v>
      </c>
      <c r="BA5" s="81" t="s">
        <v>1</v>
      </c>
      <c r="BB5" s="81" t="s">
        <v>1</v>
      </c>
      <c r="BC5" s="81" t="s">
        <v>93</v>
      </c>
      <c r="BD5" s="81" t="s">
        <v>84</v>
      </c>
    </row>
    <row r="6" spans="2:56" ht="12" customHeight="1">
      <c r="B6" s="19"/>
      <c r="D6" s="26" t="s">
        <v>16</v>
      </c>
      <c r="L6" s="19"/>
      <c r="AZ6" s="81" t="s">
        <v>94</v>
      </c>
      <c r="BA6" s="81" t="s">
        <v>1</v>
      </c>
      <c r="BB6" s="81" t="s">
        <v>1</v>
      </c>
      <c r="BC6" s="81" t="s">
        <v>95</v>
      </c>
      <c r="BD6" s="81" t="s">
        <v>84</v>
      </c>
    </row>
    <row r="7" spans="2:56" ht="16.5" customHeight="1">
      <c r="B7" s="19"/>
      <c r="E7" s="226" t="str">
        <f>'Rekapitulace stavby'!K6</f>
        <v>Úpravy komunikací přilehlých k POS Zábřeh – Sušilova</v>
      </c>
      <c r="F7" s="227"/>
      <c r="G7" s="227"/>
      <c r="H7" s="227"/>
      <c r="L7" s="19"/>
      <c r="AZ7" s="81" t="s">
        <v>96</v>
      </c>
      <c r="BA7" s="81" t="s">
        <v>1</v>
      </c>
      <c r="BB7" s="81" t="s">
        <v>1</v>
      </c>
      <c r="BC7" s="81" t="s">
        <v>97</v>
      </c>
      <c r="BD7" s="81" t="s">
        <v>84</v>
      </c>
    </row>
    <row r="8" spans="2:56" s="1" customFormat="1" ht="12" customHeight="1">
      <c r="B8" s="29"/>
      <c r="D8" s="26" t="s">
        <v>98</v>
      </c>
      <c r="L8" s="29"/>
      <c r="AZ8" s="81" t="s">
        <v>99</v>
      </c>
      <c r="BA8" s="81" t="s">
        <v>1</v>
      </c>
      <c r="BB8" s="81" t="s">
        <v>1</v>
      </c>
      <c r="BC8" s="81" t="s">
        <v>100</v>
      </c>
      <c r="BD8" s="81" t="s">
        <v>84</v>
      </c>
    </row>
    <row r="9" spans="2:56" s="1" customFormat="1" ht="16.5" customHeight="1">
      <c r="B9" s="29"/>
      <c r="E9" s="212" t="s">
        <v>101</v>
      </c>
      <c r="F9" s="225"/>
      <c r="G9" s="225"/>
      <c r="H9" s="225"/>
      <c r="L9" s="29"/>
      <c r="AZ9" s="81" t="s">
        <v>102</v>
      </c>
      <c r="BA9" s="81" t="s">
        <v>1</v>
      </c>
      <c r="BB9" s="81" t="s">
        <v>1</v>
      </c>
      <c r="BC9" s="81" t="s">
        <v>103</v>
      </c>
      <c r="BD9" s="81" t="s">
        <v>84</v>
      </c>
    </row>
    <row r="10" spans="2:56" s="1" customFormat="1">
      <c r="B10" s="29"/>
      <c r="L10" s="29"/>
      <c r="AZ10" s="81" t="s">
        <v>104</v>
      </c>
      <c r="BA10" s="81" t="s">
        <v>1</v>
      </c>
      <c r="BB10" s="81" t="s">
        <v>1</v>
      </c>
      <c r="BC10" s="81" t="s">
        <v>105</v>
      </c>
      <c r="BD10" s="81" t="s">
        <v>84</v>
      </c>
    </row>
    <row r="11" spans="2:56" s="1" customFormat="1" ht="12" customHeight="1">
      <c r="B11" s="29"/>
      <c r="D11" s="26" t="s">
        <v>18</v>
      </c>
      <c r="F11" s="24" t="s">
        <v>1</v>
      </c>
      <c r="I11" s="26" t="s">
        <v>19</v>
      </c>
      <c r="J11" s="24" t="s">
        <v>1</v>
      </c>
      <c r="L11" s="29"/>
    </row>
    <row r="12" spans="2:56" s="1" customFormat="1" ht="12" customHeight="1">
      <c r="B12" s="29"/>
      <c r="D12" s="26" t="s">
        <v>20</v>
      </c>
      <c r="F12" s="24" t="s">
        <v>106</v>
      </c>
      <c r="I12" s="26" t="s">
        <v>22</v>
      </c>
      <c r="J12" s="49">
        <f>'Rekapitulace stavby'!AN8</f>
        <v>45810</v>
      </c>
      <c r="L12" s="29"/>
    </row>
    <row r="13" spans="2:56" s="1" customFormat="1" ht="10.7" customHeight="1">
      <c r="B13" s="29"/>
      <c r="L13" s="29"/>
    </row>
    <row r="14" spans="2:56" s="1" customFormat="1" ht="12" customHeight="1">
      <c r="B14" s="29"/>
      <c r="D14" s="26" t="s">
        <v>23</v>
      </c>
      <c r="I14" s="26" t="s">
        <v>24</v>
      </c>
      <c r="J14" s="24" t="s">
        <v>1</v>
      </c>
      <c r="L14" s="29"/>
    </row>
    <row r="15" spans="2:56" s="1" customFormat="1" ht="18" customHeight="1">
      <c r="B15" s="29"/>
      <c r="E15" s="24" t="s">
        <v>25</v>
      </c>
      <c r="I15" s="26" t="s">
        <v>26</v>
      </c>
      <c r="J15" s="24" t="s">
        <v>1</v>
      </c>
      <c r="L15" s="29"/>
    </row>
    <row r="16" spans="2:56" s="1" customFormat="1" ht="6.95" customHeight="1">
      <c r="B16" s="29"/>
      <c r="L16" s="29"/>
    </row>
    <row r="17" spans="2:12" s="1" customFormat="1" ht="12" customHeight="1">
      <c r="B17" s="29"/>
      <c r="D17" s="26" t="s">
        <v>27</v>
      </c>
      <c r="I17" s="26" t="s">
        <v>24</v>
      </c>
      <c r="J17" s="185"/>
      <c r="L17" s="29"/>
    </row>
    <row r="18" spans="2:12" s="1" customFormat="1" ht="18" customHeight="1">
      <c r="B18" s="29"/>
      <c r="E18" s="228"/>
      <c r="F18" s="229"/>
      <c r="G18" s="229"/>
      <c r="H18" s="229"/>
      <c r="I18" s="26" t="s">
        <v>26</v>
      </c>
      <c r="J18" s="185"/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6" t="s">
        <v>28</v>
      </c>
      <c r="I20" s="26" t="s">
        <v>24</v>
      </c>
      <c r="J20" s="24" t="s">
        <v>1</v>
      </c>
      <c r="L20" s="29"/>
    </row>
    <row r="21" spans="2:12" s="1" customFormat="1" ht="18" customHeight="1">
      <c r="B21" s="29"/>
      <c r="E21" s="24" t="s">
        <v>107</v>
      </c>
      <c r="I21" s="26" t="s">
        <v>26</v>
      </c>
      <c r="J21" s="24" t="s">
        <v>1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6" t="s">
        <v>31</v>
      </c>
      <c r="I23" s="26" t="s">
        <v>24</v>
      </c>
      <c r="J23" s="24" t="s">
        <v>1</v>
      </c>
      <c r="L23" s="29"/>
    </row>
    <row r="24" spans="2:12" s="1" customFormat="1" ht="18" customHeight="1">
      <c r="B24" s="29"/>
      <c r="E24" s="24" t="s">
        <v>32</v>
      </c>
      <c r="I24" s="26" t="s">
        <v>26</v>
      </c>
      <c r="J24" s="24" t="s">
        <v>1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6" t="s">
        <v>33</v>
      </c>
      <c r="L26" s="29"/>
    </row>
    <row r="27" spans="2:12" s="7" customFormat="1" ht="16.5" customHeight="1">
      <c r="B27" s="83"/>
      <c r="E27" s="197" t="s">
        <v>1</v>
      </c>
      <c r="F27" s="197"/>
      <c r="G27" s="197"/>
      <c r="H27" s="197"/>
      <c r="L27" s="83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4" t="s">
        <v>34</v>
      </c>
      <c r="J30" s="184">
        <f>F33+F34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36</v>
      </c>
      <c r="I32" s="32" t="s">
        <v>35</v>
      </c>
      <c r="J32" s="32" t="s">
        <v>37</v>
      </c>
      <c r="L32" s="29"/>
    </row>
    <row r="33" spans="2:12" s="1" customFormat="1" ht="14.45" customHeight="1">
      <c r="B33" s="29"/>
      <c r="D33" s="52" t="s">
        <v>38</v>
      </c>
      <c r="E33" s="26" t="s">
        <v>39</v>
      </c>
      <c r="F33" s="85">
        <f>ROUND((SUM(BE135:BE536)),  2)</f>
        <v>0</v>
      </c>
      <c r="I33" s="86">
        <v>0.21</v>
      </c>
      <c r="J33" s="85">
        <f>ROUND(((SUM(BE135:BE536))*I33),  2)</f>
        <v>0</v>
      </c>
      <c r="L33" s="29"/>
    </row>
    <row r="34" spans="2:12" s="1" customFormat="1" ht="14.45" customHeight="1">
      <c r="B34" s="29"/>
      <c r="E34" s="26" t="s">
        <v>40</v>
      </c>
      <c r="F34" s="85">
        <f>ROUND((SUM(BF135:BF536)),  2)</f>
        <v>0</v>
      </c>
      <c r="I34" s="86">
        <v>0.12</v>
      </c>
      <c r="J34" s="85">
        <f>ROUND(((SUM(BF135:BF536))*I34),  2)</f>
        <v>0</v>
      </c>
      <c r="L34" s="29"/>
    </row>
    <row r="35" spans="2:12" s="1" customFormat="1" ht="14.45" hidden="1" customHeight="1">
      <c r="B35" s="29"/>
      <c r="E35" s="26" t="s">
        <v>41</v>
      </c>
      <c r="F35" s="85">
        <f>ROUND((SUM(BG135:BG536)),  2)</f>
        <v>0</v>
      </c>
      <c r="I35" s="86">
        <v>0.21</v>
      </c>
      <c r="J35" s="85">
        <f>0</f>
        <v>0</v>
      </c>
      <c r="L35" s="29"/>
    </row>
    <row r="36" spans="2:12" s="1" customFormat="1" ht="14.45" hidden="1" customHeight="1">
      <c r="B36" s="29"/>
      <c r="E36" s="26" t="s">
        <v>42</v>
      </c>
      <c r="F36" s="85">
        <f>ROUND((SUM(BH135:BH536)),  2)</f>
        <v>0</v>
      </c>
      <c r="I36" s="86">
        <v>0.12</v>
      </c>
      <c r="J36" s="85">
        <f>0</f>
        <v>0</v>
      </c>
      <c r="L36" s="29"/>
    </row>
    <row r="37" spans="2:12" s="1" customFormat="1" ht="14.45" hidden="1" customHeight="1">
      <c r="B37" s="29"/>
      <c r="E37" s="26" t="s">
        <v>43</v>
      </c>
      <c r="F37" s="85">
        <f>ROUND((SUM(BI135:BI536)),  2)</f>
        <v>0</v>
      </c>
      <c r="I37" s="86">
        <v>0</v>
      </c>
      <c r="J37" s="85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87"/>
      <c r="D39" s="88" t="s">
        <v>44</v>
      </c>
      <c r="E39" s="54"/>
      <c r="F39" s="54"/>
      <c r="G39" s="89" t="s">
        <v>45</v>
      </c>
      <c r="H39" s="90" t="s">
        <v>46</v>
      </c>
      <c r="I39" s="54"/>
      <c r="J39" s="91">
        <f>SUM(J30:J37)</f>
        <v>0</v>
      </c>
      <c r="K39" s="92"/>
      <c r="L39" s="29"/>
    </row>
    <row r="40" spans="2:12" s="1" customFormat="1" ht="14.45" customHeight="1">
      <c r="B40" s="29"/>
      <c r="L40" s="29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9"/>
      <c r="D50" s="38" t="s">
        <v>47</v>
      </c>
      <c r="E50" s="39"/>
      <c r="F50" s="39"/>
      <c r="G50" s="38" t="s">
        <v>48</v>
      </c>
      <c r="H50" s="39"/>
      <c r="I50" s="39"/>
      <c r="J50" s="39"/>
      <c r="K50" s="39"/>
      <c r="L50" s="29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9"/>
      <c r="D61" s="40" t="s">
        <v>49</v>
      </c>
      <c r="E61" s="31"/>
      <c r="F61" s="93" t="s">
        <v>50</v>
      </c>
      <c r="G61" s="40" t="s">
        <v>49</v>
      </c>
      <c r="H61" s="31"/>
      <c r="I61" s="31"/>
      <c r="J61" s="94" t="s">
        <v>50</v>
      </c>
      <c r="K61" s="31"/>
      <c r="L61" s="29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9"/>
      <c r="D65" s="38" t="s">
        <v>51</v>
      </c>
      <c r="E65" s="39"/>
      <c r="F65" s="39"/>
      <c r="G65" s="38" t="s">
        <v>52</v>
      </c>
      <c r="H65" s="39"/>
      <c r="I65" s="39"/>
      <c r="J65" s="39"/>
      <c r="K65" s="39"/>
      <c r="L65" s="29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9"/>
      <c r="D76" s="40" t="s">
        <v>49</v>
      </c>
      <c r="E76" s="31"/>
      <c r="F76" s="93" t="s">
        <v>50</v>
      </c>
      <c r="G76" s="40" t="s">
        <v>49</v>
      </c>
      <c r="H76" s="31"/>
      <c r="I76" s="31"/>
      <c r="J76" s="94" t="s">
        <v>50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20" t="s">
        <v>108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6" t="s">
        <v>16</v>
      </c>
      <c r="L84" s="29"/>
    </row>
    <row r="85" spans="2:47" s="1" customFormat="1" ht="16.5" customHeight="1">
      <c r="B85" s="29"/>
      <c r="E85" s="226" t="str">
        <f>E7</f>
        <v>Úpravy komunikací přilehlých k POS Zábřeh – Sušilova</v>
      </c>
      <c r="F85" s="227"/>
      <c r="G85" s="227"/>
      <c r="H85" s="227"/>
      <c r="L85" s="29"/>
    </row>
    <row r="86" spans="2:47" s="1" customFormat="1" ht="12" customHeight="1">
      <c r="B86" s="29"/>
      <c r="C86" s="26" t="s">
        <v>98</v>
      </c>
      <c r="L86" s="29"/>
    </row>
    <row r="87" spans="2:47" s="1" customFormat="1" ht="16.5" customHeight="1">
      <c r="B87" s="29"/>
      <c r="E87" s="212" t="str">
        <f>E9</f>
        <v>KOM - Úpravy komunikací přilehlých k POS Zábřeh</v>
      </c>
      <c r="F87" s="225"/>
      <c r="G87" s="225"/>
      <c r="H87" s="225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6" t="s">
        <v>20</v>
      </c>
      <c r="F89" s="24" t="str">
        <f>F12</f>
        <v xml:space="preserve"> Zábřeh, Sušilova 1375/41</v>
      </c>
      <c r="I89" s="26" t="s">
        <v>22</v>
      </c>
      <c r="J89" s="49">
        <f>IF(J12="","",J12)</f>
        <v>45810</v>
      </c>
      <c r="L89" s="29"/>
    </row>
    <row r="90" spans="2:47" s="1" customFormat="1" ht="6.95" customHeight="1">
      <c r="B90" s="29"/>
      <c r="L90" s="29"/>
    </row>
    <row r="91" spans="2:47" s="1" customFormat="1" ht="25.7" customHeight="1">
      <c r="B91" s="29"/>
      <c r="C91" s="26" t="s">
        <v>23</v>
      </c>
      <c r="F91" s="24" t="str">
        <f>E15</f>
        <v>Město Zábřeh</v>
      </c>
      <c r="I91" s="26" t="s">
        <v>28</v>
      </c>
      <c r="J91" s="27" t="str">
        <f>E21</f>
        <v>Ing. arch. Josef Hlavatý</v>
      </c>
      <c r="L91" s="29"/>
    </row>
    <row r="92" spans="2:47" s="1" customFormat="1" ht="15.2" customHeight="1">
      <c r="B92" s="29"/>
      <c r="C92" s="26" t="s">
        <v>27</v>
      </c>
      <c r="F92" s="24" t="str">
        <f>IF(E18="","",E18)</f>
        <v/>
      </c>
      <c r="I92" s="26" t="s">
        <v>31</v>
      </c>
      <c r="J92" s="27" t="str">
        <f>E24</f>
        <v>Martin Škrabal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5" t="s">
        <v>109</v>
      </c>
      <c r="D94" s="87"/>
      <c r="E94" s="87"/>
      <c r="F94" s="87"/>
      <c r="G94" s="87"/>
      <c r="H94" s="87"/>
      <c r="I94" s="87"/>
      <c r="J94" s="96" t="s">
        <v>110</v>
      </c>
      <c r="K94" s="87"/>
      <c r="L94" s="29"/>
    </row>
    <row r="95" spans="2:47" s="1" customFormat="1" ht="10.35" customHeight="1">
      <c r="B95" s="29"/>
      <c r="L95" s="29"/>
    </row>
    <row r="96" spans="2:47" s="1" customFormat="1" ht="22.7" customHeight="1">
      <c r="B96" s="29"/>
      <c r="C96" s="97" t="s">
        <v>111</v>
      </c>
      <c r="J96" s="63">
        <f>SUM(J97,J108,J112)</f>
        <v>0</v>
      </c>
      <c r="L96" s="29"/>
      <c r="AU96" s="16" t="s">
        <v>112</v>
      </c>
    </row>
    <row r="97" spans="2:12" s="8" customFormat="1" ht="24.95" customHeight="1">
      <c r="B97" s="98"/>
      <c r="D97" s="99" t="s">
        <v>113</v>
      </c>
      <c r="E97" s="100"/>
      <c r="F97" s="100"/>
      <c r="G97" s="100"/>
      <c r="H97" s="100"/>
      <c r="I97" s="100"/>
      <c r="J97" s="101">
        <f>J136</f>
        <v>0</v>
      </c>
      <c r="L97" s="98"/>
    </row>
    <row r="98" spans="2:12" s="9" customFormat="1" ht="19.899999999999999" customHeight="1">
      <c r="B98" s="102"/>
      <c r="D98" s="103" t="s">
        <v>114</v>
      </c>
      <c r="E98" s="104"/>
      <c r="F98" s="104"/>
      <c r="G98" s="104"/>
      <c r="H98" s="104"/>
      <c r="I98" s="104"/>
      <c r="J98" s="105">
        <f>J137</f>
        <v>0</v>
      </c>
      <c r="L98" s="102"/>
    </row>
    <row r="99" spans="2:12" s="9" customFormat="1" ht="19.899999999999999" customHeight="1">
      <c r="B99" s="102"/>
      <c r="D99" s="103" t="s">
        <v>115</v>
      </c>
      <c r="E99" s="104"/>
      <c r="F99" s="104"/>
      <c r="G99" s="104"/>
      <c r="H99" s="104"/>
      <c r="I99" s="104"/>
      <c r="J99" s="105">
        <f>J251</f>
        <v>0</v>
      </c>
      <c r="L99" s="102"/>
    </row>
    <row r="100" spans="2:12" s="9" customFormat="1" ht="19.899999999999999" customHeight="1">
      <c r="B100" s="102"/>
      <c r="D100" s="103" t="s">
        <v>116</v>
      </c>
      <c r="E100" s="104"/>
      <c r="F100" s="104"/>
      <c r="G100" s="104"/>
      <c r="H100" s="104"/>
      <c r="I100" s="104"/>
      <c r="J100" s="105">
        <f>J257</f>
        <v>0</v>
      </c>
      <c r="L100" s="102"/>
    </row>
    <row r="101" spans="2:12" s="9" customFormat="1" ht="19.899999999999999" customHeight="1">
      <c r="B101" s="102"/>
      <c r="D101" s="103" t="s">
        <v>117</v>
      </c>
      <c r="E101" s="104"/>
      <c r="F101" s="104"/>
      <c r="G101" s="104"/>
      <c r="H101" s="104"/>
      <c r="I101" s="104"/>
      <c r="J101" s="105">
        <f>J267</f>
        <v>0</v>
      </c>
      <c r="L101" s="102"/>
    </row>
    <row r="102" spans="2:12" s="9" customFormat="1" ht="19.899999999999999" customHeight="1">
      <c r="B102" s="102"/>
      <c r="D102" s="103" t="s">
        <v>118</v>
      </c>
      <c r="E102" s="104"/>
      <c r="F102" s="104"/>
      <c r="G102" s="104"/>
      <c r="H102" s="104"/>
      <c r="I102" s="104"/>
      <c r="J102" s="105">
        <f>J296</f>
        <v>0</v>
      </c>
      <c r="L102" s="102"/>
    </row>
    <row r="103" spans="2:12" s="9" customFormat="1" ht="19.899999999999999" customHeight="1">
      <c r="B103" s="102"/>
      <c r="D103" s="103" t="s">
        <v>119</v>
      </c>
      <c r="E103" s="104"/>
      <c r="F103" s="104"/>
      <c r="G103" s="104"/>
      <c r="H103" s="104"/>
      <c r="I103" s="104"/>
      <c r="J103" s="105">
        <f>J361</f>
        <v>0</v>
      </c>
      <c r="L103" s="102"/>
    </row>
    <row r="104" spans="2:12" s="9" customFormat="1" ht="19.899999999999999" customHeight="1">
      <c r="B104" s="102"/>
      <c r="D104" s="103" t="s">
        <v>120</v>
      </c>
      <c r="E104" s="104"/>
      <c r="F104" s="104"/>
      <c r="G104" s="104"/>
      <c r="H104" s="104"/>
      <c r="I104" s="104"/>
      <c r="J104" s="105">
        <f>J377</f>
        <v>0</v>
      </c>
      <c r="L104" s="102"/>
    </row>
    <row r="105" spans="2:12" s="9" customFormat="1" ht="19.899999999999999" customHeight="1">
      <c r="B105" s="102"/>
      <c r="D105" s="103" t="s">
        <v>121</v>
      </c>
      <c r="E105" s="104"/>
      <c r="F105" s="104"/>
      <c r="G105" s="104"/>
      <c r="H105" s="104"/>
      <c r="I105" s="104"/>
      <c r="J105" s="105">
        <f>J404</f>
        <v>0</v>
      </c>
      <c r="L105" s="102"/>
    </row>
    <row r="106" spans="2:12" s="9" customFormat="1" ht="19.899999999999999" customHeight="1">
      <c r="B106" s="102"/>
      <c r="D106" s="103" t="s">
        <v>122</v>
      </c>
      <c r="E106" s="104"/>
      <c r="F106" s="104"/>
      <c r="G106" s="104"/>
      <c r="H106" s="104"/>
      <c r="I106" s="104"/>
      <c r="J106" s="105">
        <f>J459</f>
        <v>0</v>
      </c>
      <c r="L106" s="102"/>
    </row>
    <row r="107" spans="2:12" s="9" customFormat="1" ht="19.899999999999999" customHeight="1">
      <c r="B107" s="102"/>
      <c r="D107" s="103" t="s">
        <v>123</v>
      </c>
      <c r="E107" s="104"/>
      <c r="F107" s="104"/>
      <c r="G107" s="104"/>
      <c r="H107" s="104"/>
      <c r="I107" s="104"/>
      <c r="J107" s="105">
        <f>J490</f>
        <v>0</v>
      </c>
      <c r="L107" s="102"/>
    </row>
    <row r="108" spans="2:12" s="8" customFormat="1" ht="24.95" customHeight="1">
      <c r="B108" s="98"/>
      <c r="D108" s="99" t="s">
        <v>124</v>
      </c>
      <c r="E108" s="100"/>
      <c r="F108" s="100"/>
      <c r="G108" s="100"/>
      <c r="H108" s="100"/>
      <c r="I108" s="100"/>
      <c r="J108" s="101">
        <f>SUM(J109,J110,J111)</f>
        <v>0</v>
      </c>
      <c r="L108" s="98"/>
    </row>
    <row r="109" spans="2:12" s="9" customFormat="1" ht="19.899999999999999" customHeight="1">
      <c r="B109" s="102"/>
      <c r="D109" s="103" t="s">
        <v>125</v>
      </c>
      <c r="E109" s="104"/>
      <c r="F109" s="104"/>
      <c r="G109" s="104"/>
      <c r="H109" s="104"/>
      <c r="I109" s="104"/>
      <c r="J109" s="105">
        <f>J493</f>
        <v>0</v>
      </c>
      <c r="L109" s="102"/>
    </row>
    <row r="110" spans="2:12" s="9" customFormat="1" ht="19.899999999999999" customHeight="1">
      <c r="B110" s="102"/>
      <c r="D110" s="103" t="s">
        <v>126</v>
      </c>
      <c r="E110" s="104"/>
      <c r="F110" s="104"/>
      <c r="G110" s="104"/>
      <c r="H110" s="104"/>
      <c r="I110" s="104"/>
      <c r="J110" s="105">
        <f>J500</f>
        <v>0</v>
      </c>
      <c r="L110" s="102"/>
    </row>
    <row r="111" spans="2:12" s="9" customFormat="1" ht="19.899999999999999" customHeight="1">
      <c r="B111" s="102"/>
      <c r="D111" s="103" t="s">
        <v>127</v>
      </c>
      <c r="E111" s="104"/>
      <c r="F111" s="104"/>
      <c r="G111" s="104"/>
      <c r="H111" s="104"/>
      <c r="I111" s="104"/>
      <c r="J111" s="105">
        <f>J521</f>
        <v>0</v>
      </c>
      <c r="L111" s="102"/>
    </row>
    <row r="112" spans="2:12" s="8" customFormat="1" ht="24.95" customHeight="1">
      <c r="B112" s="98"/>
      <c r="D112" s="99" t="s">
        <v>128</v>
      </c>
      <c r="E112" s="100"/>
      <c r="F112" s="100"/>
      <c r="G112" s="100"/>
      <c r="H112" s="100"/>
      <c r="I112" s="100"/>
      <c r="J112" s="101">
        <f>J528</f>
        <v>0</v>
      </c>
      <c r="L112" s="98"/>
    </row>
    <row r="113" spans="2:12" s="9" customFormat="1" ht="19.899999999999999" customHeight="1">
      <c r="B113" s="102"/>
      <c r="D113" s="103" t="s">
        <v>129</v>
      </c>
      <c r="E113" s="104"/>
      <c r="F113" s="104"/>
      <c r="G113" s="104"/>
      <c r="H113" s="104"/>
      <c r="I113" s="104"/>
      <c r="J113" s="105">
        <f>J529</f>
        <v>0</v>
      </c>
      <c r="L113" s="102"/>
    </row>
    <row r="114" spans="2:12" s="9" customFormat="1" ht="19.899999999999999" customHeight="1">
      <c r="B114" s="102"/>
      <c r="D114" s="103" t="s">
        <v>130</v>
      </c>
      <c r="E114" s="104"/>
      <c r="F114" s="104"/>
      <c r="G114" s="104"/>
      <c r="H114" s="104"/>
      <c r="I114" s="104"/>
      <c r="J114" s="105">
        <f>J532</f>
        <v>0</v>
      </c>
      <c r="L114" s="102"/>
    </row>
    <row r="115" spans="2:12" s="9" customFormat="1" ht="19.899999999999999" customHeight="1">
      <c r="B115" s="102"/>
      <c r="D115" s="103" t="s">
        <v>131</v>
      </c>
      <c r="E115" s="104"/>
      <c r="F115" s="104"/>
      <c r="G115" s="104"/>
      <c r="H115" s="104"/>
      <c r="I115" s="104"/>
      <c r="J115" s="105">
        <f>J535</f>
        <v>0</v>
      </c>
      <c r="L115" s="102"/>
    </row>
    <row r="116" spans="2:12" s="1" customFormat="1" ht="21.75" customHeight="1">
      <c r="B116" s="29"/>
      <c r="L116" s="29"/>
    </row>
    <row r="117" spans="2:12" s="1" customFormat="1" ht="6.95" customHeight="1"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29"/>
    </row>
    <row r="121" spans="2:12" s="1" customFormat="1" ht="6.95" customHeight="1"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29"/>
    </row>
    <row r="122" spans="2:12" s="1" customFormat="1" ht="24.95" customHeight="1">
      <c r="B122" s="29"/>
      <c r="C122" s="20" t="s">
        <v>132</v>
      </c>
      <c r="L122" s="29"/>
    </row>
    <row r="123" spans="2:12" s="1" customFormat="1" ht="6.95" customHeight="1">
      <c r="B123" s="29"/>
      <c r="L123" s="29"/>
    </row>
    <row r="124" spans="2:12" s="1" customFormat="1" ht="12" customHeight="1">
      <c r="B124" s="29"/>
      <c r="C124" s="26" t="s">
        <v>16</v>
      </c>
      <c r="L124" s="29"/>
    </row>
    <row r="125" spans="2:12" s="1" customFormat="1" ht="16.5" customHeight="1">
      <c r="B125" s="29"/>
      <c r="E125" s="226" t="str">
        <f>E7</f>
        <v>Úpravy komunikací přilehlých k POS Zábřeh – Sušilova</v>
      </c>
      <c r="F125" s="227"/>
      <c r="G125" s="227"/>
      <c r="H125" s="227"/>
      <c r="L125" s="29"/>
    </row>
    <row r="126" spans="2:12" s="1" customFormat="1" ht="12" customHeight="1">
      <c r="B126" s="29"/>
      <c r="C126" s="26" t="s">
        <v>98</v>
      </c>
      <c r="L126" s="29"/>
    </row>
    <row r="127" spans="2:12" s="1" customFormat="1" ht="16.5" customHeight="1">
      <c r="B127" s="29"/>
      <c r="E127" s="212" t="str">
        <f>E9</f>
        <v>KOM - Úpravy komunikací přilehlých k POS Zábřeh</v>
      </c>
      <c r="F127" s="225"/>
      <c r="G127" s="225"/>
      <c r="H127" s="225"/>
      <c r="L127" s="29"/>
    </row>
    <row r="128" spans="2:12" s="1" customFormat="1" ht="6.95" customHeight="1">
      <c r="B128" s="29"/>
      <c r="L128" s="29"/>
    </row>
    <row r="129" spans="2:65" s="1" customFormat="1" ht="12" customHeight="1">
      <c r="B129" s="29"/>
      <c r="C129" s="26" t="s">
        <v>20</v>
      </c>
      <c r="F129" s="24" t="str">
        <f>F12</f>
        <v xml:space="preserve"> Zábřeh, Sušilova 1375/41</v>
      </c>
      <c r="I129" s="26" t="s">
        <v>22</v>
      </c>
      <c r="J129" s="49">
        <f>IF(J12="","",J12)</f>
        <v>45810</v>
      </c>
      <c r="L129" s="29"/>
    </row>
    <row r="130" spans="2:65" s="1" customFormat="1" ht="6.95" customHeight="1">
      <c r="B130" s="29"/>
      <c r="L130" s="29"/>
    </row>
    <row r="131" spans="2:65" s="1" customFormat="1" ht="25.7" customHeight="1">
      <c r="B131" s="29"/>
      <c r="C131" s="26" t="s">
        <v>23</v>
      </c>
      <c r="F131" s="24" t="str">
        <f>E15</f>
        <v>Město Zábřeh</v>
      </c>
      <c r="I131" s="26" t="s">
        <v>28</v>
      </c>
      <c r="J131" s="27" t="str">
        <f>E21</f>
        <v>Ing. arch. Josef Hlavatý</v>
      </c>
      <c r="L131" s="29"/>
    </row>
    <row r="132" spans="2:65" s="1" customFormat="1" ht="15.2" customHeight="1">
      <c r="B132" s="29"/>
      <c r="C132" s="26" t="s">
        <v>27</v>
      </c>
      <c r="F132" s="24" t="str">
        <f>IF(E18="","",E18)</f>
        <v/>
      </c>
      <c r="I132" s="26" t="s">
        <v>31</v>
      </c>
      <c r="J132" s="27" t="str">
        <f>E24</f>
        <v>Martin Škrabal</v>
      </c>
      <c r="L132" s="29"/>
    </row>
    <row r="133" spans="2:65" s="1" customFormat="1" ht="10.35" customHeight="1">
      <c r="B133" s="29"/>
      <c r="L133" s="29"/>
    </row>
    <row r="134" spans="2:65" s="10" customFormat="1" ht="29.25" customHeight="1">
      <c r="B134" s="106"/>
      <c r="C134" s="107" t="s">
        <v>133</v>
      </c>
      <c r="D134" s="108" t="s">
        <v>59</v>
      </c>
      <c r="E134" s="108" t="s">
        <v>55</v>
      </c>
      <c r="F134" s="108" t="s">
        <v>56</v>
      </c>
      <c r="G134" s="108" t="s">
        <v>134</v>
      </c>
      <c r="H134" s="108" t="s">
        <v>135</v>
      </c>
      <c r="I134" s="108" t="s">
        <v>136</v>
      </c>
      <c r="J134" s="108" t="s">
        <v>110</v>
      </c>
      <c r="K134" s="109" t="s">
        <v>137</v>
      </c>
      <c r="L134" s="106"/>
      <c r="M134" s="56" t="s">
        <v>1</v>
      </c>
      <c r="N134" s="57" t="s">
        <v>38</v>
      </c>
      <c r="O134" s="57" t="s">
        <v>138</v>
      </c>
      <c r="P134" s="57" t="s">
        <v>139</v>
      </c>
      <c r="Q134" s="57" t="s">
        <v>140</v>
      </c>
      <c r="R134" s="57" t="s">
        <v>141</v>
      </c>
      <c r="S134" s="57" t="s">
        <v>142</v>
      </c>
      <c r="T134" s="58" t="s">
        <v>143</v>
      </c>
    </row>
    <row r="135" spans="2:65" s="1" customFormat="1" ht="22.7" customHeight="1">
      <c r="B135" s="29"/>
      <c r="C135" s="230" t="s">
        <v>144</v>
      </c>
      <c r="D135" s="231"/>
      <c r="E135" s="231"/>
      <c r="F135" s="231"/>
      <c r="G135" s="231"/>
      <c r="H135" s="231"/>
      <c r="J135" s="186">
        <f>J136+J492+J528</f>
        <v>0</v>
      </c>
      <c r="L135" s="29"/>
      <c r="M135" s="59"/>
      <c r="N135" s="50"/>
      <c r="O135" s="50"/>
      <c r="P135" s="110">
        <f>P136+P492+P528</f>
        <v>0</v>
      </c>
      <c r="Q135" s="50"/>
      <c r="R135" s="110">
        <f>R136+R492+R528</f>
        <v>245.82530943000003</v>
      </c>
      <c r="S135" s="50"/>
      <c r="T135" s="111">
        <f>T136+T492+T528</f>
        <v>152.43260000000001</v>
      </c>
      <c r="AT135" s="16" t="s">
        <v>73</v>
      </c>
      <c r="AU135" s="16" t="s">
        <v>112</v>
      </c>
      <c r="BK135" s="112">
        <f>BK136+BK492+BK528</f>
        <v>0</v>
      </c>
    </row>
    <row r="136" spans="2:65" s="11" customFormat="1" ht="25.9" customHeight="1">
      <c r="B136" s="113"/>
      <c r="C136" s="232"/>
      <c r="D136" s="233" t="s">
        <v>73</v>
      </c>
      <c r="E136" s="234" t="s">
        <v>145</v>
      </c>
      <c r="F136" s="234" t="s">
        <v>146</v>
      </c>
      <c r="G136" s="232"/>
      <c r="H136" s="232"/>
      <c r="I136" s="115"/>
      <c r="J136" s="116">
        <f>BK136</f>
        <v>0</v>
      </c>
      <c r="L136" s="113"/>
      <c r="M136" s="117"/>
      <c r="P136" s="118">
        <f>P137+P251+P257+P267+P296+P361+P377+P404+P459+P490</f>
        <v>0</v>
      </c>
      <c r="R136" s="118">
        <f>R137+R251+R257+R267+R296+R361+R377+R404+R459+R490</f>
        <v>245.81930943000003</v>
      </c>
      <c r="T136" s="119">
        <f>T137+T251+T257+T267+T296+T361+T377+T404+T459+T490</f>
        <v>152.05500000000001</v>
      </c>
      <c r="AR136" s="114" t="s">
        <v>82</v>
      </c>
      <c r="AT136" s="120" t="s">
        <v>73</v>
      </c>
      <c r="AU136" s="120" t="s">
        <v>74</v>
      </c>
      <c r="AY136" s="114" t="s">
        <v>147</v>
      </c>
      <c r="BK136" s="121">
        <f>BK137+BK251+BK257+BK267+BK296+BK361+BK377+BK404+BK459+BK490</f>
        <v>0</v>
      </c>
    </row>
    <row r="137" spans="2:65" s="11" customFormat="1" ht="22.7" customHeight="1">
      <c r="B137" s="113"/>
      <c r="C137" s="232"/>
      <c r="D137" s="233" t="s">
        <v>73</v>
      </c>
      <c r="E137" s="235" t="s">
        <v>82</v>
      </c>
      <c r="F137" s="235" t="s">
        <v>148</v>
      </c>
      <c r="G137" s="232"/>
      <c r="H137" s="232"/>
      <c r="I137" s="115"/>
      <c r="J137" s="122">
        <f>BK137</f>
        <v>0</v>
      </c>
      <c r="L137" s="113"/>
      <c r="M137" s="117"/>
      <c r="P137" s="118">
        <f>SUM(P138:P250)</f>
        <v>0</v>
      </c>
      <c r="R137" s="118">
        <f>SUM(R138:R250)</f>
        <v>25.942649500000002</v>
      </c>
      <c r="T137" s="119">
        <f>SUM(T138:T250)</f>
        <v>151.255</v>
      </c>
      <c r="AR137" s="114" t="s">
        <v>82</v>
      </c>
      <c r="AT137" s="120" t="s">
        <v>73</v>
      </c>
      <c r="AU137" s="120" t="s">
        <v>82</v>
      </c>
      <c r="AY137" s="114" t="s">
        <v>147</v>
      </c>
      <c r="BK137" s="121">
        <f>SUM(BK138:BK250)</f>
        <v>0</v>
      </c>
    </row>
    <row r="138" spans="2:65" s="1" customFormat="1" ht="33" customHeight="1">
      <c r="B138" s="123"/>
      <c r="C138" s="236">
        <v>2</v>
      </c>
      <c r="D138" s="236" t="s">
        <v>149</v>
      </c>
      <c r="E138" s="237" t="s">
        <v>157</v>
      </c>
      <c r="F138" s="238" t="s">
        <v>158</v>
      </c>
      <c r="G138" s="239" t="s">
        <v>150</v>
      </c>
      <c r="H138" s="240">
        <v>64</v>
      </c>
      <c r="I138" s="125"/>
      <c r="J138" s="126">
        <f>ROUND(I138*H138,2)</f>
        <v>0</v>
      </c>
      <c r="K138" s="124" t="s">
        <v>151</v>
      </c>
      <c r="L138" s="29"/>
      <c r="M138" s="127" t="s">
        <v>1</v>
      </c>
      <c r="N138" s="128" t="s">
        <v>39</v>
      </c>
      <c r="P138" s="129">
        <f>O138*H138</f>
        <v>0</v>
      </c>
      <c r="Q138" s="129">
        <v>0</v>
      </c>
      <c r="R138" s="129">
        <f>Q138*H138</f>
        <v>0</v>
      </c>
      <c r="S138" s="129">
        <v>0.28999999999999998</v>
      </c>
      <c r="T138" s="130">
        <f>S138*H138</f>
        <v>18.559999999999999</v>
      </c>
      <c r="AR138" s="131" t="s">
        <v>152</v>
      </c>
      <c r="AT138" s="131" t="s">
        <v>149</v>
      </c>
      <c r="AU138" s="131" t="s">
        <v>84</v>
      </c>
      <c r="AY138" s="16" t="s">
        <v>147</v>
      </c>
      <c r="BE138" s="132">
        <f>IF(N138="základní",J138,0)</f>
        <v>0</v>
      </c>
      <c r="BF138" s="132">
        <f>IF(N138="snížená",J138,0)</f>
        <v>0</v>
      </c>
      <c r="BG138" s="132">
        <f>IF(N138="zákl. přenesená",J138,0)</f>
        <v>0</v>
      </c>
      <c r="BH138" s="132">
        <f>IF(N138="sníž. přenesená",J138,0)</f>
        <v>0</v>
      </c>
      <c r="BI138" s="132">
        <f>IF(N138="nulová",J138,0)</f>
        <v>0</v>
      </c>
      <c r="BJ138" s="16" t="s">
        <v>82</v>
      </c>
      <c r="BK138" s="132">
        <f>ROUND(I138*H138,2)</f>
        <v>0</v>
      </c>
      <c r="BL138" s="16" t="s">
        <v>152</v>
      </c>
      <c r="BM138" s="131" t="s">
        <v>159</v>
      </c>
    </row>
    <row r="139" spans="2:65" s="12" customFormat="1">
      <c r="B139" s="133"/>
      <c r="C139" s="241"/>
      <c r="D139" s="242" t="s">
        <v>153</v>
      </c>
      <c r="E139" s="243" t="s">
        <v>1</v>
      </c>
      <c r="F139" s="244" t="s">
        <v>160</v>
      </c>
      <c r="G139" s="241"/>
      <c r="H139" s="245">
        <v>64</v>
      </c>
      <c r="I139" s="135"/>
      <c r="L139" s="133"/>
      <c r="M139" s="136"/>
      <c r="T139" s="137"/>
      <c r="AT139" s="134" t="s">
        <v>153</v>
      </c>
      <c r="AU139" s="134" t="s">
        <v>84</v>
      </c>
      <c r="AV139" s="12" t="s">
        <v>84</v>
      </c>
      <c r="AW139" s="12" t="s">
        <v>30</v>
      </c>
      <c r="AX139" s="12" t="s">
        <v>74</v>
      </c>
      <c r="AY139" s="134" t="s">
        <v>147</v>
      </c>
    </row>
    <row r="140" spans="2:65" s="13" customFormat="1">
      <c r="B140" s="138"/>
      <c r="C140" s="246"/>
      <c r="D140" s="242" t="s">
        <v>153</v>
      </c>
      <c r="E140" s="247" t="s">
        <v>1</v>
      </c>
      <c r="F140" s="248" t="s">
        <v>154</v>
      </c>
      <c r="G140" s="246"/>
      <c r="H140" s="249">
        <v>64</v>
      </c>
      <c r="I140" s="140"/>
      <c r="L140" s="138"/>
      <c r="M140" s="141"/>
      <c r="T140" s="142"/>
      <c r="AT140" s="139" t="s">
        <v>153</v>
      </c>
      <c r="AU140" s="139" t="s">
        <v>84</v>
      </c>
      <c r="AV140" s="13" t="s">
        <v>155</v>
      </c>
      <c r="AW140" s="13" t="s">
        <v>30</v>
      </c>
      <c r="AX140" s="13" t="s">
        <v>74</v>
      </c>
      <c r="AY140" s="139" t="s">
        <v>147</v>
      </c>
    </row>
    <row r="141" spans="2:65" s="14" customFormat="1">
      <c r="B141" s="143"/>
      <c r="C141" s="250"/>
      <c r="D141" s="242" t="s">
        <v>153</v>
      </c>
      <c r="E141" s="251" t="s">
        <v>1</v>
      </c>
      <c r="F141" s="252" t="s">
        <v>156</v>
      </c>
      <c r="G141" s="250"/>
      <c r="H141" s="253">
        <v>64</v>
      </c>
      <c r="I141" s="145"/>
      <c r="L141" s="143"/>
      <c r="M141" s="146"/>
      <c r="T141" s="147"/>
      <c r="AT141" s="144" t="s">
        <v>153</v>
      </c>
      <c r="AU141" s="144" t="s">
        <v>84</v>
      </c>
      <c r="AV141" s="14" t="s">
        <v>152</v>
      </c>
      <c r="AW141" s="14" t="s">
        <v>30</v>
      </c>
      <c r="AX141" s="14" t="s">
        <v>82</v>
      </c>
      <c r="AY141" s="144" t="s">
        <v>147</v>
      </c>
    </row>
    <row r="142" spans="2:65" s="1" customFormat="1" ht="24.2" customHeight="1">
      <c r="B142" s="123"/>
      <c r="C142" s="236">
        <v>3</v>
      </c>
      <c r="D142" s="236" t="s">
        <v>149</v>
      </c>
      <c r="E142" s="237" t="s">
        <v>161</v>
      </c>
      <c r="F142" s="238" t="s">
        <v>162</v>
      </c>
      <c r="G142" s="239" t="s">
        <v>150</v>
      </c>
      <c r="H142" s="240">
        <v>64</v>
      </c>
      <c r="I142" s="125"/>
      <c r="J142" s="126">
        <f>ROUND(I142*H142,2)</f>
        <v>0</v>
      </c>
      <c r="K142" s="124" t="s">
        <v>151</v>
      </c>
      <c r="L142" s="29"/>
      <c r="M142" s="127" t="s">
        <v>1</v>
      </c>
      <c r="N142" s="128" t="s">
        <v>39</v>
      </c>
      <c r="P142" s="129">
        <f>O142*H142</f>
        <v>0</v>
      </c>
      <c r="Q142" s="129">
        <v>0</v>
      </c>
      <c r="R142" s="129">
        <f>Q142*H142</f>
        <v>0</v>
      </c>
      <c r="S142" s="129">
        <v>0.22</v>
      </c>
      <c r="T142" s="130">
        <f>S142*H142</f>
        <v>14.08</v>
      </c>
      <c r="AR142" s="131" t="s">
        <v>152</v>
      </c>
      <c r="AT142" s="131" t="s">
        <v>149</v>
      </c>
      <c r="AU142" s="131" t="s">
        <v>84</v>
      </c>
      <c r="AY142" s="16" t="s">
        <v>147</v>
      </c>
      <c r="BE142" s="132">
        <f>IF(N142="základní",J142,0)</f>
        <v>0</v>
      </c>
      <c r="BF142" s="132">
        <f>IF(N142="snížená",J142,0)</f>
        <v>0</v>
      </c>
      <c r="BG142" s="132">
        <f>IF(N142="zákl. přenesená",J142,0)</f>
        <v>0</v>
      </c>
      <c r="BH142" s="132">
        <f>IF(N142="sníž. přenesená",J142,0)</f>
        <v>0</v>
      </c>
      <c r="BI142" s="132">
        <f>IF(N142="nulová",J142,0)</f>
        <v>0</v>
      </c>
      <c r="BJ142" s="16" t="s">
        <v>82</v>
      </c>
      <c r="BK142" s="132">
        <f>ROUND(I142*H142,2)</f>
        <v>0</v>
      </c>
      <c r="BL142" s="16" t="s">
        <v>152</v>
      </c>
      <c r="BM142" s="131" t="s">
        <v>163</v>
      </c>
    </row>
    <row r="143" spans="2:65" s="12" customFormat="1">
      <c r="B143" s="133"/>
      <c r="C143" s="241"/>
      <c r="D143" s="242" t="s">
        <v>153</v>
      </c>
      <c r="E143" s="243" t="s">
        <v>1</v>
      </c>
      <c r="F143" s="244" t="s">
        <v>160</v>
      </c>
      <c r="G143" s="241"/>
      <c r="H143" s="245">
        <v>64</v>
      </c>
      <c r="I143" s="135"/>
      <c r="L143" s="133"/>
      <c r="M143" s="136"/>
      <c r="T143" s="137"/>
      <c r="AT143" s="134" t="s">
        <v>153</v>
      </c>
      <c r="AU143" s="134" t="s">
        <v>84</v>
      </c>
      <c r="AV143" s="12" t="s">
        <v>84</v>
      </c>
      <c r="AW143" s="12" t="s">
        <v>30</v>
      </c>
      <c r="AX143" s="12" t="s">
        <v>74</v>
      </c>
      <c r="AY143" s="134" t="s">
        <v>147</v>
      </c>
    </row>
    <row r="144" spans="2:65" s="13" customFormat="1">
      <c r="B144" s="138"/>
      <c r="C144" s="246"/>
      <c r="D144" s="242" t="s">
        <v>153</v>
      </c>
      <c r="E144" s="247" t="s">
        <v>1</v>
      </c>
      <c r="F144" s="248" t="s">
        <v>154</v>
      </c>
      <c r="G144" s="246"/>
      <c r="H144" s="249">
        <v>64</v>
      </c>
      <c r="I144" s="140"/>
      <c r="L144" s="138"/>
      <c r="M144" s="141"/>
      <c r="T144" s="142"/>
      <c r="AT144" s="139" t="s">
        <v>153</v>
      </c>
      <c r="AU144" s="139" t="s">
        <v>84</v>
      </c>
      <c r="AV144" s="13" t="s">
        <v>155</v>
      </c>
      <c r="AW144" s="13" t="s">
        <v>30</v>
      </c>
      <c r="AX144" s="13" t="s">
        <v>74</v>
      </c>
      <c r="AY144" s="139" t="s">
        <v>147</v>
      </c>
    </row>
    <row r="145" spans="2:65" s="14" customFormat="1">
      <c r="B145" s="143"/>
      <c r="C145" s="250"/>
      <c r="D145" s="242" t="s">
        <v>153</v>
      </c>
      <c r="E145" s="251" t="s">
        <v>1</v>
      </c>
      <c r="F145" s="252" t="s">
        <v>156</v>
      </c>
      <c r="G145" s="250"/>
      <c r="H145" s="253">
        <v>64</v>
      </c>
      <c r="I145" s="145"/>
      <c r="L145" s="143"/>
      <c r="M145" s="146"/>
      <c r="T145" s="147"/>
      <c r="AT145" s="144" t="s">
        <v>153</v>
      </c>
      <c r="AU145" s="144" t="s">
        <v>84</v>
      </c>
      <c r="AV145" s="14" t="s">
        <v>152</v>
      </c>
      <c r="AW145" s="14" t="s">
        <v>30</v>
      </c>
      <c r="AX145" s="14" t="s">
        <v>82</v>
      </c>
      <c r="AY145" s="144" t="s">
        <v>147</v>
      </c>
    </row>
    <row r="146" spans="2:65" s="1" customFormat="1" ht="33" customHeight="1">
      <c r="B146" s="123"/>
      <c r="C146" s="236">
        <v>4</v>
      </c>
      <c r="D146" s="236" t="s">
        <v>149</v>
      </c>
      <c r="E146" s="237" t="s">
        <v>165</v>
      </c>
      <c r="F146" s="238" t="s">
        <v>166</v>
      </c>
      <c r="G146" s="239" t="s">
        <v>150</v>
      </c>
      <c r="H146" s="240">
        <v>410</v>
      </c>
      <c r="I146" s="125"/>
      <c r="J146" s="126">
        <f>ROUND(I146*H146,2)</f>
        <v>0</v>
      </c>
      <c r="K146" s="124" t="s">
        <v>151</v>
      </c>
      <c r="L146" s="29"/>
      <c r="M146" s="127" t="s">
        <v>1</v>
      </c>
      <c r="N146" s="128" t="s">
        <v>39</v>
      </c>
      <c r="P146" s="129">
        <f>O146*H146</f>
        <v>0</v>
      </c>
      <c r="Q146" s="129">
        <v>9.0000000000000006E-5</v>
      </c>
      <c r="R146" s="129">
        <f>Q146*H146</f>
        <v>3.6900000000000002E-2</v>
      </c>
      <c r="S146" s="129">
        <v>0.23</v>
      </c>
      <c r="T146" s="130">
        <f>S146*H146</f>
        <v>94.3</v>
      </c>
      <c r="AR146" s="131" t="s">
        <v>152</v>
      </c>
      <c r="AT146" s="131" t="s">
        <v>149</v>
      </c>
      <c r="AU146" s="131" t="s">
        <v>84</v>
      </c>
      <c r="AY146" s="16" t="s">
        <v>147</v>
      </c>
      <c r="BE146" s="132">
        <f>IF(N146="základní",J146,0)</f>
        <v>0</v>
      </c>
      <c r="BF146" s="132">
        <f>IF(N146="snížená",J146,0)</f>
        <v>0</v>
      </c>
      <c r="BG146" s="132">
        <f>IF(N146="zákl. přenesená",J146,0)</f>
        <v>0</v>
      </c>
      <c r="BH146" s="132">
        <f>IF(N146="sníž. přenesená",J146,0)</f>
        <v>0</v>
      </c>
      <c r="BI146" s="132">
        <f>IF(N146="nulová",J146,0)</f>
        <v>0</v>
      </c>
      <c r="BJ146" s="16" t="s">
        <v>82</v>
      </c>
      <c r="BK146" s="132">
        <f>ROUND(I146*H146,2)</f>
        <v>0</v>
      </c>
      <c r="BL146" s="16" t="s">
        <v>152</v>
      </c>
      <c r="BM146" s="131" t="s">
        <v>167</v>
      </c>
    </row>
    <row r="147" spans="2:65" s="12" customFormat="1">
      <c r="B147" s="133"/>
      <c r="C147" s="241"/>
      <c r="D147" s="242" t="s">
        <v>153</v>
      </c>
      <c r="E147" s="243" t="s">
        <v>1</v>
      </c>
      <c r="F147" s="244" t="s">
        <v>168</v>
      </c>
      <c r="G147" s="241"/>
      <c r="H147" s="245">
        <v>410</v>
      </c>
      <c r="I147" s="135"/>
      <c r="L147" s="133"/>
      <c r="M147" s="136"/>
      <c r="T147" s="137"/>
      <c r="AT147" s="134" t="s">
        <v>153</v>
      </c>
      <c r="AU147" s="134" t="s">
        <v>84</v>
      </c>
      <c r="AV147" s="12" t="s">
        <v>84</v>
      </c>
      <c r="AW147" s="12" t="s">
        <v>30</v>
      </c>
      <c r="AX147" s="12" t="s">
        <v>74</v>
      </c>
      <c r="AY147" s="134" t="s">
        <v>147</v>
      </c>
    </row>
    <row r="148" spans="2:65" s="13" customFormat="1">
      <c r="B148" s="138"/>
      <c r="C148" s="246"/>
      <c r="D148" s="242" t="s">
        <v>153</v>
      </c>
      <c r="E148" s="247" t="s">
        <v>1</v>
      </c>
      <c r="F148" s="248" t="s">
        <v>154</v>
      </c>
      <c r="G148" s="246"/>
      <c r="H148" s="249">
        <v>410</v>
      </c>
      <c r="I148" s="140"/>
      <c r="L148" s="138"/>
      <c r="M148" s="141"/>
      <c r="T148" s="142"/>
      <c r="AT148" s="139" t="s">
        <v>153</v>
      </c>
      <c r="AU148" s="139" t="s">
        <v>84</v>
      </c>
      <c r="AV148" s="13" t="s">
        <v>155</v>
      </c>
      <c r="AW148" s="13" t="s">
        <v>30</v>
      </c>
      <c r="AX148" s="13" t="s">
        <v>74</v>
      </c>
      <c r="AY148" s="139" t="s">
        <v>147</v>
      </c>
    </row>
    <row r="149" spans="2:65" s="14" customFormat="1">
      <c r="B149" s="143"/>
      <c r="C149" s="250"/>
      <c r="D149" s="242" t="s">
        <v>153</v>
      </c>
      <c r="E149" s="251" t="s">
        <v>1</v>
      </c>
      <c r="F149" s="252" t="s">
        <v>156</v>
      </c>
      <c r="G149" s="250"/>
      <c r="H149" s="253">
        <v>410</v>
      </c>
      <c r="I149" s="145"/>
      <c r="L149" s="143"/>
      <c r="M149" s="146"/>
      <c r="T149" s="147"/>
      <c r="AT149" s="144" t="s">
        <v>153</v>
      </c>
      <c r="AU149" s="144" t="s">
        <v>84</v>
      </c>
      <c r="AV149" s="14" t="s">
        <v>152</v>
      </c>
      <c r="AW149" s="14" t="s">
        <v>30</v>
      </c>
      <c r="AX149" s="14" t="s">
        <v>82</v>
      </c>
      <c r="AY149" s="144" t="s">
        <v>147</v>
      </c>
    </row>
    <row r="150" spans="2:65" s="1" customFormat="1" ht="16.5" customHeight="1">
      <c r="B150" s="123"/>
      <c r="C150" s="236">
        <v>5</v>
      </c>
      <c r="D150" s="236" t="s">
        <v>149</v>
      </c>
      <c r="E150" s="237" t="s">
        <v>170</v>
      </c>
      <c r="F150" s="238" t="s">
        <v>171</v>
      </c>
      <c r="G150" s="239" t="s">
        <v>172</v>
      </c>
      <c r="H150" s="240">
        <v>111</v>
      </c>
      <c r="I150" s="125"/>
      <c r="J150" s="126">
        <f>ROUND(I150*H150,2)</f>
        <v>0</v>
      </c>
      <c r="K150" s="124" t="s">
        <v>151</v>
      </c>
      <c r="L150" s="29"/>
      <c r="M150" s="127" t="s">
        <v>1</v>
      </c>
      <c r="N150" s="128" t="s">
        <v>39</v>
      </c>
      <c r="P150" s="129">
        <f>O150*H150</f>
        <v>0</v>
      </c>
      <c r="Q150" s="129">
        <v>0</v>
      </c>
      <c r="R150" s="129">
        <f>Q150*H150</f>
        <v>0</v>
      </c>
      <c r="S150" s="129">
        <v>0.20499999999999999</v>
      </c>
      <c r="T150" s="130">
        <f>S150*H150</f>
        <v>22.754999999999999</v>
      </c>
      <c r="AR150" s="131" t="s">
        <v>152</v>
      </c>
      <c r="AT150" s="131" t="s">
        <v>149</v>
      </c>
      <c r="AU150" s="131" t="s">
        <v>84</v>
      </c>
      <c r="AY150" s="16" t="s">
        <v>147</v>
      </c>
      <c r="BE150" s="132">
        <f>IF(N150="základní",J150,0)</f>
        <v>0</v>
      </c>
      <c r="BF150" s="132">
        <f>IF(N150="snížená",J150,0)</f>
        <v>0</v>
      </c>
      <c r="BG150" s="132">
        <f>IF(N150="zákl. přenesená",J150,0)</f>
        <v>0</v>
      </c>
      <c r="BH150" s="132">
        <f>IF(N150="sníž. přenesená",J150,0)</f>
        <v>0</v>
      </c>
      <c r="BI150" s="132">
        <f>IF(N150="nulová",J150,0)</f>
        <v>0</v>
      </c>
      <c r="BJ150" s="16" t="s">
        <v>82</v>
      </c>
      <c r="BK150" s="132">
        <f>ROUND(I150*H150,2)</f>
        <v>0</v>
      </c>
      <c r="BL150" s="16" t="s">
        <v>152</v>
      </c>
      <c r="BM150" s="131" t="s">
        <v>173</v>
      </c>
    </row>
    <row r="151" spans="2:65" s="12" customFormat="1">
      <c r="B151" s="133"/>
      <c r="C151" s="241"/>
      <c r="D151" s="242" t="s">
        <v>153</v>
      </c>
      <c r="E151" s="243" t="s">
        <v>1</v>
      </c>
      <c r="F151" s="244" t="s">
        <v>174</v>
      </c>
      <c r="G151" s="241"/>
      <c r="H151" s="245">
        <v>111</v>
      </c>
      <c r="I151" s="135"/>
      <c r="L151" s="133"/>
      <c r="M151" s="136"/>
      <c r="T151" s="137"/>
      <c r="AT151" s="134" t="s">
        <v>153</v>
      </c>
      <c r="AU151" s="134" t="s">
        <v>84</v>
      </c>
      <c r="AV151" s="12" t="s">
        <v>84</v>
      </c>
      <c r="AW151" s="12" t="s">
        <v>30</v>
      </c>
      <c r="AX151" s="12" t="s">
        <v>74</v>
      </c>
      <c r="AY151" s="134" t="s">
        <v>147</v>
      </c>
    </row>
    <row r="152" spans="2:65" s="13" customFormat="1">
      <c r="B152" s="138"/>
      <c r="C152" s="246"/>
      <c r="D152" s="242" t="s">
        <v>153</v>
      </c>
      <c r="E152" s="247" t="s">
        <v>1</v>
      </c>
      <c r="F152" s="248" t="s">
        <v>154</v>
      </c>
      <c r="G152" s="246"/>
      <c r="H152" s="249">
        <v>111</v>
      </c>
      <c r="I152" s="140"/>
      <c r="L152" s="138"/>
      <c r="M152" s="141"/>
      <c r="T152" s="142"/>
      <c r="AT152" s="139" t="s">
        <v>153</v>
      </c>
      <c r="AU152" s="139" t="s">
        <v>84</v>
      </c>
      <c r="AV152" s="13" t="s">
        <v>155</v>
      </c>
      <c r="AW152" s="13" t="s">
        <v>30</v>
      </c>
      <c r="AX152" s="13" t="s">
        <v>74</v>
      </c>
      <c r="AY152" s="139" t="s">
        <v>147</v>
      </c>
    </row>
    <row r="153" spans="2:65" s="14" customFormat="1">
      <c r="B153" s="143"/>
      <c r="C153" s="250"/>
      <c r="D153" s="242" t="s">
        <v>153</v>
      </c>
      <c r="E153" s="251" t="s">
        <v>1</v>
      </c>
      <c r="F153" s="252" t="s">
        <v>156</v>
      </c>
      <c r="G153" s="250"/>
      <c r="H153" s="253">
        <v>111</v>
      </c>
      <c r="I153" s="145"/>
      <c r="L153" s="143"/>
      <c r="M153" s="146"/>
      <c r="T153" s="147"/>
      <c r="AT153" s="144" t="s">
        <v>153</v>
      </c>
      <c r="AU153" s="144" t="s">
        <v>84</v>
      </c>
      <c r="AV153" s="14" t="s">
        <v>152</v>
      </c>
      <c r="AW153" s="14" t="s">
        <v>30</v>
      </c>
      <c r="AX153" s="14" t="s">
        <v>82</v>
      </c>
      <c r="AY153" s="144" t="s">
        <v>147</v>
      </c>
    </row>
    <row r="154" spans="2:65" s="1" customFormat="1" ht="16.5" customHeight="1">
      <c r="B154" s="123"/>
      <c r="C154" s="236">
        <v>6</v>
      </c>
      <c r="D154" s="236" t="s">
        <v>149</v>
      </c>
      <c r="E154" s="237" t="s">
        <v>175</v>
      </c>
      <c r="F154" s="238" t="s">
        <v>176</v>
      </c>
      <c r="G154" s="239" t="s">
        <v>172</v>
      </c>
      <c r="H154" s="240">
        <v>39</v>
      </c>
      <c r="I154" s="125"/>
      <c r="J154" s="126">
        <f>ROUND(I154*H154,2)</f>
        <v>0</v>
      </c>
      <c r="K154" s="124" t="s">
        <v>151</v>
      </c>
      <c r="L154" s="29"/>
      <c r="M154" s="127" t="s">
        <v>1</v>
      </c>
      <c r="N154" s="128" t="s">
        <v>39</v>
      </c>
      <c r="P154" s="129">
        <f>O154*H154</f>
        <v>0</v>
      </c>
      <c r="Q154" s="129">
        <v>0</v>
      </c>
      <c r="R154" s="129">
        <f>Q154*H154</f>
        <v>0</v>
      </c>
      <c r="S154" s="129">
        <v>0.04</v>
      </c>
      <c r="T154" s="130">
        <f>S154*H154</f>
        <v>1.56</v>
      </c>
      <c r="AR154" s="131" t="s">
        <v>152</v>
      </c>
      <c r="AT154" s="131" t="s">
        <v>149</v>
      </c>
      <c r="AU154" s="131" t="s">
        <v>84</v>
      </c>
      <c r="AY154" s="16" t="s">
        <v>147</v>
      </c>
      <c r="BE154" s="132">
        <f>IF(N154="základní",J154,0)</f>
        <v>0</v>
      </c>
      <c r="BF154" s="132">
        <f>IF(N154="snížená",J154,0)</f>
        <v>0</v>
      </c>
      <c r="BG154" s="132">
        <f>IF(N154="zákl. přenesená",J154,0)</f>
        <v>0</v>
      </c>
      <c r="BH154" s="132">
        <f>IF(N154="sníž. přenesená",J154,0)</f>
        <v>0</v>
      </c>
      <c r="BI154" s="132">
        <f>IF(N154="nulová",J154,0)</f>
        <v>0</v>
      </c>
      <c r="BJ154" s="16" t="s">
        <v>82</v>
      </c>
      <c r="BK154" s="132">
        <f>ROUND(I154*H154,2)</f>
        <v>0</v>
      </c>
      <c r="BL154" s="16" t="s">
        <v>152</v>
      </c>
      <c r="BM154" s="131" t="s">
        <v>177</v>
      </c>
    </row>
    <row r="155" spans="2:65" s="12" customFormat="1">
      <c r="B155" s="133"/>
      <c r="C155" s="241"/>
      <c r="D155" s="242" t="s">
        <v>153</v>
      </c>
      <c r="E155" s="243" t="s">
        <v>1</v>
      </c>
      <c r="F155" s="244" t="s">
        <v>178</v>
      </c>
      <c r="G155" s="241"/>
      <c r="H155" s="245">
        <v>39</v>
      </c>
      <c r="I155" s="135"/>
      <c r="L155" s="133"/>
      <c r="M155" s="136"/>
      <c r="T155" s="137"/>
      <c r="AT155" s="134" t="s">
        <v>153</v>
      </c>
      <c r="AU155" s="134" t="s">
        <v>84</v>
      </c>
      <c r="AV155" s="12" t="s">
        <v>84</v>
      </c>
      <c r="AW155" s="12" t="s">
        <v>30</v>
      </c>
      <c r="AX155" s="12" t="s">
        <v>74</v>
      </c>
      <c r="AY155" s="134" t="s">
        <v>147</v>
      </c>
    </row>
    <row r="156" spans="2:65" s="13" customFormat="1">
      <c r="B156" s="138"/>
      <c r="C156" s="246"/>
      <c r="D156" s="242" t="s">
        <v>153</v>
      </c>
      <c r="E156" s="247" t="s">
        <v>1</v>
      </c>
      <c r="F156" s="248" t="s">
        <v>154</v>
      </c>
      <c r="G156" s="246"/>
      <c r="H156" s="249">
        <v>39</v>
      </c>
      <c r="I156" s="140"/>
      <c r="L156" s="138"/>
      <c r="M156" s="141"/>
      <c r="T156" s="142"/>
      <c r="AT156" s="139" t="s">
        <v>153</v>
      </c>
      <c r="AU156" s="139" t="s">
        <v>84</v>
      </c>
      <c r="AV156" s="13" t="s">
        <v>155</v>
      </c>
      <c r="AW156" s="13" t="s">
        <v>30</v>
      </c>
      <c r="AX156" s="13" t="s">
        <v>74</v>
      </c>
      <c r="AY156" s="139" t="s">
        <v>147</v>
      </c>
    </row>
    <row r="157" spans="2:65" s="14" customFormat="1">
      <c r="B157" s="143"/>
      <c r="C157" s="250"/>
      <c r="D157" s="242" t="s">
        <v>153</v>
      </c>
      <c r="E157" s="251" t="s">
        <v>1</v>
      </c>
      <c r="F157" s="252" t="s">
        <v>156</v>
      </c>
      <c r="G157" s="250"/>
      <c r="H157" s="253">
        <v>39</v>
      </c>
      <c r="I157" s="145"/>
      <c r="L157" s="143"/>
      <c r="M157" s="146"/>
      <c r="T157" s="147"/>
      <c r="AT157" s="144" t="s">
        <v>153</v>
      </c>
      <c r="AU157" s="144" t="s">
        <v>84</v>
      </c>
      <c r="AV157" s="14" t="s">
        <v>152</v>
      </c>
      <c r="AW157" s="14" t="s">
        <v>30</v>
      </c>
      <c r="AX157" s="14" t="s">
        <v>82</v>
      </c>
      <c r="AY157" s="144" t="s">
        <v>147</v>
      </c>
    </row>
    <row r="158" spans="2:65" s="1" customFormat="1" ht="33" customHeight="1">
      <c r="B158" s="123"/>
      <c r="C158" s="236">
        <v>7</v>
      </c>
      <c r="D158" s="236" t="s">
        <v>149</v>
      </c>
      <c r="E158" s="237" t="s">
        <v>180</v>
      </c>
      <c r="F158" s="238" t="s">
        <v>181</v>
      </c>
      <c r="G158" s="239" t="s">
        <v>182</v>
      </c>
      <c r="H158" s="240">
        <v>436.95699999999999</v>
      </c>
      <c r="I158" s="125"/>
      <c r="J158" s="126">
        <f>ROUND(I158*H158,2)</f>
        <v>0</v>
      </c>
      <c r="K158" s="124" t="s">
        <v>151</v>
      </c>
      <c r="L158" s="29"/>
      <c r="M158" s="127" t="s">
        <v>1</v>
      </c>
      <c r="N158" s="128" t="s">
        <v>39</v>
      </c>
      <c r="P158" s="129">
        <f>O158*H158</f>
        <v>0</v>
      </c>
      <c r="Q158" s="129">
        <v>0</v>
      </c>
      <c r="R158" s="129">
        <f>Q158*H158</f>
        <v>0</v>
      </c>
      <c r="S158" s="129">
        <v>0</v>
      </c>
      <c r="T158" s="130">
        <f>S158*H158</f>
        <v>0</v>
      </c>
      <c r="AR158" s="131" t="s">
        <v>152</v>
      </c>
      <c r="AT158" s="131" t="s">
        <v>149</v>
      </c>
      <c r="AU158" s="131" t="s">
        <v>84</v>
      </c>
      <c r="AY158" s="16" t="s">
        <v>147</v>
      </c>
      <c r="BE158" s="132">
        <f>IF(N158="základní",J158,0)</f>
        <v>0</v>
      </c>
      <c r="BF158" s="132">
        <f>IF(N158="snížená",J158,0)</f>
        <v>0</v>
      </c>
      <c r="BG158" s="132">
        <f>IF(N158="zákl. přenesená",J158,0)</f>
        <v>0</v>
      </c>
      <c r="BH158" s="132">
        <f>IF(N158="sníž. přenesená",J158,0)</f>
        <v>0</v>
      </c>
      <c r="BI158" s="132">
        <f>IF(N158="nulová",J158,0)</f>
        <v>0</v>
      </c>
      <c r="BJ158" s="16" t="s">
        <v>82</v>
      </c>
      <c r="BK158" s="132">
        <f>ROUND(I158*H158,2)</f>
        <v>0</v>
      </c>
      <c r="BL158" s="16" t="s">
        <v>152</v>
      </c>
      <c r="BM158" s="131" t="s">
        <v>183</v>
      </c>
    </row>
    <row r="159" spans="2:65" s="12" customFormat="1">
      <c r="B159" s="133"/>
      <c r="C159" s="241"/>
      <c r="D159" s="242" t="s">
        <v>153</v>
      </c>
      <c r="E159" s="243" t="s">
        <v>1</v>
      </c>
      <c r="F159" s="244" t="s">
        <v>184</v>
      </c>
      <c r="G159" s="241"/>
      <c r="H159" s="245">
        <v>11</v>
      </c>
      <c r="I159" s="135"/>
      <c r="L159" s="133"/>
      <c r="M159" s="136"/>
      <c r="T159" s="137"/>
      <c r="AT159" s="134" t="s">
        <v>153</v>
      </c>
      <c r="AU159" s="134" t="s">
        <v>84</v>
      </c>
      <c r="AV159" s="12" t="s">
        <v>84</v>
      </c>
      <c r="AW159" s="12" t="s">
        <v>30</v>
      </c>
      <c r="AX159" s="12" t="s">
        <v>74</v>
      </c>
      <c r="AY159" s="134" t="s">
        <v>147</v>
      </c>
    </row>
    <row r="160" spans="2:65" s="12" customFormat="1">
      <c r="B160" s="133"/>
      <c r="C160" s="241"/>
      <c r="D160" s="242" t="s">
        <v>153</v>
      </c>
      <c r="E160" s="243" t="s">
        <v>1</v>
      </c>
      <c r="F160" s="244" t="s">
        <v>185</v>
      </c>
      <c r="G160" s="241"/>
      <c r="H160" s="245">
        <v>75.075000000000003</v>
      </c>
      <c r="I160" s="135"/>
      <c r="L160" s="133"/>
      <c r="M160" s="136"/>
      <c r="T160" s="137"/>
      <c r="AT160" s="134" t="s">
        <v>153</v>
      </c>
      <c r="AU160" s="134" t="s">
        <v>84</v>
      </c>
      <c r="AV160" s="12" t="s">
        <v>84</v>
      </c>
      <c r="AW160" s="12" t="s">
        <v>30</v>
      </c>
      <c r="AX160" s="12" t="s">
        <v>74</v>
      </c>
      <c r="AY160" s="134" t="s">
        <v>147</v>
      </c>
    </row>
    <row r="161" spans="2:65" s="12" customFormat="1">
      <c r="B161" s="133"/>
      <c r="C161" s="241"/>
      <c r="D161" s="242" t="s">
        <v>153</v>
      </c>
      <c r="E161" s="243" t="s">
        <v>1</v>
      </c>
      <c r="F161" s="244" t="s">
        <v>186</v>
      </c>
      <c r="G161" s="241"/>
      <c r="H161" s="245">
        <v>2.31</v>
      </c>
      <c r="I161" s="135"/>
      <c r="L161" s="133"/>
      <c r="M161" s="136"/>
      <c r="T161" s="137"/>
      <c r="AT161" s="134" t="s">
        <v>153</v>
      </c>
      <c r="AU161" s="134" t="s">
        <v>84</v>
      </c>
      <c r="AV161" s="12" t="s">
        <v>84</v>
      </c>
      <c r="AW161" s="12" t="s">
        <v>30</v>
      </c>
      <c r="AX161" s="12" t="s">
        <v>74</v>
      </c>
      <c r="AY161" s="134" t="s">
        <v>147</v>
      </c>
    </row>
    <row r="162" spans="2:65" s="12" customFormat="1">
      <c r="B162" s="133"/>
      <c r="C162" s="241"/>
      <c r="D162" s="242" t="s">
        <v>153</v>
      </c>
      <c r="E162" s="243" t="s">
        <v>1</v>
      </c>
      <c r="F162" s="244" t="s">
        <v>187</v>
      </c>
      <c r="G162" s="241"/>
      <c r="H162" s="245">
        <v>185.9</v>
      </c>
      <c r="I162" s="135"/>
      <c r="L162" s="133"/>
      <c r="M162" s="136"/>
      <c r="T162" s="137"/>
      <c r="AT162" s="134" t="s">
        <v>153</v>
      </c>
      <c r="AU162" s="134" t="s">
        <v>84</v>
      </c>
      <c r="AV162" s="12" t="s">
        <v>84</v>
      </c>
      <c r="AW162" s="12" t="s">
        <v>30</v>
      </c>
      <c r="AX162" s="12" t="s">
        <v>74</v>
      </c>
      <c r="AY162" s="134" t="s">
        <v>147</v>
      </c>
    </row>
    <row r="163" spans="2:65" s="12" customFormat="1">
      <c r="B163" s="133"/>
      <c r="C163" s="241"/>
      <c r="D163" s="242" t="s">
        <v>153</v>
      </c>
      <c r="E163" s="243" t="s">
        <v>1</v>
      </c>
      <c r="F163" s="244" t="s">
        <v>188</v>
      </c>
      <c r="G163" s="241"/>
      <c r="H163" s="245">
        <v>17.16</v>
      </c>
      <c r="I163" s="135"/>
      <c r="L163" s="133"/>
      <c r="M163" s="136"/>
      <c r="T163" s="137"/>
      <c r="AT163" s="134" t="s">
        <v>153</v>
      </c>
      <c r="AU163" s="134" t="s">
        <v>84</v>
      </c>
      <c r="AV163" s="12" t="s">
        <v>84</v>
      </c>
      <c r="AW163" s="12" t="s">
        <v>30</v>
      </c>
      <c r="AX163" s="12" t="s">
        <v>74</v>
      </c>
      <c r="AY163" s="134" t="s">
        <v>147</v>
      </c>
    </row>
    <row r="164" spans="2:65" s="13" customFormat="1">
      <c r="B164" s="138"/>
      <c r="C164" s="246"/>
      <c r="D164" s="242" t="s">
        <v>153</v>
      </c>
      <c r="E164" s="247" t="s">
        <v>1</v>
      </c>
      <c r="F164" s="248" t="s">
        <v>154</v>
      </c>
      <c r="G164" s="246"/>
      <c r="H164" s="249">
        <v>291.44499999999999</v>
      </c>
      <c r="I164" s="140"/>
      <c r="L164" s="138"/>
      <c r="M164" s="141"/>
      <c r="T164" s="142"/>
      <c r="AT164" s="139" t="s">
        <v>153</v>
      </c>
      <c r="AU164" s="139" t="s">
        <v>84</v>
      </c>
      <c r="AV164" s="13" t="s">
        <v>155</v>
      </c>
      <c r="AW164" s="13" t="s">
        <v>30</v>
      </c>
      <c r="AX164" s="13" t="s">
        <v>74</v>
      </c>
      <c r="AY164" s="139" t="s">
        <v>147</v>
      </c>
    </row>
    <row r="165" spans="2:65" s="12" customFormat="1">
      <c r="B165" s="133"/>
      <c r="C165" s="241"/>
      <c r="D165" s="242" t="s">
        <v>153</v>
      </c>
      <c r="E165" s="243" t="s">
        <v>1</v>
      </c>
      <c r="F165" s="244" t="s">
        <v>189</v>
      </c>
      <c r="G165" s="241"/>
      <c r="H165" s="245">
        <v>7.032</v>
      </c>
      <c r="I165" s="135"/>
      <c r="L165" s="133"/>
      <c r="M165" s="136"/>
      <c r="T165" s="137"/>
      <c r="AT165" s="134" t="s">
        <v>153</v>
      </c>
      <c r="AU165" s="134" t="s">
        <v>84</v>
      </c>
      <c r="AV165" s="12" t="s">
        <v>84</v>
      </c>
      <c r="AW165" s="12" t="s">
        <v>30</v>
      </c>
      <c r="AX165" s="12" t="s">
        <v>74</v>
      </c>
      <c r="AY165" s="134" t="s">
        <v>147</v>
      </c>
    </row>
    <row r="166" spans="2:65" s="12" customFormat="1">
      <c r="B166" s="133"/>
      <c r="C166" s="241"/>
      <c r="D166" s="242" t="s">
        <v>153</v>
      </c>
      <c r="E166" s="243" t="s">
        <v>1</v>
      </c>
      <c r="F166" s="244" t="s">
        <v>190</v>
      </c>
      <c r="G166" s="241"/>
      <c r="H166" s="245">
        <v>0.16</v>
      </c>
      <c r="I166" s="135"/>
      <c r="L166" s="133"/>
      <c r="M166" s="136"/>
      <c r="T166" s="137"/>
      <c r="AT166" s="134" t="s">
        <v>153</v>
      </c>
      <c r="AU166" s="134" t="s">
        <v>84</v>
      </c>
      <c r="AV166" s="12" t="s">
        <v>84</v>
      </c>
      <c r="AW166" s="12" t="s">
        <v>30</v>
      </c>
      <c r="AX166" s="12" t="s">
        <v>74</v>
      </c>
      <c r="AY166" s="134" t="s">
        <v>147</v>
      </c>
    </row>
    <row r="167" spans="2:65" s="12" customFormat="1">
      <c r="B167" s="133"/>
      <c r="C167" s="241"/>
      <c r="D167" s="242" t="s">
        <v>153</v>
      </c>
      <c r="E167" s="243" t="s">
        <v>1</v>
      </c>
      <c r="F167" s="244" t="s">
        <v>191</v>
      </c>
      <c r="G167" s="241"/>
      <c r="H167" s="245">
        <v>0.3</v>
      </c>
      <c r="I167" s="135"/>
      <c r="L167" s="133"/>
      <c r="M167" s="136"/>
      <c r="T167" s="137"/>
      <c r="AT167" s="134" t="s">
        <v>153</v>
      </c>
      <c r="AU167" s="134" t="s">
        <v>84</v>
      </c>
      <c r="AV167" s="12" t="s">
        <v>84</v>
      </c>
      <c r="AW167" s="12" t="s">
        <v>30</v>
      </c>
      <c r="AX167" s="12" t="s">
        <v>74</v>
      </c>
      <c r="AY167" s="134" t="s">
        <v>147</v>
      </c>
    </row>
    <row r="168" spans="2:65" s="12" customFormat="1">
      <c r="B168" s="133"/>
      <c r="C168" s="241"/>
      <c r="D168" s="242" t="s">
        <v>153</v>
      </c>
      <c r="E168" s="243" t="s">
        <v>1</v>
      </c>
      <c r="F168" s="244" t="s">
        <v>192</v>
      </c>
      <c r="G168" s="241"/>
      <c r="H168" s="245">
        <v>4.38</v>
      </c>
      <c r="I168" s="135"/>
      <c r="L168" s="133"/>
      <c r="M168" s="136"/>
      <c r="T168" s="137"/>
      <c r="AT168" s="134" t="s">
        <v>153</v>
      </c>
      <c r="AU168" s="134" t="s">
        <v>84</v>
      </c>
      <c r="AV168" s="12" t="s">
        <v>84</v>
      </c>
      <c r="AW168" s="12" t="s">
        <v>30</v>
      </c>
      <c r="AX168" s="12" t="s">
        <v>74</v>
      </c>
      <c r="AY168" s="134" t="s">
        <v>147</v>
      </c>
    </row>
    <row r="169" spans="2:65" s="12" customFormat="1">
      <c r="B169" s="133"/>
      <c r="C169" s="241"/>
      <c r="D169" s="242" t="s">
        <v>153</v>
      </c>
      <c r="E169" s="243" t="s">
        <v>1</v>
      </c>
      <c r="F169" s="244" t="s">
        <v>193</v>
      </c>
      <c r="G169" s="241"/>
      <c r="H169" s="245">
        <v>0.32</v>
      </c>
      <c r="I169" s="135"/>
      <c r="L169" s="133"/>
      <c r="M169" s="136"/>
      <c r="T169" s="137"/>
      <c r="AT169" s="134" t="s">
        <v>153</v>
      </c>
      <c r="AU169" s="134" t="s">
        <v>84</v>
      </c>
      <c r="AV169" s="12" t="s">
        <v>84</v>
      </c>
      <c r="AW169" s="12" t="s">
        <v>30</v>
      </c>
      <c r="AX169" s="12" t="s">
        <v>74</v>
      </c>
      <c r="AY169" s="134" t="s">
        <v>147</v>
      </c>
    </row>
    <row r="170" spans="2:65" s="13" customFormat="1">
      <c r="B170" s="138"/>
      <c r="C170" s="246"/>
      <c r="D170" s="242" t="s">
        <v>153</v>
      </c>
      <c r="E170" s="247" t="s">
        <v>1</v>
      </c>
      <c r="F170" s="248" t="s">
        <v>154</v>
      </c>
      <c r="G170" s="246"/>
      <c r="H170" s="249">
        <v>12.192</v>
      </c>
      <c r="I170" s="140"/>
      <c r="L170" s="138"/>
      <c r="M170" s="141"/>
      <c r="T170" s="142"/>
      <c r="AT170" s="139" t="s">
        <v>153</v>
      </c>
      <c r="AU170" s="139" t="s">
        <v>84</v>
      </c>
      <c r="AV170" s="13" t="s">
        <v>155</v>
      </c>
      <c r="AW170" s="13" t="s">
        <v>30</v>
      </c>
      <c r="AX170" s="13" t="s">
        <v>74</v>
      </c>
      <c r="AY170" s="139" t="s">
        <v>147</v>
      </c>
    </row>
    <row r="171" spans="2:65" s="12" customFormat="1">
      <c r="B171" s="133"/>
      <c r="C171" s="241"/>
      <c r="D171" s="242" t="s">
        <v>153</v>
      </c>
      <c r="E171" s="243" t="s">
        <v>1</v>
      </c>
      <c r="F171" s="244" t="s">
        <v>194</v>
      </c>
      <c r="G171" s="241"/>
      <c r="H171" s="245">
        <v>133.32</v>
      </c>
      <c r="I171" s="135"/>
      <c r="L171" s="133"/>
      <c r="M171" s="136"/>
      <c r="T171" s="137"/>
      <c r="AT171" s="134" t="s">
        <v>153</v>
      </c>
      <c r="AU171" s="134" t="s">
        <v>84</v>
      </c>
      <c r="AV171" s="12" t="s">
        <v>84</v>
      </c>
      <c r="AW171" s="12" t="s">
        <v>30</v>
      </c>
      <c r="AX171" s="12" t="s">
        <v>74</v>
      </c>
      <c r="AY171" s="134" t="s">
        <v>147</v>
      </c>
    </row>
    <row r="172" spans="2:65" s="13" customFormat="1">
      <c r="B172" s="138"/>
      <c r="C172" s="246"/>
      <c r="D172" s="242" t="s">
        <v>153</v>
      </c>
      <c r="E172" s="247" t="s">
        <v>1</v>
      </c>
      <c r="F172" s="248" t="s">
        <v>154</v>
      </c>
      <c r="G172" s="246"/>
      <c r="H172" s="249">
        <v>133.32</v>
      </c>
      <c r="I172" s="140"/>
      <c r="L172" s="138"/>
      <c r="M172" s="141"/>
      <c r="T172" s="142"/>
      <c r="AT172" s="139" t="s">
        <v>153</v>
      </c>
      <c r="AU172" s="139" t="s">
        <v>84</v>
      </c>
      <c r="AV172" s="13" t="s">
        <v>155</v>
      </c>
      <c r="AW172" s="13" t="s">
        <v>30</v>
      </c>
      <c r="AX172" s="13" t="s">
        <v>74</v>
      </c>
      <c r="AY172" s="139" t="s">
        <v>147</v>
      </c>
    </row>
    <row r="173" spans="2:65" s="14" customFormat="1">
      <c r="B173" s="143"/>
      <c r="C173" s="250"/>
      <c r="D173" s="242" t="s">
        <v>153</v>
      </c>
      <c r="E173" s="251" t="s">
        <v>99</v>
      </c>
      <c r="F173" s="252" t="s">
        <v>156</v>
      </c>
      <c r="G173" s="250"/>
      <c r="H173" s="253">
        <v>436.95699999999999</v>
      </c>
      <c r="I173" s="145"/>
      <c r="L173" s="143"/>
      <c r="M173" s="146"/>
      <c r="T173" s="147"/>
      <c r="AT173" s="144" t="s">
        <v>153</v>
      </c>
      <c r="AU173" s="144" t="s">
        <v>84</v>
      </c>
      <c r="AV173" s="14" t="s">
        <v>152</v>
      </c>
      <c r="AW173" s="14" t="s">
        <v>30</v>
      </c>
      <c r="AX173" s="14" t="s">
        <v>82</v>
      </c>
      <c r="AY173" s="144" t="s">
        <v>147</v>
      </c>
    </row>
    <row r="174" spans="2:65" s="1" customFormat="1" ht="24.2" customHeight="1">
      <c r="B174" s="123"/>
      <c r="C174" s="236">
        <v>8</v>
      </c>
      <c r="D174" s="236" t="s">
        <v>149</v>
      </c>
      <c r="E174" s="237" t="s">
        <v>196</v>
      </c>
      <c r="F174" s="238" t="s">
        <v>197</v>
      </c>
      <c r="G174" s="239" t="s">
        <v>182</v>
      </c>
      <c r="H174" s="240">
        <v>1</v>
      </c>
      <c r="I174" s="125"/>
      <c r="J174" s="126">
        <f>ROUND(I174*H174,2)</f>
        <v>0</v>
      </c>
      <c r="K174" s="124" t="s">
        <v>151</v>
      </c>
      <c r="L174" s="29"/>
      <c r="M174" s="127" t="s">
        <v>1</v>
      </c>
      <c r="N174" s="128" t="s">
        <v>39</v>
      </c>
      <c r="P174" s="129">
        <f>O174*H174</f>
        <v>0</v>
      </c>
      <c r="Q174" s="129">
        <v>0</v>
      </c>
      <c r="R174" s="129">
        <f>Q174*H174</f>
        <v>0</v>
      </c>
      <c r="S174" s="129">
        <v>0</v>
      </c>
      <c r="T174" s="130">
        <f>S174*H174</f>
        <v>0</v>
      </c>
      <c r="AR174" s="131" t="s">
        <v>152</v>
      </c>
      <c r="AT174" s="131" t="s">
        <v>149</v>
      </c>
      <c r="AU174" s="131" t="s">
        <v>84</v>
      </c>
      <c r="AY174" s="16" t="s">
        <v>147</v>
      </c>
      <c r="BE174" s="132">
        <f>IF(N174="základní",J174,0)</f>
        <v>0</v>
      </c>
      <c r="BF174" s="132">
        <f>IF(N174="snížená",J174,0)</f>
        <v>0</v>
      </c>
      <c r="BG174" s="132">
        <f>IF(N174="zákl. přenesená",J174,0)</f>
        <v>0</v>
      </c>
      <c r="BH174" s="132">
        <f>IF(N174="sníž. přenesená",J174,0)</f>
        <v>0</v>
      </c>
      <c r="BI174" s="132">
        <f>IF(N174="nulová",J174,0)</f>
        <v>0</v>
      </c>
      <c r="BJ174" s="16" t="s">
        <v>82</v>
      </c>
      <c r="BK174" s="132">
        <f>ROUND(I174*H174,2)</f>
        <v>0</v>
      </c>
      <c r="BL174" s="16" t="s">
        <v>152</v>
      </c>
      <c r="BM174" s="131" t="s">
        <v>198</v>
      </c>
    </row>
    <row r="175" spans="2:65" s="12" customFormat="1">
      <c r="B175" s="133"/>
      <c r="C175" s="241"/>
      <c r="D175" s="242" t="s">
        <v>153</v>
      </c>
      <c r="E175" s="243" t="s">
        <v>1</v>
      </c>
      <c r="F175" s="244" t="s">
        <v>199</v>
      </c>
      <c r="G175" s="241"/>
      <c r="H175" s="245">
        <v>1</v>
      </c>
      <c r="I175" s="135"/>
      <c r="L175" s="133"/>
      <c r="M175" s="136"/>
      <c r="T175" s="137"/>
      <c r="AT175" s="134" t="s">
        <v>153</v>
      </c>
      <c r="AU175" s="134" t="s">
        <v>84</v>
      </c>
      <c r="AV175" s="12" t="s">
        <v>84</v>
      </c>
      <c r="AW175" s="12" t="s">
        <v>30</v>
      </c>
      <c r="AX175" s="12" t="s">
        <v>74</v>
      </c>
      <c r="AY175" s="134" t="s">
        <v>147</v>
      </c>
    </row>
    <row r="176" spans="2:65" s="13" customFormat="1">
      <c r="B176" s="138"/>
      <c r="C176" s="246"/>
      <c r="D176" s="242" t="s">
        <v>153</v>
      </c>
      <c r="E176" s="247" t="s">
        <v>1</v>
      </c>
      <c r="F176" s="248" t="s">
        <v>154</v>
      </c>
      <c r="G176" s="246"/>
      <c r="H176" s="249">
        <v>1</v>
      </c>
      <c r="I176" s="140"/>
      <c r="L176" s="138"/>
      <c r="M176" s="141"/>
      <c r="T176" s="142"/>
      <c r="AT176" s="139" t="s">
        <v>153</v>
      </c>
      <c r="AU176" s="139" t="s">
        <v>84</v>
      </c>
      <c r="AV176" s="13" t="s">
        <v>155</v>
      </c>
      <c r="AW176" s="13" t="s">
        <v>30</v>
      </c>
      <c r="AX176" s="13" t="s">
        <v>74</v>
      </c>
      <c r="AY176" s="139" t="s">
        <v>147</v>
      </c>
    </row>
    <row r="177" spans="2:65" s="14" customFormat="1">
      <c r="B177" s="143"/>
      <c r="C177" s="250"/>
      <c r="D177" s="242" t="s">
        <v>153</v>
      </c>
      <c r="E177" s="251" t="s">
        <v>1</v>
      </c>
      <c r="F177" s="252" t="s">
        <v>156</v>
      </c>
      <c r="G177" s="250"/>
      <c r="H177" s="253">
        <v>1</v>
      </c>
      <c r="I177" s="145"/>
      <c r="L177" s="143"/>
      <c r="M177" s="146"/>
      <c r="T177" s="147"/>
      <c r="AT177" s="144" t="s">
        <v>153</v>
      </c>
      <c r="AU177" s="144" t="s">
        <v>84</v>
      </c>
      <c r="AV177" s="14" t="s">
        <v>152</v>
      </c>
      <c r="AW177" s="14" t="s">
        <v>30</v>
      </c>
      <c r="AX177" s="14" t="s">
        <v>82</v>
      </c>
      <c r="AY177" s="144" t="s">
        <v>147</v>
      </c>
    </row>
    <row r="178" spans="2:65" s="1" customFormat="1" ht="24.2" customHeight="1">
      <c r="B178" s="123"/>
      <c r="C178" s="236">
        <v>9</v>
      </c>
      <c r="D178" s="236" t="s">
        <v>149</v>
      </c>
      <c r="E178" s="237" t="s">
        <v>200</v>
      </c>
      <c r="F178" s="238" t="s">
        <v>201</v>
      </c>
      <c r="G178" s="239" t="s">
        <v>182</v>
      </c>
      <c r="H178" s="240">
        <v>10.125</v>
      </c>
      <c r="I178" s="125"/>
      <c r="J178" s="126">
        <f>ROUND(I178*H178,2)</f>
        <v>0</v>
      </c>
      <c r="K178" s="124" t="s">
        <v>151</v>
      </c>
      <c r="L178" s="29"/>
      <c r="M178" s="127" t="s">
        <v>1</v>
      </c>
      <c r="N178" s="128" t="s">
        <v>39</v>
      </c>
      <c r="P178" s="129">
        <f>O178*H178</f>
        <v>0</v>
      </c>
      <c r="Q178" s="129">
        <v>0</v>
      </c>
      <c r="R178" s="129">
        <f>Q178*H178</f>
        <v>0</v>
      </c>
      <c r="S178" s="129">
        <v>0</v>
      </c>
      <c r="T178" s="130">
        <f>S178*H178</f>
        <v>0</v>
      </c>
      <c r="AR178" s="131" t="s">
        <v>152</v>
      </c>
      <c r="AT178" s="131" t="s">
        <v>149</v>
      </c>
      <c r="AU178" s="131" t="s">
        <v>84</v>
      </c>
      <c r="AY178" s="16" t="s">
        <v>147</v>
      </c>
      <c r="BE178" s="132">
        <f>IF(N178="základní",J178,0)</f>
        <v>0</v>
      </c>
      <c r="BF178" s="132">
        <f>IF(N178="snížená",J178,0)</f>
        <v>0</v>
      </c>
      <c r="BG178" s="132">
        <f>IF(N178="zákl. přenesená",J178,0)</f>
        <v>0</v>
      </c>
      <c r="BH178" s="132">
        <f>IF(N178="sníž. přenesená",J178,0)</f>
        <v>0</v>
      </c>
      <c r="BI178" s="132">
        <f>IF(N178="nulová",J178,0)</f>
        <v>0</v>
      </c>
      <c r="BJ178" s="16" t="s">
        <v>82</v>
      </c>
      <c r="BK178" s="132">
        <f>ROUND(I178*H178,2)</f>
        <v>0</v>
      </c>
      <c r="BL178" s="16" t="s">
        <v>152</v>
      </c>
      <c r="BM178" s="131" t="s">
        <v>202</v>
      </c>
    </row>
    <row r="179" spans="2:65" s="12" customFormat="1">
      <c r="B179" s="133"/>
      <c r="C179" s="241"/>
      <c r="D179" s="242" t="s">
        <v>153</v>
      </c>
      <c r="E179" s="243" t="s">
        <v>1</v>
      </c>
      <c r="F179" s="244" t="s">
        <v>203</v>
      </c>
      <c r="G179" s="241"/>
      <c r="H179" s="245">
        <v>10.125</v>
      </c>
      <c r="I179" s="135"/>
      <c r="L179" s="133"/>
      <c r="M179" s="136"/>
      <c r="T179" s="137"/>
      <c r="AT179" s="134" t="s">
        <v>153</v>
      </c>
      <c r="AU179" s="134" t="s">
        <v>84</v>
      </c>
      <c r="AV179" s="12" t="s">
        <v>84</v>
      </c>
      <c r="AW179" s="12" t="s">
        <v>30</v>
      </c>
      <c r="AX179" s="12" t="s">
        <v>74</v>
      </c>
      <c r="AY179" s="134" t="s">
        <v>147</v>
      </c>
    </row>
    <row r="180" spans="2:65" s="13" customFormat="1">
      <c r="B180" s="138"/>
      <c r="C180" s="246"/>
      <c r="D180" s="242" t="s">
        <v>153</v>
      </c>
      <c r="E180" s="247" t="s">
        <v>1</v>
      </c>
      <c r="F180" s="248" t="s">
        <v>154</v>
      </c>
      <c r="G180" s="246"/>
      <c r="H180" s="249">
        <v>10.125</v>
      </c>
      <c r="I180" s="140"/>
      <c r="L180" s="138"/>
      <c r="M180" s="141"/>
      <c r="T180" s="142"/>
      <c r="AT180" s="139" t="s">
        <v>153</v>
      </c>
      <c r="AU180" s="139" t="s">
        <v>84</v>
      </c>
      <c r="AV180" s="13" t="s">
        <v>155</v>
      </c>
      <c r="AW180" s="13" t="s">
        <v>30</v>
      </c>
      <c r="AX180" s="13" t="s">
        <v>74</v>
      </c>
      <c r="AY180" s="139" t="s">
        <v>147</v>
      </c>
    </row>
    <row r="181" spans="2:65" s="14" customFormat="1">
      <c r="B181" s="143"/>
      <c r="C181" s="250"/>
      <c r="D181" s="242" t="s">
        <v>153</v>
      </c>
      <c r="E181" s="251" t="s">
        <v>92</v>
      </c>
      <c r="F181" s="252" t="s">
        <v>156</v>
      </c>
      <c r="G181" s="250"/>
      <c r="H181" s="253">
        <v>10.125</v>
      </c>
      <c r="I181" s="145"/>
      <c r="L181" s="143"/>
      <c r="M181" s="146"/>
      <c r="T181" s="147"/>
      <c r="AT181" s="144" t="s">
        <v>153</v>
      </c>
      <c r="AU181" s="144" t="s">
        <v>84</v>
      </c>
      <c r="AV181" s="14" t="s">
        <v>152</v>
      </c>
      <c r="AW181" s="14" t="s">
        <v>30</v>
      </c>
      <c r="AX181" s="14" t="s">
        <v>82</v>
      </c>
      <c r="AY181" s="144" t="s">
        <v>147</v>
      </c>
    </row>
    <row r="182" spans="2:65" s="1" customFormat="1" ht="24.2" customHeight="1">
      <c r="B182" s="123"/>
      <c r="C182" s="236">
        <v>10</v>
      </c>
      <c r="D182" s="236" t="s">
        <v>149</v>
      </c>
      <c r="E182" s="237" t="s">
        <v>204</v>
      </c>
      <c r="F182" s="238" t="s">
        <v>205</v>
      </c>
      <c r="G182" s="239" t="s">
        <v>182</v>
      </c>
      <c r="H182" s="240">
        <v>0.64</v>
      </c>
      <c r="I182" s="125"/>
      <c r="J182" s="126">
        <f>ROUND(I182*H182,2)</f>
        <v>0</v>
      </c>
      <c r="K182" s="124" t="s">
        <v>151</v>
      </c>
      <c r="L182" s="29"/>
      <c r="M182" s="127" t="s">
        <v>1</v>
      </c>
      <c r="N182" s="128" t="s">
        <v>39</v>
      </c>
      <c r="P182" s="129">
        <f>O182*H182</f>
        <v>0</v>
      </c>
      <c r="Q182" s="129">
        <v>0</v>
      </c>
      <c r="R182" s="129">
        <f>Q182*H182</f>
        <v>0</v>
      </c>
      <c r="S182" s="129">
        <v>0</v>
      </c>
      <c r="T182" s="130">
        <f>S182*H182</f>
        <v>0</v>
      </c>
      <c r="AR182" s="131" t="s">
        <v>152</v>
      </c>
      <c r="AT182" s="131" t="s">
        <v>149</v>
      </c>
      <c r="AU182" s="131" t="s">
        <v>84</v>
      </c>
      <c r="AY182" s="16" t="s">
        <v>147</v>
      </c>
      <c r="BE182" s="132">
        <f>IF(N182="základní",J182,0)</f>
        <v>0</v>
      </c>
      <c r="BF182" s="132">
        <f>IF(N182="snížená",J182,0)</f>
        <v>0</v>
      </c>
      <c r="BG182" s="132">
        <f>IF(N182="zákl. přenesená",J182,0)</f>
        <v>0</v>
      </c>
      <c r="BH182" s="132">
        <f>IF(N182="sníž. přenesená",J182,0)</f>
        <v>0</v>
      </c>
      <c r="BI182" s="132">
        <f>IF(N182="nulová",J182,0)</f>
        <v>0</v>
      </c>
      <c r="BJ182" s="16" t="s">
        <v>82</v>
      </c>
      <c r="BK182" s="132">
        <f>ROUND(I182*H182,2)</f>
        <v>0</v>
      </c>
      <c r="BL182" s="16" t="s">
        <v>152</v>
      </c>
      <c r="BM182" s="131" t="s">
        <v>206</v>
      </c>
    </row>
    <row r="183" spans="2:65" s="12" customFormat="1">
      <c r="B183" s="133"/>
      <c r="C183" s="241"/>
      <c r="D183" s="242" t="s">
        <v>153</v>
      </c>
      <c r="E183" s="243" t="s">
        <v>1</v>
      </c>
      <c r="F183" s="244" t="s">
        <v>207</v>
      </c>
      <c r="G183" s="241"/>
      <c r="H183" s="245">
        <v>0.64</v>
      </c>
      <c r="I183" s="135"/>
      <c r="L183" s="133"/>
      <c r="M183" s="136"/>
      <c r="T183" s="137"/>
      <c r="AT183" s="134" t="s">
        <v>153</v>
      </c>
      <c r="AU183" s="134" t="s">
        <v>84</v>
      </c>
      <c r="AV183" s="12" t="s">
        <v>84</v>
      </c>
      <c r="AW183" s="12" t="s">
        <v>30</v>
      </c>
      <c r="AX183" s="12" t="s">
        <v>74</v>
      </c>
      <c r="AY183" s="134" t="s">
        <v>147</v>
      </c>
    </row>
    <row r="184" spans="2:65" s="13" customFormat="1">
      <c r="B184" s="138"/>
      <c r="C184" s="246"/>
      <c r="D184" s="242" t="s">
        <v>153</v>
      </c>
      <c r="E184" s="247" t="s">
        <v>1</v>
      </c>
      <c r="F184" s="248" t="s">
        <v>154</v>
      </c>
      <c r="G184" s="246"/>
      <c r="H184" s="249">
        <v>0.64</v>
      </c>
      <c r="I184" s="140"/>
      <c r="L184" s="138"/>
      <c r="M184" s="141"/>
      <c r="T184" s="142"/>
      <c r="AT184" s="139" t="s">
        <v>153</v>
      </c>
      <c r="AU184" s="139" t="s">
        <v>84</v>
      </c>
      <c r="AV184" s="13" t="s">
        <v>155</v>
      </c>
      <c r="AW184" s="13" t="s">
        <v>30</v>
      </c>
      <c r="AX184" s="13" t="s">
        <v>74</v>
      </c>
      <c r="AY184" s="139" t="s">
        <v>147</v>
      </c>
    </row>
    <row r="185" spans="2:65" s="14" customFormat="1">
      <c r="B185" s="143"/>
      <c r="C185" s="250"/>
      <c r="D185" s="242" t="s">
        <v>153</v>
      </c>
      <c r="E185" s="251" t="s">
        <v>90</v>
      </c>
      <c r="F185" s="252" t="s">
        <v>156</v>
      </c>
      <c r="G185" s="250"/>
      <c r="H185" s="253">
        <v>0.64</v>
      </c>
      <c r="I185" s="145"/>
      <c r="L185" s="143"/>
      <c r="M185" s="146"/>
      <c r="T185" s="147"/>
      <c r="AT185" s="144" t="s">
        <v>153</v>
      </c>
      <c r="AU185" s="144" t="s">
        <v>84</v>
      </c>
      <c r="AV185" s="14" t="s">
        <v>152</v>
      </c>
      <c r="AW185" s="14" t="s">
        <v>30</v>
      </c>
      <c r="AX185" s="14" t="s">
        <v>82</v>
      </c>
      <c r="AY185" s="144" t="s">
        <v>147</v>
      </c>
    </row>
    <row r="186" spans="2:65" s="1" customFormat="1" ht="33" customHeight="1">
      <c r="B186" s="123"/>
      <c r="C186" s="236">
        <v>11</v>
      </c>
      <c r="D186" s="236" t="s">
        <v>149</v>
      </c>
      <c r="E186" s="237" t="s">
        <v>208</v>
      </c>
      <c r="F186" s="238" t="s">
        <v>209</v>
      </c>
      <c r="G186" s="239" t="s">
        <v>182</v>
      </c>
      <c r="H186" s="240">
        <v>11.52</v>
      </c>
      <c r="I186" s="125"/>
      <c r="J186" s="126">
        <f>ROUND(I186*H186,2)</f>
        <v>0</v>
      </c>
      <c r="K186" s="124" t="s">
        <v>151</v>
      </c>
      <c r="L186" s="29"/>
      <c r="M186" s="127" t="s">
        <v>1</v>
      </c>
      <c r="N186" s="128" t="s">
        <v>39</v>
      </c>
      <c r="P186" s="129">
        <f>O186*H186</f>
        <v>0</v>
      </c>
      <c r="Q186" s="129">
        <v>0</v>
      </c>
      <c r="R186" s="129">
        <f>Q186*H186</f>
        <v>0</v>
      </c>
      <c r="S186" s="129">
        <v>0</v>
      </c>
      <c r="T186" s="130">
        <f>S186*H186</f>
        <v>0</v>
      </c>
      <c r="AR186" s="131" t="s">
        <v>152</v>
      </c>
      <c r="AT186" s="131" t="s">
        <v>149</v>
      </c>
      <c r="AU186" s="131" t="s">
        <v>84</v>
      </c>
      <c r="AY186" s="16" t="s">
        <v>147</v>
      </c>
      <c r="BE186" s="132">
        <f>IF(N186="základní",J186,0)</f>
        <v>0</v>
      </c>
      <c r="BF186" s="132">
        <f>IF(N186="snížená",J186,0)</f>
        <v>0</v>
      </c>
      <c r="BG186" s="132">
        <f>IF(N186="zákl. přenesená",J186,0)</f>
        <v>0</v>
      </c>
      <c r="BH186" s="132">
        <f>IF(N186="sníž. přenesená",J186,0)</f>
        <v>0</v>
      </c>
      <c r="BI186" s="132">
        <f>IF(N186="nulová",J186,0)</f>
        <v>0</v>
      </c>
      <c r="BJ186" s="16" t="s">
        <v>82</v>
      </c>
      <c r="BK186" s="132">
        <f>ROUND(I186*H186,2)</f>
        <v>0</v>
      </c>
      <c r="BL186" s="16" t="s">
        <v>152</v>
      </c>
      <c r="BM186" s="131" t="s">
        <v>210</v>
      </c>
    </row>
    <row r="187" spans="2:65" s="12" customFormat="1">
      <c r="B187" s="133"/>
      <c r="C187" s="241"/>
      <c r="D187" s="242" t="s">
        <v>153</v>
      </c>
      <c r="E187" s="243" t="s">
        <v>1</v>
      </c>
      <c r="F187" s="244" t="s">
        <v>211</v>
      </c>
      <c r="G187" s="241"/>
      <c r="H187" s="245">
        <v>11.52</v>
      </c>
      <c r="I187" s="135"/>
      <c r="L187" s="133"/>
      <c r="M187" s="136"/>
      <c r="T187" s="137"/>
      <c r="AT187" s="134" t="s">
        <v>153</v>
      </c>
      <c r="AU187" s="134" t="s">
        <v>84</v>
      </c>
      <c r="AV187" s="12" t="s">
        <v>84</v>
      </c>
      <c r="AW187" s="12" t="s">
        <v>30</v>
      </c>
      <c r="AX187" s="12" t="s">
        <v>74</v>
      </c>
      <c r="AY187" s="134" t="s">
        <v>147</v>
      </c>
    </row>
    <row r="188" spans="2:65" s="13" customFormat="1">
      <c r="B188" s="138"/>
      <c r="C188" s="246"/>
      <c r="D188" s="242" t="s">
        <v>153</v>
      </c>
      <c r="E188" s="247" t="s">
        <v>1</v>
      </c>
      <c r="F188" s="248" t="s">
        <v>154</v>
      </c>
      <c r="G188" s="246"/>
      <c r="H188" s="249">
        <v>11.52</v>
      </c>
      <c r="I188" s="140"/>
      <c r="L188" s="138"/>
      <c r="M188" s="141"/>
      <c r="T188" s="142"/>
      <c r="AT188" s="139" t="s">
        <v>153</v>
      </c>
      <c r="AU188" s="139" t="s">
        <v>84</v>
      </c>
      <c r="AV188" s="13" t="s">
        <v>155</v>
      </c>
      <c r="AW188" s="13" t="s">
        <v>30</v>
      </c>
      <c r="AX188" s="13" t="s">
        <v>74</v>
      </c>
      <c r="AY188" s="139" t="s">
        <v>147</v>
      </c>
    </row>
    <row r="189" spans="2:65" s="14" customFormat="1">
      <c r="B189" s="143"/>
      <c r="C189" s="250"/>
      <c r="D189" s="242" t="s">
        <v>153</v>
      </c>
      <c r="E189" s="251" t="s">
        <v>104</v>
      </c>
      <c r="F189" s="252" t="s">
        <v>156</v>
      </c>
      <c r="G189" s="250"/>
      <c r="H189" s="253">
        <v>11.52</v>
      </c>
      <c r="I189" s="145"/>
      <c r="L189" s="143"/>
      <c r="M189" s="146"/>
      <c r="T189" s="147"/>
      <c r="AT189" s="144" t="s">
        <v>153</v>
      </c>
      <c r="AU189" s="144" t="s">
        <v>84</v>
      </c>
      <c r="AV189" s="14" t="s">
        <v>152</v>
      </c>
      <c r="AW189" s="14" t="s">
        <v>30</v>
      </c>
      <c r="AX189" s="14" t="s">
        <v>82</v>
      </c>
      <c r="AY189" s="144" t="s">
        <v>147</v>
      </c>
    </row>
    <row r="190" spans="2:65" s="1" customFormat="1" ht="21.75" customHeight="1">
      <c r="B190" s="123"/>
      <c r="C190" s="236">
        <v>12</v>
      </c>
      <c r="D190" s="236" t="s">
        <v>149</v>
      </c>
      <c r="E190" s="237" t="s">
        <v>212</v>
      </c>
      <c r="F190" s="238" t="s">
        <v>213</v>
      </c>
      <c r="G190" s="239" t="s">
        <v>150</v>
      </c>
      <c r="H190" s="240">
        <v>28.8</v>
      </c>
      <c r="I190" s="125"/>
      <c r="J190" s="126">
        <f>ROUND(I190*H190,2)</f>
        <v>0</v>
      </c>
      <c r="K190" s="124" t="s">
        <v>151</v>
      </c>
      <c r="L190" s="29"/>
      <c r="M190" s="127" t="s">
        <v>1</v>
      </c>
      <c r="N190" s="128" t="s">
        <v>39</v>
      </c>
      <c r="P190" s="129">
        <f>O190*H190</f>
        <v>0</v>
      </c>
      <c r="Q190" s="129">
        <v>8.4000000000000003E-4</v>
      </c>
      <c r="R190" s="129">
        <f>Q190*H190</f>
        <v>2.4192000000000002E-2</v>
      </c>
      <c r="S190" s="129">
        <v>0</v>
      </c>
      <c r="T190" s="130">
        <f>S190*H190</f>
        <v>0</v>
      </c>
      <c r="AR190" s="131" t="s">
        <v>152</v>
      </c>
      <c r="AT190" s="131" t="s">
        <v>149</v>
      </c>
      <c r="AU190" s="131" t="s">
        <v>84</v>
      </c>
      <c r="AY190" s="16" t="s">
        <v>147</v>
      </c>
      <c r="BE190" s="132">
        <f>IF(N190="základní",J190,0)</f>
        <v>0</v>
      </c>
      <c r="BF190" s="132">
        <f>IF(N190="snížená",J190,0)</f>
        <v>0</v>
      </c>
      <c r="BG190" s="132">
        <f>IF(N190="zákl. přenesená",J190,0)</f>
        <v>0</v>
      </c>
      <c r="BH190" s="132">
        <f>IF(N190="sníž. přenesená",J190,0)</f>
        <v>0</v>
      </c>
      <c r="BI190" s="132">
        <f>IF(N190="nulová",J190,0)</f>
        <v>0</v>
      </c>
      <c r="BJ190" s="16" t="s">
        <v>82</v>
      </c>
      <c r="BK190" s="132">
        <f>ROUND(I190*H190,2)</f>
        <v>0</v>
      </c>
      <c r="BL190" s="16" t="s">
        <v>152</v>
      </c>
      <c r="BM190" s="131" t="s">
        <v>214</v>
      </c>
    </row>
    <row r="191" spans="2:65" s="12" customFormat="1">
      <c r="B191" s="133"/>
      <c r="C191" s="241"/>
      <c r="D191" s="242" t="s">
        <v>153</v>
      </c>
      <c r="E191" s="243" t="s">
        <v>1</v>
      </c>
      <c r="F191" s="244" t="s">
        <v>215</v>
      </c>
      <c r="G191" s="241"/>
      <c r="H191" s="245">
        <v>28.8</v>
      </c>
      <c r="I191" s="135"/>
      <c r="L191" s="133"/>
      <c r="M191" s="136"/>
      <c r="T191" s="137"/>
      <c r="AT191" s="134" t="s">
        <v>153</v>
      </c>
      <c r="AU191" s="134" t="s">
        <v>84</v>
      </c>
      <c r="AV191" s="12" t="s">
        <v>84</v>
      </c>
      <c r="AW191" s="12" t="s">
        <v>30</v>
      </c>
      <c r="AX191" s="12" t="s">
        <v>74</v>
      </c>
      <c r="AY191" s="134" t="s">
        <v>147</v>
      </c>
    </row>
    <row r="192" spans="2:65" s="13" customFormat="1">
      <c r="B192" s="138"/>
      <c r="C192" s="246"/>
      <c r="D192" s="242" t="s">
        <v>153</v>
      </c>
      <c r="E192" s="247" t="s">
        <v>1</v>
      </c>
      <c r="F192" s="248" t="s">
        <v>154</v>
      </c>
      <c r="G192" s="246"/>
      <c r="H192" s="249">
        <v>28.8</v>
      </c>
      <c r="I192" s="140"/>
      <c r="L192" s="138"/>
      <c r="M192" s="141"/>
      <c r="T192" s="142"/>
      <c r="AT192" s="139" t="s">
        <v>153</v>
      </c>
      <c r="AU192" s="139" t="s">
        <v>84</v>
      </c>
      <c r="AV192" s="13" t="s">
        <v>155</v>
      </c>
      <c r="AW192" s="13" t="s">
        <v>30</v>
      </c>
      <c r="AX192" s="13" t="s">
        <v>74</v>
      </c>
      <c r="AY192" s="139" t="s">
        <v>147</v>
      </c>
    </row>
    <row r="193" spans="2:65" s="14" customFormat="1">
      <c r="B193" s="143"/>
      <c r="C193" s="250"/>
      <c r="D193" s="242" t="s">
        <v>153</v>
      </c>
      <c r="E193" s="251" t="s">
        <v>1</v>
      </c>
      <c r="F193" s="252" t="s">
        <v>156</v>
      </c>
      <c r="G193" s="250"/>
      <c r="H193" s="253">
        <v>28.8</v>
      </c>
      <c r="I193" s="145"/>
      <c r="L193" s="143"/>
      <c r="M193" s="146"/>
      <c r="T193" s="147"/>
      <c r="AT193" s="144" t="s">
        <v>153</v>
      </c>
      <c r="AU193" s="144" t="s">
        <v>84</v>
      </c>
      <c r="AV193" s="14" t="s">
        <v>152</v>
      </c>
      <c r="AW193" s="14" t="s">
        <v>30</v>
      </c>
      <c r="AX193" s="14" t="s">
        <v>82</v>
      </c>
      <c r="AY193" s="144" t="s">
        <v>147</v>
      </c>
    </row>
    <row r="194" spans="2:65" s="1" customFormat="1" ht="24.2" customHeight="1">
      <c r="B194" s="123"/>
      <c r="C194" s="236">
        <v>13</v>
      </c>
      <c r="D194" s="236" t="s">
        <v>149</v>
      </c>
      <c r="E194" s="237" t="s">
        <v>216</v>
      </c>
      <c r="F194" s="238" t="s">
        <v>217</v>
      </c>
      <c r="G194" s="239" t="s">
        <v>150</v>
      </c>
      <c r="H194" s="240">
        <v>28.8</v>
      </c>
      <c r="I194" s="125"/>
      <c r="J194" s="126">
        <f>ROUND(I194*H194,2)</f>
        <v>0</v>
      </c>
      <c r="K194" s="124" t="s">
        <v>151</v>
      </c>
      <c r="L194" s="29"/>
      <c r="M194" s="127" t="s">
        <v>1</v>
      </c>
      <c r="N194" s="128" t="s">
        <v>39</v>
      </c>
      <c r="P194" s="129">
        <f>O194*H194</f>
        <v>0</v>
      </c>
      <c r="Q194" s="129">
        <v>0</v>
      </c>
      <c r="R194" s="129">
        <f>Q194*H194</f>
        <v>0</v>
      </c>
      <c r="S194" s="129">
        <v>0</v>
      </c>
      <c r="T194" s="130">
        <f>S194*H194</f>
        <v>0</v>
      </c>
      <c r="AR194" s="131" t="s">
        <v>152</v>
      </c>
      <c r="AT194" s="131" t="s">
        <v>149</v>
      </c>
      <c r="AU194" s="131" t="s">
        <v>84</v>
      </c>
      <c r="AY194" s="16" t="s">
        <v>147</v>
      </c>
      <c r="BE194" s="132">
        <f>IF(N194="základní",J194,0)</f>
        <v>0</v>
      </c>
      <c r="BF194" s="132">
        <f>IF(N194="snížená",J194,0)</f>
        <v>0</v>
      </c>
      <c r="BG194" s="132">
        <f>IF(N194="zákl. přenesená",J194,0)</f>
        <v>0</v>
      </c>
      <c r="BH194" s="132">
        <f>IF(N194="sníž. přenesená",J194,0)</f>
        <v>0</v>
      </c>
      <c r="BI194" s="132">
        <f>IF(N194="nulová",J194,0)</f>
        <v>0</v>
      </c>
      <c r="BJ194" s="16" t="s">
        <v>82</v>
      </c>
      <c r="BK194" s="132">
        <f>ROUND(I194*H194,2)</f>
        <v>0</v>
      </c>
      <c r="BL194" s="16" t="s">
        <v>152</v>
      </c>
      <c r="BM194" s="131" t="s">
        <v>218</v>
      </c>
    </row>
    <row r="195" spans="2:65" s="1" customFormat="1" ht="21.75" customHeight="1">
      <c r="B195" s="123"/>
      <c r="C195" s="236">
        <v>14</v>
      </c>
      <c r="D195" s="236" t="s">
        <v>149</v>
      </c>
      <c r="E195" s="237" t="s">
        <v>219</v>
      </c>
      <c r="F195" s="238" t="s">
        <v>220</v>
      </c>
      <c r="G195" s="239" t="s">
        <v>150</v>
      </c>
      <c r="H195" s="240">
        <v>27</v>
      </c>
      <c r="I195" s="125"/>
      <c r="J195" s="126">
        <f>ROUND(I195*H195,2)</f>
        <v>0</v>
      </c>
      <c r="K195" s="124" t="s">
        <v>151</v>
      </c>
      <c r="L195" s="29"/>
      <c r="M195" s="127" t="s">
        <v>1</v>
      </c>
      <c r="N195" s="128" t="s">
        <v>39</v>
      </c>
      <c r="P195" s="129">
        <f>O195*H195</f>
        <v>0</v>
      </c>
      <c r="Q195" s="129">
        <v>6.9999999999999999E-4</v>
      </c>
      <c r="R195" s="129">
        <f>Q195*H195</f>
        <v>1.89E-2</v>
      </c>
      <c r="S195" s="129">
        <v>0</v>
      </c>
      <c r="T195" s="130">
        <f>S195*H195</f>
        <v>0</v>
      </c>
      <c r="AR195" s="131" t="s">
        <v>152</v>
      </c>
      <c r="AT195" s="131" t="s">
        <v>149</v>
      </c>
      <c r="AU195" s="131" t="s">
        <v>84</v>
      </c>
      <c r="AY195" s="16" t="s">
        <v>147</v>
      </c>
      <c r="BE195" s="132">
        <f>IF(N195="základní",J195,0)</f>
        <v>0</v>
      </c>
      <c r="BF195" s="132">
        <f>IF(N195="snížená",J195,0)</f>
        <v>0</v>
      </c>
      <c r="BG195" s="132">
        <f>IF(N195="zákl. přenesená",J195,0)</f>
        <v>0</v>
      </c>
      <c r="BH195" s="132">
        <f>IF(N195="sníž. přenesená",J195,0)</f>
        <v>0</v>
      </c>
      <c r="BI195" s="132">
        <f>IF(N195="nulová",J195,0)</f>
        <v>0</v>
      </c>
      <c r="BJ195" s="16" t="s">
        <v>82</v>
      </c>
      <c r="BK195" s="132">
        <f>ROUND(I195*H195,2)</f>
        <v>0</v>
      </c>
      <c r="BL195" s="16" t="s">
        <v>152</v>
      </c>
      <c r="BM195" s="131" t="s">
        <v>221</v>
      </c>
    </row>
    <row r="196" spans="2:65" s="12" customFormat="1">
      <c r="B196" s="133"/>
      <c r="C196" s="241"/>
      <c r="D196" s="242" t="s">
        <v>153</v>
      </c>
      <c r="E196" s="243" t="s">
        <v>1</v>
      </c>
      <c r="F196" s="244" t="s">
        <v>222</v>
      </c>
      <c r="G196" s="241"/>
      <c r="H196" s="245">
        <v>27</v>
      </c>
      <c r="I196" s="135"/>
      <c r="L196" s="133"/>
      <c r="M196" s="136"/>
      <c r="T196" s="137"/>
      <c r="AT196" s="134" t="s">
        <v>153</v>
      </c>
      <c r="AU196" s="134" t="s">
        <v>84</v>
      </c>
      <c r="AV196" s="12" t="s">
        <v>84</v>
      </c>
      <c r="AW196" s="12" t="s">
        <v>30</v>
      </c>
      <c r="AX196" s="12" t="s">
        <v>74</v>
      </c>
      <c r="AY196" s="134" t="s">
        <v>147</v>
      </c>
    </row>
    <row r="197" spans="2:65" s="13" customFormat="1">
      <c r="B197" s="138"/>
      <c r="C197" s="246"/>
      <c r="D197" s="242" t="s">
        <v>153</v>
      </c>
      <c r="E197" s="247" t="s">
        <v>1</v>
      </c>
      <c r="F197" s="248" t="s">
        <v>154</v>
      </c>
      <c r="G197" s="246"/>
      <c r="H197" s="249">
        <v>27</v>
      </c>
      <c r="I197" s="140"/>
      <c r="L197" s="138"/>
      <c r="M197" s="141"/>
      <c r="T197" s="142"/>
      <c r="AT197" s="139" t="s">
        <v>153</v>
      </c>
      <c r="AU197" s="139" t="s">
        <v>84</v>
      </c>
      <c r="AV197" s="13" t="s">
        <v>155</v>
      </c>
      <c r="AW197" s="13" t="s">
        <v>30</v>
      </c>
      <c r="AX197" s="13" t="s">
        <v>74</v>
      </c>
      <c r="AY197" s="139" t="s">
        <v>147</v>
      </c>
    </row>
    <row r="198" spans="2:65" s="14" customFormat="1">
      <c r="B198" s="143"/>
      <c r="C198" s="250"/>
      <c r="D198" s="242" t="s">
        <v>153</v>
      </c>
      <c r="E198" s="251" t="s">
        <v>1</v>
      </c>
      <c r="F198" s="252" t="s">
        <v>156</v>
      </c>
      <c r="G198" s="250"/>
      <c r="H198" s="253">
        <v>27</v>
      </c>
      <c r="I198" s="145"/>
      <c r="L198" s="143"/>
      <c r="M198" s="146"/>
      <c r="T198" s="147"/>
      <c r="AT198" s="144" t="s">
        <v>153</v>
      </c>
      <c r="AU198" s="144" t="s">
        <v>84</v>
      </c>
      <c r="AV198" s="14" t="s">
        <v>152</v>
      </c>
      <c r="AW198" s="14" t="s">
        <v>30</v>
      </c>
      <c r="AX198" s="14" t="s">
        <v>82</v>
      </c>
      <c r="AY198" s="144" t="s">
        <v>147</v>
      </c>
    </row>
    <row r="199" spans="2:65" s="1" customFormat="1" ht="16.5" customHeight="1">
      <c r="B199" s="123"/>
      <c r="C199" s="236">
        <v>15</v>
      </c>
      <c r="D199" s="236" t="s">
        <v>149</v>
      </c>
      <c r="E199" s="237" t="s">
        <v>224</v>
      </c>
      <c r="F199" s="238" t="s">
        <v>225</v>
      </c>
      <c r="G199" s="239" t="s">
        <v>150</v>
      </c>
      <c r="H199" s="240">
        <v>27</v>
      </c>
      <c r="I199" s="125"/>
      <c r="J199" s="126">
        <f>ROUND(I199*H199,2)</f>
        <v>0</v>
      </c>
      <c r="K199" s="124" t="s">
        <v>151</v>
      </c>
      <c r="L199" s="29"/>
      <c r="M199" s="127" t="s">
        <v>1</v>
      </c>
      <c r="N199" s="128" t="s">
        <v>39</v>
      </c>
      <c r="P199" s="129">
        <f>O199*H199</f>
        <v>0</v>
      </c>
      <c r="Q199" s="129">
        <v>0</v>
      </c>
      <c r="R199" s="129">
        <f>Q199*H199</f>
        <v>0</v>
      </c>
      <c r="S199" s="129">
        <v>0</v>
      </c>
      <c r="T199" s="130">
        <f>S199*H199</f>
        <v>0</v>
      </c>
      <c r="AR199" s="131" t="s">
        <v>152</v>
      </c>
      <c r="AT199" s="131" t="s">
        <v>149</v>
      </c>
      <c r="AU199" s="131" t="s">
        <v>84</v>
      </c>
      <c r="AY199" s="16" t="s">
        <v>147</v>
      </c>
      <c r="BE199" s="132">
        <f>IF(N199="základní",J199,0)</f>
        <v>0</v>
      </c>
      <c r="BF199" s="132">
        <f>IF(N199="snížená",J199,0)</f>
        <v>0</v>
      </c>
      <c r="BG199" s="132">
        <f>IF(N199="zákl. přenesená",J199,0)</f>
        <v>0</v>
      </c>
      <c r="BH199" s="132">
        <f>IF(N199="sníž. přenesená",J199,0)</f>
        <v>0</v>
      </c>
      <c r="BI199" s="132">
        <f>IF(N199="nulová",J199,0)</f>
        <v>0</v>
      </c>
      <c r="BJ199" s="16" t="s">
        <v>82</v>
      </c>
      <c r="BK199" s="132">
        <f>ROUND(I199*H199,2)</f>
        <v>0</v>
      </c>
      <c r="BL199" s="16" t="s">
        <v>152</v>
      </c>
      <c r="BM199" s="131" t="s">
        <v>226</v>
      </c>
    </row>
    <row r="200" spans="2:65" s="1" customFormat="1" ht="21.75" customHeight="1">
      <c r="B200" s="123"/>
      <c r="C200" s="236">
        <v>16</v>
      </c>
      <c r="D200" s="236" t="s">
        <v>149</v>
      </c>
      <c r="E200" s="237" t="s">
        <v>227</v>
      </c>
      <c r="F200" s="238" t="s">
        <v>228</v>
      </c>
      <c r="G200" s="239" t="s">
        <v>182</v>
      </c>
      <c r="H200" s="240">
        <v>10.125</v>
      </c>
      <c r="I200" s="125"/>
      <c r="J200" s="126">
        <f>ROUND(I200*H200,2)</f>
        <v>0</v>
      </c>
      <c r="K200" s="124" t="s">
        <v>151</v>
      </c>
      <c r="L200" s="29"/>
      <c r="M200" s="127" t="s">
        <v>1</v>
      </c>
      <c r="N200" s="128" t="s">
        <v>39</v>
      </c>
      <c r="P200" s="129">
        <f>O200*H200</f>
        <v>0</v>
      </c>
      <c r="Q200" s="129">
        <v>4.6000000000000001E-4</v>
      </c>
      <c r="R200" s="129">
        <f>Q200*H200</f>
        <v>4.6575000000000002E-3</v>
      </c>
      <c r="S200" s="129">
        <v>0</v>
      </c>
      <c r="T200" s="130">
        <f>S200*H200</f>
        <v>0</v>
      </c>
      <c r="AR200" s="131" t="s">
        <v>152</v>
      </c>
      <c r="AT200" s="131" t="s">
        <v>149</v>
      </c>
      <c r="AU200" s="131" t="s">
        <v>84</v>
      </c>
      <c r="AY200" s="16" t="s">
        <v>147</v>
      </c>
      <c r="BE200" s="132">
        <f>IF(N200="základní",J200,0)</f>
        <v>0</v>
      </c>
      <c r="BF200" s="132">
        <f>IF(N200="snížená",J200,0)</f>
        <v>0</v>
      </c>
      <c r="BG200" s="132">
        <f>IF(N200="zákl. přenesená",J200,0)</f>
        <v>0</v>
      </c>
      <c r="BH200" s="132">
        <f>IF(N200="sníž. přenesená",J200,0)</f>
        <v>0</v>
      </c>
      <c r="BI200" s="132">
        <f>IF(N200="nulová",J200,0)</f>
        <v>0</v>
      </c>
      <c r="BJ200" s="16" t="s">
        <v>82</v>
      </c>
      <c r="BK200" s="132">
        <f>ROUND(I200*H200,2)</f>
        <v>0</v>
      </c>
      <c r="BL200" s="16" t="s">
        <v>152</v>
      </c>
      <c r="BM200" s="131" t="s">
        <v>229</v>
      </c>
    </row>
    <row r="201" spans="2:65" s="12" customFormat="1">
      <c r="B201" s="133"/>
      <c r="C201" s="241"/>
      <c r="D201" s="242" t="s">
        <v>153</v>
      </c>
      <c r="E201" s="243" t="s">
        <v>1</v>
      </c>
      <c r="F201" s="244" t="s">
        <v>92</v>
      </c>
      <c r="G201" s="241"/>
      <c r="H201" s="245">
        <v>10.125</v>
      </c>
      <c r="I201" s="135"/>
      <c r="L201" s="133"/>
      <c r="M201" s="136"/>
      <c r="T201" s="137"/>
      <c r="AT201" s="134" t="s">
        <v>153</v>
      </c>
      <c r="AU201" s="134" t="s">
        <v>84</v>
      </c>
      <c r="AV201" s="12" t="s">
        <v>84</v>
      </c>
      <c r="AW201" s="12" t="s">
        <v>30</v>
      </c>
      <c r="AX201" s="12" t="s">
        <v>74</v>
      </c>
      <c r="AY201" s="134" t="s">
        <v>147</v>
      </c>
    </row>
    <row r="202" spans="2:65" s="13" customFormat="1">
      <c r="B202" s="138"/>
      <c r="C202" s="246"/>
      <c r="D202" s="242" t="s">
        <v>153</v>
      </c>
      <c r="E202" s="247" t="s">
        <v>1</v>
      </c>
      <c r="F202" s="248" t="s">
        <v>154</v>
      </c>
      <c r="G202" s="246"/>
      <c r="H202" s="249">
        <v>10.125</v>
      </c>
      <c r="I202" s="140"/>
      <c r="L202" s="138"/>
      <c r="M202" s="141"/>
      <c r="T202" s="142"/>
      <c r="AT202" s="139" t="s">
        <v>153</v>
      </c>
      <c r="AU202" s="139" t="s">
        <v>84</v>
      </c>
      <c r="AV202" s="13" t="s">
        <v>155</v>
      </c>
      <c r="AW202" s="13" t="s">
        <v>30</v>
      </c>
      <c r="AX202" s="13" t="s">
        <v>74</v>
      </c>
      <c r="AY202" s="139" t="s">
        <v>147</v>
      </c>
    </row>
    <row r="203" spans="2:65" s="14" customFormat="1">
      <c r="B203" s="143"/>
      <c r="C203" s="250"/>
      <c r="D203" s="242" t="s">
        <v>153</v>
      </c>
      <c r="E203" s="251" t="s">
        <v>1</v>
      </c>
      <c r="F203" s="252" t="s">
        <v>156</v>
      </c>
      <c r="G203" s="250"/>
      <c r="H203" s="253">
        <v>10.125</v>
      </c>
      <c r="I203" s="145"/>
      <c r="L203" s="143"/>
      <c r="M203" s="146"/>
      <c r="T203" s="147"/>
      <c r="AT203" s="144" t="s">
        <v>153</v>
      </c>
      <c r="AU203" s="144" t="s">
        <v>84</v>
      </c>
      <c r="AV203" s="14" t="s">
        <v>152</v>
      </c>
      <c r="AW203" s="14" t="s">
        <v>30</v>
      </c>
      <c r="AX203" s="14" t="s">
        <v>82</v>
      </c>
      <c r="AY203" s="144" t="s">
        <v>147</v>
      </c>
    </row>
    <row r="204" spans="2:65" s="1" customFormat="1" ht="24.2" customHeight="1">
      <c r="B204" s="123"/>
      <c r="C204" s="236">
        <v>17</v>
      </c>
      <c r="D204" s="236" t="s">
        <v>149</v>
      </c>
      <c r="E204" s="237" t="s">
        <v>230</v>
      </c>
      <c r="F204" s="238" t="s">
        <v>231</v>
      </c>
      <c r="G204" s="239" t="s">
        <v>182</v>
      </c>
      <c r="H204" s="240">
        <v>10.125</v>
      </c>
      <c r="I204" s="125"/>
      <c r="J204" s="126">
        <f>ROUND(I204*H204,2)</f>
        <v>0</v>
      </c>
      <c r="K204" s="124" t="s">
        <v>151</v>
      </c>
      <c r="L204" s="29"/>
      <c r="M204" s="127" t="s">
        <v>1</v>
      </c>
      <c r="N204" s="128" t="s">
        <v>39</v>
      </c>
      <c r="P204" s="129">
        <f>O204*H204</f>
        <v>0</v>
      </c>
      <c r="Q204" s="129">
        <v>0</v>
      </c>
      <c r="R204" s="129">
        <f>Q204*H204</f>
        <v>0</v>
      </c>
      <c r="S204" s="129">
        <v>0</v>
      </c>
      <c r="T204" s="130">
        <f>S204*H204</f>
        <v>0</v>
      </c>
      <c r="AR204" s="131" t="s">
        <v>152</v>
      </c>
      <c r="AT204" s="131" t="s">
        <v>149</v>
      </c>
      <c r="AU204" s="131" t="s">
        <v>84</v>
      </c>
      <c r="AY204" s="16" t="s">
        <v>147</v>
      </c>
      <c r="BE204" s="132">
        <f>IF(N204="základní",J204,0)</f>
        <v>0</v>
      </c>
      <c r="BF204" s="132">
        <f>IF(N204="snížená",J204,0)</f>
        <v>0</v>
      </c>
      <c r="BG204" s="132">
        <f>IF(N204="zákl. přenesená",J204,0)</f>
        <v>0</v>
      </c>
      <c r="BH204" s="132">
        <f>IF(N204="sníž. přenesená",J204,0)</f>
        <v>0</v>
      </c>
      <c r="BI204" s="132">
        <f>IF(N204="nulová",J204,0)</f>
        <v>0</v>
      </c>
      <c r="BJ204" s="16" t="s">
        <v>82</v>
      </c>
      <c r="BK204" s="132">
        <f>ROUND(I204*H204,2)</f>
        <v>0</v>
      </c>
      <c r="BL204" s="16" t="s">
        <v>152</v>
      </c>
      <c r="BM204" s="131" t="s">
        <v>232</v>
      </c>
    </row>
    <row r="205" spans="2:65" s="1" customFormat="1" ht="37.700000000000003" customHeight="1">
      <c r="B205" s="123"/>
      <c r="C205" s="236">
        <v>18</v>
      </c>
      <c r="D205" s="236" t="s">
        <v>149</v>
      </c>
      <c r="E205" s="237" t="s">
        <v>233</v>
      </c>
      <c r="F205" s="238" t="s">
        <v>234</v>
      </c>
      <c r="G205" s="239" t="s">
        <v>182</v>
      </c>
      <c r="H205" s="240">
        <v>459.24200000000002</v>
      </c>
      <c r="I205" s="125"/>
      <c r="J205" s="126">
        <f>ROUND(I205*H205,2)</f>
        <v>0</v>
      </c>
      <c r="K205" s="124" t="s">
        <v>151</v>
      </c>
      <c r="L205" s="29"/>
      <c r="M205" s="127" t="s">
        <v>1</v>
      </c>
      <c r="N205" s="128" t="s">
        <v>39</v>
      </c>
      <c r="P205" s="129">
        <f>O205*H205</f>
        <v>0</v>
      </c>
      <c r="Q205" s="129">
        <v>0</v>
      </c>
      <c r="R205" s="129">
        <f>Q205*H205</f>
        <v>0</v>
      </c>
      <c r="S205" s="129">
        <v>0</v>
      </c>
      <c r="T205" s="130">
        <f>S205*H205</f>
        <v>0</v>
      </c>
      <c r="AR205" s="131" t="s">
        <v>152</v>
      </c>
      <c r="AT205" s="131" t="s">
        <v>149</v>
      </c>
      <c r="AU205" s="131" t="s">
        <v>84</v>
      </c>
      <c r="AY205" s="16" t="s">
        <v>147</v>
      </c>
      <c r="BE205" s="132">
        <f>IF(N205="základní",J205,0)</f>
        <v>0</v>
      </c>
      <c r="BF205" s="132">
        <f>IF(N205="snížená",J205,0)</f>
        <v>0</v>
      </c>
      <c r="BG205" s="132">
        <f>IF(N205="zákl. přenesená",J205,0)</f>
        <v>0</v>
      </c>
      <c r="BH205" s="132">
        <f>IF(N205="sníž. přenesená",J205,0)</f>
        <v>0</v>
      </c>
      <c r="BI205" s="132">
        <f>IF(N205="nulová",J205,0)</f>
        <v>0</v>
      </c>
      <c r="BJ205" s="16" t="s">
        <v>82</v>
      </c>
      <c r="BK205" s="132">
        <f>ROUND(I205*H205,2)</f>
        <v>0</v>
      </c>
      <c r="BL205" s="16" t="s">
        <v>152</v>
      </c>
      <c r="BM205" s="131" t="s">
        <v>235</v>
      </c>
    </row>
    <row r="206" spans="2:65" s="12" customFormat="1">
      <c r="B206" s="133"/>
      <c r="C206" s="241"/>
      <c r="D206" s="242" t="s">
        <v>153</v>
      </c>
      <c r="E206" s="243" t="s">
        <v>1</v>
      </c>
      <c r="F206" s="244" t="s">
        <v>236</v>
      </c>
      <c r="G206" s="241"/>
      <c r="H206" s="245">
        <v>459.24200000000002</v>
      </c>
      <c r="I206" s="135"/>
      <c r="L206" s="133"/>
      <c r="M206" s="136"/>
      <c r="T206" s="137"/>
      <c r="AT206" s="134" t="s">
        <v>153</v>
      </c>
      <c r="AU206" s="134" t="s">
        <v>84</v>
      </c>
      <c r="AV206" s="12" t="s">
        <v>84</v>
      </c>
      <c r="AW206" s="12" t="s">
        <v>30</v>
      </c>
      <c r="AX206" s="12" t="s">
        <v>74</v>
      </c>
      <c r="AY206" s="134" t="s">
        <v>147</v>
      </c>
    </row>
    <row r="207" spans="2:65" s="13" customFormat="1">
      <c r="B207" s="138"/>
      <c r="C207" s="246"/>
      <c r="D207" s="242" t="s">
        <v>153</v>
      </c>
      <c r="E207" s="247" t="s">
        <v>1</v>
      </c>
      <c r="F207" s="248" t="s">
        <v>154</v>
      </c>
      <c r="G207" s="246"/>
      <c r="H207" s="249">
        <v>459.24200000000002</v>
      </c>
      <c r="I207" s="140"/>
      <c r="L207" s="138"/>
      <c r="M207" s="141"/>
      <c r="T207" s="142"/>
      <c r="AT207" s="139" t="s">
        <v>153</v>
      </c>
      <c r="AU207" s="139" t="s">
        <v>84</v>
      </c>
      <c r="AV207" s="13" t="s">
        <v>155</v>
      </c>
      <c r="AW207" s="13" t="s">
        <v>30</v>
      </c>
      <c r="AX207" s="13" t="s">
        <v>74</v>
      </c>
      <c r="AY207" s="139" t="s">
        <v>147</v>
      </c>
    </row>
    <row r="208" spans="2:65" s="14" customFormat="1">
      <c r="B208" s="143"/>
      <c r="C208" s="250"/>
      <c r="D208" s="242" t="s">
        <v>153</v>
      </c>
      <c r="E208" s="251" t="s">
        <v>102</v>
      </c>
      <c r="F208" s="252" t="s">
        <v>156</v>
      </c>
      <c r="G208" s="250"/>
      <c r="H208" s="253">
        <v>459.24200000000002</v>
      </c>
      <c r="I208" s="145"/>
      <c r="L208" s="143"/>
      <c r="M208" s="146"/>
      <c r="T208" s="147"/>
      <c r="AT208" s="144" t="s">
        <v>153</v>
      </c>
      <c r="AU208" s="144" t="s">
        <v>84</v>
      </c>
      <c r="AV208" s="14" t="s">
        <v>152</v>
      </c>
      <c r="AW208" s="14" t="s">
        <v>30</v>
      </c>
      <c r="AX208" s="14" t="s">
        <v>82</v>
      </c>
      <c r="AY208" s="144" t="s">
        <v>147</v>
      </c>
    </row>
    <row r="209" spans="2:65" s="1" customFormat="1" ht="24.2" customHeight="1">
      <c r="B209" s="123"/>
      <c r="C209" s="236">
        <v>19</v>
      </c>
      <c r="D209" s="236" t="s">
        <v>149</v>
      </c>
      <c r="E209" s="237" t="s">
        <v>237</v>
      </c>
      <c r="F209" s="238" t="s">
        <v>238</v>
      </c>
      <c r="G209" s="239" t="s">
        <v>182</v>
      </c>
      <c r="H209" s="240">
        <v>22.285</v>
      </c>
      <c r="I209" s="125"/>
      <c r="J209" s="126">
        <f>ROUND(I209*H209,2)</f>
        <v>0</v>
      </c>
      <c r="K209" s="124" t="s">
        <v>151</v>
      </c>
      <c r="L209" s="29"/>
      <c r="M209" s="127" t="s">
        <v>1</v>
      </c>
      <c r="N209" s="128" t="s">
        <v>39</v>
      </c>
      <c r="P209" s="129">
        <f>O209*H209</f>
        <v>0</v>
      </c>
      <c r="Q209" s="129">
        <v>0</v>
      </c>
      <c r="R209" s="129">
        <f>Q209*H209</f>
        <v>0</v>
      </c>
      <c r="S209" s="129">
        <v>0</v>
      </c>
      <c r="T209" s="130">
        <f>S209*H209</f>
        <v>0</v>
      </c>
      <c r="AR209" s="131" t="s">
        <v>152</v>
      </c>
      <c r="AT209" s="131" t="s">
        <v>149</v>
      </c>
      <c r="AU209" s="131" t="s">
        <v>84</v>
      </c>
      <c r="AY209" s="16" t="s">
        <v>147</v>
      </c>
      <c r="BE209" s="132">
        <f>IF(N209="základní",J209,0)</f>
        <v>0</v>
      </c>
      <c r="BF209" s="132">
        <f>IF(N209="snížená",J209,0)</f>
        <v>0</v>
      </c>
      <c r="BG209" s="132">
        <f>IF(N209="zákl. přenesená",J209,0)</f>
        <v>0</v>
      </c>
      <c r="BH209" s="132">
        <f>IF(N209="sníž. přenesená",J209,0)</f>
        <v>0</v>
      </c>
      <c r="BI209" s="132">
        <f>IF(N209="nulová",J209,0)</f>
        <v>0</v>
      </c>
      <c r="BJ209" s="16" t="s">
        <v>82</v>
      </c>
      <c r="BK209" s="132">
        <f>ROUND(I209*H209,2)</f>
        <v>0</v>
      </c>
      <c r="BL209" s="16" t="s">
        <v>152</v>
      </c>
      <c r="BM209" s="131" t="s">
        <v>239</v>
      </c>
    </row>
    <row r="210" spans="2:65" s="12" customFormat="1">
      <c r="B210" s="133"/>
      <c r="C210" s="241"/>
      <c r="D210" s="242" t="s">
        <v>153</v>
      </c>
      <c r="E210" s="243" t="s">
        <v>1</v>
      </c>
      <c r="F210" s="244" t="s">
        <v>240</v>
      </c>
      <c r="G210" s="241"/>
      <c r="H210" s="245">
        <v>22.285</v>
      </c>
      <c r="I210" s="135"/>
      <c r="L210" s="133"/>
      <c r="M210" s="136"/>
      <c r="T210" s="137"/>
      <c r="AT210" s="134" t="s">
        <v>153</v>
      </c>
      <c r="AU210" s="134" t="s">
        <v>84</v>
      </c>
      <c r="AV210" s="12" t="s">
        <v>84</v>
      </c>
      <c r="AW210" s="12" t="s">
        <v>30</v>
      </c>
      <c r="AX210" s="12" t="s">
        <v>74</v>
      </c>
      <c r="AY210" s="134" t="s">
        <v>147</v>
      </c>
    </row>
    <row r="211" spans="2:65" s="13" customFormat="1">
      <c r="B211" s="138"/>
      <c r="C211" s="246"/>
      <c r="D211" s="242" t="s">
        <v>153</v>
      </c>
      <c r="E211" s="247" t="s">
        <v>1</v>
      </c>
      <c r="F211" s="248" t="s">
        <v>154</v>
      </c>
      <c r="G211" s="246"/>
      <c r="H211" s="249">
        <v>22.285</v>
      </c>
      <c r="I211" s="140"/>
      <c r="L211" s="138"/>
      <c r="M211" s="141"/>
      <c r="T211" s="142"/>
      <c r="AT211" s="139" t="s">
        <v>153</v>
      </c>
      <c r="AU211" s="139" t="s">
        <v>84</v>
      </c>
      <c r="AV211" s="13" t="s">
        <v>155</v>
      </c>
      <c r="AW211" s="13" t="s">
        <v>30</v>
      </c>
      <c r="AX211" s="13" t="s">
        <v>74</v>
      </c>
      <c r="AY211" s="139" t="s">
        <v>147</v>
      </c>
    </row>
    <row r="212" spans="2:65" s="14" customFormat="1">
      <c r="B212" s="143"/>
      <c r="C212" s="250"/>
      <c r="D212" s="242" t="s">
        <v>153</v>
      </c>
      <c r="E212" s="251" t="s">
        <v>1</v>
      </c>
      <c r="F212" s="252" t="s">
        <v>156</v>
      </c>
      <c r="G212" s="250"/>
      <c r="H212" s="253">
        <v>22.285</v>
      </c>
      <c r="I212" s="145"/>
      <c r="L212" s="143"/>
      <c r="M212" s="146"/>
      <c r="T212" s="147"/>
      <c r="AT212" s="144" t="s">
        <v>153</v>
      </c>
      <c r="AU212" s="144" t="s">
        <v>84</v>
      </c>
      <c r="AV212" s="14" t="s">
        <v>152</v>
      </c>
      <c r="AW212" s="14" t="s">
        <v>30</v>
      </c>
      <c r="AX212" s="14" t="s">
        <v>82</v>
      </c>
      <c r="AY212" s="144" t="s">
        <v>147</v>
      </c>
    </row>
    <row r="213" spans="2:65" s="1" customFormat="1" ht="33" customHeight="1">
      <c r="B213" s="123"/>
      <c r="C213" s="236">
        <v>20</v>
      </c>
      <c r="D213" s="236" t="s">
        <v>149</v>
      </c>
      <c r="E213" s="237" t="s">
        <v>241</v>
      </c>
      <c r="F213" s="238" t="s">
        <v>242</v>
      </c>
      <c r="G213" s="239" t="s">
        <v>243</v>
      </c>
      <c r="H213" s="240">
        <v>849.59799999999996</v>
      </c>
      <c r="I213" s="125"/>
      <c r="J213" s="126">
        <f>ROUND(I213*H213,2)</f>
        <v>0</v>
      </c>
      <c r="K213" s="124" t="s">
        <v>151</v>
      </c>
      <c r="L213" s="29"/>
      <c r="M213" s="127" t="s">
        <v>1</v>
      </c>
      <c r="N213" s="128" t="s">
        <v>39</v>
      </c>
      <c r="P213" s="129">
        <f>O213*H213</f>
        <v>0</v>
      </c>
      <c r="Q213" s="129">
        <v>0</v>
      </c>
      <c r="R213" s="129">
        <f>Q213*H213</f>
        <v>0</v>
      </c>
      <c r="S213" s="129">
        <v>0</v>
      </c>
      <c r="T213" s="130">
        <f>S213*H213</f>
        <v>0</v>
      </c>
      <c r="AR213" s="131" t="s">
        <v>152</v>
      </c>
      <c r="AT213" s="131" t="s">
        <v>149</v>
      </c>
      <c r="AU213" s="131" t="s">
        <v>84</v>
      </c>
      <c r="AY213" s="16" t="s">
        <v>147</v>
      </c>
      <c r="BE213" s="132">
        <f>IF(N213="základní",J213,0)</f>
        <v>0</v>
      </c>
      <c r="BF213" s="132">
        <f>IF(N213="snížená",J213,0)</f>
        <v>0</v>
      </c>
      <c r="BG213" s="132">
        <f>IF(N213="zákl. přenesená",J213,0)</f>
        <v>0</v>
      </c>
      <c r="BH213" s="132">
        <f>IF(N213="sníž. přenesená",J213,0)</f>
        <v>0</v>
      </c>
      <c r="BI213" s="132">
        <f>IF(N213="nulová",J213,0)</f>
        <v>0</v>
      </c>
      <c r="BJ213" s="16" t="s">
        <v>82</v>
      </c>
      <c r="BK213" s="132">
        <f>ROUND(I213*H213,2)</f>
        <v>0</v>
      </c>
      <c r="BL213" s="16" t="s">
        <v>152</v>
      </c>
      <c r="BM213" s="131" t="s">
        <v>244</v>
      </c>
    </row>
    <row r="214" spans="2:65" s="12" customFormat="1">
      <c r="B214" s="133"/>
      <c r="C214" s="241"/>
      <c r="D214" s="242" t="s">
        <v>153</v>
      </c>
      <c r="E214" s="243" t="s">
        <v>1</v>
      </c>
      <c r="F214" s="244" t="s">
        <v>245</v>
      </c>
      <c r="G214" s="241"/>
      <c r="H214" s="245">
        <v>849.59799999999996</v>
      </c>
      <c r="I214" s="135"/>
      <c r="L214" s="133"/>
      <c r="M214" s="136"/>
      <c r="T214" s="137"/>
      <c r="AT214" s="134" t="s">
        <v>153</v>
      </c>
      <c r="AU214" s="134" t="s">
        <v>84</v>
      </c>
      <c r="AV214" s="12" t="s">
        <v>84</v>
      </c>
      <c r="AW214" s="12" t="s">
        <v>30</v>
      </c>
      <c r="AX214" s="12" t="s">
        <v>74</v>
      </c>
      <c r="AY214" s="134" t="s">
        <v>147</v>
      </c>
    </row>
    <row r="215" spans="2:65" s="13" customFormat="1">
      <c r="B215" s="138"/>
      <c r="C215" s="246"/>
      <c r="D215" s="242" t="s">
        <v>153</v>
      </c>
      <c r="E215" s="247" t="s">
        <v>1</v>
      </c>
      <c r="F215" s="248" t="s">
        <v>154</v>
      </c>
      <c r="G215" s="246"/>
      <c r="H215" s="249">
        <v>849.59799999999996</v>
      </c>
      <c r="I215" s="140"/>
      <c r="L215" s="138"/>
      <c r="M215" s="141"/>
      <c r="T215" s="142"/>
      <c r="AT215" s="139" t="s">
        <v>153</v>
      </c>
      <c r="AU215" s="139" t="s">
        <v>84</v>
      </c>
      <c r="AV215" s="13" t="s">
        <v>155</v>
      </c>
      <c r="AW215" s="13" t="s">
        <v>30</v>
      </c>
      <c r="AX215" s="13" t="s">
        <v>74</v>
      </c>
      <c r="AY215" s="139" t="s">
        <v>147</v>
      </c>
    </row>
    <row r="216" spans="2:65" s="14" customFormat="1">
      <c r="B216" s="143"/>
      <c r="C216" s="250"/>
      <c r="D216" s="242" t="s">
        <v>153</v>
      </c>
      <c r="E216" s="251" t="s">
        <v>1</v>
      </c>
      <c r="F216" s="252" t="s">
        <v>156</v>
      </c>
      <c r="G216" s="250"/>
      <c r="H216" s="253">
        <v>849.59799999999996</v>
      </c>
      <c r="I216" s="145"/>
      <c r="L216" s="143"/>
      <c r="M216" s="146"/>
      <c r="T216" s="147"/>
      <c r="AT216" s="144" t="s">
        <v>153</v>
      </c>
      <c r="AU216" s="144" t="s">
        <v>84</v>
      </c>
      <c r="AV216" s="14" t="s">
        <v>152</v>
      </c>
      <c r="AW216" s="14" t="s">
        <v>30</v>
      </c>
      <c r="AX216" s="14" t="s">
        <v>82</v>
      </c>
      <c r="AY216" s="144" t="s">
        <v>147</v>
      </c>
    </row>
    <row r="217" spans="2:65" s="1" customFormat="1" ht="16.5" customHeight="1">
      <c r="B217" s="123"/>
      <c r="C217" s="236">
        <v>21</v>
      </c>
      <c r="D217" s="236" t="s">
        <v>149</v>
      </c>
      <c r="E217" s="237" t="s">
        <v>246</v>
      </c>
      <c r="F217" s="238" t="s">
        <v>247</v>
      </c>
      <c r="G217" s="239" t="s">
        <v>182</v>
      </c>
      <c r="H217" s="240">
        <v>459.24200000000002</v>
      </c>
      <c r="I217" s="125"/>
      <c r="J217" s="126">
        <f>ROUND(I217*H217,2)</f>
        <v>0</v>
      </c>
      <c r="K217" s="124" t="s">
        <v>151</v>
      </c>
      <c r="L217" s="29"/>
      <c r="M217" s="127" t="s">
        <v>1</v>
      </c>
      <c r="N217" s="128" t="s">
        <v>39</v>
      </c>
      <c r="P217" s="129">
        <f>O217*H217</f>
        <v>0</v>
      </c>
      <c r="Q217" s="129">
        <v>0</v>
      </c>
      <c r="R217" s="129">
        <f>Q217*H217</f>
        <v>0</v>
      </c>
      <c r="S217" s="129">
        <v>0</v>
      </c>
      <c r="T217" s="130">
        <f>S217*H217</f>
        <v>0</v>
      </c>
      <c r="AR217" s="131" t="s">
        <v>152</v>
      </c>
      <c r="AT217" s="131" t="s">
        <v>149</v>
      </c>
      <c r="AU217" s="131" t="s">
        <v>84</v>
      </c>
      <c r="AY217" s="16" t="s">
        <v>147</v>
      </c>
      <c r="BE217" s="132">
        <f>IF(N217="základní",J217,0)</f>
        <v>0</v>
      </c>
      <c r="BF217" s="132">
        <f>IF(N217="snížená",J217,0)</f>
        <v>0</v>
      </c>
      <c r="BG217" s="132">
        <f>IF(N217="zákl. přenesená",J217,0)</f>
        <v>0</v>
      </c>
      <c r="BH217" s="132">
        <f>IF(N217="sníž. přenesená",J217,0)</f>
        <v>0</v>
      </c>
      <c r="BI217" s="132">
        <f>IF(N217="nulová",J217,0)</f>
        <v>0</v>
      </c>
      <c r="BJ217" s="16" t="s">
        <v>82</v>
      </c>
      <c r="BK217" s="132">
        <f>ROUND(I217*H217,2)</f>
        <v>0</v>
      </c>
      <c r="BL217" s="16" t="s">
        <v>152</v>
      </c>
      <c r="BM217" s="131" t="s">
        <v>248</v>
      </c>
    </row>
    <row r="218" spans="2:65" s="12" customFormat="1">
      <c r="B218" s="133"/>
      <c r="C218" s="241"/>
      <c r="D218" s="242" t="s">
        <v>153</v>
      </c>
      <c r="E218" s="243" t="s">
        <v>1</v>
      </c>
      <c r="F218" s="244" t="s">
        <v>102</v>
      </c>
      <c r="G218" s="241"/>
      <c r="H218" s="245">
        <v>459.24200000000002</v>
      </c>
      <c r="I218" s="135"/>
      <c r="L218" s="133"/>
      <c r="M218" s="136"/>
      <c r="T218" s="137"/>
      <c r="AT218" s="134" t="s">
        <v>153</v>
      </c>
      <c r="AU218" s="134" t="s">
        <v>84</v>
      </c>
      <c r="AV218" s="12" t="s">
        <v>84</v>
      </c>
      <c r="AW218" s="12" t="s">
        <v>30</v>
      </c>
      <c r="AX218" s="12" t="s">
        <v>74</v>
      </c>
      <c r="AY218" s="134" t="s">
        <v>147</v>
      </c>
    </row>
    <row r="219" spans="2:65" s="13" customFormat="1">
      <c r="B219" s="138"/>
      <c r="C219" s="246"/>
      <c r="D219" s="242" t="s">
        <v>153</v>
      </c>
      <c r="E219" s="247" t="s">
        <v>1</v>
      </c>
      <c r="F219" s="248" t="s">
        <v>154</v>
      </c>
      <c r="G219" s="246"/>
      <c r="H219" s="249">
        <v>459.24200000000002</v>
      </c>
      <c r="I219" s="140"/>
      <c r="L219" s="138"/>
      <c r="M219" s="141"/>
      <c r="T219" s="142"/>
      <c r="AT219" s="139" t="s">
        <v>153</v>
      </c>
      <c r="AU219" s="139" t="s">
        <v>84</v>
      </c>
      <c r="AV219" s="13" t="s">
        <v>155</v>
      </c>
      <c r="AW219" s="13" t="s">
        <v>30</v>
      </c>
      <c r="AX219" s="13" t="s">
        <v>74</v>
      </c>
      <c r="AY219" s="139" t="s">
        <v>147</v>
      </c>
    </row>
    <row r="220" spans="2:65" s="14" customFormat="1">
      <c r="B220" s="143"/>
      <c r="C220" s="250"/>
      <c r="D220" s="242" t="s">
        <v>153</v>
      </c>
      <c r="E220" s="251" t="s">
        <v>1</v>
      </c>
      <c r="F220" s="252" t="s">
        <v>156</v>
      </c>
      <c r="G220" s="250"/>
      <c r="H220" s="253">
        <v>459.24200000000002</v>
      </c>
      <c r="I220" s="145"/>
      <c r="L220" s="143"/>
      <c r="M220" s="146"/>
      <c r="T220" s="147"/>
      <c r="AT220" s="144" t="s">
        <v>153</v>
      </c>
      <c r="AU220" s="144" t="s">
        <v>84</v>
      </c>
      <c r="AV220" s="14" t="s">
        <v>152</v>
      </c>
      <c r="AW220" s="14" t="s">
        <v>30</v>
      </c>
      <c r="AX220" s="14" t="s">
        <v>82</v>
      </c>
      <c r="AY220" s="144" t="s">
        <v>147</v>
      </c>
    </row>
    <row r="221" spans="2:65" s="1" customFormat="1" ht="24.2" customHeight="1">
      <c r="B221" s="123"/>
      <c r="C221" s="236">
        <v>22</v>
      </c>
      <c r="D221" s="236" t="s">
        <v>149</v>
      </c>
      <c r="E221" s="237" t="s">
        <v>249</v>
      </c>
      <c r="F221" s="238" t="s">
        <v>250</v>
      </c>
      <c r="G221" s="239" t="s">
        <v>182</v>
      </c>
      <c r="H221" s="240">
        <v>9.4730000000000008</v>
      </c>
      <c r="I221" s="125"/>
      <c r="J221" s="126">
        <f>ROUND(I221*H221,2)</f>
        <v>0</v>
      </c>
      <c r="K221" s="124" t="s">
        <v>151</v>
      </c>
      <c r="L221" s="29"/>
      <c r="M221" s="127" t="s">
        <v>1</v>
      </c>
      <c r="N221" s="128" t="s">
        <v>39</v>
      </c>
      <c r="P221" s="129">
        <f>O221*H221</f>
        <v>0</v>
      </c>
      <c r="Q221" s="129">
        <v>0</v>
      </c>
      <c r="R221" s="129">
        <f>Q221*H221</f>
        <v>0</v>
      </c>
      <c r="S221" s="129">
        <v>0</v>
      </c>
      <c r="T221" s="130">
        <f>S221*H221</f>
        <v>0</v>
      </c>
      <c r="AR221" s="131" t="s">
        <v>152</v>
      </c>
      <c r="AT221" s="131" t="s">
        <v>149</v>
      </c>
      <c r="AU221" s="131" t="s">
        <v>84</v>
      </c>
      <c r="AY221" s="16" t="s">
        <v>147</v>
      </c>
      <c r="BE221" s="132">
        <f>IF(N221="základní",J221,0)</f>
        <v>0</v>
      </c>
      <c r="BF221" s="132">
        <f>IF(N221="snížená",J221,0)</f>
        <v>0</v>
      </c>
      <c r="BG221" s="132">
        <f>IF(N221="zákl. přenesená",J221,0)</f>
        <v>0</v>
      </c>
      <c r="BH221" s="132">
        <f>IF(N221="sníž. přenesená",J221,0)</f>
        <v>0</v>
      </c>
      <c r="BI221" s="132">
        <f>IF(N221="nulová",J221,0)</f>
        <v>0</v>
      </c>
      <c r="BJ221" s="16" t="s">
        <v>82</v>
      </c>
      <c r="BK221" s="132">
        <f>ROUND(I221*H221,2)</f>
        <v>0</v>
      </c>
      <c r="BL221" s="16" t="s">
        <v>152</v>
      </c>
      <c r="BM221" s="131" t="s">
        <v>251</v>
      </c>
    </row>
    <row r="222" spans="2:65" s="12" customFormat="1">
      <c r="B222" s="133"/>
      <c r="C222" s="241"/>
      <c r="D222" s="242" t="s">
        <v>153</v>
      </c>
      <c r="E222" s="243" t="s">
        <v>1</v>
      </c>
      <c r="F222" s="244" t="s">
        <v>252</v>
      </c>
      <c r="G222" s="241"/>
      <c r="H222" s="245">
        <v>2.177</v>
      </c>
      <c r="I222" s="135"/>
      <c r="L222" s="133"/>
      <c r="M222" s="136"/>
      <c r="T222" s="137"/>
      <c r="AT222" s="134" t="s">
        <v>153</v>
      </c>
      <c r="AU222" s="134" t="s">
        <v>84</v>
      </c>
      <c r="AV222" s="12" t="s">
        <v>84</v>
      </c>
      <c r="AW222" s="12" t="s">
        <v>30</v>
      </c>
      <c r="AX222" s="12" t="s">
        <v>74</v>
      </c>
      <c r="AY222" s="134" t="s">
        <v>147</v>
      </c>
    </row>
    <row r="223" spans="2:65" s="12" customFormat="1">
      <c r="B223" s="133"/>
      <c r="C223" s="241"/>
      <c r="D223" s="242" t="s">
        <v>153</v>
      </c>
      <c r="E223" s="243" t="s">
        <v>1</v>
      </c>
      <c r="F223" s="244" t="s">
        <v>253</v>
      </c>
      <c r="G223" s="241"/>
      <c r="H223" s="245">
        <v>7.2960000000000003</v>
      </c>
      <c r="I223" s="135"/>
      <c r="L223" s="133"/>
      <c r="M223" s="136"/>
      <c r="T223" s="137"/>
      <c r="AT223" s="134" t="s">
        <v>153</v>
      </c>
      <c r="AU223" s="134" t="s">
        <v>84</v>
      </c>
      <c r="AV223" s="12" t="s">
        <v>84</v>
      </c>
      <c r="AW223" s="12" t="s">
        <v>30</v>
      </c>
      <c r="AX223" s="12" t="s">
        <v>74</v>
      </c>
      <c r="AY223" s="134" t="s">
        <v>147</v>
      </c>
    </row>
    <row r="224" spans="2:65" s="13" customFormat="1">
      <c r="B224" s="138"/>
      <c r="C224" s="246"/>
      <c r="D224" s="242" t="s">
        <v>153</v>
      </c>
      <c r="E224" s="247" t="s">
        <v>1</v>
      </c>
      <c r="F224" s="248" t="s">
        <v>154</v>
      </c>
      <c r="G224" s="246"/>
      <c r="H224" s="249">
        <v>9.4730000000000008</v>
      </c>
      <c r="I224" s="140"/>
      <c r="L224" s="138"/>
      <c r="M224" s="141"/>
      <c r="T224" s="142"/>
      <c r="AT224" s="139" t="s">
        <v>153</v>
      </c>
      <c r="AU224" s="139" t="s">
        <v>84</v>
      </c>
      <c r="AV224" s="13" t="s">
        <v>155</v>
      </c>
      <c r="AW224" s="13" t="s">
        <v>30</v>
      </c>
      <c r="AX224" s="13" t="s">
        <v>74</v>
      </c>
      <c r="AY224" s="139" t="s">
        <v>147</v>
      </c>
    </row>
    <row r="225" spans="2:65" s="14" customFormat="1">
      <c r="B225" s="143"/>
      <c r="C225" s="250"/>
      <c r="D225" s="242" t="s">
        <v>153</v>
      </c>
      <c r="E225" s="251" t="s">
        <v>1</v>
      </c>
      <c r="F225" s="252" t="s">
        <v>156</v>
      </c>
      <c r="G225" s="250"/>
      <c r="H225" s="253">
        <v>9.4730000000000008</v>
      </c>
      <c r="I225" s="145"/>
      <c r="L225" s="143"/>
      <c r="M225" s="146"/>
      <c r="T225" s="147"/>
      <c r="AT225" s="144" t="s">
        <v>153</v>
      </c>
      <c r="AU225" s="144" t="s">
        <v>84</v>
      </c>
      <c r="AV225" s="14" t="s">
        <v>152</v>
      </c>
      <c r="AW225" s="14" t="s">
        <v>30</v>
      </c>
      <c r="AX225" s="14" t="s">
        <v>82</v>
      </c>
      <c r="AY225" s="144" t="s">
        <v>147</v>
      </c>
    </row>
    <row r="226" spans="2:65" s="1" customFormat="1" ht="16.5" customHeight="1">
      <c r="B226" s="123"/>
      <c r="C226" s="254">
        <v>23</v>
      </c>
      <c r="D226" s="254" t="s">
        <v>254</v>
      </c>
      <c r="E226" s="255" t="s">
        <v>255</v>
      </c>
      <c r="F226" s="256" t="s">
        <v>256</v>
      </c>
      <c r="G226" s="257" t="s">
        <v>243</v>
      </c>
      <c r="H226" s="258">
        <v>18.946000000000002</v>
      </c>
      <c r="I226" s="149"/>
      <c r="J226" s="150">
        <f>ROUND(I226*H226,2)</f>
        <v>0</v>
      </c>
      <c r="K226" s="148" t="s">
        <v>151</v>
      </c>
      <c r="L226" s="151"/>
      <c r="M226" s="152" t="s">
        <v>1</v>
      </c>
      <c r="N226" s="153" t="s">
        <v>39</v>
      </c>
      <c r="P226" s="129">
        <f>O226*H226</f>
        <v>0</v>
      </c>
      <c r="Q226" s="129">
        <v>1</v>
      </c>
      <c r="R226" s="129">
        <f>Q226*H226</f>
        <v>18.946000000000002</v>
      </c>
      <c r="S226" s="129">
        <v>0</v>
      </c>
      <c r="T226" s="130">
        <f>S226*H226</f>
        <v>0</v>
      </c>
      <c r="AR226" s="131" t="s">
        <v>179</v>
      </c>
      <c r="AT226" s="131" t="s">
        <v>254</v>
      </c>
      <c r="AU226" s="131" t="s">
        <v>84</v>
      </c>
      <c r="AY226" s="16" t="s">
        <v>147</v>
      </c>
      <c r="BE226" s="132">
        <f>IF(N226="základní",J226,0)</f>
        <v>0</v>
      </c>
      <c r="BF226" s="132">
        <f>IF(N226="snížená",J226,0)</f>
        <v>0</v>
      </c>
      <c r="BG226" s="132">
        <f>IF(N226="zákl. přenesená",J226,0)</f>
        <v>0</v>
      </c>
      <c r="BH226" s="132">
        <f>IF(N226="sníž. přenesená",J226,0)</f>
        <v>0</v>
      </c>
      <c r="BI226" s="132">
        <f>IF(N226="nulová",J226,0)</f>
        <v>0</v>
      </c>
      <c r="BJ226" s="16" t="s">
        <v>82</v>
      </c>
      <c r="BK226" s="132">
        <f>ROUND(I226*H226,2)</f>
        <v>0</v>
      </c>
      <c r="BL226" s="16" t="s">
        <v>152</v>
      </c>
      <c r="BM226" s="131" t="s">
        <v>257</v>
      </c>
    </row>
    <row r="227" spans="2:65" s="12" customFormat="1">
      <c r="B227" s="133"/>
      <c r="C227" s="241"/>
      <c r="D227" s="242" t="s">
        <v>153</v>
      </c>
      <c r="E227" s="241"/>
      <c r="F227" s="244" t="s">
        <v>258</v>
      </c>
      <c r="G227" s="241"/>
      <c r="H227" s="245">
        <v>18.946000000000002</v>
      </c>
      <c r="I227" s="135"/>
      <c r="L227" s="133"/>
      <c r="M227" s="136"/>
      <c r="T227" s="137"/>
      <c r="AT227" s="134" t="s">
        <v>153</v>
      </c>
      <c r="AU227" s="134" t="s">
        <v>84</v>
      </c>
      <c r="AV227" s="12" t="s">
        <v>84</v>
      </c>
      <c r="AW227" s="12" t="s">
        <v>3</v>
      </c>
      <c r="AX227" s="12" t="s">
        <v>82</v>
      </c>
      <c r="AY227" s="134" t="s">
        <v>147</v>
      </c>
    </row>
    <row r="228" spans="2:65" s="1" customFormat="1" ht="24.2" customHeight="1">
      <c r="B228" s="123"/>
      <c r="C228" s="236">
        <v>24</v>
      </c>
      <c r="D228" s="236" t="s">
        <v>149</v>
      </c>
      <c r="E228" s="237" t="s">
        <v>259</v>
      </c>
      <c r="F228" s="238" t="s">
        <v>260</v>
      </c>
      <c r="G228" s="239" t="s">
        <v>182</v>
      </c>
      <c r="H228" s="240">
        <v>3.456</v>
      </c>
      <c r="I228" s="125"/>
      <c r="J228" s="126">
        <f>ROUND(I228*H228,2)</f>
        <v>0</v>
      </c>
      <c r="K228" s="124" t="s">
        <v>151</v>
      </c>
      <c r="L228" s="29"/>
      <c r="M228" s="127" t="s">
        <v>1</v>
      </c>
      <c r="N228" s="128" t="s">
        <v>39</v>
      </c>
      <c r="P228" s="129">
        <f>O228*H228</f>
        <v>0</v>
      </c>
      <c r="Q228" s="129">
        <v>0</v>
      </c>
      <c r="R228" s="129">
        <f>Q228*H228</f>
        <v>0</v>
      </c>
      <c r="S228" s="129">
        <v>0</v>
      </c>
      <c r="T228" s="130">
        <f>S228*H228</f>
        <v>0</v>
      </c>
      <c r="AR228" s="131" t="s">
        <v>152</v>
      </c>
      <c r="AT228" s="131" t="s">
        <v>149</v>
      </c>
      <c r="AU228" s="131" t="s">
        <v>84</v>
      </c>
      <c r="AY228" s="16" t="s">
        <v>147</v>
      </c>
      <c r="BE228" s="132">
        <f>IF(N228="základní",J228,0)</f>
        <v>0</v>
      </c>
      <c r="BF228" s="132">
        <f>IF(N228="snížená",J228,0)</f>
        <v>0</v>
      </c>
      <c r="BG228" s="132">
        <f>IF(N228="zákl. přenesená",J228,0)</f>
        <v>0</v>
      </c>
      <c r="BH228" s="132">
        <f>IF(N228="sníž. přenesená",J228,0)</f>
        <v>0</v>
      </c>
      <c r="BI228" s="132">
        <f>IF(N228="nulová",J228,0)</f>
        <v>0</v>
      </c>
      <c r="BJ228" s="16" t="s">
        <v>82</v>
      </c>
      <c r="BK228" s="132">
        <f>ROUND(I228*H228,2)</f>
        <v>0</v>
      </c>
      <c r="BL228" s="16" t="s">
        <v>152</v>
      </c>
      <c r="BM228" s="131" t="s">
        <v>261</v>
      </c>
    </row>
    <row r="229" spans="2:65" s="12" customFormat="1">
      <c r="B229" s="133"/>
      <c r="C229" s="241"/>
      <c r="D229" s="242" t="s">
        <v>153</v>
      </c>
      <c r="E229" s="243" t="s">
        <v>1</v>
      </c>
      <c r="F229" s="244" t="s">
        <v>262</v>
      </c>
      <c r="G229" s="241"/>
      <c r="H229" s="245">
        <v>3.456</v>
      </c>
      <c r="I229" s="135"/>
      <c r="L229" s="133"/>
      <c r="M229" s="136"/>
      <c r="T229" s="137"/>
      <c r="AT229" s="134" t="s">
        <v>153</v>
      </c>
      <c r="AU229" s="134" t="s">
        <v>84</v>
      </c>
      <c r="AV229" s="12" t="s">
        <v>84</v>
      </c>
      <c r="AW229" s="12" t="s">
        <v>30</v>
      </c>
      <c r="AX229" s="12" t="s">
        <v>74</v>
      </c>
      <c r="AY229" s="134" t="s">
        <v>147</v>
      </c>
    </row>
    <row r="230" spans="2:65" s="13" customFormat="1">
      <c r="B230" s="138"/>
      <c r="C230" s="246"/>
      <c r="D230" s="242" t="s">
        <v>153</v>
      </c>
      <c r="E230" s="247" t="s">
        <v>1</v>
      </c>
      <c r="F230" s="248" t="s">
        <v>154</v>
      </c>
      <c r="G230" s="246"/>
      <c r="H230" s="249">
        <v>3.456</v>
      </c>
      <c r="I230" s="140"/>
      <c r="L230" s="138"/>
      <c r="M230" s="141"/>
      <c r="T230" s="142"/>
      <c r="AT230" s="139" t="s">
        <v>153</v>
      </c>
      <c r="AU230" s="139" t="s">
        <v>84</v>
      </c>
      <c r="AV230" s="13" t="s">
        <v>155</v>
      </c>
      <c r="AW230" s="13" t="s">
        <v>30</v>
      </c>
      <c r="AX230" s="13" t="s">
        <v>74</v>
      </c>
      <c r="AY230" s="139" t="s">
        <v>147</v>
      </c>
    </row>
    <row r="231" spans="2:65" s="14" customFormat="1">
      <c r="B231" s="143"/>
      <c r="C231" s="250"/>
      <c r="D231" s="242" t="s">
        <v>153</v>
      </c>
      <c r="E231" s="251" t="s">
        <v>1</v>
      </c>
      <c r="F231" s="252" t="s">
        <v>156</v>
      </c>
      <c r="G231" s="250"/>
      <c r="H231" s="253">
        <v>3.456</v>
      </c>
      <c r="I231" s="145"/>
      <c r="L231" s="143"/>
      <c r="M231" s="146"/>
      <c r="T231" s="147"/>
      <c r="AT231" s="144" t="s">
        <v>153</v>
      </c>
      <c r="AU231" s="144" t="s">
        <v>84</v>
      </c>
      <c r="AV231" s="14" t="s">
        <v>152</v>
      </c>
      <c r="AW231" s="14" t="s">
        <v>30</v>
      </c>
      <c r="AX231" s="14" t="s">
        <v>82</v>
      </c>
      <c r="AY231" s="144" t="s">
        <v>147</v>
      </c>
    </row>
    <row r="232" spans="2:65" s="1" customFormat="1" ht="16.5" customHeight="1">
      <c r="B232" s="123"/>
      <c r="C232" s="254">
        <v>25</v>
      </c>
      <c r="D232" s="254" t="s">
        <v>254</v>
      </c>
      <c r="E232" s="255" t="s">
        <v>263</v>
      </c>
      <c r="F232" s="256" t="s">
        <v>264</v>
      </c>
      <c r="G232" s="257" t="s">
        <v>243</v>
      </c>
      <c r="H232" s="258">
        <v>6.9119999999999999</v>
      </c>
      <c r="I232" s="149"/>
      <c r="J232" s="150">
        <f>ROUND(I232*H232,2)</f>
        <v>0</v>
      </c>
      <c r="K232" s="148" t="s">
        <v>151</v>
      </c>
      <c r="L232" s="151"/>
      <c r="M232" s="152" t="s">
        <v>1</v>
      </c>
      <c r="N232" s="153" t="s">
        <v>39</v>
      </c>
      <c r="P232" s="129">
        <f>O232*H232</f>
        <v>0</v>
      </c>
      <c r="Q232" s="129">
        <v>1</v>
      </c>
      <c r="R232" s="129">
        <f>Q232*H232</f>
        <v>6.9119999999999999</v>
      </c>
      <c r="S232" s="129">
        <v>0</v>
      </c>
      <c r="T232" s="130">
        <f>S232*H232</f>
        <v>0</v>
      </c>
      <c r="AR232" s="131" t="s">
        <v>179</v>
      </c>
      <c r="AT232" s="131" t="s">
        <v>254</v>
      </c>
      <c r="AU232" s="131" t="s">
        <v>84</v>
      </c>
      <c r="AY232" s="16" t="s">
        <v>147</v>
      </c>
      <c r="BE232" s="132">
        <f>IF(N232="základní",J232,0)</f>
        <v>0</v>
      </c>
      <c r="BF232" s="132">
        <f>IF(N232="snížená",J232,0)</f>
        <v>0</v>
      </c>
      <c r="BG232" s="132">
        <f>IF(N232="zákl. přenesená",J232,0)</f>
        <v>0</v>
      </c>
      <c r="BH232" s="132">
        <f>IF(N232="sníž. přenesená",J232,0)</f>
        <v>0</v>
      </c>
      <c r="BI232" s="132">
        <f>IF(N232="nulová",J232,0)</f>
        <v>0</v>
      </c>
      <c r="BJ232" s="16" t="s">
        <v>82</v>
      </c>
      <c r="BK232" s="132">
        <f>ROUND(I232*H232,2)</f>
        <v>0</v>
      </c>
      <c r="BL232" s="16" t="s">
        <v>152</v>
      </c>
      <c r="BM232" s="131" t="s">
        <v>265</v>
      </c>
    </row>
    <row r="233" spans="2:65" s="12" customFormat="1">
      <c r="B233" s="133"/>
      <c r="C233" s="241"/>
      <c r="D233" s="242" t="s">
        <v>153</v>
      </c>
      <c r="E233" s="241"/>
      <c r="F233" s="244" t="s">
        <v>266</v>
      </c>
      <c r="G233" s="241"/>
      <c r="H233" s="245">
        <v>6.9119999999999999</v>
      </c>
      <c r="I233" s="135"/>
      <c r="L233" s="133"/>
      <c r="M233" s="136"/>
      <c r="T233" s="137"/>
      <c r="AT233" s="134" t="s">
        <v>153</v>
      </c>
      <c r="AU233" s="134" t="s">
        <v>84</v>
      </c>
      <c r="AV233" s="12" t="s">
        <v>84</v>
      </c>
      <c r="AW233" s="12" t="s">
        <v>3</v>
      </c>
      <c r="AX233" s="12" t="s">
        <v>82</v>
      </c>
      <c r="AY233" s="134" t="s">
        <v>147</v>
      </c>
    </row>
    <row r="234" spans="2:65" s="1" customFormat="1" ht="24.2" customHeight="1">
      <c r="B234" s="123"/>
      <c r="C234" s="236">
        <v>26</v>
      </c>
      <c r="D234" s="236" t="s">
        <v>149</v>
      </c>
      <c r="E234" s="237" t="s">
        <v>267</v>
      </c>
      <c r="F234" s="238" t="s">
        <v>268</v>
      </c>
      <c r="G234" s="239" t="s">
        <v>150</v>
      </c>
      <c r="H234" s="240">
        <v>1448.16</v>
      </c>
      <c r="I234" s="125"/>
      <c r="J234" s="126">
        <f>ROUND(I234*H234,2)</f>
        <v>0</v>
      </c>
      <c r="K234" s="124" t="s">
        <v>151</v>
      </c>
      <c r="L234" s="29"/>
      <c r="M234" s="127" t="s">
        <v>1</v>
      </c>
      <c r="N234" s="128" t="s">
        <v>39</v>
      </c>
      <c r="P234" s="129">
        <f>O234*H234</f>
        <v>0</v>
      </c>
      <c r="Q234" s="129">
        <v>0</v>
      </c>
      <c r="R234" s="129">
        <f>Q234*H234</f>
        <v>0</v>
      </c>
      <c r="S234" s="129">
        <v>0</v>
      </c>
      <c r="T234" s="130">
        <f>S234*H234</f>
        <v>0</v>
      </c>
      <c r="AR234" s="131" t="s">
        <v>152</v>
      </c>
      <c r="AT234" s="131" t="s">
        <v>149</v>
      </c>
      <c r="AU234" s="131" t="s">
        <v>84</v>
      </c>
      <c r="AY234" s="16" t="s">
        <v>147</v>
      </c>
      <c r="BE234" s="132">
        <f>IF(N234="základní",J234,0)</f>
        <v>0</v>
      </c>
      <c r="BF234" s="132">
        <f>IF(N234="snížená",J234,0)</f>
        <v>0</v>
      </c>
      <c r="BG234" s="132">
        <f>IF(N234="zákl. přenesená",J234,0)</f>
        <v>0</v>
      </c>
      <c r="BH234" s="132">
        <f>IF(N234="sníž. přenesená",J234,0)</f>
        <v>0</v>
      </c>
      <c r="BI234" s="132">
        <f>IF(N234="nulová",J234,0)</f>
        <v>0</v>
      </c>
      <c r="BJ234" s="16" t="s">
        <v>82</v>
      </c>
      <c r="BK234" s="132">
        <f>ROUND(I234*H234,2)</f>
        <v>0</v>
      </c>
      <c r="BL234" s="16" t="s">
        <v>152</v>
      </c>
      <c r="BM234" s="131" t="s">
        <v>269</v>
      </c>
    </row>
    <row r="235" spans="2:65" s="12" customFormat="1">
      <c r="B235" s="133"/>
      <c r="C235" s="241"/>
      <c r="D235" s="242" t="s">
        <v>153</v>
      </c>
      <c r="E235" s="243" t="s">
        <v>1</v>
      </c>
      <c r="F235" s="244" t="s">
        <v>270</v>
      </c>
      <c r="G235" s="241"/>
      <c r="H235" s="245">
        <v>55</v>
      </c>
      <c r="I235" s="135"/>
      <c r="L235" s="133"/>
      <c r="M235" s="136"/>
      <c r="T235" s="137"/>
      <c r="AT235" s="134" t="s">
        <v>153</v>
      </c>
      <c r="AU235" s="134" t="s">
        <v>84</v>
      </c>
      <c r="AV235" s="12" t="s">
        <v>84</v>
      </c>
      <c r="AW235" s="12" t="s">
        <v>30</v>
      </c>
      <c r="AX235" s="12" t="s">
        <v>74</v>
      </c>
      <c r="AY235" s="134" t="s">
        <v>147</v>
      </c>
    </row>
    <row r="236" spans="2:65" s="12" customFormat="1">
      <c r="B236" s="133"/>
      <c r="C236" s="241"/>
      <c r="D236" s="242" t="s">
        <v>153</v>
      </c>
      <c r="E236" s="243" t="s">
        <v>1</v>
      </c>
      <c r="F236" s="244" t="s">
        <v>271</v>
      </c>
      <c r="G236" s="241"/>
      <c r="H236" s="245">
        <v>214.5</v>
      </c>
      <c r="I236" s="135"/>
      <c r="L236" s="133"/>
      <c r="M236" s="136"/>
      <c r="T236" s="137"/>
      <c r="AT236" s="134" t="s">
        <v>153</v>
      </c>
      <c r="AU236" s="134" t="s">
        <v>84</v>
      </c>
      <c r="AV236" s="12" t="s">
        <v>84</v>
      </c>
      <c r="AW236" s="12" t="s">
        <v>30</v>
      </c>
      <c r="AX236" s="12" t="s">
        <v>74</v>
      </c>
      <c r="AY236" s="134" t="s">
        <v>147</v>
      </c>
    </row>
    <row r="237" spans="2:65" s="12" customFormat="1">
      <c r="B237" s="133"/>
      <c r="C237" s="241"/>
      <c r="D237" s="242" t="s">
        <v>153</v>
      </c>
      <c r="E237" s="243" t="s">
        <v>1</v>
      </c>
      <c r="F237" s="244" t="s">
        <v>272</v>
      </c>
      <c r="G237" s="241"/>
      <c r="H237" s="245">
        <v>6.6</v>
      </c>
      <c r="I237" s="135"/>
      <c r="L237" s="133"/>
      <c r="M237" s="136"/>
      <c r="T237" s="137"/>
      <c r="AT237" s="134" t="s">
        <v>153</v>
      </c>
      <c r="AU237" s="134" t="s">
        <v>84</v>
      </c>
      <c r="AV237" s="12" t="s">
        <v>84</v>
      </c>
      <c r="AW237" s="12" t="s">
        <v>30</v>
      </c>
      <c r="AX237" s="12" t="s">
        <v>74</v>
      </c>
      <c r="AY237" s="134" t="s">
        <v>147</v>
      </c>
    </row>
    <row r="238" spans="2:65" s="12" customFormat="1">
      <c r="B238" s="133"/>
      <c r="C238" s="241"/>
      <c r="D238" s="242" t="s">
        <v>153</v>
      </c>
      <c r="E238" s="243" t="s">
        <v>1</v>
      </c>
      <c r="F238" s="244" t="s">
        <v>273</v>
      </c>
      <c r="G238" s="241"/>
      <c r="H238" s="245">
        <v>357.5</v>
      </c>
      <c r="I238" s="135"/>
      <c r="L238" s="133"/>
      <c r="M238" s="136"/>
      <c r="T238" s="137"/>
      <c r="AT238" s="134" t="s">
        <v>153</v>
      </c>
      <c r="AU238" s="134" t="s">
        <v>84</v>
      </c>
      <c r="AV238" s="12" t="s">
        <v>84</v>
      </c>
      <c r="AW238" s="12" t="s">
        <v>30</v>
      </c>
      <c r="AX238" s="12" t="s">
        <v>74</v>
      </c>
      <c r="AY238" s="134" t="s">
        <v>147</v>
      </c>
    </row>
    <row r="239" spans="2:65" s="12" customFormat="1">
      <c r="B239" s="133"/>
      <c r="C239" s="241"/>
      <c r="D239" s="242" t="s">
        <v>153</v>
      </c>
      <c r="E239" s="243" t="s">
        <v>1</v>
      </c>
      <c r="F239" s="244" t="s">
        <v>274</v>
      </c>
      <c r="G239" s="241"/>
      <c r="H239" s="245">
        <v>33</v>
      </c>
      <c r="I239" s="135"/>
      <c r="L239" s="133"/>
      <c r="M239" s="136"/>
      <c r="T239" s="137"/>
      <c r="AT239" s="134" t="s">
        <v>153</v>
      </c>
      <c r="AU239" s="134" t="s">
        <v>84</v>
      </c>
      <c r="AV239" s="12" t="s">
        <v>84</v>
      </c>
      <c r="AW239" s="12" t="s">
        <v>30</v>
      </c>
      <c r="AX239" s="12" t="s">
        <v>74</v>
      </c>
      <c r="AY239" s="134" t="s">
        <v>147</v>
      </c>
    </row>
    <row r="240" spans="2:65" s="12" customFormat="1">
      <c r="B240" s="133"/>
      <c r="C240" s="241"/>
      <c r="D240" s="242" t="s">
        <v>153</v>
      </c>
      <c r="E240" s="243" t="s">
        <v>1</v>
      </c>
      <c r="F240" s="244" t="s">
        <v>275</v>
      </c>
      <c r="G240" s="241"/>
      <c r="H240" s="245">
        <v>54</v>
      </c>
      <c r="I240" s="135"/>
      <c r="L240" s="133"/>
      <c r="M240" s="136"/>
      <c r="T240" s="137"/>
      <c r="AT240" s="134" t="s">
        <v>153</v>
      </c>
      <c r="AU240" s="134" t="s">
        <v>84</v>
      </c>
      <c r="AV240" s="12" t="s">
        <v>84</v>
      </c>
      <c r="AW240" s="12" t="s">
        <v>30</v>
      </c>
      <c r="AX240" s="12" t="s">
        <v>74</v>
      </c>
      <c r="AY240" s="134" t="s">
        <v>147</v>
      </c>
    </row>
    <row r="241" spans="2:65" s="13" customFormat="1">
      <c r="B241" s="138"/>
      <c r="C241" s="246"/>
      <c r="D241" s="242" t="s">
        <v>153</v>
      </c>
      <c r="E241" s="247" t="s">
        <v>1</v>
      </c>
      <c r="F241" s="248" t="s">
        <v>154</v>
      </c>
      <c r="G241" s="246"/>
      <c r="H241" s="249">
        <v>720.6</v>
      </c>
      <c r="I241" s="140"/>
      <c r="L241" s="138"/>
      <c r="M241" s="141"/>
      <c r="T241" s="142"/>
      <c r="AT241" s="139" t="s">
        <v>153</v>
      </c>
      <c r="AU241" s="139" t="s">
        <v>84</v>
      </c>
      <c r="AV241" s="13" t="s">
        <v>155</v>
      </c>
      <c r="AW241" s="13" t="s">
        <v>30</v>
      </c>
      <c r="AX241" s="13" t="s">
        <v>74</v>
      </c>
      <c r="AY241" s="139" t="s">
        <v>147</v>
      </c>
    </row>
    <row r="242" spans="2:65" s="12" customFormat="1">
      <c r="B242" s="133"/>
      <c r="C242" s="241"/>
      <c r="D242" s="242" t="s">
        <v>153</v>
      </c>
      <c r="E242" s="243" t="s">
        <v>1</v>
      </c>
      <c r="F242" s="244" t="s">
        <v>276</v>
      </c>
      <c r="G242" s="241"/>
      <c r="H242" s="245">
        <v>35.159999999999997</v>
      </c>
      <c r="I242" s="135"/>
      <c r="L242" s="133"/>
      <c r="M242" s="136"/>
      <c r="T242" s="137"/>
      <c r="AT242" s="134" t="s">
        <v>153</v>
      </c>
      <c r="AU242" s="134" t="s">
        <v>84</v>
      </c>
      <c r="AV242" s="12" t="s">
        <v>84</v>
      </c>
      <c r="AW242" s="12" t="s">
        <v>30</v>
      </c>
      <c r="AX242" s="12" t="s">
        <v>74</v>
      </c>
      <c r="AY242" s="134" t="s">
        <v>147</v>
      </c>
    </row>
    <row r="243" spans="2:65" s="12" customFormat="1">
      <c r="B243" s="133"/>
      <c r="C243" s="241"/>
      <c r="D243" s="242" t="s">
        <v>153</v>
      </c>
      <c r="E243" s="243" t="s">
        <v>1</v>
      </c>
      <c r="F243" s="244" t="s">
        <v>277</v>
      </c>
      <c r="G243" s="241"/>
      <c r="H243" s="245">
        <v>0.8</v>
      </c>
      <c r="I243" s="135"/>
      <c r="L243" s="133"/>
      <c r="M243" s="136"/>
      <c r="T243" s="137"/>
      <c r="AT243" s="134" t="s">
        <v>153</v>
      </c>
      <c r="AU243" s="134" t="s">
        <v>84</v>
      </c>
      <c r="AV243" s="12" t="s">
        <v>84</v>
      </c>
      <c r="AW243" s="12" t="s">
        <v>30</v>
      </c>
      <c r="AX243" s="12" t="s">
        <v>74</v>
      </c>
      <c r="AY243" s="134" t="s">
        <v>147</v>
      </c>
    </row>
    <row r="244" spans="2:65" s="12" customFormat="1">
      <c r="B244" s="133"/>
      <c r="C244" s="241"/>
      <c r="D244" s="242" t="s">
        <v>153</v>
      </c>
      <c r="E244" s="243" t="s">
        <v>1</v>
      </c>
      <c r="F244" s="244" t="s">
        <v>278</v>
      </c>
      <c r="G244" s="241"/>
      <c r="H244" s="245">
        <v>1.5</v>
      </c>
      <c r="I244" s="135"/>
      <c r="L244" s="133"/>
      <c r="M244" s="136"/>
      <c r="T244" s="137"/>
      <c r="AT244" s="134" t="s">
        <v>153</v>
      </c>
      <c r="AU244" s="134" t="s">
        <v>84</v>
      </c>
      <c r="AV244" s="12" t="s">
        <v>84</v>
      </c>
      <c r="AW244" s="12" t="s">
        <v>30</v>
      </c>
      <c r="AX244" s="12" t="s">
        <v>74</v>
      </c>
      <c r="AY244" s="134" t="s">
        <v>147</v>
      </c>
    </row>
    <row r="245" spans="2:65" s="12" customFormat="1">
      <c r="B245" s="133"/>
      <c r="C245" s="241"/>
      <c r="D245" s="242" t="s">
        <v>153</v>
      </c>
      <c r="E245" s="243" t="s">
        <v>1</v>
      </c>
      <c r="F245" s="244" t="s">
        <v>279</v>
      </c>
      <c r="G245" s="241"/>
      <c r="H245" s="245">
        <v>21.9</v>
      </c>
      <c r="I245" s="135"/>
      <c r="L245" s="133"/>
      <c r="M245" s="136"/>
      <c r="T245" s="137"/>
      <c r="AT245" s="134" t="s">
        <v>153</v>
      </c>
      <c r="AU245" s="134" t="s">
        <v>84</v>
      </c>
      <c r="AV245" s="12" t="s">
        <v>84</v>
      </c>
      <c r="AW245" s="12" t="s">
        <v>30</v>
      </c>
      <c r="AX245" s="12" t="s">
        <v>74</v>
      </c>
      <c r="AY245" s="134" t="s">
        <v>147</v>
      </c>
    </row>
    <row r="246" spans="2:65" s="12" customFormat="1">
      <c r="B246" s="133"/>
      <c r="C246" s="241"/>
      <c r="D246" s="242" t="s">
        <v>153</v>
      </c>
      <c r="E246" s="243" t="s">
        <v>1</v>
      </c>
      <c r="F246" s="244" t="s">
        <v>280</v>
      </c>
      <c r="G246" s="241"/>
      <c r="H246" s="245">
        <v>1.6</v>
      </c>
      <c r="I246" s="135"/>
      <c r="L246" s="133"/>
      <c r="M246" s="136"/>
      <c r="T246" s="137"/>
      <c r="AT246" s="134" t="s">
        <v>153</v>
      </c>
      <c r="AU246" s="134" t="s">
        <v>84</v>
      </c>
      <c r="AV246" s="12" t="s">
        <v>84</v>
      </c>
      <c r="AW246" s="12" t="s">
        <v>30</v>
      </c>
      <c r="AX246" s="12" t="s">
        <v>74</v>
      </c>
      <c r="AY246" s="134" t="s">
        <v>147</v>
      </c>
    </row>
    <row r="247" spans="2:65" s="13" customFormat="1">
      <c r="B247" s="138"/>
      <c r="C247" s="246"/>
      <c r="D247" s="242" t="s">
        <v>153</v>
      </c>
      <c r="E247" s="247" t="s">
        <v>1</v>
      </c>
      <c r="F247" s="248" t="s">
        <v>154</v>
      </c>
      <c r="G247" s="246"/>
      <c r="H247" s="249">
        <v>60.96</v>
      </c>
      <c r="I247" s="140"/>
      <c r="L247" s="138"/>
      <c r="M247" s="141"/>
      <c r="T247" s="142"/>
      <c r="AT247" s="139" t="s">
        <v>153</v>
      </c>
      <c r="AU247" s="139" t="s">
        <v>84</v>
      </c>
      <c r="AV247" s="13" t="s">
        <v>155</v>
      </c>
      <c r="AW247" s="13" t="s">
        <v>30</v>
      </c>
      <c r="AX247" s="13" t="s">
        <v>74</v>
      </c>
      <c r="AY247" s="139" t="s">
        <v>147</v>
      </c>
    </row>
    <row r="248" spans="2:65" s="12" customFormat="1">
      <c r="B248" s="133"/>
      <c r="C248" s="241"/>
      <c r="D248" s="242" t="s">
        <v>153</v>
      </c>
      <c r="E248" s="243" t="s">
        <v>1</v>
      </c>
      <c r="F248" s="244" t="s">
        <v>281</v>
      </c>
      <c r="G248" s="241"/>
      <c r="H248" s="245">
        <v>666.6</v>
      </c>
      <c r="I248" s="135"/>
      <c r="L248" s="133"/>
      <c r="M248" s="136"/>
      <c r="T248" s="137"/>
      <c r="AT248" s="134" t="s">
        <v>153</v>
      </c>
      <c r="AU248" s="134" t="s">
        <v>84</v>
      </c>
      <c r="AV248" s="12" t="s">
        <v>84</v>
      </c>
      <c r="AW248" s="12" t="s">
        <v>30</v>
      </c>
      <c r="AX248" s="12" t="s">
        <v>74</v>
      </c>
      <c r="AY248" s="134" t="s">
        <v>147</v>
      </c>
    </row>
    <row r="249" spans="2:65" s="13" customFormat="1">
      <c r="B249" s="138"/>
      <c r="C249" s="246"/>
      <c r="D249" s="242" t="s">
        <v>153</v>
      </c>
      <c r="E249" s="247" t="s">
        <v>1</v>
      </c>
      <c r="F249" s="248" t="s">
        <v>154</v>
      </c>
      <c r="G249" s="246"/>
      <c r="H249" s="249">
        <v>666.6</v>
      </c>
      <c r="I249" s="140"/>
      <c r="L249" s="138"/>
      <c r="M249" s="141"/>
      <c r="T249" s="142"/>
      <c r="AT249" s="139" t="s">
        <v>153</v>
      </c>
      <c r="AU249" s="139" t="s">
        <v>84</v>
      </c>
      <c r="AV249" s="13" t="s">
        <v>155</v>
      </c>
      <c r="AW249" s="13" t="s">
        <v>30</v>
      </c>
      <c r="AX249" s="13" t="s">
        <v>74</v>
      </c>
      <c r="AY249" s="139" t="s">
        <v>147</v>
      </c>
    </row>
    <row r="250" spans="2:65" s="14" customFormat="1">
      <c r="B250" s="143"/>
      <c r="C250" s="250"/>
      <c r="D250" s="242" t="s">
        <v>153</v>
      </c>
      <c r="E250" s="251" t="s">
        <v>1</v>
      </c>
      <c r="F250" s="252" t="s">
        <v>156</v>
      </c>
      <c r="G250" s="250"/>
      <c r="H250" s="253">
        <v>1448.16</v>
      </c>
      <c r="I250" s="145"/>
      <c r="L250" s="143"/>
      <c r="M250" s="146"/>
      <c r="T250" s="147"/>
      <c r="AT250" s="144" t="s">
        <v>153</v>
      </c>
      <c r="AU250" s="144" t="s">
        <v>84</v>
      </c>
      <c r="AV250" s="14" t="s">
        <v>152</v>
      </c>
      <c r="AW250" s="14" t="s">
        <v>30</v>
      </c>
      <c r="AX250" s="14" t="s">
        <v>82</v>
      </c>
      <c r="AY250" s="144" t="s">
        <v>147</v>
      </c>
    </row>
    <row r="251" spans="2:65" s="11" customFormat="1" ht="22.7" customHeight="1">
      <c r="B251" s="113"/>
      <c r="C251" s="232"/>
      <c r="D251" s="233" t="s">
        <v>73</v>
      </c>
      <c r="E251" s="235" t="s">
        <v>84</v>
      </c>
      <c r="F251" s="235" t="s">
        <v>282</v>
      </c>
      <c r="G251" s="232"/>
      <c r="H251" s="232"/>
      <c r="I251" s="115"/>
      <c r="J251" s="122">
        <f>BK251</f>
        <v>0</v>
      </c>
      <c r="L251" s="113"/>
      <c r="M251" s="117"/>
      <c r="P251" s="118">
        <f>SUM(P252:P256)</f>
        <v>0</v>
      </c>
      <c r="R251" s="118">
        <f>SUM(R252:R256)</f>
        <v>2.3102240799999998</v>
      </c>
      <c r="T251" s="119">
        <f>SUM(T252:T256)</f>
        <v>0</v>
      </c>
      <c r="AR251" s="114" t="s">
        <v>82</v>
      </c>
      <c r="AT251" s="120" t="s">
        <v>73</v>
      </c>
      <c r="AU251" s="120" t="s">
        <v>82</v>
      </c>
      <c r="AY251" s="114" t="s">
        <v>147</v>
      </c>
      <c r="BK251" s="121">
        <f>SUM(BK252:BK256)</f>
        <v>0</v>
      </c>
    </row>
    <row r="252" spans="2:65" s="1" customFormat="1" ht="16.5" customHeight="1">
      <c r="B252" s="123"/>
      <c r="C252" s="236">
        <v>27</v>
      </c>
      <c r="D252" s="236" t="s">
        <v>149</v>
      </c>
      <c r="E252" s="237" t="s">
        <v>283</v>
      </c>
      <c r="F252" s="238" t="s">
        <v>284</v>
      </c>
      <c r="G252" s="239" t="s">
        <v>182</v>
      </c>
      <c r="H252" s="240">
        <v>1.004</v>
      </c>
      <c r="I252" s="125"/>
      <c r="J252" s="126">
        <f>ROUND(I252*H252,2)</f>
        <v>0</v>
      </c>
      <c r="K252" s="124" t="s">
        <v>151</v>
      </c>
      <c r="L252" s="29"/>
      <c r="M252" s="127" t="s">
        <v>1</v>
      </c>
      <c r="N252" s="128" t="s">
        <v>39</v>
      </c>
      <c r="P252" s="129">
        <f>O252*H252</f>
        <v>0</v>
      </c>
      <c r="Q252" s="129">
        <v>2.3010199999999998</v>
      </c>
      <c r="R252" s="129">
        <f>Q252*H252</f>
        <v>2.3102240799999998</v>
      </c>
      <c r="S252" s="129">
        <v>0</v>
      </c>
      <c r="T252" s="130">
        <f>S252*H252</f>
        <v>0</v>
      </c>
      <c r="AR252" s="131" t="s">
        <v>152</v>
      </c>
      <c r="AT252" s="131" t="s">
        <v>149</v>
      </c>
      <c r="AU252" s="131" t="s">
        <v>84</v>
      </c>
      <c r="AY252" s="16" t="s">
        <v>147</v>
      </c>
      <c r="BE252" s="132">
        <f>IF(N252="základní",J252,0)</f>
        <v>0</v>
      </c>
      <c r="BF252" s="132">
        <f>IF(N252="snížená",J252,0)</f>
        <v>0</v>
      </c>
      <c r="BG252" s="132">
        <f>IF(N252="zákl. přenesená",J252,0)</f>
        <v>0</v>
      </c>
      <c r="BH252" s="132">
        <f>IF(N252="sníž. přenesená",J252,0)</f>
        <v>0</v>
      </c>
      <c r="BI252" s="132">
        <f>IF(N252="nulová",J252,0)</f>
        <v>0</v>
      </c>
      <c r="BJ252" s="16" t="s">
        <v>82</v>
      </c>
      <c r="BK252" s="132">
        <f>ROUND(I252*H252,2)</f>
        <v>0</v>
      </c>
      <c r="BL252" s="16" t="s">
        <v>152</v>
      </c>
      <c r="BM252" s="131" t="s">
        <v>285</v>
      </c>
    </row>
    <row r="253" spans="2:65" s="12" customFormat="1">
      <c r="B253" s="133"/>
      <c r="C253" s="241"/>
      <c r="D253" s="242" t="s">
        <v>153</v>
      </c>
      <c r="E253" s="243" t="s">
        <v>1</v>
      </c>
      <c r="F253" s="244" t="s">
        <v>90</v>
      </c>
      <c r="G253" s="241"/>
      <c r="H253" s="245">
        <v>0.64</v>
      </c>
      <c r="I253" s="135"/>
      <c r="L253" s="133"/>
      <c r="M253" s="136"/>
      <c r="T253" s="137"/>
      <c r="AT253" s="134" t="s">
        <v>153</v>
      </c>
      <c r="AU253" s="134" t="s">
        <v>84</v>
      </c>
      <c r="AV253" s="12" t="s">
        <v>84</v>
      </c>
      <c r="AW253" s="12" t="s">
        <v>30</v>
      </c>
      <c r="AX253" s="12" t="s">
        <v>74</v>
      </c>
      <c r="AY253" s="134" t="s">
        <v>147</v>
      </c>
    </row>
    <row r="254" spans="2:65" s="12" customFormat="1">
      <c r="B254" s="133"/>
      <c r="C254" s="241"/>
      <c r="D254" s="242" t="s">
        <v>153</v>
      </c>
      <c r="E254" s="243" t="s">
        <v>1</v>
      </c>
      <c r="F254" s="244" t="s">
        <v>751</v>
      </c>
      <c r="G254" s="241"/>
      <c r="H254" s="245">
        <v>0.36399999999999999</v>
      </c>
      <c r="I254" s="135"/>
      <c r="L254" s="133"/>
      <c r="M254" s="136"/>
      <c r="T254" s="137"/>
      <c r="AT254" s="134" t="s">
        <v>153</v>
      </c>
      <c r="AU254" s="134" t="s">
        <v>84</v>
      </c>
      <c r="AV254" s="12" t="s">
        <v>84</v>
      </c>
      <c r="AW254" s="12" t="s">
        <v>30</v>
      </c>
      <c r="AX254" s="12" t="s">
        <v>74</v>
      </c>
      <c r="AY254" s="134" t="s">
        <v>147</v>
      </c>
    </row>
    <row r="255" spans="2:65" s="13" customFormat="1">
      <c r="B255" s="138"/>
      <c r="C255" s="246"/>
      <c r="D255" s="242" t="s">
        <v>153</v>
      </c>
      <c r="E255" s="247" t="s">
        <v>1</v>
      </c>
      <c r="F255" s="248" t="s">
        <v>154</v>
      </c>
      <c r="G255" s="246"/>
      <c r="H255" s="249">
        <v>1.004</v>
      </c>
      <c r="I255" s="140"/>
      <c r="L255" s="138"/>
      <c r="M255" s="141"/>
      <c r="T255" s="142"/>
      <c r="AT255" s="139" t="s">
        <v>153</v>
      </c>
      <c r="AU255" s="139" t="s">
        <v>84</v>
      </c>
      <c r="AV255" s="13" t="s">
        <v>155</v>
      </c>
      <c r="AW255" s="13" t="s">
        <v>30</v>
      </c>
      <c r="AX255" s="13" t="s">
        <v>74</v>
      </c>
      <c r="AY255" s="139" t="s">
        <v>147</v>
      </c>
    </row>
    <row r="256" spans="2:65" s="14" customFormat="1">
      <c r="B256" s="143"/>
      <c r="C256" s="250"/>
      <c r="D256" s="242" t="s">
        <v>153</v>
      </c>
      <c r="E256" s="251" t="s">
        <v>1</v>
      </c>
      <c r="F256" s="252" t="s">
        <v>156</v>
      </c>
      <c r="G256" s="250"/>
      <c r="H256" s="253">
        <v>1.004</v>
      </c>
      <c r="I256" s="145"/>
      <c r="L256" s="143"/>
      <c r="M256" s="146"/>
      <c r="T256" s="147"/>
      <c r="AT256" s="144" t="s">
        <v>153</v>
      </c>
      <c r="AU256" s="144" t="s">
        <v>84</v>
      </c>
      <c r="AV256" s="14" t="s">
        <v>152</v>
      </c>
      <c r="AW256" s="14" t="s">
        <v>30</v>
      </c>
      <c r="AX256" s="14" t="s">
        <v>82</v>
      </c>
      <c r="AY256" s="144" t="s">
        <v>147</v>
      </c>
    </row>
    <row r="257" spans="2:65" s="11" customFormat="1" ht="22.7" customHeight="1">
      <c r="B257" s="113"/>
      <c r="C257" s="232"/>
      <c r="D257" s="233" t="s">
        <v>73</v>
      </c>
      <c r="E257" s="235" t="s">
        <v>155</v>
      </c>
      <c r="F257" s="235" t="s">
        <v>286</v>
      </c>
      <c r="G257" s="232"/>
      <c r="H257" s="232"/>
      <c r="I257" s="115"/>
      <c r="J257" s="122">
        <f>BK257</f>
        <v>0</v>
      </c>
      <c r="L257" s="113"/>
      <c r="M257" s="117"/>
      <c r="P257" s="118">
        <f>SUM(P258:P266)</f>
        <v>0</v>
      </c>
      <c r="R257" s="118">
        <f>SUM(R258:R266)</f>
        <v>1.0936240000000002</v>
      </c>
      <c r="T257" s="119">
        <f>SUM(T258:T266)</f>
        <v>0</v>
      </c>
      <c r="AR257" s="114" t="s">
        <v>82</v>
      </c>
      <c r="AT257" s="120" t="s">
        <v>73</v>
      </c>
      <c r="AU257" s="120" t="s">
        <v>82</v>
      </c>
      <c r="AY257" s="114" t="s">
        <v>147</v>
      </c>
      <c r="BK257" s="121">
        <f>SUM(BK258:BK266)</f>
        <v>0</v>
      </c>
    </row>
    <row r="258" spans="2:65" s="1" customFormat="1" ht="24.2" customHeight="1">
      <c r="B258" s="123"/>
      <c r="C258" s="236">
        <v>28</v>
      </c>
      <c r="D258" s="236" t="s">
        <v>149</v>
      </c>
      <c r="E258" s="237" t="s">
        <v>287</v>
      </c>
      <c r="F258" s="238" t="s">
        <v>288</v>
      </c>
      <c r="G258" s="239" t="s">
        <v>172</v>
      </c>
      <c r="H258" s="240">
        <v>23.6</v>
      </c>
      <c r="I258" s="125"/>
      <c r="J258" s="126">
        <f>ROUND(I258*H258,2)</f>
        <v>0</v>
      </c>
      <c r="K258" s="124" t="s">
        <v>151</v>
      </c>
      <c r="L258" s="29"/>
      <c r="M258" s="127" t="s">
        <v>1</v>
      </c>
      <c r="N258" s="128" t="s">
        <v>39</v>
      </c>
      <c r="P258" s="129">
        <f>O258*H258</f>
        <v>0</v>
      </c>
      <c r="Q258" s="129">
        <v>4.6339999999999999E-2</v>
      </c>
      <c r="R258" s="129">
        <f>Q258*H258</f>
        <v>1.0936240000000002</v>
      </c>
      <c r="S258" s="129">
        <v>0</v>
      </c>
      <c r="T258" s="130">
        <f>S258*H258</f>
        <v>0</v>
      </c>
      <c r="AR258" s="131" t="s">
        <v>152</v>
      </c>
      <c r="AT258" s="131" t="s">
        <v>149</v>
      </c>
      <c r="AU258" s="131" t="s">
        <v>84</v>
      </c>
      <c r="AY258" s="16" t="s">
        <v>147</v>
      </c>
      <c r="BE258" s="132">
        <f>IF(N258="základní",J258,0)</f>
        <v>0</v>
      </c>
      <c r="BF258" s="132">
        <f>IF(N258="snížená",J258,0)</f>
        <v>0</v>
      </c>
      <c r="BG258" s="132">
        <f>IF(N258="zákl. přenesená",J258,0)</f>
        <v>0</v>
      </c>
      <c r="BH258" s="132">
        <f>IF(N258="sníž. přenesená",J258,0)</f>
        <v>0</v>
      </c>
      <c r="BI258" s="132">
        <f>IF(N258="nulová",J258,0)</f>
        <v>0</v>
      </c>
      <c r="BJ258" s="16" t="s">
        <v>82</v>
      </c>
      <c r="BK258" s="132">
        <f>ROUND(I258*H258,2)</f>
        <v>0</v>
      </c>
      <c r="BL258" s="16" t="s">
        <v>152</v>
      </c>
      <c r="BM258" s="131" t="s">
        <v>289</v>
      </c>
    </row>
    <row r="259" spans="2:65" s="12" customFormat="1">
      <c r="B259" s="133"/>
      <c r="C259" s="241"/>
      <c r="D259" s="242" t="s">
        <v>153</v>
      </c>
      <c r="E259" s="243" t="s">
        <v>1</v>
      </c>
      <c r="F259" s="244" t="s">
        <v>290</v>
      </c>
      <c r="G259" s="241"/>
      <c r="H259" s="245">
        <v>23.6</v>
      </c>
      <c r="I259" s="135"/>
      <c r="L259" s="133"/>
      <c r="M259" s="136"/>
      <c r="T259" s="137"/>
      <c r="AT259" s="134" t="s">
        <v>153</v>
      </c>
      <c r="AU259" s="134" t="s">
        <v>84</v>
      </c>
      <c r="AV259" s="12" t="s">
        <v>84</v>
      </c>
      <c r="AW259" s="12" t="s">
        <v>30</v>
      </c>
      <c r="AX259" s="12" t="s">
        <v>74</v>
      </c>
      <c r="AY259" s="134" t="s">
        <v>147</v>
      </c>
    </row>
    <row r="260" spans="2:65" s="13" customFormat="1">
      <c r="B260" s="138"/>
      <c r="C260" s="246"/>
      <c r="D260" s="242" t="s">
        <v>153</v>
      </c>
      <c r="E260" s="247" t="s">
        <v>1</v>
      </c>
      <c r="F260" s="248" t="s">
        <v>154</v>
      </c>
      <c r="G260" s="246"/>
      <c r="H260" s="249">
        <v>23.6</v>
      </c>
      <c r="I260" s="140"/>
      <c r="L260" s="138"/>
      <c r="M260" s="141"/>
      <c r="T260" s="142"/>
      <c r="AT260" s="139" t="s">
        <v>153</v>
      </c>
      <c r="AU260" s="139" t="s">
        <v>84</v>
      </c>
      <c r="AV260" s="13" t="s">
        <v>155</v>
      </c>
      <c r="AW260" s="13" t="s">
        <v>30</v>
      </c>
      <c r="AX260" s="13" t="s">
        <v>74</v>
      </c>
      <c r="AY260" s="139" t="s">
        <v>147</v>
      </c>
    </row>
    <row r="261" spans="2:65" s="14" customFormat="1">
      <c r="B261" s="143"/>
      <c r="C261" s="250"/>
      <c r="D261" s="242" t="s">
        <v>153</v>
      </c>
      <c r="E261" s="251" t="s">
        <v>1</v>
      </c>
      <c r="F261" s="252" t="s">
        <v>156</v>
      </c>
      <c r="G261" s="250"/>
      <c r="H261" s="253">
        <v>23.6</v>
      </c>
      <c r="I261" s="145"/>
      <c r="L261" s="143"/>
      <c r="M261" s="146"/>
      <c r="T261" s="147"/>
      <c r="AT261" s="144" t="s">
        <v>153</v>
      </c>
      <c r="AU261" s="144" t="s">
        <v>84</v>
      </c>
      <c r="AV261" s="14" t="s">
        <v>152</v>
      </c>
      <c r="AW261" s="14" t="s">
        <v>30</v>
      </c>
      <c r="AX261" s="14" t="s">
        <v>82</v>
      </c>
      <c r="AY261" s="144" t="s">
        <v>147</v>
      </c>
    </row>
    <row r="262" spans="2:65" s="1" customFormat="1" ht="16.5" customHeight="1">
      <c r="B262" s="123"/>
      <c r="C262" s="236">
        <v>29</v>
      </c>
      <c r="D262" s="236" t="s">
        <v>149</v>
      </c>
      <c r="E262" s="237" t="s">
        <v>291</v>
      </c>
      <c r="F262" s="238" t="s">
        <v>292</v>
      </c>
      <c r="G262" s="239" t="s">
        <v>172</v>
      </c>
      <c r="H262" s="240">
        <v>9.6</v>
      </c>
      <c r="I262" s="125"/>
      <c r="J262" s="126">
        <f>ROUND(I262*H262,2)</f>
        <v>0</v>
      </c>
      <c r="K262" s="124" t="s">
        <v>151</v>
      </c>
      <c r="L262" s="29"/>
      <c r="M262" s="127" t="s">
        <v>1</v>
      </c>
      <c r="N262" s="128" t="s">
        <v>39</v>
      </c>
      <c r="P262" s="129">
        <f>O262*H262</f>
        <v>0</v>
      </c>
      <c r="Q262" s="129">
        <v>0</v>
      </c>
      <c r="R262" s="129">
        <f>Q262*H262</f>
        <v>0</v>
      </c>
      <c r="S262" s="129">
        <v>0</v>
      </c>
      <c r="T262" s="130">
        <f>S262*H262</f>
        <v>0</v>
      </c>
      <c r="AR262" s="131" t="s">
        <v>152</v>
      </c>
      <c r="AT262" s="131" t="s">
        <v>149</v>
      </c>
      <c r="AU262" s="131" t="s">
        <v>84</v>
      </c>
      <c r="AY262" s="16" t="s">
        <v>147</v>
      </c>
      <c r="BE262" s="132">
        <f>IF(N262="základní",J262,0)</f>
        <v>0</v>
      </c>
      <c r="BF262" s="132">
        <f>IF(N262="snížená",J262,0)</f>
        <v>0</v>
      </c>
      <c r="BG262" s="132">
        <f>IF(N262="zákl. přenesená",J262,0)</f>
        <v>0</v>
      </c>
      <c r="BH262" s="132">
        <f>IF(N262="sníž. přenesená",J262,0)</f>
        <v>0</v>
      </c>
      <c r="BI262" s="132">
        <f>IF(N262="nulová",J262,0)</f>
        <v>0</v>
      </c>
      <c r="BJ262" s="16" t="s">
        <v>82</v>
      </c>
      <c r="BK262" s="132">
        <f>ROUND(I262*H262,2)</f>
        <v>0</v>
      </c>
      <c r="BL262" s="16" t="s">
        <v>152</v>
      </c>
      <c r="BM262" s="131" t="s">
        <v>293</v>
      </c>
    </row>
    <row r="263" spans="2:65" s="12" customFormat="1">
      <c r="B263" s="133"/>
      <c r="C263" s="241"/>
      <c r="D263" s="242" t="s">
        <v>153</v>
      </c>
      <c r="E263" s="243" t="s">
        <v>1</v>
      </c>
      <c r="F263" s="244" t="s">
        <v>294</v>
      </c>
      <c r="G263" s="241"/>
      <c r="H263" s="245">
        <v>9.6</v>
      </c>
      <c r="I263" s="135"/>
      <c r="L263" s="133"/>
      <c r="M263" s="136"/>
      <c r="T263" s="137"/>
      <c r="AT263" s="134" t="s">
        <v>153</v>
      </c>
      <c r="AU263" s="134" t="s">
        <v>84</v>
      </c>
      <c r="AV263" s="12" t="s">
        <v>84</v>
      </c>
      <c r="AW263" s="12" t="s">
        <v>30</v>
      </c>
      <c r="AX263" s="12" t="s">
        <v>74</v>
      </c>
      <c r="AY263" s="134" t="s">
        <v>147</v>
      </c>
    </row>
    <row r="264" spans="2:65" s="13" customFormat="1">
      <c r="B264" s="138"/>
      <c r="C264" s="246"/>
      <c r="D264" s="242" t="s">
        <v>153</v>
      </c>
      <c r="E264" s="247" t="s">
        <v>1</v>
      </c>
      <c r="F264" s="248" t="s">
        <v>154</v>
      </c>
      <c r="G264" s="246"/>
      <c r="H264" s="249">
        <v>9.6</v>
      </c>
      <c r="I264" s="140"/>
      <c r="L264" s="138"/>
      <c r="M264" s="141"/>
      <c r="T264" s="142"/>
      <c r="AT264" s="139" t="s">
        <v>153</v>
      </c>
      <c r="AU264" s="139" t="s">
        <v>84</v>
      </c>
      <c r="AV264" s="13" t="s">
        <v>155</v>
      </c>
      <c r="AW264" s="13" t="s">
        <v>30</v>
      </c>
      <c r="AX264" s="13" t="s">
        <v>74</v>
      </c>
      <c r="AY264" s="139" t="s">
        <v>147</v>
      </c>
    </row>
    <row r="265" spans="2:65" s="14" customFormat="1">
      <c r="B265" s="143"/>
      <c r="C265" s="250"/>
      <c r="D265" s="242" t="s">
        <v>153</v>
      </c>
      <c r="E265" s="251" t="s">
        <v>1</v>
      </c>
      <c r="F265" s="252" t="s">
        <v>156</v>
      </c>
      <c r="G265" s="250"/>
      <c r="H265" s="253">
        <v>9.6</v>
      </c>
      <c r="I265" s="145"/>
      <c r="L265" s="143"/>
      <c r="M265" s="146"/>
      <c r="T265" s="147"/>
      <c r="AT265" s="144" t="s">
        <v>153</v>
      </c>
      <c r="AU265" s="144" t="s">
        <v>84</v>
      </c>
      <c r="AV265" s="14" t="s">
        <v>152</v>
      </c>
      <c r="AW265" s="14" t="s">
        <v>30</v>
      </c>
      <c r="AX265" s="14" t="s">
        <v>82</v>
      </c>
      <c r="AY265" s="144" t="s">
        <v>147</v>
      </c>
    </row>
    <row r="266" spans="2:65" s="1" customFormat="1" ht="21.75" customHeight="1">
      <c r="B266" s="123"/>
      <c r="C266" s="236">
        <v>30</v>
      </c>
      <c r="D266" s="236" t="s">
        <v>149</v>
      </c>
      <c r="E266" s="237" t="s">
        <v>295</v>
      </c>
      <c r="F266" s="238" t="s">
        <v>296</v>
      </c>
      <c r="G266" s="239" t="s">
        <v>172</v>
      </c>
      <c r="H266" s="240">
        <v>9.6</v>
      </c>
      <c r="I266" s="125"/>
      <c r="J266" s="126">
        <f>ROUND(I266*H266,2)</f>
        <v>0</v>
      </c>
      <c r="K266" s="124" t="s">
        <v>151</v>
      </c>
      <c r="L266" s="29"/>
      <c r="M266" s="127" t="s">
        <v>1</v>
      </c>
      <c r="N266" s="128" t="s">
        <v>39</v>
      </c>
      <c r="P266" s="129">
        <f>O266*H266</f>
        <v>0</v>
      </c>
      <c r="Q266" s="129">
        <v>0</v>
      </c>
      <c r="R266" s="129">
        <f>Q266*H266</f>
        <v>0</v>
      </c>
      <c r="S266" s="129">
        <v>0</v>
      </c>
      <c r="T266" s="130">
        <f>S266*H266</f>
        <v>0</v>
      </c>
      <c r="AR266" s="131" t="s">
        <v>152</v>
      </c>
      <c r="AT266" s="131" t="s">
        <v>149</v>
      </c>
      <c r="AU266" s="131" t="s">
        <v>84</v>
      </c>
      <c r="AY266" s="16" t="s">
        <v>147</v>
      </c>
      <c r="BE266" s="132">
        <f>IF(N266="základní",J266,0)</f>
        <v>0</v>
      </c>
      <c r="BF266" s="132">
        <f>IF(N266="snížená",J266,0)</f>
        <v>0</v>
      </c>
      <c r="BG266" s="132">
        <f>IF(N266="zákl. přenesená",J266,0)</f>
        <v>0</v>
      </c>
      <c r="BH266" s="132">
        <f>IF(N266="sníž. přenesená",J266,0)</f>
        <v>0</v>
      </c>
      <c r="BI266" s="132">
        <f>IF(N266="nulová",J266,0)</f>
        <v>0</v>
      </c>
      <c r="BJ266" s="16" t="s">
        <v>82</v>
      </c>
      <c r="BK266" s="132">
        <f>ROUND(I266*H266,2)</f>
        <v>0</v>
      </c>
      <c r="BL266" s="16" t="s">
        <v>152</v>
      </c>
      <c r="BM266" s="131" t="s">
        <v>297</v>
      </c>
    </row>
    <row r="267" spans="2:65" s="11" customFormat="1" ht="22.7" customHeight="1">
      <c r="B267" s="113"/>
      <c r="C267" s="232"/>
      <c r="D267" s="233" t="s">
        <v>73</v>
      </c>
      <c r="E267" s="235" t="s">
        <v>152</v>
      </c>
      <c r="F267" s="235" t="s">
        <v>298</v>
      </c>
      <c r="G267" s="232"/>
      <c r="H267" s="232"/>
      <c r="I267" s="115"/>
      <c r="J267" s="122">
        <f>BK267</f>
        <v>0</v>
      </c>
      <c r="L267" s="113"/>
      <c r="M267" s="117"/>
      <c r="P267" s="118">
        <f>SUM(P268:P295)</f>
        <v>0</v>
      </c>
      <c r="R267" s="118">
        <f>SUM(R268:R295)</f>
        <v>0.36855889000000003</v>
      </c>
      <c r="T267" s="119">
        <f>SUM(T268:T295)</f>
        <v>0</v>
      </c>
      <c r="AR267" s="114" t="s">
        <v>82</v>
      </c>
      <c r="AT267" s="120" t="s">
        <v>73</v>
      </c>
      <c r="AU267" s="120" t="s">
        <v>82</v>
      </c>
      <c r="AY267" s="114" t="s">
        <v>147</v>
      </c>
      <c r="BK267" s="121">
        <f>SUM(BK268:BK295)</f>
        <v>0</v>
      </c>
    </row>
    <row r="268" spans="2:65" s="1" customFormat="1" ht="16.5" customHeight="1">
      <c r="B268" s="123"/>
      <c r="C268" s="236">
        <v>31</v>
      </c>
      <c r="D268" s="236" t="s">
        <v>149</v>
      </c>
      <c r="E268" s="237" t="s">
        <v>299</v>
      </c>
      <c r="F268" s="238" t="s">
        <v>300</v>
      </c>
      <c r="G268" s="239" t="s">
        <v>182</v>
      </c>
      <c r="H268" s="240">
        <v>7.8E-2</v>
      </c>
      <c r="I268" s="125"/>
      <c r="J268" s="126">
        <f>ROUND(I268*H268,2)</f>
        <v>0</v>
      </c>
      <c r="K268" s="124" t="s">
        <v>151</v>
      </c>
      <c r="L268" s="29"/>
      <c r="M268" s="127" t="s">
        <v>1</v>
      </c>
      <c r="N268" s="128" t="s">
        <v>39</v>
      </c>
      <c r="P268" s="129">
        <f>O268*H268</f>
        <v>0</v>
      </c>
      <c r="Q268" s="129">
        <v>2.3011300000000001</v>
      </c>
      <c r="R268" s="129">
        <f>Q268*H268</f>
        <v>0.17948814000000002</v>
      </c>
      <c r="S268" s="129">
        <v>0</v>
      </c>
      <c r="T268" s="130">
        <f>S268*H268</f>
        <v>0</v>
      </c>
      <c r="AR268" s="131" t="s">
        <v>152</v>
      </c>
      <c r="AT268" s="131" t="s">
        <v>149</v>
      </c>
      <c r="AU268" s="131" t="s">
        <v>84</v>
      </c>
      <c r="AY268" s="16" t="s">
        <v>147</v>
      </c>
      <c r="BE268" s="132">
        <f>IF(N268="základní",J268,0)</f>
        <v>0</v>
      </c>
      <c r="BF268" s="132">
        <f>IF(N268="snížená",J268,0)</f>
        <v>0</v>
      </c>
      <c r="BG268" s="132">
        <f>IF(N268="zákl. přenesená",J268,0)</f>
        <v>0</v>
      </c>
      <c r="BH268" s="132">
        <f>IF(N268="sníž. přenesená",J268,0)</f>
        <v>0</v>
      </c>
      <c r="BI268" s="132">
        <f>IF(N268="nulová",J268,0)</f>
        <v>0</v>
      </c>
      <c r="BJ268" s="16" t="s">
        <v>82</v>
      </c>
      <c r="BK268" s="132">
        <f>ROUND(I268*H268,2)</f>
        <v>0</v>
      </c>
      <c r="BL268" s="16" t="s">
        <v>152</v>
      </c>
      <c r="BM268" s="131" t="s">
        <v>301</v>
      </c>
    </row>
    <row r="269" spans="2:65" s="12" customFormat="1">
      <c r="B269" s="133"/>
      <c r="C269" s="241"/>
      <c r="D269" s="242" t="s">
        <v>153</v>
      </c>
      <c r="E269" s="243" t="s">
        <v>1</v>
      </c>
      <c r="F269" s="244" t="s">
        <v>302</v>
      </c>
      <c r="G269" s="241"/>
      <c r="H269" s="245">
        <v>7.8E-2</v>
      </c>
      <c r="I269" s="135"/>
      <c r="L269" s="133"/>
      <c r="M269" s="136"/>
      <c r="T269" s="137"/>
      <c r="AT269" s="134" t="s">
        <v>153</v>
      </c>
      <c r="AU269" s="134" t="s">
        <v>84</v>
      </c>
      <c r="AV269" s="12" t="s">
        <v>84</v>
      </c>
      <c r="AW269" s="12" t="s">
        <v>30</v>
      </c>
      <c r="AX269" s="12" t="s">
        <v>74</v>
      </c>
      <c r="AY269" s="134" t="s">
        <v>147</v>
      </c>
    </row>
    <row r="270" spans="2:65" s="13" customFormat="1">
      <c r="B270" s="138"/>
      <c r="C270" s="246"/>
      <c r="D270" s="242" t="s">
        <v>153</v>
      </c>
      <c r="E270" s="247" t="s">
        <v>1</v>
      </c>
      <c r="F270" s="248" t="s">
        <v>154</v>
      </c>
      <c r="G270" s="246"/>
      <c r="H270" s="249">
        <v>7.8E-2</v>
      </c>
      <c r="I270" s="140"/>
      <c r="L270" s="138"/>
      <c r="M270" s="141"/>
      <c r="T270" s="142"/>
      <c r="AT270" s="139" t="s">
        <v>153</v>
      </c>
      <c r="AU270" s="139" t="s">
        <v>84</v>
      </c>
      <c r="AV270" s="13" t="s">
        <v>155</v>
      </c>
      <c r="AW270" s="13" t="s">
        <v>30</v>
      </c>
      <c r="AX270" s="13" t="s">
        <v>74</v>
      </c>
      <c r="AY270" s="139" t="s">
        <v>147</v>
      </c>
    </row>
    <row r="271" spans="2:65" s="14" customFormat="1">
      <c r="B271" s="143"/>
      <c r="C271" s="250"/>
      <c r="D271" s="242" t="s">
        <v>153</v>
      </c>
      <c r="E271" s="251" t="s">
        <v>1</v>
      </c>
      <c r="F271" s="252" t="s">
        <v>156</v>
      </c>
      <c r="G271" s="250"/>
      <c r="H271" s="253">
        <v>7.8E-2</v>
      </c>
      <c r="I271" s="145"/>
      <c r="L271" s="143"/>
      <c r="M271" s="146"/>
      <c r="T271" s="147"/>
      <c r="AT271" s="144" t="s">
        <v>153</v>
      </c>
      <c r="AU271" s="144" t="s">
        <v>84</v>
      </c>
      <c r="AV271" s="14" t="s">
        <v>152</v>
      </c>
      <c r="AW271" s="14" t="s">
        <v>30</v>
      </c>
      <c r="AX271" s="14" t="s">
        <v>82</v>
      </c>
      <c r="AY271" s="144" t="s">
        <v>147</v>
      </c>
    </row>
    <row r="272" spans="2:65" s="1" customFormat="1" ht="16.5" customHeight="1">
      <c r="B272" s="123"/>
      <c r="C272" s="236">
        <v>32</v>
      </c>
      <c r="D272" s="236" t="s">
        <v>149</v>
      </c>
      <c r="E272" s="237" t="s">
        <v>303</v>
      </c>
      <c r="F272" s="238" t="s">
        <v>304</v>
      </c>
      <c r="G272" s="239" t="s">
        <v>150</v>
      </c>
      <c r="H272" s="240">
        <v>1.036</v>
      </c>
      <c r="I272" s="125"/>
      <c r="J272" s="126">
        <f>ROUND(I272*H272,2)</f>
        <v>0</v>
      </c>
      <c r="K272" s="124" t="s">
        <v>151</v>
      </c>
      <c r="L272" s="29"/>
      <c r="M272" s="127" t="s">
        <v>1</v>
      </c>
      <c r="N272" s="128" t="s">
        <v>39</v>
      </c>
      <c r="P272" s="129">
        <f>O272*H272</f>
        <v>0</v>
      </c>
      <c r="Q272" s="129">
        <v>1.1169999999999999E-2</v>
      </c>
      <c r="R272" s="129">
        <f>Q272*H272</f>
        <v>1.157212E-2</v>
      </c>
      <c r="S272" s="129">
        <v>0</v>
      </c>
      <c r="T272" s="130">
        <f>S272*H272</f>
        <v>0</v>
      </c>
      <c r="AR272" s="131" t="s">
        <v>152</v>
      </c>
      <c r="AT272" s="131" t="s">
        <v>149</v>
      </c>
      <c r="AU272" s="131" t="s">
        <v>84</v>
      </c>
      <c r="AY272" s="16" t="s">
        <v>147</v>
      </c>
      <c r="BE272" s="132">
        <f>IF(N272="základní",J272,0)</f>
        <v>0</v>
      </c>
      <c r="BF272" s="132">
        <f>IF(N272="snížená",J272,0)</f>
        <v>0</v>
      </c>
      <c r="BG272" s="132">
        <f>IF(N272="zákl. přenesená",J272,0)</f>
        <v>0</v>
      </c>
      <c r="BH272" s="132">
        <f>IF(N272="sníž. přenesená",J272,0)</f>
        <v>0</v>
      </c>
      <c r="BI272" s="132">
        <f>IF(N272="nulová",J272,0)</f>
        <v>0</v>
      </c>
      <c r="BJ272" s="16" t="s">
        <v>82</v>
      </c>
      <c r="BK272" s="132">
        <f>ROUND(I272*H272,2)</f>
        <v>0</v>
      </c>
      <c r="BL272" s="16" t="s">
        <v>152</v>
      </c>
      <c r="BM272" s="131" t="s">
        <v>305</v>
      </c>
    </row>
    <row r="273" spans="2:65" s="12" customFormat="1">
      <c r="B273" s="133"/>
      <c r="C273" s="241"/>
      <c r="D273" s="242" t="s">
        <v>153</v>
      </c>
      <c r="E273" s="243" t="s">
        <v>1</v>
      </c>
      <c r="F273" s="244" t="s">
        <v>306</v>
      </c>
      <c r="G273" s="241"/>
      <c r="H273" s="245">
        <v>1.036</v>
      </c>
      <c r="I273" s="135"/>
      <c r="L273" s="133"/>
      <c r="M273" s="136"/>
      <c r="T273" s="137"/>
      <c r="AT273" s="134" t="s">
        <v>153</v>
      </c>
      <c r="AU273" s="134" t="s">
        <v>84</v>
      </c>
      <c r="AV273" s="12" t="s">
        <v>84</v>
      </c>
      <c r="AW273" s="12" t="s">
        <v>30</v>
      </c>
      <c r="AX273" s="12" t="s">
        <v>74</v>
      </c>
      <c r="AY273" s="134" t="s">
        <v>147</v>
      </c>
    </row>
    <row r="274" spans="2:65" s="13" customFormat="1">
      <c r="B274" s="138"/>
      <c r="C274" s="246"/>
      <c r="D274" s="242" t="s">
        <v>153</v>
      </c>
      <c r="E274" s="247" t="s">
        <v>1</v>
      </c>
      <c r="F274" s="248" t="s">
        <v>154</v>
      </c>
      <c r="G274" s="246"/>
      <c r="H274" s="249">
        <v>1.036</v>
      </c>
      <c r="I274" s="140"/>
      <c r="L274" s="138"/>
      <c r="M274" s="141"/>
      <c r="T274" s="142"/>
      <c r="AT274" s="139" t="s">
        <v>153</v>
      </c>
      <c r="AU274" s="139" t="s">
        <v>84</v>
      </c>
      <c r="AV274" s="13" t="s">
        <v>155</v>
      </c>
      <c r="AW274" s="13" t="s">
        <v>30</v>
      </c>
      <c r="AX274" s="13" t="s">
        <v>74</v>
      </c>
      <c r="AY274" s="139" t="s">
        <v>147</v>
      </c>
    </row>
    <row r="275" spans="2:65" s="14" customFormat="1">
      <c r="B275" s="143"/>
      <c r="C275" s="250"/>
      <c r="D275" s="242" t="s">
        <v>153</v>
      </c>
      <c r="E275" s="251" t="s">
        <v>1</v>
      </c>
      <c r="F275" s="252" t="s">
        <v>156</v>
      </c>
      <c r="G275" s="250"/>
      <c r="H275" s="253">
        <v>1.036</v>
      </c>
      <c r="I275" s="145"/>
      <c r="L275" s="143"/>
      <c r="M275" s="146"/>
      <c r="T275" s="147"/>
      <c r="AT275" s="144" t="s">
        <v>153</v>
      </c>
      <c r="AU275" s="144" t="s">
        <v>84</v>
      </c>
      <c r="AV275" s="14" t="s">
        <v>152</v>
      </c>
      <c r="AW275" s="14" t="s">
        <v>30</v>
      </c>
      <c r="AX275" s="14" t="s">
        <v>82</v>
      </c>
      <c r="AY275" s="144" t="s">
        <v>147</v>
      </c>
    </row>
    <row r="276" spans="2:65" s="1" customFormat="1" ht="16.5" customHeight="1">
      <c r="B276" s="123"/>
      <c r="C276" s="236">
        <v>33</v>
      </c>
      <c r="D276" s="236" t="s">
        <v>149</v>
      </c>
      <c r="E276" s="237" t="s">
        <v>307</v>
      </c>
      <c r="F276" s="238" t="s">
        <v>308</v>
      </c>
      <c r="G276" s="239" t="s">
        <v>150</v>
      </c>
      <c r="H276" s="240">
        <v>1.036</v>
      </c>
      <c r="I276" s="125"/>
      <c r="J276" s="126">
        <f>ROUND(I276*H276,2)</f>
        <v>0</v>
      </c>
      <c r="K276" s="124" t="s">
        <v>151</v>
      </c>
      <c r="L276" s="29"/>
      <c r="M276" s="127" t="s">
        <v>1</v>
      </c>
      <c r="N276" s="128" t="s">
        <v>39</v>
      </c>
      <c r="P276" s="129">
        <f>O276*H276</f>
        <v>0</v>
      </c>
      <c r="Q276" s="129">
        <v>0</v>
      </c>
      <c r="R276" s="129">
        <f>Q276*H276</f>
        <v>0</v>
      </c>
      <c r="S276" s="129">
        <v>0</v>
      </c>
      <c r="T276" s="130">
        <f>S276*H276</f>
        <v>0</v>
      </c>
      <c r="AR276" s="131" t="s">
        <v>152</v>
      </c>
      <c r="AT276" s="131" t="s">
        <v>149</v>
      </c>
      <c r="AU276" s="131" t="s">
        <v>84</v>
      </c>
      <c r="AY276" s="16" t="s">
        <v>147</v>
      </c>
      <c r="BE276" s="132">
        <f>IF(N276="základní",J276,0)</f>
        <v>0</v>
      </c>
      <c r="BF276" s="132">
        <f>IF(N276="snížená",J276,0)</f>
        <v>0</v>
      </c>
      <c r="BG276" s="132">
        <f>IF(N276="zákl. přenesená",J276,0)</f>
        <v>0</v>
      </c>
      <c r="BH276" s="132">
        <f>IF(N276="sníž. přenesená",J276,0)</f>
        <v>0</v>
      </c>
      <c r="BI276" s="132">
        <f>IF(N276="nulová",J276,0)</f>
        <v>0</v>
      </c>
      <c r="BJ276" s="16" t="s">
        <v>82</v>
      </c>
      <c r="BK276" s="132">
        <f>ROUND(I276*H276,2)</f>
        <v>0</v>
      </c>
      <c r="BL276" s="16" t="s">
        <v>152</v>
      </c>
      <c r="BM276" s="131" t="s">
        <v>309</v>
      </c>
    </row>
    <row r="277" spans="2:65" s="1" customFormat="1" ht="24.2" customHeight="1">
      <c r="B277" s="123"/>
      <c r="C277" s="236">
        <v>34</v>
      </c>
      <c r="D277" s="236" t="s">
        <v>149</v>
      </c>
      <c r="E277" s="237" t="s">
        <v>310</v>
      </c>
      <c r="F277" s="238" t="s">
        <v>311</v>
      </c>
      <c r="G277" s="239" t="s">
        <v>243</v>
      </c>
      <c r="H277" s="240">
        <v>1.2E-2</v>
      </c>
      <c r="I277" s="125"/>
      <c r="J277" s="126">
        <f>ROUND(I277*H277,2)</f>
        <v>0</v>
      </c>
      <c r="K277" s="124" t="s">
        <v>151</v>
      </c>
      <c r="L277" s="29"/>
      <c r="M277" s="127" t="s">
        <v>1</v>
      </c>
      <c r="N277" s="128" t="s">
        <v>39</v>
      </c>
      <c r="P277" s="129">
        <f>O277*H277</f>
        <v>0</v>
      </c>
      <c r="Q277" s="129">
        <v>1.05291</v>
      </c>
      <c r="R277" s="129">
        <f>Q277*H277</f>
        <v>1.2634920000000001E-2</v>
      </c>
      <c r="S277" s="129">
        <v>0</v>
      </c>
      <c r="T277" s="130">
        <f>S277*H277</f>
        <v>0</v>
      </c>
      <c r="AR277" s="131" t="s">
        <v>152</v>
      </c>
      <c r="AT277" s="131" t="s">
        <v>149</v>
      </c>
      <c r="AU277" s="131" t="s">
        <v>84</v>
      </c>
      <c r="AY277" s="16" t="s">
        <v>147</v>
      </c>
      <c r="BE277" s="132">
        <f>IF(N277="základní",J277,0)</f>
        <v>0</v>
      </c>
      <c r="BF277" s="132">
        <f>IF(N277="snížená",J277,0)</f>
        <v>0</v>
      </c>
      <c r="BG277" s="132">
        <f>IF(N277="zákl. přenesená",J277,0)</f>
        <v>0</v>
      </c>
      <c r="BH277" s="132">
        <f>IF(N277="sníž. přenesená",J277,0)</f>
        <v>0</v>
      </c>
      <c r="BI277" s="132">
        <f>IF(N277="nulová",J277,0)</f>
        <v>0</v>
      </c>
      <c r="BJ277" s="16" t="s">
        <v>82</v>
      </c>
      <c r="BK277" s="132">
        <f>ROUND(I277*H277,2)</f>
        <v>0</v>
      </c>
      <c r="BL277" s="16" t="s">
        <v>152</v>
      </c>
      <c r="BM277" s="131" t="s">
        <v>312</v>
      </c>
    </row>
    <row r="278" spans="2:65" s="12" customFormat="1">
      <c r="B278" s="133"/>
      <c r="C278" s="241"/>
      <c r="D278" s="242" t="s">
        <v>153</v>
      </c>
      <c r="E278" s="243" t="s">
        <v>1</v>
      </c>
      <c r="F278" s="244" t="s">
        <v>313</v>
      </c>
      <c r="G278" s="241"/>
      <c r="H278" s="245">
        <v>1.2E-2</v>
      </c>
      <c r="I278" s="135"/>
      <c r="L278" s="133"/>
      <c r="M278" s="136"/>
      <c r="T278" s="137"/>
      <c r="AT278" s="134" t="s">
        <v>153</v>
      </c>
      <c r="AU278" s="134" t="s">
        <v>84</v>
      </c>
      <c r="AV278" s="12" t="s">
        <v>84</v>
      </c>
      <c r="AW278" s="12" t="s">
        <v>30</v>
      </c>
      <c r="AX278" s="12" t="s">
        <v>74</v>
      </c>
      <c r="AY278" s="134" t="s">
        <v>147</v>
      </c>
    </row>
    <row r="279" spans="2:65" s="13" customFormat="1">
      <c r="B279" s="138"/>
      <c r="C279" s="246"/>
      <c r="D279" s="242" t="s">
        <v>153</v>
      </c>
      <c r="E279" s="247" t="s">
        <v>1</v>
      </c>
      <c r="F279" s="248" t="s">
        <v>154</v>
      </c>
      <c r="G279" s="246"/>
      <c r="H279" s="249">
        <v>1.2E-2</v>
      </c>
      <c r="I279" s="140"/>
      <c r="L279" s="138"/>
      <c r="M279" s="141"/>
      <c r="T279" s="142"/>
      <c r="AT279" s="139" t="s">
        <v>153</v>
      </c>
      <c r="AU279" s="139" t="s">
        <v>84</v>
      </c>
      <c r="AV279" s="13" t="s">
        <v>155</v>
      </c>
      <c r="AW279" s="13" t="s">
        <v>30</v>
      </c>
      <c r="AX279" s="13" t="s">
        <v>74</v>
      </c>
      <c r="AY279" s="139" t="s">
        <v>147</v>
      </c>
    </row>
    <row r="280" spans="2:65" s="14" customFormat="1">
      <c r="B280" s="143"/>
      <c r="C280" s="250"/>
      <c r="D280" s="242" t="s">
        <v>153</v>
      </c>
      <c r="E280" s="251" t="s">
        <v>1</v>
      </c>
      <c r="F280" s="252" t="s">
        <v>156</v>
      </c>
      <c r="G280" s="250"/>
      <c r="H280" s="253">
        <v>1.2E-2</v>
      </c>
      <c r="I280" s="145"/>
      <c r="L280" s="143"/>
      <c r="M280" s="146"/>
      <c r="T280" s="147"/>
      <c r="AT280" s="144" t="s">
        <v>153</v>
      </c>
      <c r="AU280" s="144" t="s">
        <v>84</v>
      </c>
      <c r="AV280" s="14" t="s">
        <v>152</v>
      </c>
      <c r="AW280" s="14" t="s">
        <v>30</v>
      </c>
      <c r="AX280" s="14" t="s">
        <v>82</v>
      </c>
      <c r="AY280" s="144" t="s">
        <v>147</v>
      </c>
    </row>
    <row r="281" spans="2:65" s="1" customFormat="1" ht="16.5" customHeight="1">
      <c r="B281" s="123"/>
      <c r="C281" s="236">
        <v>35</v>
      </c>
      <c r="D281" s="236" t="s">
        <v>149</v>
      </c>
      <c r="E281" s="237" t="s">
        <v>314</v>
      </c>
      <c r="F281" s="238" t="s">
        <v>315</v>
      </c>
      <c r="G281" s="239" t="s">
        <v>182</v>
      </c>
      <c r="H281" s="240">
        <v>1.4430000000000001</v>
      </c>
      <c r="I281" s="125"/>
      <c r="J281" s="126">
        <f>ROUND(I281*H281,2)</f>
        <v>0</v>
      </c>
      <c r="K281" s="124" t="s">
        <v>151</v>
      </c>
      <c r="L281" s="29"/>
      <c r="M281" s="127" t="s">
        <v>1</v>
      </c>
      <c r="N281" s="128" t="s">
        <v>39</v>
      </c>
      <c r="P281" s="129">
        <f>O281*H281</f>
        <v>0</v>
      </c>
      <c r="Q281" s="129">
        <v>0</v>
      </c>
      <c r="R281" s="129">
        <f>Q281*H281</f>
        <v>0</v>
      </c>
      <c r="S281" s="129">
        <v>0</v>
      </c>
      <c r="T281" s="130">
        <f>S281*H281</f>
        <v>0</v>
      </c>
      <c r="AR281" s="131" t="s">
        <v>152</v>
      </c>
      <c r="AT281" s="131" t="s">
        <v>149</v>
      </c>
      <c r="AU281" s="131" t="s">
        <v>84</v>
      </c>
      <c r="AY281" s="16" t="s">
        <v>147</v>
      </c>
      <c r="BE281" s="132">
        <f>IF(N281="základní",J281,0)</f>
        <v>0</v>
      </c>
      <c r="BF281" s="132">
        <f>IF(N281="snížená",J281,0)</f>
        <v>0</v>
      </c>
      <c r="BG281" s="132">
        <f>IF(N281="zákl. přenesená",J281,0)</f>
        <v>0</v>
      </c>
      <c r="BH281" s="132">
        <f>IF(N281="sníž. přenesená",J281,0)</f>
        <v>0</v>
      </c>
      <c r="BI281" s="132">
        <f>IF(N281="nulová",J281,0)</f>
        <v>0</v>
      </c>
      <c r="BJ281" s="16" t="s">
        <v>82</v>
      </c>
      <c r="BK281" s="132">
        <f>ROUND(I281*H281,2)</f>
        <v>0</v>
      </c>
      <c r="BL281" s="16" t="s">
        <v>152</v>
      </c>
      <c r="BM281" s="131" t="s">
        <v>316</v>
      </c>
    </row>
    <row r="282" spans="2:65" s="12" customFormat="1">
      <c r="B282" s="133"/>
      <c r="C282" s="241"/>
      <c r="D282" s="242" t="s">
        <v>153</v>
      </c>
      <c r="E282" s="243" t="s">
        <v>1</v>
      </c>
      <c r="F282" s="244" t="s">
        <v>317</v>
      </c>
      <c r="G282" s="241"/>
      <c r="H282" s="245">
        <v>0.67500000000000004</v>
      </c>
      <c r="I282" s="135"/>
      <c r="L282" s="133"/>
      <c r="M282" s="136"/>
      <c r="T282" s="137"/>
      <c r="AT282" s="134" t="s">
        <v>153</v>
      </c>
      <c r="AU282" s="134" t="s">
        <v>84</v>
      </c>
      <c r="AV282" s="12" t="s">
        <v>84</v>
      </c>
      <c r="AW282" s="12" t="s">
        <v>30</v>
      </c>
      <c r="AX282" s="12" t="s">
        <v>74</v>
      </c>
      <c r="AY282" s="134" t="s">
        <v>147</v>
      </c>
    </row>
    <row r="283" spans="2:65" s="12" customFormat="1">
      <c r="B283" s="133"/>
      <c r="C283" s="241"/>
      <c r="D283" s="242" t="s">
        <v>153</v>
      </c>
      <c r="E283" s="243" t="s">
        <v>1</v>
      </c>
      <c r="F283" s="244" t="s">
        <v>318</v>
      </c>
      <c r="G283" s="241"/>
      <c r="H283" s="245">
        <v>0.76800000000000002</v>
      </c>
      <c r="I283" s="135"/>
      <c r="L283" s="133"/>
      <c r="M283" s="136"/>
      <c r="T283" s="137"/>
      <c r="AT283" s="134" t="s">
        <v>153</v>
      </c>
      <c r="AU283" s="134" t="s">
        <v>84</v>
      </c>
      <c r="AV283" s="12" t="s">
        <v>84</v>
      </c>
      <c r="AW283" s="12" t="s">
        <v>30</v>
      </c>
      <c r="AX283" s="12" t="s">
        <v>74</v>
      </c>
      <c r="AY283" s="134" t="s">
        <v>147</v>
      </c>
    </row>
    <row r="284" spans="2:65" s="13" customFormat="1">
      <c r="B284" s="138"/>
      <c r="C284" s="246"/>
      <c r="D284" s="242" t="s">
        <v>153</v>
      </c>
      <c r="E284" s="247" t="s">
        <v>1</v>
      </c>
      <c r="F284" s="248" t="s">
        <v>154</v>
      </c>
      <c r="G284" s="246"/>
      <c r="H284" s="249">
        <v>1.4430000000000001</v>
      </c>
      <c r="I284" s="140"/>
      <c r="L284" s="138"/>
      <c r="M284" s="141"/>
      <c r="T284" s="142"/>
      <c r="AT284" s="139" t="s">
        <v>153</v>
      </c>
      <c r="AU284" s="139" t="s">
        <v>84</v>
      </c>
      <c r="AV284" s="13" t="s">
        <v>155</v>
      </c>
      <c r="AW284" s="13" t="s">
        <v>30</v>
      </c>
      <c r="AX284" s="13" t="s">
        <v>74</v>
      </c>
      <c r="AY284" s="139" t="s">
        <v>147</v>
      </c>
    </row>
    <row r="285" spans="2:65" s="14" customFormat="1">
      <c r="B285" s="143"/>
      <c r="C285" s="250"/>
      <c r="D285" s="242" t="s">
        <v>153</v>
      </c>
      <c r="E285" s="251" t="s">
        <v>1</v>
      </c>
      <c r="F285" s="252" t="s">
        <v>156</v>
      </c>
      <c r="G285" s="250"/>
      <c r="H285" s="253">
        <v>1.4430000000000001</v>
      </c>
      <c r="I285" s="145"/>
      <c r="L285" s="143"/>
      <c r="M285" s="146"/>
      <c r="T285" s="147"/>
      <c r="AT285" s="144" t="s">
        <v>153</v>
      </c>
      <c r="AU285" s="144" t="s">
        <v>84</v>
      </c>
      <c r="AV285" s="14" t="s">
        <v>152</v>
      </c>
      <c r="AW285" s="14" t="s">
        <v>30</v>
      </c>
      <c r="AX285" s="14" t="s">
        <v>82</v>
      </c>
      <c r="AY285" s="144" t="s">
        <v>147</v>
      </c>
    </row>
    <row r="286" spans="2:65" s="1" customFormat="1" ht="24.2" customHeight="1">
      <c r="B286" s="123"/>
      <c r="C286" s="236">
        <v>36</v>
      </c>
      <c r="D286" s="236" t="s">
        <v>149</v>
      </c>
      <c r="E286" s="237" t="s">
        <v>319</v>
      </c>
      <c r="F286" s="238" t="s">
        <v>320</v>
      </c>
      <c r="G286" s="239" t="s">
        <v>321</v>
      </c>
      <c r="H286" s="240">
        <v>1</v>
      </c>
      <c r="I286" s="125"/>
      <c r="J286" s="126">
        <f>ROUND(I286*H286,2)</f>
        <v>0</v>
      </c>
      <c r="K286" s="124" t="s">
        <v>151</v>
      </c>
      <c r="L286" s="29"/>
      <c r="M286" s="127" t="s">
        <v>1</v>
      </c>
      <c r="N286" s="128" t="s">
        <v>39</v>
      </c>
      <c r="P286" s="129">
        <f>O286*H286</f>
        <v>0</v>
      </c>
      <c r="Q286" s="129">
        <v>8.7419999999999998E-2</v>
      </c>
      <c r="R286" s="129">
        <f>Q286*H286</f>
        <v>8.7419999999999998E-2</v>
      </c>
      <c r="S286" s="129">
        <v>0</v>
      </c>
      <c r="T286" s="130">
        <f>S286*H286</f>
        <v>0</v>
      </c>
      <c r="AR286" s="131" t="s">
        <v>152</v>
      </c>
      <c r="AT286" s="131" t="s">
        <v>149</v>
      </c>
      <c r="AU286" s="131" t="s">
        <v>84</v>
      </c>
      <c r="AY286" s="16" t="s">
        <v>147</v>
      </c>
      <c r="BE286" s="132">
        <f>IF(N286="základní",J286,0)</f>
        <v>0</v>
      </c>
      <c r="BF286" s="132">
        <f>IF(N286="snížená",J286,0)</f>
        <v>0</v>
      </c>
      <c r="BG286" s="132">
        <f>IF(N286="zákl. přenesená",J286,0)</f>
        <v>0</v>
      </c>
      <c r="BH286" s="132">
        <f>IF(N286="sníž. přenesená",J286,0)</f>
        <v>0</v>
      </c>
      <c r="BI286" s="132">
        <f>IF(N286="nulová",J286,0)</f>
        <v>0</v>
      </c>
      <c r="BJ286" s="16" t="s">
        <v>82</v>
      </c>
      <c r="BK286" s="132">
        <f>ROUND(I286*H286,2)</f>
        <v>0</v>
      </c>
      <c r="BL286" s="16" t="s">
        <v>152</v>
      </c>
      <c r="BM286" s="131" t="s">
        <v>322</v>
      </c>
    </row>
    <row r="287" spans="2:65" s="1" customFormat="1" ht="24.2" customHeight="1">
      <c r="B287" s="123"/>
      <c r="C287" s="254">
        <v>37</v>
      </c>
      <c r="D287" s="254" t="s">
        <v>254</v>
      </c>
      <c r="E287" s="255" t="s">
        <v>323</v>
      </c>
      <c r="F287" s="256" t="s">
        <v>324</v>
      </c>
      <c r="G287" s="257" t="s">
        <v>321</v>
      </c>
      <c r="H287" s="258">
        <v>1</v>
      </c>
      <c r="I287" s="149"/>
      <c r="J287" s="150">
        <f>ROUND(I287*H287,2)</f>
        <v>0</v>
      </c>
      <c r="K287" s="148" t="s">
        <v>151</v>
      </c>
      <c r="L287" s="151"/>
      <c r="M287" s="152" t="s">
        <v>1</v>
      </c>
      <c r="N287" s="153" t="s">
        <v>39</v>
      </c>
      <c r="P287" s="129">
        <f>O287*H287</f>
        <v>0</v>
      </c>
      <c r="Q287" s="129">
        <v>5.2999999999999999E-2</v>
      </c>
      <c r="R287" s="129">
        <f>Q287*H287</f>
        <v>5.2999999999999999E-2</v>
      </c>
      <c r="S287" s="129">
        <v>0</v>
      </c>
      <c r="T287" s="130">
        <f>S287*H287</f>
        <v>0</v>
      </c>
      <c r="AR287" s="131" t="s">
        <v>179</v>
      </c>
      <c r="AT287" s="131" t="s">
        <v>254</v>
      </c>
      <c r="AU287" s="131" t="s">
        <v>84</v>
      </c>
      <c r="AY287" s="16" t="s">
        <v>147</v>
      </c>
      <c r="BE287" s="132">
        <f>IF(N287="základní",J287,0)</f>
        <v>0</v>
      </c>
      <c r="BF287" s="132">
        <f>IF(N287="snížená",J287,0)</f>
        <v>0</v>
      </c>
      <c r="BG287" s="132">
        <f>IF(N287="zákl. přenesená",J287,0)</f>
        <v>0</v>
      </c>
      <c r="BH287" s="132">
        <f>IF(N287="sníž. přenesená",J287,0)</f>
        <v>0</v>
      </c>
      <c r="BI287" s="132">
        <f>IF(N287="nulová",J287,0)</f>
        <v>0</v>
      </c>
      <c r="BJ287" s="16" t="s">
        <v>82</v>
      </c>
      <c r="BK287" s="132">
        <f>ROUND(I287*H287,2)</f>
        <v>0</v>
      </c>
      <c r="BL287" s="16" t="s">
        <v>152</v>
      </c>
      <c r="BM287" s="131" t="s">
        <v>325</v>
      </c>
    </row>
    <row r="288" spans="2:65" s="1" customFormat="1" ht="33" customHeight="1">
      <c r="B288" s="123"/>
      <c r="C288" s="236">
        <v>38</v>
      </c>
      <c r="D288" s="236" t="s">
        <v>149</v>
      </c>
      <c r="E288" s="237" t="s">
        <v>326</v>
      </c>
      <c r="F288" s="238" t="s">
        <v>327</v>
      </c>
      <c r="G288" s="239" t="s">
        <v>182</v>
      </c>
      <c r="H288" s="240">
        <v>0.64800000000000002</v>
      </c>
      <c r="I288" s="125"/>
      <c r="J288" s="126">
        <f>ROUND(I288*H288,2)</f>
        <v>0</v>
      </c>
      <c r="K288" s="124" t="s">
        <v>151</v>
      </c>
      <c r="L288" s="29"/>
      <c r="M288" s="127" t="s">
        <v>1</v>
      </c>
      <c r="N288" s="128" t="s">
        <v>39</v>
      </c>
      <c r="P288" s="129">
        <f>O288*H288</f>
        <v>0</v>
      </c>
      <c r="Q288" s="129">
        <v>0</v>
      </c>
      <c r="R288" s="129">
        <f>Q288*H288</f>
        <v>0</v>
      </c>
      <c r="S288" s="129">
        <v>0</v>
      </c>
      <c r="T288" s="130">
        <f>S288*H288</f>
        <v>0</v>
      </c>
      <c r="AR288" s="131" t="s">
        <v>152</v>
      </c>
      <c r="AT288" s="131" t="s">
        <v>149</v>
      </c>
      <c r="AU288" s="131" t="s">
        <v>84</v>
      </c>
      <c r="AY288" s="16" t="s">
        <v>147</v>
      </c>
      <c r="BE288" s="132">
        <f>IF(N288="základní",J288,0)</f>
        <v>0</v>
      </c>
      <c r="BF288" s="132">
        <f>IF(N288="snížená",J288,0)</f>
        <v>0</v>
      </c>
      <c r="BG288" s="132">
        <f>IF(N288="zákl. přenesená",J288,0)</f>
        <v>0</v>
      </c>
      <c r="BH288" s="132">
        <f>IF(N288="sníž. přenesená",J288,0)</f>
        <v>0</v>
      </c>
      <c r="BI288" s="132">
        <f>IF(N288="nulová",J288,0)</f>
        <v>0</v>
      </c>
      <c r="BJ288" s="16" t="s">
        <v>82</v>
      </c>
      <c r="BK288" s="132">
        <f>ROUND(I288*H288,2)</f>
        <v>0</v>
      </c>
      <c r="BL288" s="16" t="s">
        <v>152</v>
      </c>
      <c r="BM288" s="131" t="s">
        <v>328</v>
      </c>
    </row>
    <row r="289" spans="2:65" s="12" customFormat="1">
      <c r="B289" s="133"/>
      <c r="C289" s="241"/>
      <c r="D289" s="242" t="s">
        <v>153</v>
      </c>
      <c r="E289" s="243" t="s">
        <v>1</v>
      </c>
      <c r="F289" s="244" t="s">
        <v>329</v>
      </c>
      <c r="G289" s="241"/>
      <c r="H289" s="245">
        <v>0.64800000000000002</v>
      </c>
      <c r="I289" s="135"/>
      <c r="L289" s="133"/>
      <c r="M289" s="136"/>
      <c r="T289" s="137"/>
      <c r="AT289" s="134" t="s">
        <v>153</v>
      </c>
      <c r="AU289" s="134" t="s">
        <v>84</v>
      </c>
      <c r="AV289" s="12" t="s">
        <v>84</v>
      </c>
      <c r="AW289" s="12" t="s">
        <v>30</v>
      </c>
      <c r="AX289" s="12" t="s">
        <v>74</v>
      </c>
      <c r="AY289" s="134" t="s">
        <v>147</v>
      </c>
    </row>
    <row r="290" spans="2:65" s="13" customFormat="1">
      <c r="B290" s="138"/>
      <c r="C290" s="246"/>
      <c r="D290" s="242" t="s">
        <v>153</v>
      </c>
      <c r="E290" s="247" t="s">
        <v>1</v>
      </c>
      <c r="F290" s="248" t="s">
        <v>154</v>
      </c>
      <c r="G290" s="246"/>
      <c r="H290" s="249">
        <v>0.64800000000000002</v>
      </c>
      <c r="I290" s="140"/>
      <c r="L290" s="138"/>
      <c r="M290" s="141"/>
      <c r="T290" s="142"/>
      <c r="AT290" s="139" t="s">
        <v>153</v>
      </c>
      <c r="AU290" s="139" t="s">
        <v>84</v>
      </c>
      <c r="AV290" s="13" t="s">
        <v>155</v>
      </c>
      <c r="AW290" s="13" t="s">
        <v>30</v>
      </c>
      <c r="AX290" s="13" t="s">
        <v>74</v>
      </c>
      <c r="AY290" s="139" t="s">
        <v>147</v>
      </c>
    </row>
    <row r="291" spans="2:65" s="14" customFormat="1">
      <c r="B291" s="143"/>
      <c r="C291" s="250"/>
      <c r="D291" s="242" t="s">
        <v>153</v>
      </c>
      <c r="E291" s="251" t="s">
        <v>1</v>
      </c>
      <c r="F291" s="252" t="s">
        <v>156</v>
      </c>
      <c r="G291" s="250"/>
      <c r="H291" s="253">
        <v>0.64800000000000002</v>
      </c>
      <c r="I291" s="145"/>
      <c r="L291" s="143"/>
      <c r="M291" s="146"/>
      <c r="T291" s="147"/>
      <c r="AT291" s="144" t="s">
        <v>153</v>
      </c>
      <c r="AU291" s="144" t="s">
        <v>84</v>
      </c>
      <c r="AV291" s="14" t="s">
        <v>152</v>
      </c>
      <c r="AW291" s="14" t="s">
        <v>30</v>
      </c>
      <c r="AX291" s="14" t="s">
        <v>82</v>
      </c>
      <c r="AY291" s="144" t="s">
        <v>147</v>
      </c>
    </row>
    <row r="292" spans="2:65" s="1" customFormat="1" ht="24.2" customHeight="1">
      <c r="B292" s="123"/>
      <c r="C292" s="236">
        <v>39</v>
      </c>
      <c r="D292" s="236" t="s">
        <v>149</v>
      </c>
      <c r="E292" s="237" t="s">
        <v>330</v>
      </c>
      <c r="F292" s="238" t="s">
        <v>331</v>
      </c>
      <c r="G292" s="239" t="s">
        <v>243</v>
      </c>
      <c r="H292" s="240">
        <v>2.3E-2</v>
      </c>
      <c r="I292" s="125"/>
      <c r="J292" s="126">
        <f>ROUND(I292*H292,2)</f>
        <v>0</v>
      </c>
      <c r="K292" s="124" t="s">
        <v>151</v>
      </c>
      <c r="L292" s="29"/>
      <c r="M292" s="127" t="s">
        <v>1</v>
      </c>
      <c r="N292" s="128" t="s">
        <v>39</v>
      </c>
      <c r="P292" s="129">
        <f>O292*H292</f>
        <v>0</v>
      </c>
      <c r="Q292" s="129">
        <v>1.06277</v>
      </c>
      <c r="R292" s="129">
        <f>Q292*H292</f>
        <v>2.444371E-2</v>
      </c>
      <c r="S292" s="129">
        <v>0</v>
      </c>
      <c r="T292" s="130">
        <f>S292*H292</f>
        <v>0</v>
      </c>
      <c r="AR292" s="131" t="s">
        <v>152</v>
      </c>
      <c r="AT292" s="131" t="s">
        <v>149</v>
      </c>
      <c r="AU292" s="131" t="s">
        <v>84</v>
      </c>
      <c r="AY292" s="16" t="s">
        <v>147</v>
      </c>
      <c r="BE292" s="132">
        <f>IF(N292="základní",J292,0)</f>
        <v>0</v>
      </c>
      <c r="BF292" s="132">
        <f>IF(N292="snížená",J292,0)</f>
        <v>0</v>
      </c>
      <c r="BG292" s="132">
        <f>IF(N292="zákl. přenesená",J292,0)</f>
        <v>0</v>
      </c>
      <c r="BH292" s="132">
        <f>IF(N292="sníž. přenesená",J292,0)</f>
        <v>0</v>
      </c>
      <c r="BI292" s="132">
        <f>IF(N292="nulová",J292,0)</f>
        <v>0</v>
      </c>
      <c r="BJ292" s="16" t="s">
        <v>82</v>
      </c>
      <c r="BK292" s="132">
        <f>ROUND(I292*H292,2)</f>
        <v>0</v>
      </c>
      <c r="BL292" s="16" t="s">
        <v>152</v>
      </c>
      <c r="BM292" s="131" t="s">
        <v>332</v>
      </c>
    </row>
    <row r="293" spans="2:65" s="12" customFormat="1">
      <c r="B293" s="133"/>
      <c r="C293" s="241"/>
      <c r="D293" s="242" t="s">
        <v>153</v>
      </c>
      <c r="E293" s="243" t="s">
        <v>1</v>
      </c>
      <c r="F293" s="244" t="s">
        <v>333</v>
      </c>
      <c r="G293" s="241"/>
      <c r="H293" s="245">
        <v>2.3E-2</v>
      </c>
      <c r="I293" s="135"/>
      <c r="L293" s="133"/>
      <c r="M293" s="136"/>
      <c r="T293" s="137"/>
      <c r="AT293" s="134" t="s">
        <v>153</v>
      </c>
      <c r="AU293" s="134" t="s">
        <v>84</v>
      </c>
      <c r="AV293" s="12" t="s">
        <v>84</v>
      </c>
      <c r="AW293" s="12" t="s">
        <v>30</v>
      </c>
      <c r="AX293" s="12" t="s">
        <v>74</v>
      </c>
      <c r="AY293" s="134" t="s">
        <v>147</v>
      </c>
    </row>
    <row r="294" spans="2:65" s="13" customFormat="1">
      <c r="B294" s="138"/>
      <c r="C294" s="246"/>
      <c r="D294" s="242" t="s">
        <v>153</v>
      </c>
      <c r="E294" s="247" t="s">
        <v>1</v>
      </c>
      <c r="F294" s="248" t="s">
        <v>154</v>
      </c>
      <c r="G294" s="246"/>
      <c r="H294" s="249">
        <v>2.3E-2</v>
      </c>
      <c r="I294" s="140"/>
      <c r="L294" s="138"/>
      <c r="M294" s="141"/>
      <c r="T294" s="142"/>
      <c r="AT294" s="139" t="s">
        <v>153</v>
      </c>
      <c r="AU294" s="139" t="s">
        <v>84</v>
      </c>
      <c r="AV294" s="13" t="s">
        <v>155</v>
      </c>
      <c r="AW294" s="13" t="s">
        <v>30</v>
      </c>
      <c r="AX294" s="13" t="s">
        <v>74</v>
      </c>
      <c r="AY294" s="139" t="s">
        <v>147</v>
      </c>
    </row>
    <row r="295" spans="2:65" s="14" customFormat="1">
      <c r="B295" s="143"/>
      <c r="C295" s="250"/>
      <c r="D295" s="242" t="s">
        <v>153</v>
      </c>
      <c r="E295" s="251" t="s">
        <v>1</v>
      </c>
      <c r="F295" s="252" t="s">
        <v>156</v>
      </c>
      <c r="G295" s="250"/>
      <c r="H295" s="253">
        <v>2.3E-2</v>
      </c>
      <c r="I295" s="145"/>
      <c r="L295" s="143"/>
      <c r="M295" s="146"/>
      <c r="T295" s="147"/>
      <c r="AT295" s="144" t="s">
        <v>153</v>
      </c>
      <c r="AU295" s="144" t="s">
        <v>84</v>
      </c>
      <c r="AV295" s="14" t="s">
        <v>152</v>
      </c>
      <c r="AW295" s="14" t="s">
        <v>30</v>
      </c>
      <c r="AX295" s="14" t="s">
        <v>82</v>
      </c>
      <c r="AY295" s="144" t="s">
        <v>147</v>
      </c>
    </row>
    <row r="296" spans="2:65" s="11" customFormat="1" ht="22.7" customHeight="1">
      <c r="B296" s="113"/>
      <c r="C296" s="232"/>
      <c r="D296" s="233" t="s">
        <v>73</v>
      </c>
      <c r="E296" s="235" t="s">
        <v>164</v>
      </c>
      <c r="F296" s="235" t="s">
        <v>334</v>
      </c>
      <c r="G296" s="232"/>
      <c r="H296" s="232"/>
      <c r="I296" s="115"/>
      <c r="J296" s="122">
        <f>BK296</f>
        <v>0</v>
      </c>
      <c r="L296" s="113"/>
      <c r="M296" s="117"/>
      <c r="P296" s="118">
        <f>SUM(P297:P360)</f>
        <v>0</v>
      </c>
      <c r="R296" s="118">
        <f>SUM(R297:R360)</f>
        <v>143.007364</v>
      </c>
      <c r="T296" s="119">
        <f>SUM(T297:T360)</f>
        <v>0</v>
      </c>
      <c r="AR296" s="114" t="s">
        <v>82</v>
      </c>
      <c r="AT296" s="120" t="s">
        <v>73</v>
      </c>
      <c r="AU296" s="120" t="s">
        <v>82</v>
      </c>
      <c r="AY296" s="114" t="s">
        <v>147</v>
      </c>
      <c r="BK296" s="121">
        <f>SUM(BK297:BK360)</f>
        <v>0</v>
      </c>
    </row>
    <row r="297" spans="2:65" s="1" customFormat="1" ht="24.2" customHeight="1">
      <c r="B297" s="123"/>
      <c r="C297" s="236">
        <v>40</v>
      </c>
      <c r="D297" s="236" t="s">
        <v>149</v>
      </c>
      <c r="E297" s="237" t="s">
        <v>335</v>
      </c>
      <c r="F297" s="238" t="s">
        <v>336</v>
      </c>
      <c r="G297" s="239" t="s">
        <v>150</v>
      </c>
      <c r="H297" s="240">
        <v>1557.6</v>
      </c>
      <c r="I297" s="125"/>
      <c r="J297" s="126">
        <f>ROUND(I297*H297,2)</f>
        <v>0</v>
      </c>
      <c r="K297" s="124" t="s">
        <v>151</v>
      </c>
      <c r="L297" s="29"/>
      <c r="M297" s="127" t="s">
        <v>1</v>
      </c>
      <c r="N297" s="128" t="s">
        <v>39</v>
      </c>
      <c r="P297" s="129">
        <f>O297*H297</f>
        <v>0</v>
      </c>
      <c r="Q297" s="129">
        <v>0</v>
      </c>
      <c r="R297" s="129">
        <f>Q297*H297</f>
        <v>0</v>
      </c>
      <c r="S297" s="129">
        <v>0</v>
      </c>
      <c r="T297" s="130">
        <f>S297*H297</f>
        <v>0</v>
      </c>
      <c r="AR297" s="131" t="s">
        <v>152</v>
      </c>
      <c r="AT297" s="131" t="s">
        <v>149</v>
      </c>
      <c r="AU297" s="131" t="s">
        <v>84</v>
      </c>
      <c r="AY297" s="16" t="s">
        <v>147</v>
      </c>
      <c r="BE297" s="132">
        <f>IF(N297="základní",J297,0)</f>
        <v>0</v>
      </c>
      <c r="BF297" s="132">
        <f>IF(N297="snížená",J297,0)</f>
        <v>0</v>
      </c>
      <c r="BG297" s="132">
        <f>IF(N297="zákl. přenesená",J297,0)</f>
        <v>0</v>
      </c>
      <c r="BH297" s="132">
        <f>IF(N297="sníž. přenesená",J297,0)</f>
        <v>0</v>
      </c>
      <c r="BI297" s="132">
        <f>IF(N297="nulová",J297,0)</f>
        <v>0</v>
      </c>
      <c r="BJ297" s="16" t="s">
        <v>82</v>
      </c>
      <c r="BK297" s="132">
        <f>ROUND(I297*H297,2)</f>
        <v>0</v>
      </c>
      <c r="BL297" s="16" t="s">
        <v>152</v>
      </c>
      <c r="BM297" s="131" t="s">
        <v>337</v>
      </c>
    </row>
    <row r="298" spans="2:65" s="12" customFormat="1">
      <c r="B298" s="133"/>
      <c r="C298" s="241"/>
      <c r="D298" s="242" t="s">
        <v>153</v>
      </c>
      <c r="E298" s="243" t="s">
        <v>1</v>
      </c>
      <c r="F298" s="244" t="s">
        <v>338</v>
      </c>
      <c r="G298" s="241"/>
      <c r="H298" s="245">
        <v>110</v>
      </c>
      <c r="I298" s="135"/>
      <c r="L298" s="133"/>
      <c r="M298" s="136"/>
      <c r="T298" s="137"/>
      <c r="AT298" s="134" t="s">
        <v>153</v>
      </c>
      <c r="AU298" s="134" t="s">
        <v>84</v>
      </c>
      <c r="AV298" s="12" t="s">
        <v>84</v>
      </c>
      <c r="AW298" s="12" t="s">
        <v>30</v>
      </c>
      <c r="AX298" s="12" t="s">
        <v>74</v>
      </c>
      <c r="AY298" s="134" t="s">
        <v>147</v>
      </c>
    </row>
    <row r="299" spans="2:65" s="12" customFormat="1">
      <c r="B299" s="133"/>
      <c r="C299" s="241"/>
      <c r="D299" s="242" t="s">
        <v>153</v>
      </c>
      <c r="E299" s="243" t="s">
        <v>1</v>
      </c>
      <c r="F299" s="244" t="s">
        <v>339</v>
      </c>
      <c r="G299" s="241"/>
      <c r="H299" s="245">
        <v>715</v>
      </c>
      <c r="I299" s="135"/>
      <c r="L299" s="133"/>
      <c r="M299" s="136"/>
      <c r="T299" s="137"/>
      <c r="AT299" s="134" t="s">
        <v>153</v>
      </c>
      <c r="AU299" s="134" t="s">
        <v>84</v>
      </c>
      <c r="AV299" s="12" t="s">
        <v>84</v>
      </c>
      <c r="AW299" s="12" t="s">
        <v>30</v>
      </c>
      <c r="AX299" s="12" t="s">
        <v>74</v>
      </c>
      <c r="AY299" s="134" t="s">
        <v>147</v>
      </c>
    </row>
    <row r="300" spans="2:65" s="12" customFormat="1">
      <c r="B300" s="133"/>
      <c r="C300" s="241"/>
      <c r="D300" s="242" t="s">
        <v>153</v>
      </c>
      <c r="E300" s="243" t="s">
        <v>1</v>
      </c>
      <c r="F300" s="244" t="s">
        <v>340</v>
      </c>
      <c r="G300" s="241"/>
      <c r="H300" s="245">
        <v>66</v>
      </c>
      <c r="I300" s="135"/>
      <c r="L300" s="133"/>
      <c r="M300" s="136"/>
      <c r="T300" s="137"/>
      <c r="AT300" s="134" t="s">
        <v>153</v>
      </c>
      <c r="AU300" s="134" t="s">
        <v>84</v>
      </c>
      <c r="AV300" s="12" t="s">
        <v>84</v>
      </c>
      <c r="AW300" s="12" t="s">
        <v>30</v>
      </c>
      <c r="AX300" s="12" t="s">
        <v>74</v>
      </c>
      <c r="AY300" s="134" t="s">
        <v>147</v>
      </c>
    </row>
    <row r="301" spans="2:65" s="13" customFormat="1">
      <c r="B301" s="138"/>
      <c r="C301" s="246"/>
      <c r="D301" s="242" t="s">
        <v>153</v>
      </c>
      <c r="E301" s="247" t="s">
        <v>1</v>
      </c>
      <c r="F301" s="248" t="s">
        <v>154</v>
      </c>
      <c r="G301" s="246"/>
      <c r="H301" s="249">
        <v>891</v>
      </c>
      <c r="I301" s="140"/>
      <c r="L301" s="138"/>
      <c r="M301" s="141"/>
      <c r="T301" s="142"/>
      <c r="AT301" s="139" t="s">
        <v>153</v>
      </c>
      <c r="AU301" s="139" t="s">
        <v>84</v>
      </c>
      <c r="AV301" s="13" t="s">
        <v>155</v>
      </c>
      <c r="AW301" s="13" t="s">
        <v>30</v>
      </c>
      <c r="AX301" s="13" t="s">
        <v>74</v>
      </c>
      <c r="AY301" s="139" t="s">
        <v>147</v>
      </c>
    </row>
    <row r="302" spans="2:65" s="12" customFormat="1">
      <c r="B302" s="133"/>
      <c r="C302" s="241"/>
      <c r="D302" s="242" t="s">
        <v>153</v>
      </c>
      <c r="E302" s="243" t="s">
        <v>1</v>
      </c>
      <c r="F302" s="244" t="s">
        <v>281</v>
      </c>
      <c r="G302" s="241"/>
      <c r="H302" s="245">
        <v>666.6</v>
      </c>
      <c r="I302" s="135"/>
      <c r="L302" s="133"/>
      <c r="M302" s="136"/>
      <c r="T302" s="137"/>
      <c r="AT302" s="134" t="s">
        <v>153</v>
      </c>
      <c r="AU302" s="134" t="s">
        <v>84</v>
      </c>
      <c r="AV302" s="12" t="s">
        <v>84</v>
      </c>
      <c r="AW302" s="12" t="s">
        <v>30</v>
      </c>
      <c r="AX302" s="12" t="s">
        <v>74</v>
      </c>
      <c r="AY302" s="134" t="s">
        <v>147</v>
      </c>
    </row>
    <row r="303" spans="2:65" s="13" customFormat="1">
      <c r="B303" s="138"/>
      <c r="C303" s="246"/>
      <c r="D303" s="242" t="s">
        <v>153</v>
      </c>
      <c r="E303" s="247" t="s">
        <v>1</v>
      </c>
      <c r="F303" s="248" t="s">
        <v>154</v>
      </c>
      <c r="G303" s="246"/>
      <c r="H303" s="249">
        <v>666.6</v>
      </c>
      <c r="I303" s="140"/>
      <c r="L303" s="138"/>
      <c r="M303" s="141"/>
      <c r="T303" s="142"/>
      <c r="AT303" s="139" t="s">
        <v>153</v>
      </c>
      <c r="AU303" s="139" t="s">
        <v>84</v>
      </c>
      <c r="AV303" s="13" t="s">
        <v>155</v>
      </c>
      <c r="AW303" s="13" t="s">
        <v>30</v>
      </c>
      <c r="AX303" s="13" t="s">
        <v>74</v>
      </c>
      <c r="AY303" s="139" t="s">
        <v>147</v>
      </c>
    </row>
    <row r="304" spans="2:65" s="14" customFormat="1">
      <c r="B304" s="143"/>
      <c r="C304" s="250"/>
      <c r="D304" s="242" t="s">
        <v>153</v>
      </c>
      <c r="E304" s="251" t="s">
        <v>1</v>
      </c>
      <c r="F304" s="252" t="s">
        <v>156</v>
      </c>
      <c r="G304" s="250"/>
      <c r="H304" s="253">
        <v>1557.6</v>
      </c>
      <c r="I304" s="145"/>
      <c r="L304" s="143"/>
      <c r="M304" s="146"/>
      <c r="T304" s="147"/>
      <c r="AT304" s="144" t="s">
        <v>153</v>
      </c>
      <c r="AU304" s="144" t="s">
        <v>84</v>
      </c>
      <c r="AV304" s="14" t="s">
        <v>152</v>
      </c>
      <c r="AW304" s="14" t="s">
        <v>30</v>
      </c>
      <c r="AX304" s="14" t="s">
        <v>82</v>
      </c>
      <c r="AY304" s="144" t="s">
        <v>147</v>
      </c>
    </row>
    <row r="305" spans="2:65" s="1" customFormat="1" ht="24.2" customHeight="1">
      <c r="B305" s="123"/>
      <c r="C305" s="236">
        <v>41</v>
      </c>
      <c r="D305" s="236" t="s">
        <v>149</v>
      </c>
      <c r="E305" s="237" t="s">
        <v>341</v>
      </c>
      <c r="F305" s="238" t="s">
        <v>342</v>
      </c>
      <c r="G305" s="239" t="s">
        <v>150</v>
      </c>
      <c r="H305" s="240">
        <v>221.1</v>
      </c>
      <c r="I305" s="125"/>
      <c r="J305" s="126">
        <f>ROUND(I305*H305,2)</f>
        <v>0</v>
      </c>
      <c r="K305" s="124" t="s">
        <v>151</v>
      </c>
      <c r="L305" s="29"/>
      <c r="M305" s="127" t="s">
        <v>1</v>
      </c>
      <c r="N305" s="128" t="s">
        <v>39</v>
      </c>
      <c r="P305" s="129">
        <f>O305*H305</f>
        <v>0</v>
      </c>
      <c r="Q305" s="129">
        <v>0</v>
      </c>
      <c r="R305" s="129">
        <f>Q305*H305</f>
        <v>0</v>
      </c>
      <c r="S305" s="129">
        <v>0</v>
      </c>
      <c r="T305" s="130">
        <f>S305*H305</f>
        <v>0</v>
      </c>
      <c r="AR305" s="131" t="s">
        <v>152</v>
      </c>
      <c r="AT305" s="131" t="s">
        <v>149</v>
      </c>
      <c r="AU305" s="131" t="s">
        <v>84</v>
      </c>
      <c r="AY305" s="16" t="s">
        <v>147</v>
      </c>
      <c r="BE305" s="132">
        <f>IF(N305="základní",J305,0)</f>
        <v>0</v>
      </c>
      <c r="BF305" s="132">
        <f>IF(N305="snížená",J305,0)</f>
        <v>0</v>
      </c>
      <c r="BG305" s="132">
        <f>IF(N305="zákl. přenesená",J305,0)</f>
        <v>0</v>
      </c>
      <c r="BH305" s="132">
        <f>IF(N305="sníž. přenesená",J305,0)</f>
        <v>0</v>
      </c>
      <c r="BI305" s="132">
        <f>IF(N305="nulová",J305,0)</f>
        <v>0</v>
      </c>
      <c r="BJ305" s="16" t="s">
        <v>82</v>
      </c>
      <c r="BK305" s="132">
        <f>ROUND(I305*H305,2)</f>
        <v>0</v>
      </c>
      <c r="BL305" s="16" t="s">
        <v>152</v>
      </c>
      <c r="BM305" s="131" t="s">
        <v>343</v>
      </c>
    </row>
    <row r="306" spans="2:65" s="12" customFormat="1">
      <c r="B306" s="133"/>
      <c r="C306" s="241"/>
      <c r="D306" s="242" t="s">
        <v>153</v>
      </c>
      <c r="E306" s="243" t="s">
        <v>1</v>
      </c>
      <c r="F306" s="244" t="s">
        <v>271</v>
      </c>
      <c r="G306" s="241"/>
      <c r="H306" s="245">
        <v>214.5</v>
      </c>
      <c r="I306" s="135"/>
      <c r="L306" s="133"/>
      <c r="M306" s="136"/>
      <c r="T306" s="137"/>
      <c r="AT306" s="134" t="s">
        <v>153</v>
      </c>
      <c r="AU306" s="134" t="s">
        <v>84</v>
      </c>
      <c r="AV306" s="12" t="s">
        <v>84</v>
      </c>
      <c r="AW306" s="12" t="s">
        <v>30</v>
      </c>
      <c r="AX306" s="12" t="s">
        <v>74</v>
      </c>
      <c r="AY306" s="134" t="s">
        <v>147</v>
      </c>
    </row>
    <row r="307" spans="2:65" s="12" customFormat="1">
      <c r="B307" s="133"/>
      <c r="C307" s="241"/>
      <c r="D307" s="242" t="s">
        <v>153</v>
      </c>
      <c r="E307" s="243" t="s">
        <v>1</v>
      </c>
      <c r="F307" s="244" t="s">
        <v>272</v>
      </c>
      <c r="G307" s="241"/>
      <c r="H307" s="245">
        <v>6.6</v>
      </c>
      <c r="I307" s="135"/>
      <c r="L307" s="133"/>
      <c r="M307" s="136"/>
      <c r="T307" s="137"/>
      <c r="AT307" s="134" t="s">
        <v>153</v>
      </c>
      <c r="AU307" s="134" t="s">
        <v>84</v>
      </c>
      <c r="AV307" s="12" t="s">
        <v>84</v>
      </c>
      <c r="AW307" s="12" t="s">
        <v>30</v>
      </c>
      <c r="AX307" s="12" t="s">
        <v>74</v>
      </c>
      <c r="AY307" s="134" t="s">
        <v>147</v>
      </c>
    </row>
    <row r="308" spans="2:65" s="13" customFormat="1">
      <c r="B308" s="138"/>
      <c r="C308" s="246"/>
      <c r="D308" s="242" t="s">
        <v>153</v>
      </c>
      <c r="E308" s="247" t="s">
        <v>1</v>
      </c>
      <c r="F308" s="248" t="s">
        <v>154</v>
      </c>
      <c r="G308" s="246"/>
      <c r="H308" s="249">
        <v>221.1</v>
      </c>
      <c r="I308" s="140"/>
      <c r="L308" s="138"/>
      <c r="M308" s="141"/>
      <c r="T308" s="142"/>
      <c r="AT308" s="139" t="s">
        <v>153</v>
      </c>
      <c r="AU308" s="139" t="s">
        <v>84</v>
      </c>
      <c r="AV308" s="13" t="s">
        <v>155</v>
      </c>
      <c r="AW308" s="13" t="s">
        <v>30</v>
      </c>
      <c r="AX308" s="13" t="s">
        <v>74</v>
      </c>
      <c r="AY308" s="139" t="s">
        <v>147</v>
      </c>
    </row>
    <row r="309" spans="2:65" s="14" customFormat="1">
      <c r="B309" s="143"/>
      <c r="C309" s="250"/>
      <c r="D309" s="242" t="s">
        <v>153</v>
      </c>
      <c r="E309" s="251" t="s">
        <v>1</v>
      </c>
      <c r="F309" s="252" t="s">
        <v>156</v>
      </c>
      <c r="G309" s="250"/>
      <c r="H309" s="253">
        <v>221.1</v>
      </c>
      <c r="I309" s="145"/>
      <c r="L309" s="143"/>
      <c r="M309" s="146"/>
      <c r="T309" s="147"/>
      <c r="AT309" s="144" t="s">
        <v>153</v>
      </c>
      <c r="AU309" s="144" t="s">
        <v>84</v>
      </c>
      <c r="AV309" s="14" t="s">
        <v>152</v>
      </c>
      <c r="AW309" s="14" t="s">
        <v>30</v>
      </c>
      <c r="AX309" s="14" t="s">
        <v>82</v>
      </c>
      <c r="AY309" s="144" t="s">
        <v>147</v>
      </c>
    </row>
    <row r="310" spans="2:65" s="1" customFormat="1" ht="33" customHeight="1">
      <c r="B310" s="123"/>
      <c r="C310" s="236">
        <v>42</v>
      </c>
      <c r="D310" s="236" t="s">
        <v>149</v>
      </c>
      <c r="E310" s="237" t="s">
        <v>344</v>
      </c>
      <c r="F310" s="238" t="s">
        <v>345</v>
      </c>
      <c r="G310" s="239" t="s">
        <v>150</v>
      </c>
      <c r="H310" s="240">
        <v>400</v>
      </c>
      <c r="I310" s="125"/>
      <c r="J310" s="126">
        <f>ROUND(I310*H310,2)</f>
        <v>0</v>
      </c>
      <c r="K310" s="124" t="s">
        <v>151</v>
      </c>
      <c r="L310" s="29"/>
      <c r="M310" s="127" t="s">
        <v>1</v>
      </c>
      <c r="N310" s="128" t="s">
        <v>39</v>
      </c>
      <c r="P310" s="129">
        <f>O310*H310</f>
        <v>0</v>
      </c>
      <c r="Q310" s="129">
        <v>0</v>
      </c>
      <c r="R310" s="129">
        <f>Q310*H310</f>
        <v>0</v>
      </c>
      <c r="S310" s="129">
        <v>0</v>
      </c>
      <c r="T310" s="130">
        <f>S310*H310</f>
        <v>0</v>
      </c>
      <c r="AR310" s="131" t="s">
        <v>152</v>
      </c>
      <c r="AT310" s="131" t="s">
        <v>149</v>
      </c>
      <c r="AU310" s="131" t="s">
        <v>84</v>
      </c>
      <c r="AY310" s="16" t="s">
        <v>147</v>
      </c>
      <c r="BE310" s="132">
        <f>IF(N310="základní",J310,0)</f>
        <v>0</v>
      </c>
      <c r="BF310" s="132">
        <f>IF(N310="snížená",J310,0)</f>
        <v>0</v>
      </c>
      <c r="BG310" s="132">
        <f>IF(N310="zákl. přenesená",J310,0)</f>
        <v>0</v>
      </c>
      <c r="BH310" s="132">
        <f>IF(N310="sníž. přenesená",J310,0)</f>
        <v>0</v>
      </c>
      <c r="BI310" s="132">
        <f>IF(N310="nulová",J310,0)</f>
        <v>0</v>
      </c>
      <c r="BJ310" s="16" t="s">
        <v>82</v>
      </c>
      <c r="BK310" s="132">
        <f>ROUND(I310*H310,2)</f>
        <v>0</v>
      </c>
      <c r="BL310" s="16" t="s">
        <v>152</v>
      </c>
      <c r="BM310" s="131" t="s">
        <v>346</v>
      </c>
    </row>
    <row r="311" spans="2:65" s="12" customFormat="1">
      <c r="B311" s="133"/>
      <c r="C311" s="241"/>
      <c r="D311" s="242" t="s">
        <v>153</v>
      </c>
      <c r="E311" s="243" t="s">
        <v>1</v>
      </c>
      <c r="F311" s="244" t="s">
        <v>347</v>
      </c>
      <c r="G311" s="241"/>
      <c r="H311" s="245">
        <v>50</v>
      </c>
      <c r="I311" s="135"/>
      <c r="L311" s="133"/>
      <c r="M311" s="136"/>
      <c r="T311" s="137"/>
      <c r="AT311" s="134" t="s">
        <v>153</v>
      </c>
      <c r="AU311" s="134" t="s">
        <v>84</v>
      </c>
      <c r="AV311" s="12" t="s">
        <v>84</v>
      </c>
      <c r="AW311" s="12" t="s">
        <v>30</v>
      </c>
      <c r="AX311" s="12" t="s">
        <v>74</v>
      </c>
      <c r="AY311" s="134" t="s">
        <v>147</v>
      </c>
    </row>
    <row r="312" spans="2:65" s="12" customFormat="1">
      <c r="B312" s="133"/>
      <c r="C312" s="241"/>
      <c r="D312" s="242" t="s">
        <v>153</v>
      </c>
      <c r="E312" s="243" t="s">
        <v>1</v>
      </c>
      <c r="F312" s="244" t="s">
        <v>348</v>
      </c>
      <c r="G312" s="241"/>
      <c r="H312" s="245">
        <v>350</v>
      </c>
      <c r="I312" s="135"/>
      <c r="L312" s="133"/>
      <c r="M312" s="136"/>
      <c r="T312" s="137"/>
      <c r="AT312" s="134" t="s">
        <v>153</v>
      </c>
      <c r="AU312" s="134" t="s">
        <v>84</v>
      </c>
      <c r="AV312" s="12" t="s">
        <v>84</v>
      </c>
      <c r="AW312" s="12" t="s">
        <v>30</v>
      </c>
      <c r="AX312" s="12" t="s">
        <v>74</v>
      </c>
      <c r="AY312" s="134" t="s">
        <v>147</v>
      </c>
    </row>
    <row r="313" spans="2:65" s="13" customFormat="1">
      <c r="B313" s="138"/>
      <c r="C313" s="246"/>
      <c r="D313" s="242" t="s">
        <v>153</v>
      </c>
      <c r="E313" s="247" t="s">
        <v>1</v>
      </c>
      <c r="F313" s="248" t="s">
        <v>154</v>
      </c>
      <c r="G313" s="246"/>
      <c r="H313" s="249">
        <v>400</v>
      </c>
      <c r="I313" s="140"/>
      <c r="L313" s="138"/>
      <c r="M313" s="141"/>
      <c r="T313" s="142"/>
      <c r="AT313" s="139" t="s">
        <v>153</v>
      </c>
      <c r="AU313" s="139" t="s">
        <v>84</v>
      </c>
      <c r="AV313" s="13" t="s">
        <v>155</v>
      </c>
      <c r="AW313" s="13" t="s">
        <v>30</v>
      </c>
      <c r="AX313" s="13" t="s">
        <v>74</v>
      </c>
      <c r="AY313" s="139" t="s">
        <v>147</v>
      </c>
    </row>
    <row r="314" spans="2:65" s="14" customFormat="1">
      <c r="B314" s="143"/>
      <c r="C314" s="250"/>
      <c r="D314" s="242" t="s">
        <v>153</v>
      </c>
      <c r="E314" s="251" t="s">
        <v>1</v>
      </c>
      <c r="F314" s="252" t="s">
        <v>156</v>
      </c>
      <c r="G314" s="250"/>
      <c r="H314" s="253">
        <v>400</v>
      </c>
      <c r="I314" s="145"/>
      <c r="L314" s="143"/>
      <c r="M314" s="146"/>
      <c r="T314" s="147"/>
      <c r="AT314" s="144" t="s">
        <v>153</v>
      </c>
      <c r="AU314" s="144" t="s">
        <v>84</v>
      </c>
      <c r="AV314" s="14" t="s">
        <v>152</v>
      </c>
      <c r="AW314" s="14" t="s">
        <v>30</v>
      </c>
      <c r="AX314" s="14" t="s">
        <v>82</v>
      </c>
      <c r="AY314" s="144" t="s">
        <v>147</v>
      </c>
    </row>
    <row r="315" spans="2:65" s="1" customFormat="1" ht="24.2" customHeight="1">
      <c r="B315" s="123"/>
      <c r="C315" s="236">
        <v>43</v>
      </c>
      <c r="D315" s="236" t="s">
        <v>149</v>
      </c>
      <c r="E315" s="237" t="s">
        <v>349</v>
      </c>
      <c r="F315" s="238" t="s">
        <v>350</v>
      </c>
      <c r="G315" s="239" t="s">
        <v>150</v>
      </c>
      <c r="H315" s="240">
        <v>400</v>
      </c>
      <c r="I315" s="125"/>
      <c r="J315" s="126">
        <f>ROUND(I315*H315,2)</f>
        <v>0</v>
      </c>
      <c r="K315" s="124" t="s">
        <v>151</v>
      </c>
      <c r="L315" s="29"/>
      <c r="M315" s="127" t="s">
        <v>1</v>
      </c>
      <c r="N315" s="128" t="s">
        <v>39</v>
      </c>
      <c r="P315" s="129">
        <f>O315*H315</f>
        <v>0</v>
      </c>
      <c r="Q315" s="129">
        <v>0</v>
      </c>
      <c r="R315" s="129">
        <f>Q315*H315</f>
        <v>0</v>
      </c>
      <c r="S315" s="129">
        <v>0</v>
      </c>
      <c r="T315" s="130">
        <f>S315*H315</f>
        <v>0</v>
      </c>
      <c r="AR315" s="131" t="s">
        <v>152</v>
      </c>
      <c r="AT315" s="131" t="s">
        <v>149</v>
      </c>
      <c r="AU315" s="131" t="s">
        <v>84</v>
      </c>
      <c r="AY315" s="16" t="s">
        <v>147</v>
      </c>
      <c r="BE315" s="132">
        <f>IF(N315="základní",J315,0)</f>
        <v>0</v>
      </c>
      <c r="BF315" s="132">
        <f>IF(N315="snížená",J315,0)</f>
        <v>0</v>
      </c>
      <c r="BG315" s="132">
        <f>IF(N315="zákl. přenesená",J315,0)</f>
        <v>0</v>
      </c>
      <c r="BH315" s="132">
        <f>IF(N315="sníž. přenesená",J315,0)</f>
        <v>0</v>
      </c>
      <c r="BI315" s="132">
        <f>IF(N315="nulová",J315,0)</f>
        <v>0</v>
      </c>
      <c r="BJ315" s="16" t="s">
        <v>82</v>
      </c>
      <c r="BK315" s="132">
        <f>ROUND(I315*H315,2)</f>
        <v>0</v>
      </c>
      <c r="BL315" s="16" t="s">
        <v>152</v>
      </c>
      <c r="BM315" s="131" t="s">
        <v>351</v>
      </c>
    </row>
    <row r="316" spans="2:65" s="12" customFormat="1">
      <c r="B316" s="133"/>
      <c r="C316" s="241"/>
      <c r="D316" s="242" t="s">
        <v>153</v>
      </c>
      <c r="E316" s="243" t="s">
        <v>1</v>
      </c>
      <c r="F316" s="244" t="s">
        <v>347</v>
      </c>
      <c r="G316" s="241"/>
      <c r="H316" s="245">
        <v>50</v>
      </c>
      <c r="I316" s="135"/>
      <c r="L316" s="133"/>
      <c r="M316" s="136"/>
      <c r="T316" s="137"/>
      <c r="AT316" s="134" t="s">
        <v>153</v>
      </c>
      <c r="AU316" s="134" t="s">
        <v>84</v>
      </c>
      <c r="AV316" s="12" t="s">
        <v>84</v>
      </c>
      <c r="AW316" s="12" t="s">
        <v>30</v>
      </c>
      <c r="AX316" s="12" t="s">
        <v>74</v>
      </c>
      <c r="AY316" s="134" t="s">
        <v>147</v>
      </c>
    </row>
    <row r="317" spans="2:65" s="12" customFormat="1">
      <c r="B317" s="133"/>
      <c r="C317" s="241"/>
      <c r="D317" s="242" t="s">
        <v>153</v>
      </c>
      <c r="E317" s="243" t="s">
        <v>1</v>
      </c>
      <c r="F317" s="244" t="s">
        <v>348</v>
      </c>
      <c r="G317" s="241"/>
      <c r="H317" s="245">
        <v>350</v>
      </c>
      <c r="I317" s="135"/>
      <c r="L317" s="133"/>
      <c r="M317" s="136"/>
      <c r="T317" s="137"/>
      <c r="AT317" s="134" t="s">
        <v>153</v>
      </c>
      <c r="AU317" s="134" t="s">
        <v>84</v>
      </c>
      <c r="AV317" s="12" t="s">
        <v>84</v>
      </c>
      <c r="AW317" s="12" t="s">
        <v>30</v>
      </c>
      <c r="AX317" s="12" t="s">
        <v>74</v>
      </c>
      <c r="AY317" s="134" t="s">
        <v>147</v>
      </c>
    </row>
    <row r="318" spans="2:65" s="13" customFormat="1">
      <c r="B318" s="138"/>
      <c r="C318" s="246"/>
      <c r="D318" s="242" t="s">
        <v>153</v>
      </c>
      <c r="E318" s="247" t="s">
        <v>1</v>
      </c>
      <c r="F318" s="248" t="s">
        <v>154</v>
      </c>
      <c r="G318" s="246"/>
      <c r="H318" s="249">
        <v>400</v>
      </c>
      <c r="I318" s="140"/>
      <c r="L318" s="138"/>
      <c r="M318" s="141"/>
      <c r="T318" s="142"/>
      <c r="AT318" s="139" t="s">
        <v>153</v>
      </c>
      <c r="AU318" s="139" t="s">
        <v>84</v>
      </c>
      <c r="AV318" s="13" t="s">
        <v>155</v>
      </c>
      <c r="AW318" s="13" t="s">
        <v>30</v>
      </c>
      <c r="AX318" s="13" t="s">
        <v>74</v>
      </c>
      <c r="AY318" s="139" t="s">
        <v>147</v>
      </c>
    </row>
    <row r="319" spans="2:65" s="14" customFormat="1">
      <c r="B319" s="143"/>
      <c r="C319" s="250"/>
      <c r="D319" s="242" t="s">
        <v>153</v>
      </c>
      <c r="E319" s="251" t="s">
        <v>1</v>
      </c>
      <c r="F319" s="252" t="s">
        <v>156</v>
      </c>
      <c r="G319" s="250"/>
      <c r="H319" s="253">
        <v>400</v>
      </c>
      <c r="I319" s="145"/>
      <c r="L319" s="143"/>
      <c r="M319" s="146"/>
      <c r="T319" s="147"/>
      <c r="AT319" s="144" t="s">
        <v>153</v>
      </c>
      <c r="AU319" s="144" t="s">
        <v>84</v>
      </c>
      <c r="AV319" s="14" t="s">
        <v>152</v>
      </c>
      <c r="AW319" s="14" t="s">
        <v>30</v>
      </c>
      <c r="AX319" s="14" t="s">
        <v>82</v>
      </c>
      <c r="AY319" s="144" t="s">
        <v>147</v>
      </c>
    </row>
    <row r="320" spans="2:65" s="1" customFormat="1" ht="24.2" customHeight="1">
      <c r="B320" s="123"/>
      <c r="C320" s="236">
        <v>44</v>
      </c>
      <c r="D320" s="236" t="s">
        <v>149</v>
      </c>
      <c r="E320" s="237" t="s">
        <v>352</v>
      </c>
      <c r="F320" s="238" t="s">
        <v>353</v>
      </c>
      <c r="G320" s="239" t="s">
        <v>150</v>
      </c>
      <c r="H320" s="240">
        <v>400</v>
      </c>
      <c r="I320" s="125"/>
      <c r="J320" s="126">
        <f>ROUND(I320*H320,2)</f>
        <v>0</v>
      </c>
      <c r="K320" s="124" t="s">
        <v>151</v>
      </c>
      <c r="L320" s="29"/>
      <c r="M320" s="127" t="s">
        <v>1</v>
      </c>
      <c r="N320" s="128" t="s">
        <v>39</v>
      </c>
      <c r="P320" s="129">
        <f>O320*H320</f>
        <v>0</v>
      </c>
      <c r="Q320" s="129">
        <v>0</v>
      </c>
      <c r="R320" s="129">
        <f>Q320*H320</f>
        <v>0</v>
      </c>
      <c r="S320" s="129">
        <v>0</v>
      </c>
      <c r="T320" s="130">
        <f>S320*H320</f>
        <v>0</v>
      </c>
      <c r="AR320" s="131" t="s">
        <v>152</v>
      </c>
      <c r="AT320" s="131" t="s">
        <v>149</v>
      </c>
      <c r="AU320" s="131" t="s">
        <v>84</v>
      </c>
      <c r="AY320" s="16" t="s">
        <v>147</v>
      </c>
      <c r="BE320" s="132">
        <f>IF(N320="základní",J320,0)</f>
        <v>0</v>
      </c>
      <c r="BF320" s="132">
        <f>IF(N320="snížená",J320,0)</f>
        <v>0</v>
      </c>
      <c r="BG320" s="132">
        <f>IF(N320="zákl. přenesená",J320,0)</f>
        <v>0</v>
      </c>
      <c r="BH320" s="132">
        <f>IF(N320="sníž. přenesená",J320,0)</f>
        <v>0</v>
      </c>
      <c r="BI320" s="132">
        <f>IF(N320="nulová",J320,0)</f>
        <v>0</v>
      </c>
      <c r="BJ320" s="16" t="s">
        <v>82</v>
      </c>
      <c r="BK320" s="132">
        <f>ROUND(I320*H320,2)</f>
        <v>0</v>
      </c>
      <c r="BL320" s="16" t="s">
        <v>152</v>
      </c>
      <c r="BM320" s="131" t="s">
        <v>354</v>
      </c>
    </row>
    <row r="321" spans="2:65" s="12" customFormat="1">
      <c r="B321" s="133"/>
      <c r="C321" s="241"/>
      <c r="D321" s="242" t="s">
        <v>153</v>
      </c>
      <c r="E321" s="243" t="s">
        <v>1</v>
      </c>
      <c r="F321" s="244" t="s">
        <v>347</v>
      </c>
      <c r="G321" s="241"/>
      <c r="H321" s="245">
        <v>50</v>
      </c>
      <c r="I321" s="135"/>
      <c r="L321" s="133"/>
      <c r="M321" s="136"/>
      <c r="T321" s="137"/>
      <c r="AT321" s="134" t="s">
        <v>153</v>
      </c>
      <c r="AU321" s="134" t="s">
        <v>84</v>
      </c>
      <c r="AV321" s="12" t="s">
        <v>84</v>
      </c>
      <c r="AW321" s="12" t="s">
        <v>30</v>
      </c>
      <c r="AX321" s="12" t="s">
        <v>74</v>
      </c>
      <c r="AY321" s="134" t="s">
        <v>147</v>
      </c>
    </row>
    <row r="322" spans="2:65" s="12" customFormat="1">
      <c r="B322" s="133"/>
      <c r="C322" s="241"/>
      <c r="D322" s="242" t="s">
        <v>153</v>
      </c>
      <c r="E322" s="243" t="s">
        <v>1</v>
      </c>
      <c r="F322" s="244" t="s">
        <v>348</v>
      </c>
      <c r="G322" s="241"/>
      <c r="H322" s="245">
        <v>350</v>
      </c>
      <c r="I322" s="135"/>
      <c r="L322" s="133"/>
      <c r="M322" s="136"/>
      <c r="T322" s="137"/>
      <c r="AT322" s="134" t="s">
        <v>153</v>
      </c>
      <c r="AU322" s="134" t="s">
        <v>84</v>
      </c>
      <c r="AV322" s="12" t="s">
        <v>84</v>
      </c>
      <c r="AW322" s="12" t="s">
        <v>30</v>
      </c>
      <c r="AX322" s="12" t="s">
        <v>74</v>
      </c>
      <c r="AY322" s="134" t="s">
        <v>147</v>
      </c>
    </row>
    <row r="323" spans="2:65" s="13" customFormat="1">
      <c r="B323" s="138"/>
      <c r="C323" s="246"/>
      <c r="D323" s="242" t="s">
        <v>153</v>
      </c>
      <c r="E323" s="247" t="s">
        <v>1</v>
      </c>
      <c r="F323" s="248" t="s">
        <v>154</v>
      </c>
      <c r="G323" s="246"/>
      <c r="H323" s="249">
        <v>400</v>
      </c>
      <c r="I323" s="140"/>
      <c r="L323" s="138"/>
      <c r="M323" s="141"/>
      <c r="T323" s="142"/>
      <c r="AT323" s="139" t="s">
        <v>153</v>
      </c>
      <c r="AU323" s="139" t="s">
        <v>84</v>
      </c>
      <c r="AV323" s="13" t="s">
        <v>155</v>
      </c>
      <c r="AW323" s="13" t="s">
        <v>30</v>
      </c>
      <c r="AX323" s="13" t="s">
        <v>74</v>
      </c>
      <c r="AY323" s="139" t="s">
        <v>147</v>
      </c>
    </row>
    <row r="324" spans="2:65" s="14" customFormat="1">
      <c r="B324" s="143"/>
      <c r="C324" s="250"/>
      <c r="D324" s="242" t="s">
        <v>153</v>
      </c>
      <c r="E324" s="251" t="s">
        <v>1</v>
      </c>
      <c r="F324" s="252" t="s">
        <v>156</v>
      </c>
      <c r="G324" s="250"/>
      <c r="H324" s="253">
        <v>400</v>
      </c>
      <c r="I324" s="145"/>
      <c r="L324" s="143"/>
      <c r="M324" s="146"/>
      <c r="T324" s="147"/>
      <c r="AT324" s="144" t="s">
        <v>153</v>
      </c>
      <c r="AU324" s="144" t="s">
        <v>84</v>
      </c>
      <c r="AV324" s="14" t="s">
        <v>152</v>
      </c>
      <c r="AW324" s="14" t="s">
        <v>30</v>
      </c>
      <c r="AX324" s="14" t="s">
        <v>82</v>
      </c>
      <c r="AY324" s="144" t="s">
        <v>147</v>
      </c>
    </row>
    <row r="325" spans="2:65" s="1" customFormat="1" ht="33" customHeight="1">
      <c r="B325" s="123"/>
      <c r="C325" s="236">
        <v>45</v>
      </c>
      <c r="D325" s="236" t="s">
        <v>149</v>
      </c>
      <c r="E325" s="237" t="s">
        <v>355</v>
      </c>
      <c r="F325" s="238" t="s">
        <v>356</v>
      </c>
      <c r="G325" s="239" t="s">
        <v>150</v>
      </c>
      <c r="H325" s="240">
        <v>400</v>
      </c>
      <c r="I325" s="125"/>
      <c r="J325" s="126">
        <f>ROUND(I325*H325,2)</f>
        <v>0</v>
      </c>
      <c r="K325" s="124" t="s">
        <v>151</v>
      </c>
      <c r="L325" s="29"/>
      <c r="M325" s="127" t="s">
        <v>1</v>
      </c>
      <c r="N325" s="128" t="s">
        <v>39</v>
      </c>
      <c r="P325" s="129">
        <f>O325*H325</f>
        <v>0</v>
      </c>
      <c r="Q325" s="129">
        <v>0</v>
      </c>
      <c r="R325" s="129">
        <f>Q325*H325</f>
        <v>0</v>
      </c>
      <c r="S325" s="129">
        <v>0</v>
      </c>
      <c r="T325" s="130">
        <f>S325*H325</f>
        <v>0</v>
      </c>
      <c r="AR325" s="131" t="s">
        <v>152</v>
      </c>
      <c r="AT325" s="131" t="s">
        <v>149</v>
      </c>
      <c r="AU325" s="131" t="s">
        <v>84</v>
      </c>
      <c r="AY325" s="16" t="s">
        <v>147</v>
      </c>
      <c r="BE325" s="132">
        <f>IF(N325="základní",J325,0)</f>
        <v>0</v>
      </c>
      <c r="BF325" s="132">
        <f>IF(N325="snížená",J325,0)</f>
        <v>0</v>
      </c>
      <c r="BG325" s="132">
        <f>IF(N325="zákl. přenesená",J325,0)</f>
        <v>0</v>
      </c>
      <c r="BH325" s="132">
        <f>IF(N325="sníž. přenesená",J325,0)</f>
        <v>0</v>
      </c>
      <c r="BI325" s="132">
        <f>IF(N325="nulová",J325,0)</f>
        <v>0</v>
      </c>
      <c r="BJ325" s="16" t="s">
        <v>82</v>
      </c>
      <c r="BK325" s="132">
        <f>ROUND(I325*H325,2)</f>
        <v>0</v>
      </c>
      <c r="BL325" s="16" t="s">
        <v>152</v>
      </c>
      <c r="BM325" s="131" t="s">
        <v>357</v>
      </c>
    </row>
    <row r="326" spans="2:65" s="12" customFormat="1">
      <c r="B326" s="133"/>
      <c r="C326" s="241"/>
      <c r="D326" s="242" t="s">
        <v>153</v>
      </c>
      <c r="E326" s="243" t="s">
        <v>1</v>
      </c>
      <c r="F326" s="244" t="s">
        <v>347</v>
      </c>
      <c r="G326" s="241"/>
      <c r="H326" s="245">
        <v>50</v>
      </c>
      <c r="I326" s="135"/>
      <c r="L326" s="133"/>
      <c r="M326" s="136"/>
      <c r="T326" s="137"/>
      <c r="AT326" s="134" t="s">
        <v>153</v>
      </c>
      <c r="AU326" s="134" t="s">
        <v>84</v>
      </c>
      <c r="AV326" s="12" t="s">
        <v>84</v>
      </c>
      <c r="AW326" s="12" t="s">
        <v>30</v>
      </c>
      <c r="AX326" s="12" t="s">
        <v>74</v>
      </c>
      <c r="AY326" s="134" t="s">
        <v>147</v>
      </c>
    </row>
    <row r="327" spans="2:65" s="12" customFormat="1">
      <c r="B327" s="133"/>
      <c r="C327" s="241"/>
      <c r="D327" s="242" t="s">
        <v>153</v>
      </c>
      <c r="E327" s="243" t="s">
        <v>1</v>
      </c>
      <c r="F327" s="244" t="s">
        <v>348</v>
      </c>
      <c r="G327" s="241"/>
      <c r="H327" s="245">
        <v>350</v>
      </c>
      <c r="I327" s="135"/>
      <c r="L327" s="133"/>
      <c r="M327" s="136"/>
      <c r="T327" s="137"/>
      <c r="AT327" s="134" t="s">
        <v>153</v>
      </c>
      <c r="AU327" s="134" t="s">
        <v>84</v>
      </c>
      <c r="AV327" s="12" t="s">
        <v>84</v>
      </c>
      <c r="AW327" s="12" t="s">
        <v>30</v>
      </c>
      <c r="AX327" s="12" t="s">
        <v>74</v>
      </c>
      <c r="AY327" s="134" t="s">
        <v>147</v>
      </c>
    </row>
    <row r="328" spans="2:65" s="13" customFormat="1">
      <c r="B328" s="138"/>
      <c r="C328" s="246"/>
      <c r="D328" s="242" t="s">
        <v>153</v>
      </c>
      <c r="E328" s="247" t="s">
        <v>1</v>
      </c>
      <c r="F328" s="248" t="s">
        <v>154</v>
      </c>
      <c r="G328" s="246"/>
      <c r="H328" s="249">
        <v>400</v>
      </c>
      <c r="I328" s="140"/>
      <c r="L328" s="138"/>
      <c r="M328" s="141"/>
      <c r="T328" s="142"/>
      <c r="AT328" s="139" t="s">
        <v>153</v>
      </c>
      <c r="AU328" s="139" t="s">
        <v>84</v>
      </c>
      <c r="AV328" s="13" t="s">
        <v>155</v>
      </c>
      <c r="AW328" s="13" t="s">
        <v>30</v>
      </c>
      <c r="AX328" s="13" t="s">
        <v>74</v>
      </c>
      <c r="AY328" s="139" t="s">
        <v>147</v>
      </c>
    </row>
    <row r="329" spans="2:65" s="14" customFormat="1">
      <c r="B329" s="143"/>
      <c r="C329" s="250"/>
      <c r="D329" s="242" t="s">
        <v>153</v>
      </c>
      <c r="E329" s="251" t="s">
        <v>1</v>
      </c>
      <c r="F329" s="252" t="s">
        <v>156</v>
      </c>
      <c r="G329" s="250"/>
      <c r="H329" s="253">
        <v>400</v>
      </c>
      <c r="I329" s="145"/>
      <c r="L329" s="143"/>
      <c r="M329" s="146"/>
      <c r="T329" s="147"/>
      <c r="AT329" s="144" t="s">
        <v>153</v>
      </c>
      <c r="AU329" s="144" t="s">
        <v>84</v>
      </c>
      <c r="AV329" s="14" t="s">
        <v>152</v>
      </c>
      <c r="AW329" s="14" t="s">
        <v>30</v>
      </c>
      <c r="AX329" s="14" t="s">
        <v>82</v>
      </c>
      <c r="AY329" s="144" t="s">
        <v>147</v>
      </c>
    </row>
    <row r="330" spans="2:65" s="1" customFormat="1" ht="33" customHeight="1">
      <c r="B330" s="123"/>
      <c r="C330" s="236">
        <v>46</v>
      </c>
      <c r="D330" s="236" t="s">
        <v>149</v>
      </c>
      <c r="E330" s="237" t="s">
        <v>358</v>
      </c>
      <c r="F330" s="238" t="s">
        <v>359</v>
      </c>
      <c r="G330" s="239" t="s">
        <v>150</v>
      </c>
      <c r="H330" s="240">
        <v>255</v>
      </c>
      <c r="I330" s="125"/>
      <c r="J330" s="126">
        <f>ROUND(I330*H330,2)</f>
        <v>0</v>
      </c>
      <c r="K330" s="124" t="s">
        <v>151</v>
      </c>
      <c r="L330" s="29"/>
      <c r="M330" s="127" t="s">
        <v>1</v>
      </c>
      <c r="N330" s="128" t="s">
        <v>39</v>
      </c>
      <c r="P330" s="129">
        <f>O330*H330</f>
        <v>0</v>
      </c>
      <c r="Q330" s="129">
        <v>8.9219999999999994E-2</v>
      </c>
      <c r="R330" s="129">
        <f>Q330*H330</f>
        <v>22.751099999999997</v>
      </c>
      <c r="S330" s="129">
        <v>0</v>
      </c>
      <c r="T330" s="130">
        <f>S330*H330</f>
        <v>0</v>
      </c>
      <c r="AR330" s="131" t="s">
        <v>152</v>
      </c>
      <c r="AT330" s="131" t="s">
        <v>149</v>
      </c>
      <c r="AU330" s="131" t="s">
        <v>84</v>
      </c>
      <c r="AY330" s="16" t="s">
        <v>147</v>
      </c>
      <c r="BE330" s="132">
        <f>IF(N330="základní",J330,0)</f>
        <v>0</v>
      </c>
      <c r="BF330" s="132">
        <f>IF(N330="snížená",J330,0)</f>
        <v>0</v>
      </c>
      <c r="BG330" s="132">
        <f>IF(N330="zákl. přenesená",J330,0)</f>
        <v>0</v>
      </c>
      <c r="BH330" s="132">
        <f>IF(N330="sníž. přenesená",J330,0)</f>
        <v>0</v>
      </c>
      <c r="BI330" s="132">
        <f>IF(N330="nulová",J330,0)</f>
        <v>0</v>
      </c>
      <c r="BJ330" s="16" t="s">
        <v>82</v>
      </c>
      <c r="BK330" s="132">
        <f>ROUND(I330*H330,2)</f>
        <v>0</v>
      </c>
      <c r="BL330" s="16" t="s">
        <v>152</v>
      </c>
      <c r="BM330" s="131" t="s">
        <v>360</v>
      </c>
    </row>
    <row r="331" spans="2:65" s="12" customFormat="1">
      <c r="B331" s="133"/>
      <c r="C331" s="241"/>
      <c r="D331" s="242" t="s">
        <v>153</v>
      </c>
      <c r="E331" s="243" t="s">
        <v>1</v>
      </c>
      <c r="F331" s="244" t="s">
        <v>361</v>
      </c>
      <c r="G331" s="241"/>
      <c r="H331" s="245">
        <v>195</v>
      </c>
      <c r="I331" s="135"/>
      <c r="L331" s="133"/>
      <c r="M331" s="136"/>
      <c r="T331" s="137"/>
      <c r="AT331" s="134" t="s">
        <v>153</v>
      </c>
      <c r="AU331" s="134" t="s">
        <v>84</v>
      </c>
      <c r="AV331" s="12" t="s">
        <v>84</v>
      </c>
      <c r="AW331" s="12" t="s">
        <v>30</v>
      </c>
      <c r="AX331" s="12" t="s">
        <v>74</v>
      </c>
      <c r="AY331" s="134" t="s">
        <v>147</v>
      </c>
    </row>
    <row r="332" spans="2:65" s="12" customFormat="1">
      <c r="B332" s="133"/>
      <c r="C332" s="241"/>
      <c r="D332" s="242" t="s">
        <v>153</v>
      </c>
      <c r="E332" s="243" t="s">
        <v>1</v>
      </c>
      <c r="F332" s="244" t="s">
        <v>362</v>
      </c>
      <c r="G332" s="241"/>
      <c r="H332" s="245">
        <v>6</v>
      </c>
      <c r="I332" s="135"/>
      <c r="L332" s="133"/>
      <c r="M332" s="136"/>
      <c r="T332" s="137"/>
      <c r="AT332" s="134" t="s">
        <v>153</v>
      </c>
      <c r="AU332" s="134" t="s">
        <v>84</v>
      </c>
      <c r="AV332" s="12" t="s">
        <v>84</v>
      </c>
      <c r="AW332" s="12" t="s">
        <v>30</v>
      </c>
      <c r="AX332" s="12" t="s">
        <v>74</v>
      </c>
      <c r="AY332" s="134" t="s">
        <v>147</v>
      </c>
    </row>
    <row r="333" spans="2:65" s="12" customFormat="1">
      <c r="B333" s="133"/>
      <c r="C333" s="241"/>
      <c r="D333" s="242" t="s">
        <v>153</v>
      </c>
      <c r="E333" s="243" t="s">
        <v>1</v>
      </c>
      <c r="F333" s="244" t="s">
        <v>275</v>
      </c>
      <c r="G333" s="241"/>
      <c r="H333" s="245">
        <v>54</v>
      </c>
      <c r="I333" s="135"/>
      <c r="L333" s="133"/>
      <c r="M333" s="136"/>
      <c r="T333" s="137"/>
      <c r="AT333" s="134" t="s">
        <v>153</v>
      </c>
      <c r="AU333" s="134" t="s">
        <v>84</v>
      </c>
      <c r="AV333" s="12" t="s">
        <v>84</v>
      </c>
      <c r="AW333" s="12" t="s">
        <v>30</v>
      </c>
      <c r="AX333" s="12" t="s">
        <v>74</v>
      </c>
      <c r="AY333" s="134" t="s">
        <v>147</v>
      </c>
    </row>
    <row r="334" spans="2:65" s="13" customFormat="1">
      <c r="B334" s="138"/>
      <c r="C334" s="246"/>
      <c r="D334" s="242" t="s">
        <v>153</v>
      </c>
      <c r="E334" s="247" t="s">
        <v>1</v>
      </c>
      <c r="F334" s="248" t="s">
        <v>154</v>
      </c>
      <c r="G334" s="246"/>
      <c r="H334" s="249">
        <v>255</v>
      </c>
      <c r="I334" s="140"/>
      <c r="L334" s="138"/>
      <c r="M334" s="141"/>
      <c r="T334" s="142"/>
      <c r="AT334" s="139" t="s">
        <v>153</v>
      </c>
      <c r="AU334" s="139" t="s">
        <v>84</v>
      </c>
      <c r="AV334" s="13" t="s">
        <v>155</v>
      </c>
      <c r="AW334" s="13" t="s">
        <v>30</v>
      </c>
      <c r="AX334" s="13" t="s">
        <v>74</v>
      </c>
      <c r="AY334" s="139" t="s">
        <v>147</v>
      </c>
    </row>
    <row r="335" spans="2:65" s="14" customFormat="1">
      <c r="B335" s="143"/>
      <c r="C335" s="250"/>
      <c r="D335" s="242" t="s">
        <v>153</v>
      </c>
      <c r="E335" s="251" t="s">
        <v>1</v>
      </c>
      <c r="F335" s="252" t="s">
        <v>156</v>
      </c>
      <c r="G335" s="250"/>
      <c r="H335" s="253">
        <v>255</v>
      </c>
      <c r="I335" s="145"/>
      <c r="L335" s="143"/>
      <c r="M335" s="146"/>
      <c r="T335" s="147"/>
      <c r="AT335" s="144" t="s">
        <v>153</v>
      </c>
      <c r="AU335" s="144" t="s">
        <v>84</v>
      </c>
      <c r="AV335" s="14" t="s">
        <v>152</v>
      </c>
      <c r="AW335" s="14" t="s">
        <v>30</v>
      </c>
      <c r="AX335" s="14" t="s">
        <v>82</v>
      </c>
      <c r="AY335" s="144" t="s">
        <v>147</v>
      </c>
    </row>
    <row r="336" spans="2:65" s="1" customFormat="1" ht="23.45" customHeight="1">
      <c r="B336" s="123"/>
      <c r="C336" s="254">
        <v>47</v>
      </c>
      <c r="D336" s="254" t="s">
        <v>254</v>
      </c>
      <c r="E336" s="255" t="s">
        <v>725</v>
      </c>
      <c r="F336" s="256" t="s">
        <v>726</v>
      </c>
      <c r="G336" s="257" t="s">
        <v>150</v>
      </c>
      <c r="H336" s="258">
        <v>253.98</v>
      </c>
      <c r="I336" s="149"/>
      <c r="J336" s="150">
        <f>ROUND(I336*H336,2)</f>
        <v>0</v>
      </c>
      <c r="K336" s="148" t="s">
        <v>151</v>
      </c>
      <c r="L336" s="151"/>
      <c r="M336" s="152" t="s">
        <v>1</v>
      </c>
      <c r="N336" s="153" t="s">
        <v>39</v>
      </c>
      <c r="P336" s="129">
        <f>O336*H336</f>
        <v>0</v>
      </c>
      <c r="Q336" s="129">
        <v>0.128</v>
      </c>
      <c r="R336" s="129">
        <f>Q336*H336</f>
        <v>32.509439999999998</v>
      </c>
      <c r="S336" s="129">
        <v>0</v>
      </c>
      <c r="T336" s="130">
        <f>S336*H336</f>
        <v>0</v>
      </c>
      <c r="AR336" s="131" t="s">
        <v>179</v>
      </c>
      <c r="AT336" s="131" t="s">
        <v>254</v>
      </c>
      <c r="AU336" s="131" t="s">
        <v>84</v>
      </c>
      <c r="AY336" s="16" t="s">
        <v>147</v>
      </c>
      <c r="BE336" s="132">
        <f>IF(N336="základní",J336,0)</f>
        <v>0</v>
      </c>
      <c r="BF336" s="132">
        <f>IF(N336="snížená",J336,0)</f>
        <v>0</v>
      </c>
      <c r="BG336" s="132">
        <f>IF(N336="zákl. přenesená",J336,0)</f>
        <v>0</v>
      </c>
      <c r="BH336" s="132">
        <f>IF(N336="sníž. přenesená",J336,0)</f>
        <v>0</v>
      </c>
      <c r="BI336" s="132">
        <f>IF(N336="nulová",J336,0)</f>
        <v>0</v>
      </c>
      <c r="BJ336" s="16" t="s">
        <v>82</v>
      </c>
      <c r="BK336" s="132">
        <f>ROUND(I336*H336,2)</f>
        <v>0</v>
      </c>
      <c r="BL336" s="16" t="s">
        <v>152</v>
      </c>
      <c r="BM336" s="131" t="s">
        <v>363</v>
      </c>
    </row>
    <row r="337" spans="2:65" s="12" customFormat="1">
      <c r="B337" s="133"/>
      <c r="C337" s="241"/>
      <c r="D337" s="242" t="s">
        <v>153</v>
      </c>
      <c r="E337" s="243" t="s">
        <v>1</v>
      </c>
      <c r="F337" s="244" t="s">
        <v>361</v>
      </c>
      <c r="G337" s="241"/>
      <c r="H337" s="245">
        <v>195</v>
      </c>
      <c r="I337" s="135"/>
      <c r="L337" s="133"/>
      <c r="M337" s="136"/>
      <c r="T337" s="137"/>
      <c r="AT337" s="134" t="s">
        <v>153</v>
      </c>
      <c r="AU337" s="134" t="s">
        <v>84</v>
      </c>
      <c r="AV337" s="12" t="s">
        <v>84</v>
      </c>
      <c r="AW337" s="12" t="s">
        <v>30</v>
      </c>
      <c r="AX337" s="12" t="s">
        <v>74</v>
      </c>
      <c r="AY337" s="134" t="s">
        <v>147</v>
      </c>
    </row>
    <row r="338" spans="2:65" s="12" customFormat="1">
      <c r="B338" s="133"/>
      <c r="C338" s="241"/>
      <c r="D338" s="242" t="s">
        <v>153</v>
      </c>
      <c r="E338" s="243" t="s">
        <v>1</v>
      </c>
      <c r="F338" s="244" t="s">
        <v>275</v>
      </c>
      <c r="G338" s="241"/>
      <c r="H338" s="245">
        <v>54</v>
      </c>
      <c r="I338" s="135"/>
      <c r="L338" s="133"/>
      <c r="M338" s="136"/>
      <c r="T338" s="137"/>
      <c r="AT338" s="134" t="s">
        <v>153</v>
      </c>
      <c r="AU338" s="134" t="s">
        <v>84</v>
      </c>
      <c r="AV338" s="12" t="s">
        <v>84</v>
      </c>
      <c r="AW338" s="12" t="s">
        <v>30</v>
      </c>
      <c r="AX338" s="12" t="s">
        <v>74</v>
      </c>
      <c r="AY338" s="134" t="s">
        <v>147</v>
      </c>
    </row>
    <row r="339" spans="2:65" s="13" customFormat="1">
      <c r="B339" s="138"/>
      <c r="C339" s="246"/>
      <c r="D339" s="242" t="s">
        <v>153</v>
      </c>
      <c r="E339" s="247" t="s">
        <v>1</v>
      </c>
      <c r="F339" s="248" t="s">
        <v>154</v>
      </c>
      <c r="G339" s="246"/>
      <c r="H339" s="249">
        <v>249</v>
      </c>
      <c r="I339" s="140"/>
      <c r="L339" s="138"/>
      <c r="M339" s="141"/>
      <c r="T339" s="142"/>
      <c r="AT339" s="139" t="s">
        <v>153</v>
      </c>
      <c r="AU339" s="139" t="s">
        <v>84</v>
      </c>
      <c r="AV339" s="13" t="s">
        <v>155</v>
      </c>
      <c r="AW339" s="13" t="s">
        <v>30</v>
      </c>
      <c r="AX339" s="13" t="s">
        <v>74</v>
      </c>
      <c r="AY339" s="139" t="s">
        <v>147</v>
      </c>
    </row>
    <row r="340" spans="2:65" s="14" customFormat="1">
      <c r="B340" s="143"/>
      <c r="C340" s="250"/>
      <c r="D340" s="242" t="s">
        <v>153</v>
      </c>
      <c r="E340" s="251" t="s">
        <v>1</v>
      </c>
      <c r="F340" s="252" t="s">
        <v>156</v>
      </c>
      <c r="G340" s="250"/>
      <c r="H340" s="253">
        <v>249</v>
      </c>
      <c r="I340" s="145"/>
      <c r="L340" s="143"/>
      <c r="M340" s="146"/>
      <c r="T340" s="147"/>
      <c r="AT340" s="144" t="s">
        <v>153</v>
      </c>
      <c r="AU340" s="144" t="s">
        <v>84</v>
      </c>
      <c r="AV340" s="14" t="s">
        <v>152</v>
      </c>
      <c r="AW340" s="14" t="s">
        <v>30</v>
      </c>
      <c r="AX340" s="14" t="s">
        <v>82</v>
      </c>
      <c r="AY340" s="144" t="s">
        <v>147</v>
      </c>
    </row>
    <row r="341" spans="2:65" s="12" customFormat="1">
      <c r="B341" s="133"/>
      <c r="C341" s="241"/>
      <c r="D341" s="242" t="s">
        <v>153</v>
      </c>
      <c r="E341" s="241"/>
      <c r="F341" s="244" t="s">
        <v>364</v>
      </c>
      <c r="G341" s="241"/>
      <c r="H341" s="245">
        <v>253.98</v>
      </c>
      <c r="I341" s="135"/>
      <c r="L341" s="133"/>
      <c r="M341" s="136"/>
      <c r="T341" s="137"/>
      <c r="AT341" s="134" t="s">
        <v>153</v>
      </c>
      <c r="AU341" s="134" t="s">
        <v>84</v>
      </c>
      <c r="AV341" s="12" t="s">
        <v>84</v>
      </c>
      <c r="AW341" s="12" t="s">
        <v>3</v>
      </c>
      <c r="AX341" s="12" t="s">
        <v>82</v>
      </c>
      <c r="AY341" s="134" t="s">
        <v>147</v>
      </c>
    </row>
    <row r="342" spans="2:65" s="1" customFormat="1" ht="24.2" customHeight="1">
      <c r="B342" s="123"/>
      <c r="C342" s="254">
        <v>48</v>
      </c>
      <c r="D342" s="254" t="s">
        <v>254</v>
      </c>
      <c r="E342" s="255" t="s">
        <v>365</v>
      </c>
      <c r="F342" s="256" t="s">
        <v>366</v>
      </c>
      <c r="G342" s="257" t="s">
        <v>150</v>
      </c>
      <c r="H342" s="258">
        <v>6.12</v>
      </c>
      <c r="I342" s="149"/>
      <c r="J342" s="150">
        <f>ROUND(I342*H342,2)</f>
        <v>0</v>
      </c>
      <c r="K342" s="148" t="s">
        <v>151</v>
      </c>
      <c r="L342" s="151"/>
      <c r="M342" s="152" t="s">
        <v>1</v>
      </c>
      <c r="N342" s="153" t="s">
        <v>39</v>
      </c>
      <c r="P342" s="129">
        <f>O342*H342</f>
        <v>0</v>
      </c>
      <c r="Q342" s="129">
        <v>0.13100000000000001</v>
      </c>
      <c r="R342" s="129">
        <f>Q342*H342</f>
        <v>0.8017200000000001</v>
      </c>
      <c r="S342" s="129">
        <v>0</v>
      </c>
      <c r="T342" s="130">
        <f>S342*H342</f>
        <v>0</v>
      </c>
      <c r="AR342" s="131" t="s">
        <v>179</v>
      </c>
      <c r="AT342" s="131" t="s">
        <v>254</v>
      </c>
      <c r="AU342" s="131" t="s">
        <v>84</v>
      </c>
      <c r="AY342" s="16" t="s">
        <v>147</v>
      </c>
      <c r="BE342" s="132">
        <f>IF(N342="základní",J342,0)</f>
        <v>0</v>
      </c>
      <c r="BF342" s="132">
        <f>IF(N342="snížená",J342,0)</f>
        <v>0</v>
      </c>
      <c r="BG342" s="132">
        <f>IF(N342="zákl. přenesená",J342,0)</f>
        <v>0</v>
      </c>
      <c r="BH342" s="132">
        <f>IF(N342="sníž. přenesená",J342,0)</f>
        <v>0</v>
      </c>
      <c r="BI342" s="132">
        <f>IF(N342="nulová",J342,0)</f>
        <v>0</v>
      </c>
      <c r="BJ342" s="16" t="s">
        <v>82</v>
      </c>
      <c r="BK342" s="132">
        <f>ROUND(I342*H342,2)</f>
        <v>0</v>
      </c>
      <c r="BL342" s="16" t="s">
        <v>152</v>
      </c>
      <c r="BM342" s="131" t="s">
        <v>367</v>
      </c>
    </row>
    <row r="343" spans="2:65" s="12" customFormat="1">
      <c r="B343" s="133"/>
      <c r="C343" s="241"/>
      <c r="D343" s="242" t="s">
        <v>153</v>
      </c>
      <c r="E343" s="243" t="s">
        <v>1</v>
      </c>
      <c r="F343" s="244" t="s">
        <v>362</v>
      </c>
      <c r="G343" s="241"/>
      <c r="H343" s="245">
        <v>6</v>
      </c>
      <c r="I343" s="135"/>
      <c r="L343" s="133"/>
      <c r="M343" s="136"/>
      <c r="T343" s="137"/>
      <c r="AT343" s="134" t="s">
        <v>153</v>
      </c>
      <c r="AU343" s="134" t="s">
        <v>84</v>
      </c>
      <c r="AV343" s="12" t="s">
        <v>84</v>
      </c>
      <c r="AW343" s="12" t="s">
        <v>30</v>
      </c>
      <c r="AX343" s="12" t="s">
        <v>74</v>
      </c>
      <c r="AY343" s="134" t="s">
        <v>147</v>
      </c>
    </row>
    <row r="344" spans="2:65" s="13" customFormat="1">
      <c r="B344" s="138"/>
      <c r="C344" s="246"/>
      <c r="D344" s="242" t="s">
        <v>153</v>
      </c>
      <c r="E344" s="247" t="s">
        <v>1</v>
      </c>
      <c r="F344" s="248" t="s">
        <v>154</v>
      </c>
      <c r="G344" s="246"/>
      <c r="H344" s="249">
        <v>6</v>
      </c>
      <c r="I344" s="140"/>
      <c r="L344" s="138"/>
      <c r="M344" s="141"/>
      <c r="T344" s="142"/>
      <c r="AT344" s="139" t="s">
        <v>153</v>
      </c>
      <c r="AU344" s="139" t="s">
        <v>84</v>
      </c>
      <c r="AV344" s="13" t="s">
        <v>155</v>
      </c>
      <c r="AW344" s="13" t="s">
        <v>30</v>
      </c>
      <c r="AX344" s="13" t="s">
        <v>74</v>
      </c>
      <c r="AY344" s="139" t="s">
        <v>147</v>
      </c>
    </row>
    <row r="345" spans="2:65" s="14" customFormat="1">
      <c r="B345" s="143"/>
      <c r="C345" s="250"/>
      <c r="D345" s="242" t="s">
        <v>153</v>
      </c>
      <c r="E345" s="251" t="s">
        <v>1</v>
      </c>
      <c r="F345" s="252" t="s">
        <v>156</v>
      </c>
      <c r="G345" s="250"/>
      <c r="H345" s="253">
        <v>6</v>
      </c>
      <c r="I345" s="145"/>
      <c r="L345" s="143"/>
      <c r="M345" s="146"/>
      <c r="T345" s="147"/>
      <c r="AT345" s="144" t="s">
        <v>153</v>
      </c>
      <c r="AU345" s="144" t="s">
        <v>84</v>
      </c>
      <c r="AV345" s="14" t="s">
        <v>152</v>
      </c>
      <c r="AW345" s="14" t="s">
        <v>30</v>
      </c>
      <c r="AX345" s="14" t="s">
        <v>82</v>
      </c>
      <c r="AY345" s="144" t="s">
        <v>147</v>
      </c>
    </row>
    <row r="346" spans="2:65" s="12" customFormat="1">
      <c r="B346" s="133"/>
      <c r="C346" s="241"/>
      <c r="D346" s="242" t="s">
        <v>153</v>
      </c>
      <c r="E346" s="241"/>
      <c r="F346" s="244" t="s">
        <v>368</v>
      </c>
      <c r="G346" s="241"/>
      <c r="H346" s="245">
        <v>6.12</v>
      </c>
      <c r="I346" s="135"/>
      <c r="L346" s="133"/>
      <c r="M346" s="136"/>
      <c r="T346" s="137"/>
      <c r="AT346" s="134" t="s">
        <v>153</v>
      </c>
      <c r="AU346" s="134" t="s">
        <v>84</v>
      </c>
      <c r="AV346" s="12" t="s">
        <v>84</v>
      </c>
      <c r="AW346" s="12" t="s">
        <v>3</v>
      </c>
      <c r="AX346" s="12" t="s">
        <v>82</v>
      </c>
      <c r="AY346" s="134" t="s">
        <v>147</v>
      </c>
    </row>
    <row r="347" spans="2:65" s="1" customFormat="1" ht="24.2" customHeight="1">
      <c r="B347" s="123"/>
      <c r="C347" s="236">
        <v>49</v>
      </c>
      <c r="D347" s="236" t="s">
        <v>149</v>
      </c>
      <c r="E347" s="237" t="s">
        <v>369</v>
      </c>
      <c r="F347" s="238" t="s">
        <v>370</v>
      </c>
      <c r="G347" s="239" t="s">
        <v>150</v>
      </c>
      <c r="H347" s="240">
        <v>30</v>
      </c>
      <c r="I347" s="125"/>
      <c r="J347" s="126">
        <f>ROUND(I347*H347,2)</f>
        <v>0</v>
      </c>
      <c r="K347" s="124" t="s">
        <v>151</v>
      </c>
      <c r="L347" s="29"/>
      <c r="M347" s="127" t="s">
        <v>1</v>
      </c>
      <c r="N347" s="128" t="s">
        <v>39</v>
      </c>
      <c r="P347" s="129">
        <f>O347*H347</f>
        <v>0</v>
      </c>
      <c r="Q347" s="129">
        <v>0.11162</v>
      </c>
      <c r="R347" s="129">
        <f>Q347*H347</f>
        <v>3.3485999999999998</v>
      </c>
      <c r="S347" s="129">
        <v>0</v>
      </c>
      <c r="T347" s="130">
        <f>S347*H347</f>
        <v>0</v>
      </c>
      <c r="AR347" s="131" t="s">
        <v>152</v>
      </c>
      <c r="AT347" s="131" t="s">
        <v>149</v>
      </c>
      <c r="AU347" s="131" t="s">
        <v>84</v>
      </c>
      <c r="AY347" s="16" t="s">
        <v>147</v>
      </c>
      <c r="BE347" s="132">
        <f>IF(N347="základní",J347,0)</f>
        <v>0</v>
      </c>
      <c r="BF347" s="132">
        <f>IF(N347="snížená",J347,0)</f>
        <v>0</v>
      </c>
      <c r="BG347" s="132">
        <f>IF(N347="zákl. přenesená",J347,0)</f>
        <v>0</v>
      </c>
      <c r="BH347" s="132">
        <f>IF(N347="sníž. přenesená",J347,0)</f>
        <v>0</v>
      </c>
      <c r="BI347" s="132">
        <f>IF(N347="nulová",J347,0)</f>
        <v>0</v>
      </c>
      <c r="BJ347" s="16" t="s">
        <v>82</v>
      </c>
      <c r="BK347" s="132">
        <f>ROUND(I347*H347,2)</f>
        <v>0</v>
      </c>
      <c r="BL347" s="16" t="s">
        <v>152</v>
      </c>
      <c r="BM347" s="131" t="s">
        <v>371</v>
      </c>
    </row>
    <row r="348" spans="2:65" s="12" customFormat="1">
      <c r="B348" s="133"/>
      <c r="C348" s="241"/>
      <c r="D348" s="242" t="s">
        <v>153</v>
      </c>
      <c r="E348" s="243" t="s">
        <v>1</v>
      </c>
      <c r="F348" s="244" t="s">
        <v>372</v>
      </c>
      <c r="G348" s="241"/>
      <c r="H348" s="245">
        <v>30</v>
      </c>
      <c r="I348" s="135"/>
      <c r="L348" s="133"/>
      <c r="M348" s="136"/>
      <c r="T348" s="137"/>
      <c r="AT348" s="134" t="s">
        <v>153</v>
      </c>
      <c r="AU348" s="134" t="s">
        <v>84</v>
      </c>
      <c r="AV348" s="12" t="s">
        <v>84</v>
      </c>
      <c r="AW348" s="12" t="s">
        <v>30</v>
      </c>
      <c r="AX348" s="12" t="s">
        <v>74</v>
      </c>
      <c r="AY348" s="134" t="s">
        <v>147</v>
      </c>
    </row>
    <row r="349" spans="2:65" s="13" customFormat="1">
      <c r="B349" s="138"/>
      <c r="C349" s="246"/>
      <c r="D349" s="242" t="s">
        <v>153</v>
      </c>
      <c r="E349" s="247" t="s">
        <v>1</v>
      </c>
      <c r="F349" s="248" t="s">
        <v>154</v>
      </c>
      <c r="G349" s="246"/>
      <c r="H349" s="249">
        <v>30</v>
      </c>
      <c r="I349" s="140"/>
      <c r="L349" s="138"/>
      <c r="M349" s="141"/>
      <c r="T349" s="142"/>
      <c r="AT349" s="139" t="s">
        <v>153</v>
      </c>
      <c r="AU349" s="139" t="s">
        <v>84</v>
      </c>
      <c r="AV349" s="13" t="s">
        <v>155</v>
      </c>
      <c r="AW349" s="13" t="s">
        <v>30</v>
      </c>
      <c r="AX349" s="13" t="s">
        <v>74</v>
      </c>
      <c r="AY349" s="139" t="s">
        <v>147</v>
      </c>
    </row>
    <row r="350" spans="2:65" s="14" customFormat="1">
      <c r="B350" s="143"/>
      <c r="C350" s="250"/>
      <c r="D350" s="242" t="s">
        <v>153</v>
      </c>
      <c r="E350" s="251" t="s">
        <v>1</v>
      </c>
      <c r="F350" s="252" t="s">
        <v>156</v>
      </c>
      <c r="G350" s="250"/>
      <c r="H350" s="253">
        <v>30</v>
      </c>
      <c r="I350" s="145"/>
      <c r="L350" s="143"/>
      <c r="M350" s="146"/>
      <c r="T350" s="147"/>
      <c r="AT350" s="144" t="s">
        <v>153</v>
      </c>
      <c r="AU350" s="144" t="s">
        <v>84</v>
      </c>
      <c r="AV350" s="14" t="s">
        <v>152</v>
      </c>
      <c r="AW350" s="14" t="s">
        <v>30</v>
      </c>
      <c r="AX350" s="14" t="s">
        <v>82</v>
      </c>
      <c r="AY350" s="144" t="s">
        <v>147</v>
      </c>
    </row>
    <row r="351" spans="2:65" s="1" customFormat="1" ht="26.45" customHeight="1">
      <c r="B351" s="123"/>
      <c r="C351" s="254">
        <v>50</v>
      </c>
      <c r="D351" s="254" t="s">
        <v>254</v>
      </c>
      <c r="E351" s="255" t="s">
        <v>727</v>
      </c>
      <c r="F351" s="256" t="s">
        <v>728</v>
      </c>
      <c r="G351" s="257" t="s">
        <v>150</v>
      </c>
      <c r="H351" s="258">
        <v>30.9</v>
      </c>
      <c r="I351" s="149"/>
      <c r="J351" s="150">
        <f>ROUND(I351*H351,2)</f>
        <v>0</v>
      </c>
      <c r="K351" s="148" t="s">
        <v>151</v>
      </c>
      <c r="L351" s="151"/>
      <c r="M351" s="152" t="s">
        <v>1</v>
      </c>
      <c r="N351" s="153" t="s">
        <v>39</v>
      </c>
      <c r="P351" s="129">
        <f>O351*H351</f>
        <v>0</v>
      </c>
      <c r="Q351" s="129">
        <v>0.17</v>
      </c>
      <c r="R351" s="129">
        <f>Q351*H351</f>
        <v>5.2530000000000001</v>
      </c>
      <c r="S351" s="129">
        <v>0</v>
      </c>
      <c r="T351" s="130">
        <f>S351*H351</f>
        <v>0</v>
      </c>
      <c r="AR351" s="131" t="s">
        <v>179</v>
      </c>
      <c r="AT351" s="131" t="s">
        <v>254</v>
      </c>
      <c r="AU351" s="131" t="s">
        <v>84</v>
      </c>
      <c r="AY351" s="16" t="s">
        <v>147</v>
      </c>
      <c r="BE351" s="132">
        <f>IF(N351="základní",J351,0)</f>
        <v>0</v>
      </c>
      <c r="BF351" s="132">
        <f>IF(N351="snížená",J351,0)</f>
        <v>0</v>
      </c>
      <c r="BG351" s="132">
        <f>IF(N351="zákl. přenesená",J351,0)</f>
        <v>0</v>
      </c>
      <c r="BH351" s="132">
        <f>IF(N351="sníž. přenesená",J351,0)</f>
        <v>0</v>
      </c>
      <c r="BI351" s="132">
        <f>IF(N351="nulová",J351,0)</f>
        <v>0</v>
      </c>
      <c r="BJ351" s="16" t="s">
        <v>82</v>
      </c>
      <c r="BK351" s="132">
        <f>ROUND(I351*H351,2)</f>
        <v>0</v>
      </c>
      <c r="BL351" s="16" t="s">
        <v>152</v>
      </c>
      <c r="BM351" s="131" t="s">
        <v>373</v>
      </c>
    </row>
    <row r="352" spans="2:65" s="12" customFormat="1">
      <c r="B352" s="133"/>
      <c r="C352" s="241"/>
      <c r="D352" s="242" t="s">
        <v>153</v>
      </c>
      <c r="E352" s="241"/>
      <c r="F352" s="244" t="s">
        <v>374</v>
      </c>
      <c r="G352" s="241"/>
      <c r="H352" s="245">
        <v>30.9</v>
      </c>
      <c r="I352" s="135"/>
      <c r="L352" s="133"/>
      <c r="M352" s="136"/>
      <c r="T352" s="137"/>
      <c r="AT352" s="134" t="s">
        <v>153</v>
      </c>
      <c r="AU352" s="134" t="s">
        <v>84</v>
      </c>
      <c r="AV352" s="12" t="s">
        <v>84</v>
      </c>
      <c r="AW352" s="12" t="s">
        <v>3</v>
      </c>
      <c r="AX352" s="12" t="s">
        <v>82</v>
      </c>
      <c r="AY352" s="134" t="s">
        <v>147</v>
      </c>
    </row>
    <row r="353" spans="2:65" s="1" customFormat="1" ht="24.2" customHeight="1">
      <c r="B353" s="123"/>
      <c r="C353" s="236">
        <v>51</v>
      </c>
      <c r="D353" s="236" t="s">
        <v>149</v>
      </c>
      <c r="E353" s="237" t="s">
        <v>375</v>
      </c>
      <c r="F353" s="238" t="s">
        <v>376</v>
      </c>
      <c r="G353" s="239" t="s">
        <v>150</v>
      </c>
      <c r="H353" s="240">
        <v>325</v>
      </c>
      <c r="I353" s="125"/>
      <c r="J353" s="126">
        <f>ROUND(I353*H353,2)</f>
        <v>0</v>
      </c>
      <c r="K353" s="124" t="s">
        <v>151</v>
      </c>
      <c r="L353" s="29"/>
      <c r="M353" s="127" t="s">
        <v>1</v>
      </c>
      <c r="N353" s="128" t="s">
        <v>39</v>
      </c>
      <c r="P353" s="129">
        <f>O353*H353</f>
        <v>0</v>
      </c>
      <c r="Q353" s="129">
        <v>9.8000000000000004E-2</v>
      </c>
      <c r="R353" s="129">
        <f>Q353*H353</f>
        <v>31.85</v>
      </c>
      <c r="S353" s="129">
        <v>0</v>
      </c>
      <c r="T353" s="130">
        <f>S353*H353</f>
        <v>0</v>
      </c>
      <c r="AR353" s="131" t="s">
        <v>152</v>
      </c>
      <c r="AT353" s="131" t="s">
        <v>149</v>
      </c>
      <c r="AU353" s="131" t="s">
        <v>84</v>
      </c>
      <c r="AY353" s="16" t="s">
        <v>147</v>
      </c>
      <c r="BE353" s="132">
        <f>IF(N353="základní",J353,0)</f>
        <v>0</v>
      </c>
      <c r="BF353" s="132">
        <f>IF(N353="snížená",J353,0)</f>
        <v>0</v>
      </c>
      <c r="BG353" s="132">
        <f>IF(N353="zákl. přenesená",J353,0)</f>
        <v>0</v>
      </c>
      <c r="BH353" s="132">
        <f>IF(N353="sníž. přenesená",J353,0)</f>
        <v>0</v>
      </c>
      <c r="BI353" s="132">
        <f>IF(N353="nulová",J353,0)</f>
        <v>0</v>
      </c>
      <c r="BJ353" s="16" t="s">
        <v>82</v>
      </c>
      <c r="BK353" s="132">
        <f>ROUND(I353*H353,2)</f>
        <v>0</v>
      </c>
      <c r="BL353" s="16" t="s">
        <v>152</v>
      </c>
      <c r="BM353" s="131" t="s">
        <v>377</v>
      </c>
    </row>
    <row r="354" spans="2:65" s="12" customFormat="1">
      <c r="B354" s="133"/>
      <c r="C354" s="241"/>
      <c r="D354" s="242" t="s">
        <v>153</v>
      </c>
      <c r="E354" s="243" t="s">
        <v>1</v>
      </c>
      <c r="F354" s="244" t="s">
        <v>378</v>
      </c>
      <c r="G354" s="241"/>
      <c r="H354" s="245">
        <v>325</v>
      </c>
      <c r="I354" s="135"/>
      <c r="L354" s="133"/>
      <c r="M354" s="136"/>
      <c r="T354" s="137"/>
      <c r="AT354" s="134" t="s">
        <v>153</v>
      </c>
      <c r="AU354" s="134" t="s">
        <v>84</v>
      </c>
      <c r="AV354" s="12" t="s">
        <v>84</v>
      </c>
      <c r="AW354" s="12" t="s">
        <v>30</v>
      </c>
      <c r="AX354" s="12" t="s">
        <v>74</v>
      </c>
      <c r="AY354" s="134" t="s">
        <v>147</v>
      </c>
    </row>
    <row r="355" spans="2:65" s="13" customFormat="1">
      <c r="B355" s="138"/>
      <c r="C355" s="246"/>
      <c r="D355" s="242" t="s">
        <v>153</v>
      </c>
      <c r="E355" s="247" t="s">
        <v>1</v>
      </c>
      <c r="F355" s="248" t="s">
        <v>154</v>
      </c>
      <c r="G355" s="246"/>
      <c r="H355" s="249">
        <v>325</v>
      </c>
      <c r="I355" s="140"/>
      <c r="L355" s="138"/>
      <c r="M355" s="141"/>
      <c r="T355" s="142"/>
      <c r="AT355" s="139" t="s">
        <v>153</v>
      </c>
      <c r="AU355" s="139" t="s">
        <v>84</v>
      </c>
      <c r="AV355" s="13" t="s">
        <v>155</v>
      </c>
      <c r="AW355" s="13" t="s">
        <v>30</v>
      </c>
      <c r="AX355" s="13" t="s">
        <v>74</v>
      </c>
      <c r="AY355" s="139" t="s">
        <v>147</v>
      </c>
    </row>
    <row r="356" spans="2:65" s="14" customFormat="1">
      <c r="B356" s="143"/>
      <c r="C356" s="250"/>
      <c r="D356" s="242" t="s">
        <v>153</v>
      </c>
      <c r="E356" s="251" t="s">
        <v>1</v>
      </c>
      <c r="F356" s="252" t="s">
        <v>156</v>
      </c>
      <c r="G356" s="250"/>
      <c r="H356" s="253">
        <v>325</v>
      </c>
      <c r="I356" s="145"/>
      <c r="L356" s="143"/>
      <c r="M356" s="146"/>
      <c r="T356" s="147"/>
      <c r="AT356" s="144" t="s">
        <v>153</v>
      </c>
      <c r="AU356" s="144" t="s">
        <v>84</v>
      </c>
      <c r="AV356" s="14" t="s">
        <v>152</v>
      </c>
      <c r="AW356" s="14" t="s">
        <v>30</v>
      </c>
      <c r="AX356" s="14" t="s">
        <v>82</v>
      </c>
      <c r="AY356" s="144" t="s">
        <v>147</v>
      </c>
    </row>
    <row r="357" spans="2:65" s="1" customFormat="1" ht="24.95" customHeight="1">
      <c r="B357" s="123"/>
      <c r="C357" s="254">
        <v>52</v>
      </c>
      <c r="D357" s="254" t="s">
        <v>254</v>
      </c>
      <c r="E357" s="255" t="s">
        <v>729</v>
      </c>
      <c r="F357" s="256" t="s">
        <v>730</v>
      </c>
      <c r="G357" s="257" t="s">
        <v>150</v>
      </c>
      <c r="H357" s="258">
        <v>328.25</v>
      </c>
      <c r="I357" s="149"/>
      <c r="J357" s="150">
        <f>ROUND(I357*H357,2)</f>
        <v>0</v>
      </c>
      <c r="K357" s="148" t="s">
        <v>151</v>
      </c>
      <c r="L357" s="151"/>
      <c r="M357" s="152" t="s">
        <v>1</v>
      </c>
      <c r="N357" s="153" t="s">
        <v>39</v>
      </c>
      <c r="P357" s="129">
        <f>O357*H357</f>
        <v>0</v>
      </c>
      <c r="Q357" s="129">
        <v>0.13600000000000001</v>
      </c>
      <c r="R357" s="129">
        <f>Q357*H357</f>
        <v>44.642000000000003</v>
      </c>
      <c r="S357" s="129">
        <v>0</v>
      </c>
      <c r="T357" s="130">
        <f>S357*H357</f>
        <v>0</v>
      </c>
      <c r="AR357" s="131" t="s">
        <v>179</v>
      </c>
      <c r="AT357" s="131" t="s">
        <v>254</v>
      </c>
      <c r="AU357" s="131" t="s">
        <v>84</v>
      </c>
      <c r="AY357" s="16" t="s">
        <v>147</v>
      </c>
      <c r="BE357" s="132">
        <f>IF(N357="základní",J357,0)</f>
        <v>0</v>
      </c>
      <c r="BF357" s="132">
        <f>IF(N357="snížená",J357,0)</f>
        <v>0</v>
      </c>
      <c r="BG357" s="132">
        <f>IF(N357="zákl. přenesená",J357,0)</f>
        <v>0</v>
      </c>
      <c r="BH357" s="132">
        <f>IF(N357="sníž. přenesená",J357,0)</f>
        <v>0</v>
      </c>
      <c r="BI357" s="132">
        <f>IF(N357="nulová",J357,0)</f>
        <v>0</v>
      </c>
      <c r="BJ357" s="16" t="s">
        <v>82</v>
      </c>
      <c r="BK357" s="132">
        <f>ROUND(I357*H357,2)</f>
        <v>0</v>
      </c>
      <c r="BL357" s="16" t="s">
        <v>152</v>
      </c>
      <c r="BM357" s="131" t="s">
        <v>379</v>
      </c>
    </row>
    <row r="358" spans="2:65" s="12" customFormat="1">
      <c r="B358" s="133"/>
      <c r="C358" s="241"/>
      <c r="D358" s="242" t="s">
        <v>153</v>
      </c>
      <c r="E358" s="241"/>
      <c r="F358" s="244" t="s">
        <v>380</v>
      </c>
      <c r="G358" s="241"/>
      <c r="H358" s="245">
        <v>328.25</v>
      </c>
      <c r="I358" s="135"/>
      <c r="L358" s="133"/>
      <c r="M358" s="136"/>
      <c r="T358" s="137"/>
      <c r="AT358" s="134" t="s">
        <v>153</v>
      </c>
      <c r="AU358" s="134" t="s">
        <v>84</v>
      </c>
      <c r="AV358" s="12" t="s">
        <v>84</v>
      </c>
      <c r="AW358" s="12" t="s">
        <v>3</v>
      </c>
      <c r="AX358" s="12" t="s">
        <v>82</v>
      </c>
      <c r="AY358" s="134" t="s">
        <v>147</v>
      </c>
    </row>
    <row r="359" spans="2:65" s="1" customFormat="1" ht="24.95" customHeight="1">
      <c r="B359" s="123"/>
      <c r="C359" s="254">
        <v>53</v>
      </c>
      <c r="D359" s="254" t="s">
        <v>254</v>
      </c>
      <c r="E359" s="255" t="s">
        <v>731</v>
      </c>
      <c r="F359" s="256" t="s">
        <v>732</v>
      </c>
      <c r="G359" s="257" t="s">
        <v>243</v>
      </c>
      <c r="H359" s="258">
        <v>13.614000000000001</v>
      </c>
      <c r="I359" s="149"/>
      <c r="J359" s="150">
        <f>ROUND(I359*H359,2)</f>
        <v>0</v>
      </c>
      <c r="K359" s="148" t="s">
        <v>151</v>
      </c>
      <c r="L359" s="151"/>
      <c r="M359" s="152" t="s">
        <v>1</v>
      </c>
      <c r="N359" s="153" t="s">
        <v>39</v>
      </c>
      <c r="P359" s="129">
        <f>O359*H359</f>
        <v>0</v>
      </c>
      <c r="Q359" s="129">
        <v>0.13600000000000001</v>
      </c>
      <c r="R359" s="129">
        <f>Q359*H359</f>
        <v>1.8515040000000003</v>
      </c>
      <c r="S359" s="129">
        <v>0</v>
      </c>
      <c r="T359" s="130">
        <f>S359*H359</f>
        <v>0</v>
      </c>
      <c r="AR359" s="131" t="s">
        <v>179</v>
      </c>
      <c r="AT359" s="131" t="s">
        <v>254</v>
      </c>
      <c r="AU359" s="131" t="s">
        <v>84</v>
      </c>
      <c r="AY359" s="16" t="s">
        <v>147</v>
      </c>
      <c r="BE359" s="132">
        <f>IF(N359="základní",J359,0)</f>
        <v>0</v>
      </c>
      <c r="BF359" s="132">
        <f>IF(N359="snížená",J359,0)</f>
        <v>0</v>
      </c>
      <c r="BG359" s="132">
        <f>IF(N359="zákl. přenesená",J359,0)</f>
        <v>0</v>
      </c>
      <c r="BH359" s="132">
        <f>IF(N359="sníž. přenesená",J359,0)</f>
        <v>0</v>
      </c>
      <c r="BI359" s="132">
        <f>IF(N359="nulová",J359,0)</f>
        <v>0</v>
      </c>
      <c r="BJ359" s="16" t="s">
        <v>82</v>
      </c>
      <c r="BK359" s="132">
        <f>ROUND(I359*H359,2)</f>
        <v>0</v>
      </c>
      <c r="BL359" s="16" t="s">
        <v>152</v>
      </c>
      <c r="BM359" s="131" t="s">
        <v>379</v>
      </c>
    </row>
    <row r="360" spans="2:65" s="12" customFormat="1">
      <c r="B360" s="133"/>
      <c r="C360" s="241"/>
      <c r="D360" s="242" t="s">
        <v>153</v>
      </c>
      <c r="E360" s="241"/>
      <c r="F360" s="244" t="s">
        <v>733</v>
      </c>
      <c r="G360" s="241"/>
      <c r="H360" s="245">
        <v>13.614000000000001</v>
      </c>
      <c r="I360" s="135"/>
      <c r="L360" s="133"/>
      <c r="M360" s="136"/>
      <c r="T360" s="137"/>
      <c r="AT360" s="134" t="s">
        <v>153</v>
      </c>
      <c r="AU360" s="134" t="s">
        <v>84</v>
      </c>
      <c r="AV360" s="12" t="s">
        <v>84</v>
      </c>
      <c r="AW360" s="12" t="s">
        <v>3</v>
      </c>
      <c r="AX360" s="12" t="s">
        <v>82</v>
      </c>
      <c r="AY360" s="134" t="s">
        <v>147</v>
      </c>
    </row>
    <row r="361" spans="2:65" s="11" customFormat="1" ht="22.7" customHeight="1">
      <c r="B361" s="113"/>
      <c r="C361" s="232"/>
      <c r="D361" s="233" t="s">
        <v>73</v>
      </c>
      <c r="E361" s="235" t="s">
        <v>169</v>
      </c>
      <c r="F361" s="235" t="s">
        <v>381</v>
      </c>
      <c r="G361" s="232"/>
      <c r="H361" s="232"/>
      <c r="I361" s="115"/>
      <c r="J361" s="122">
        <f>BK361</f>
        <v>0</v>
      </c>
      <c r="L361" s="113"/>
      <c r="M361" s="117"/>
      <c r="P361" s="118">
        <f>SUM(P362:P376)</f>
        <v>0</v>
      </c>
      <c r="R361" s="118">
        <f>SUM(R362:R376)</f>
        <v>0.47388000000000008</v>
      </c>
      <c r="T361" s="119">
        <f>SUM(T362:T376)</f>
        <v>0</v>
      </c>
      <c r="AR361" s="114" t="s">
        <v>82</v>
      </c>
      <c r="AT361" s="120" t="s">
        <v>73</v>
      </c>
      <c r="AU361" s="120" t="s">
        <v>82</v>
      </c>
      <c r="AY361" s="114" t="s">
        <v>147</v>
      </c>
      <c r="BK361" s="121">
        <f>SUM(BK362:BK376)</f>
        <v>0</v>
      </c>
    </row>
    <row r="362" spans="2:65" s="1" customFormat="1" ht="24.2" customHeight="1">
      <c r="B362" s="123"/>
      <c r="C362" s="236" t="s">
        <v>382</v>
      </c>
      <c r="D362" s="236" t="s">
        <v>149</v>
      </c>
      <c r="E362" s="237" t="s">
        <v>383</v>
      </c>
      <c r="F362" s="238" t="s">
        <v>384</v>
      </c>
      <c r="G362" s="239" t="s">
        <v>150</v>
      </c>
      <c r="H362" s="240">
        <v>12</v>
      </c>
      <c r="I362" s="125"/>
      <c r="J362" s="126">
        <f>ROUND(I362*H362,2)</f>
        <v>0</v>
      </c>
      <c r="K362" s="124" t="s">
        <v>151</v>
      </c>
      <c r="L362" s="29"/>
      <c r="M362" s="127" t="s">
        <v>1</v>
      </c>
      <c r="N362" s="128" t="s">
        <v>39</v>
      </c>
      <c r="P362" s="129">
        <f>O362*H362</f>
        <v>0</v>
      </c>
      <c r="Q362" s="129">
        <v>7.3499999999999998E-3</v>
      </c>
      <c r="R362" s="129">
        <f>Q362*H362</f>
        <v>8.8200000000000001E-2</v>
      </c>
      <c r="S362" s="129">
        <v>0</v>
      </c>
      <c r="T362" s="130">
        <f>S362*H362</f>
        <v>0</v>
      </c>
      <c r="AR362" s="131" t="s">
        <v>152</v>
      </c>
      <c r="AT362" s="131" t="s">
        <v>149</v>
      </c>
      <c r="AU362" s="131" t="s">
        <v>84</v>
      </c>
      <c r="AY362" s="16" t="s">
        <v>147</v>
      </c>
      <c r="BE362" s="132">
        <f>IF(N362="základní",J362,0)</f>
        <v>0</v>
      </c>
      <c r="BF362" s="132">
        <f>IF(N362="snížená",J362,0)</f>
        <v>0</v>
      </c>
      <c r="BG362" s="132">
        <f>IF(N362="zákl. přenesená",J362,0)</f>
        <v>0</v>
      </c>
      <c r="BH362" s="132">
        <f>IF(N362="sníž. přenesená",J362,0)</f>
        <v>0</v>
      </c>
      <c r="BI362" s="132">
        <f>IF(N362="nulová",J362,0)</f>
        <v>0</v>
      </c>
      <c r="BJ362" s="16" t="s">
        <v>82</v>
      </c>
      <c r="BK362" s="132">
        <f>ROUND(I362*H362,2)</f>
        <v>0</v>
      </c>
      <c r="BL362" s="16" t="s">
        <v>152</v>
      </c>
      <c r="BM362" s="131" t="s">
        <v>385</v>
      </c>
    </row>
    <row r="363" spans="2:65" s="12" customFormat="1">
      <c r="B363" s="133"/>
      <c r="C363" s="241"/>
      <c r="D363" s="242" t="s">
        <v>153</v>
      </c>
      <c r="E363" s="243" t="s">
        <v>1</v>
      </c>
      <c r="F363" s="244" t="s">
        <v>386</v>
      </c>
      <c r="G363" s="241"/>
      <c r="H363" s="245">
        <v>12</v>
      </c>
      <c r="I363" s="135"/>
      <c r="L363" s="133"/>
      <c r="M363" s="136"/>
      <c r="T363" s="137"/>
      <c r="AT363" s="134" t="s">
        <v>153</v>
      </c>
      <c r="AU363" s="134" t="s">
        <v>84</v>
      </c>
      <c r="AV363" s="12" t="s">
        <v>84</v>
      </c>
      <c r="AW363" s="12" t="s">
        <v>30</v>
      </c>
      <c r="AX363" s="12" t="s">
        <v>74</v>
      </c>
      <c r="AY363" s="134" t="s">
        <v>147</v>
      </c>
    </row>
    <row r="364" spans="2:65" s="13" customFormat="1">
      <c r="B364" s="138"/>
      <c r="C364" s="246"/>
      <c r="D364" s="242" t="s">
        <v>153</v>
      </c>
      <c r="E364" s="247" t="s">
        <v>1</v>
      </c>
      <c r="F364" s="248" t="s">
        <v>154</v>
      </c>
      <c r="G364" s="246"/>
      <c r="H364" s="249">
        <v>12</v>
      </c>
      <c r="I364" s="140"/>
      <c r="L364" s="138"/>
      <c r="M364" s="141"/>
      <c r="T364" s="142"/>
      <c r="AT364" s="139" t="s">
        <v>153</v>
      </c>
      <c r="AU364" s="139" t="s">
        <v>84</v>
      </c>
      <c r="AV364" s="13" t="s">
        <v>155</v>
      </c>
      <c r="AW364" s="13" t="s">
        <v>30</v>
      </c>
      <c r="AX364" s="13" t="s">
        <v>74</v>
      </c>
      <c r="AY364" s="139" t="s">
        <v>147</v>
      </c>
    </row>
    <row r="365" spans="2:65" s="14" customFormat="1">
      <c r="B365" s="143"/>
      <c r="C365" s="250"/>
      <c r="D365" s="242" t="s">
        <v>153</v>
      </c>
      <c r="E365" s="251" t="s">
        <v>1</v>
      </c>
      <c r="F365" s="252" t="s">
        <v>156</v>
      </c>
      <c r="G365" s="250"/>
      <c r="H365" s="253">
        <v>12</v>
      </c>
      <c r="I365" s="145"/>
      <c r="L365" s="143"/>
      <c r="M365" s="146"/>
      <c r="T365" s="147"/>
      <c r="AT365" s="144" t="s">
        <v>153</v>
      </c>
      <c r="AU365" s="144" t="s">
        <v>84</v>
      </c>
      <c r="AV365" s="14" t="s">
        <v>152</v>
      </c>
      <c r="AW365" s="14" t="s">
        <v>30</v>
      </c>
      <c r="AX365" s="14" t="s">
        <v>82</v>
      </c>
      <c r="AY365" s="144" t="s">
        <v>147</v>
      </c>
    </row>
    <row r="366" spans="2:65" s="1" customFormat="1" ht="24.2" customHeight="1">
      <c r="B366" s="123"/>
      <c r="C366" s="236" t="s">
        <v>387</v>
      </c>
      <c r="D366" s="236" t="s">
        <v>149</v>
      </c>
      <c r="E366" s="237" t="s">
        <v>388</v>
      </c>
      <c r="F366" s="238" t="s">
        <v>389</v>
      </c>
      <c r="G366" s="239" t="s">
        <v>150</v>
      </c>
      <c r="H366" s="240">
        <v>12</v>
      </c>
      <c r="I366" s="125"/>
      <c r="J366" s="126">
        <f>ROUND(I366*H366,2)</f>
        <v>0</v>
      </c>
      <c r="K366" s="124" t="s">
        <v>151</v>
      </c>
      <c r="L366" s="29"/>
      <c r="M366" s="127" t="s">
        <v>1</v>
      </c>
      <c r="N366" s="128" t="s">
        <v>39</v>
      </c>
      <c r="P366" s="129">
        <f>O366*H366</f>
        <v>0</v>
      </c>
      <c r="Q366" s="129">
        <v>1.4E-3</v>
      </c>
      <c r="R366" s="129">
        <f>Q366*H366</f>
        <v>1.6799999999999999E-2</v>
      </c>
      <c r="S366" s="129">
        <v>0</v>
      </c>
      <c r="T366" s="130">
        <f>S366*H366</f>
        <v>0</v>
      </c>
      <c r="AR366" s="131" t="s">
        <v>152</v>
      </c>
      <c r="AT366" s="131" t="s">
        <v>149</v>
      </c>
      <c r="AU366" s="131" t="s">
        <v>84</v>
      </c>
      <c r="AY366" s="16" t="s">
        <v>147</v>
      </c>
      <c r="BE366" s="132">
        <f>IF(N366="základní",J366,0)</f>
        <v>0</v>
      </c>
      <c r="BF366" s="132">
        <f>IF(N366="snížená",J366,0)</f>
        <v>0</v>
      </c>
      <c r="BG366" s="132">
        <f>IF(N366="zákl. přenesená",J366,0)</f>
        <v>0</v>
      </c>
      <c r="BH366" s="132">
        <f>IF(N366="sníž. přenesená",J366,0)</f>
        <v>0</v>
      </c>
      <c r="BI366" s="132">
        <f>IF(N366="nulová",J366,0)</f>
        <v>0</v>
      </c>
      <c r="BJ366" s="16" t="s">
        <v>82</v>
      </c>
      <c r="BK366" s="132">
        <f>ROUND(I366*H366,2)</f>
        <v>0</v>
      </c>
      <c r="BL366" s="16" t="s">
        <v>152</v>
      </c>
      <c r="BM366" s="131" t="s">
        <v>390</v>
      </c>
    </row>
    <row r="367" spans="2:65" s="12" customFormat="1">
      <c r="B367" s="133"/>
      <c r="C367" s="241"/>
      <c r="D367" s="242" t="s">
        <v>153</v>
      </c>
      <c r="E367" s="243" t="s">
        <v>1</v>
      </c>
      <c r="F367" s="244" t="s">
        <v>386</v>
      </c>
      <c r="G367" s="241"/>
      <c r="H367" s="245">
        <v>12</v>
      </c>
      <c r="I367" s="135"/>
      <c r="L367" s="133"/>
      <c r="M367" s="136"/>
      <c r="T367" s="137"/>
      <c r="AT367" s="134" t="s">
        <v>153</v>
      </c>
      <c r="AU367" s="134" t="s">
        <v>84</v>
      </c>
      <c r="AV367" s="12" t="s">
        <v>84</v>
      </c>
      <c r="AW367" s="12" t="s">
        <v>30</v>
      </c>
      <c r="AX367" s="12" t="s">
        <v>74</v>
      </c>
      <c r="AY367" s="134" t="s">
        <v>147</v>
      </c>
    </row>
    <row r="368" spans="2:65" s="13" customFormat="1">
      <c r="B368" s="138"/>
      <c r="C368" s="246"/>
      <c r="D368" s="242" t="s">
        <v>153</v>
      </c>
      <c r="E368" s="247" t="s">
        <v>1</v>
      </c>
      <c r="F368" s="248" t="s">
        <v>154</v>
      </c>
      <c r="G368" s="246"/>
      <c r="H368" s="249">
        <v>12</v>
      </c>
      <c r="I368" s="140"/>
      <c r="L368" s="138"/>
      <c r="M368" s="141"/>
      <c r="T368" s="142"/>
      <c r="AT368" s="139" t="s">
        <v>153</v>
      </c>
      <c r="AU368" s="139" t="s">
        <v>84</v>
      </c>
      <c r="AV368" s="13" t="s">
        <v>155</v>
      </c>
      <c r="AW368" s="13" t="s">
        <v>30</v>
      </c>
      <c r="AX368" s="13" t="s">
        <v>82</v>
      </c>
      <c r="AY368" s="139" t="s">
        <v>147</v>
      </c>
    </row>
    <row r="369" spans="2:65" s="1" customFormat="1" ht="21.75" customHeight="1">
      <c r="B369" s="123"/>
      <c r="C369" s="236" t="s">
        <v>391</v>
      </c>
      <c r="D369" s="236" t="s">
        <v>149</v>
      </c>
      <c r="E369" s="237" t="s">
        <v>392</v>
      </c>
      <c r="F369" s="238" t="s">
        <v>393</v>
      </c>
      <c r="G369" s="239" t="s">
        <v>150</v>
      </c>
      <c r="H369" s="240">
        <v>12</v>
      </c>
      <c r="I369" s="125"/>
      <c r="J369" s="126">
        <f>ROUND(I369*H369,2)</f>
        <v>0</v>
      </c>
      <c r="K369" s="124" t="s">
        <v>151</v>
      </c>
      <c r="L369" s="29"/>
      <c r="M369" s="127" t="s">
        <v>1</v>
      </c>
      <c r="N369" s="128" t="s">
        <v>39</v>
      </c>
      <c r="P369" s="129">
        <f>O369*H369</f>
        <v>0</v>
      </c>
      <c r="Q369" s="129">
        <v>4.3800000000000002E-3</v>
      </c>
      <c r="R369" s="129">
        <f>Q369*H369</f>
        <v>5.2560000000000003E-2</v>
      </c>
      <c r="S369" s="129">
        <v>0</v>
      </c>
      <c r="T369" s="130">
        <f>S369*H369</f>
        <v>0</v>
      </c>
      <c r="AR369" s="131" t="s">
        <v>152</v>
      </c>
      <c r="AT369" s="131" t="s">
        <v>149</v>
      </c>
      <c r="AU369" s="131" t="s">
        <v>84</v>
      </c>
      <c r="AY369" s="16" t="s">
        <v>147</v>
      </c>
      <c r="BE369" s="132">
        <f>IF(N369="základní",J369,0)</f>
        <v>0</v>
      </c>
      <c r="BF369" s="132">
        <f>IF(N369="snížená",J369,0)</f>
        <v>0</v>
      </c>
      <c r="BG369" s="132">
        <f>IF(N369="zákl. přenesená",J369,0)</f>
        <v>0</v>
      </c>
      <c r="BH369" s="132">
        <f>IF(N369="sníž. přenesená",J369,0)</f>
        <v>0</v>
      </c>
      <c r="BI369" s="132">
        <f>IF(N369="nulová",J369,0)</f>
        <v>0</v>
      </c>
      <c r="BJ369" s="16" t="s">
        <v>82</v>
      </c>
      <c r="BK369" s="132">
        <f>ROUND(I369*H369,2)</f>
        <v>0</v>
      </c>
      <c r="BL369" s="16" t="s">
        <v>152</v>
      </c>
      <c r="BM369" s="131" t="s">
        <v>394</v>
      </c>
    </row>
    <row r="370" spans="2:65" s="12" customFormat="1">
      <c r="B370" s="133"/>
      <c r="C370" s="241"/>
      <c r="D370" s="242" t="s">
        <v>153</v>
      </c>
      <c r="E370" s="243" t="s">
        <v>1</v>
      </c>
      <c r="F370" s="244" t="s">
        <v>386</v>
      </c>
      <c r="G370" s="241"/>
      <c r="H370" s="245">
        <v>12</v>
      </c>
      <c r="I370" s="135"/>
      <c r="L370" s="133"/>
      <c r="M370" s="136"/>
      <c r="T370" s="137"/>
      <c r="AT370" s="134" t="s">
        <v>153</v>
      </c>
      <c r="AU370" s="134" t="s">
        <v>84</v>
      </c>
      <c r="AV370" s="12" t="s">
        <v>84</v>
      </c>
      <c r="AW370" s="12" t="s">
        <v>30</v>
      </c>
      <c r="AX370" s="12" t="s">
        <v>74</v>
      </c>
      <c r="AY370" s="134" t="s">
        <v>147</v>
      </c>
    </row>
    <row r="371" spans="2:65" s="13" customFormat="1">
      <c r="B371" s="138"/>
      <c r="C371" s="246"/>
      <c r="D371" s="242" t="s">
        <v>153</v>
      </c>
      <c r="E371" s="247" t="s">
        <v>1</v>
      </c>
      <c r="F371" s="248" t="s">
        <v>154</v>
      </c>
      <c r="G371" s="246"/>
      <c r="H371" s="249">
        <v>12</v>
      </c>
      <c r="I371" s="140"/>
      <c r="L371" s="138"/>
      <c r="M371" s="141"/>
      <c r="T371" s="142"/>
      <c r="AT371" s="139" t="s">
        <v>153</v>
      </c>
      <c r="AU371" s="139" t="s">
        <v>84</v>
      </c>
      <c r="AV371" s="13" t="s">
        <v>155</v>
      </c>
      <c r="AW371" s="13" t="s">
        <v>30</v>
      </c>
      <c r="AX371" s="13" t="s">
        <v>74</v>
      </c>
      <c r="AY371" s="139" t="s">
        <v>147</v>
      </c>
    </row>
    <row r="372" spans="2:65" s="14" customFormat="1">
      <c r="B372" s="143"/>
      <c r="C372" s="250"/>
      <c r="D372" s="242" t="s">
        <v>153</v>
      </c>
      <c r="E372" s="251" t="s">
        <v>1</v>
      </c>
      <c r="F372" s="252" t="s">
        <v>156</v>
      </c>
      <c r="G372" s="250"/>
      <c r="H372" s="253">
        <v>12</v>
      </c>
      <c r="I372" s="145"/>
      <c r="L372" s="143"/>
      <c r="M372" s="146"/>
      <c r="T372" s="147"/>
      <c r="AT372" s="144" t="s">
        <v>153</v>
      </c>
      <c r="AU372" s="144" t="s">
        <v>84</v>
      </c>
      <c r="AV372" s="14" t="s">
        <v>152</v>
      </c>
      <c r="AW372" s="14" t="s">
        <v>30</v>
      </c>
      <c r="AX372" s="14" t="s">
        <v>82</v>
      </c>
      <c r="AY372" s="144" t="s">
        <v>147</v>
      </c>
    </row>
    <row r="373" spans="2:65" s="1" customFormat="1" ht="24.2" customHeight="1">
      <c r="B373" s="123"/>
      <c r="C373" s="236" t="s">
        <v>395</v>
      </c>
      <c r="D373" s="236" t="s">
        <v>149</v>
      </c>
      <c r="E373" s="237" t="s">
        <v>396</v>
      </c>
      <c r="F373" s="238" t="s">
        <v>397</v>
      </c>
      <c r="G373" s="239" t="s">
        <v>150</v>
      </c>
      <c r="H373" s="240">
        <v>12</v>
      </c>
      <c r="I373" s="125"/>
      <c r="J373" s="126">
        <f>ROUND(I373*H373,2)</f>
        <v>0</v>
      </c>
      <c r="K373" s="124" t="s">
        <v>151</v>
      </c>
      <c r="L373" s="29"/>
      <c r="M373" s="127" t="s">
        <v>1</v>
      </c>
      <c r="N373" s="128" t="s">
        <v>39</v>
      </c>
      <c r="P373" s="129">
        <f>O373*H373</f>
        <v>0</v>
      </c>
      <c r="Q373" s="129">
        <v>2.6360000000000001E-2</v>
      </c>
      <c r="R373" s="129">
        <f>Q373*H373</f>
        <v>0.31632000000000005</v>
      </c>
      <c r="S373" s="129">
        <v>0</v>
      </c>
      <c r="T373" s="130">
        <f>S373*H373</f>
        <v>0</v>
      </c>
      <c r="AR373" s="131" t="s">
        <v>152</v>
      </c>
      <c r="AT373" s="131" t="s">
        <v>149</v>
      </c>
      <c r="AU373" s="131" t="s">
        <v>84</v>
      </c>
      <c r="AY373" s="16" t="s">
        <v>147</v>
      </c>
      <c r="BE373" s="132">
        <f>IF(N373="základní",J373,0)</f>
        <v>0</v>
      </c>
      <c r="BF373" s="132">
        <f>IF(N373="snížená",J373,0)</f>
        <v>0</v>
      </c>
      <c r="BG373" s="132">
        <f>IF(N373="zákl. přenesená",J373,0)</f>
        <v>0</v>
      </c>
      <c r="BH373" s="132">
        <f>IF(N373="sníž. přenesená",J373,0)</f>
        <v>0</v>
      </c>
      <c r="BI373" s="132">
        <f>IF(N373="nulová",J373,0)</f>
        <v>0</v>
      </c>
      <c r="BJ373" s="16" t="s">
        <v>82</v>
      </c>
      <c r="BK373" s="132">
        <f>ROUND(I373*H373,2)</f>
        <v>0</v>
      </c>
      <c r="BL373" s="16" t="s">
        <v>152</v>
      </c>
      <c r="BM373" s="131" t="s">
        <v>398</v>
      </c>
    </row>
    <row r="374" spans="2:65" s="12" customFormat="1">
      <c r="B374" s="133"/>
      <c r="C374" s="241"/>
      <c r="D374" s="242" t="s">
        <v>153</v>
      </c>
      <c r="E374" s="243" t="s">
        <v>1</v>
      </c>
      <c r="F374" s="244" t="s">
        <v>386</v>
      </c>
      <c r="G374" s="241"/>
      <c r="H374" s="245">
        <v>12</v>
      </c>
      <c r="I374" s="135"/>
      <c r="L374" s="133"/>
      <c r="M374" s="136"/>
      <c r="T374" s="137"/>
      <c r="AT374" s="134" t="s">
        <v>153</v>
      </c>
      <c r="AU374" s="134" t="s">
        <v>84</v>
      </c>
      <c r="AV374" s="12" t="s">
        <v>84</v>
      </c>
      <c r="AW374" s="12" t="s">
        <v>30</v>
      </c>
      <c r="AX374" s="12" t="s">
        <v>74</v>
      </c>
      <c r="AY374" s="134" t="s">
        <v>147</v>
      </c>
    </row>
    <row r="375" spans="2:65" s="13" customFormat="1">
      <c r="B375" s="138"/>
      <c r="C375" s="246"/>
      <c r="D375" s="242" t="s">
        <v>153</v>
      </c>
      <c r="E375" s="247" t="s">
        <v>1</v>
      </c>
      <c r="F375" s="248" t="s">
        <v>154</v>
      </c>
      <c r="G375" s="246"/>
      <c r="H375" s="249">
        <v>12</v>
      </c>
      <c r="I375" s="140"/>
      <c r="L375" s="138"/>
      <c r="M375" s="141"/>
      <c r="T375" s="142"/>
      <c r="AT375" s="139" t="s">
        <v>153</v>
      </c>
      <c r="AU375" s="139" t="s">
        <v>84</v>
      </c>
      <c r="AV375" s="13" t="s">
        <v>155</v>
      </c>
      <c r="AW375" s="13" t="s">
        <v>30</v>
      </c>
      <c r="AX375" s="13" t="s">
        <v>74</v>
      </c>
      <c r="AY375" s="139" t="s">
        <v>147</v>
      </c>
    </row>
    <row r="376" spans="2:65" s="14" customFormat="1">
      <c r="B376" s="143"/>
      <c r="C376" s="250"/>
      <c r="D376" s="242" t="s">
        <v>153</v>
      </c>
      <c r="E376" s="251" t="s">
        <v>1</v>
      </c>
      <c r="F376" s="252" t="s">
        <v>156</v>
      </c>
      <c r="G376" s="250"/>
      <c r="H376" s="253">
        <v>12</v>
      </c>
      <c r="I376" s="145"/>
      <c r="L376" s="143"/>
      <c r="M376" s="146"/>
      <c r="T376" s="147"/>
      <c r="AT376" s="144" t="s">
        <v>153</v>
      </c>
      <c r="AU376" s="144" t="s">
        <v>84</v>
      </c>
      <c r="AV376" s="14" t="s">
        <v>152</v>
      </c>
      <c r="AW376" s="14" t="s">
        <v>30</v>
      </c>
      <c r="AX376" s="14" t="s">
        <v>82</v>
      </c>
      <c r="AY376" s="144" t="s">
        <v>147</v>
      </c>
    </row>
    <row r="377" spans="2:65" s="11" customFormat="1" ht="22.7" customHeight="1">
      <c r="B377" s="113"/>
      <c r="C377" s="232"/>
      <c r="D377" s="233" t="s">
        <v>73</v>
      </c>
      <c r="E377" s="235" t="s">
        <v>179</v>
      </c>
      <c r="F377" s="235" t="s">
        <v>399</v>
      </c>
      <c r="G377" s="232"/>
      <c r="H377" s="232"/>
      <c r="I377" s="115"/>
      <c r="J377" s="122">
        <f>BK377</f>
        <v>0</v>
      </c>
      <c r="L377" s="113"/>
      <c r="M377" s="117"/>
      <c r="P377" s="118">
        <f>SUM(P378:P403)</f>
        <v>0</v>
      </c>
      <c r="R377" s="118">
        <f>SUM(R378:R403)</f>
        <v>4.4213169599999995</v>
      </c>
      <c r="T377" s="119">
        <f>SUM(T378:T403)</f>
        <v>0.8</v>
      </c>
      <c r="AR377" s="114" t="s">
        <v>82</v>
      </c>
      <c r="AT377" s="120" t="s">
        <v>73</v>
      </c>
      <c r="AU377" s="120" t="s">
        <v>82</v>
      </c>
      <c r="AY377" s="114" t="s">
        <v>147</v>
      </c>
      <c r="BK377" s="121">
        <f>SUM(BK378:BK403)</f>
        <v>0</v>
      </c>
    </row>
    <row r="378" spans="2:65" s="1" customFormat="1" ht="24.2" customHeight="1">
      <c r="B378" s="123"/>
      <c r="C378" s="236" t="s">
        <v>400</v>
      </c>
      <c r="D378" s="236" t="s">
        <v>149</v>
      </c>
      <c r="E378" s="237" t="s">
        <v>401</v>
      </c>
      <c r="F378" s="238" t="s">
        <v>402</v>
      </c>
      <c r="G378" s="239" t="s">
        <v>172</v>
      </c>
      <c r="H378" s="240">
        <v>9.6</v>
      </c>
      <c r="I378" s="125"/>
      <c r="J378" s="126">
        <f>ROUND(I378*H378,2)</f>
        <v>0</v>
      </c>
      <c r="K378" s="124" t="s">
        <v>151</v>
      </c>
      <c r="L378" s="29"/>
      <c r="M378" s="127" t="s">
        <v>1</v>
      </c>
      <c r="N378" s="128" t="s">
        <v>39</v>
      </c>
      <c r="P378" s="129">
        <f>O378*H378</f>
        <v>0</v>
      </c>
      <c r="Q378" s="129">
        <v>1.0000000000000001E-5</v>
      </c>
      <c r="R378" s="129">
        <f>Q378*H378</f>
        <v>9.6000000000000002E-5</v>
      </c>
      <c r="S378" s="129">
        <v>0</v>
      </c>
      <c r="T378" s="130">
        <f>S378*H378</f>
        <v>0</v>
      </c>
      <c r="AR378" s="131" t="s">
        <v>152</v>
      </c>
      <c r="AT378" s="131" t="s">
        <v>149</v>
      </c>
      <c r="AU378" s="131" t="s">
        <v>84</v>
      </c>
      <c r="AY378" s="16" t="s">
        <v>147</v>
      </c>
      <c r="BE378" s="132">
        <f>IF(N378="základní",J378,0)</f>
        <v>0</v>
      </c>
      <c r="BF378" s="132">
        <f>IF(N378="snížená",J378,0)</f>
        <v>0</v>
      </c>
      <c r="BG378" s="132">
        <f>IF(N378="zákl. přenesená",J378,0)</f>
        <v>0</v>
      </c>
      <c r="BH378" s="132">
        <f>IF(N378="sníž. přenesená",J378,0)</f>
        <v>0</v>
      </c>
      <c r="BI378" s="132">
        <f>IF(N378="nulová",J378,0)</f>
        <v>0</v>
      </c>
      <c r="BJ378" s="16" t="s">
        <v>82</v>
      </c>
      <c r="BK378" s="132">
        <f>ROUND(I378*H378,2)</f>
        <v>0</v>
      </c>
      <c r="BL378" s="16" t="s">
        <v>152</v>
      </c>
      <c r="BM378" s="131" t="s">
        <v>403</v>
      </c>
    </row>
    <row r="379" spans="2:65" s="12" customFormat="1">
      <c r="B379" s="133"/>
      <c r="C379" s="241"/>
      <c r="D379" s="242" t="s">
        <v>153</v>
      </c>
      <c r="E379" s="243" t="s">
        <v>1</v>
      </c>
      <c r="F379" s="244" t="s">
        <v>294</v>
      </c>
      <c r="G379" s="241"/>
      <c r="H379" s="245">
        <v>9.6</v>
      </c>
      <c r="I379" s="135"/>
      <c r="L379" s="133"/>
      <c r="M379" s="136"/>
      <c r="T379" s="137"/>
      <c r="AT379" s="134" t="s">
        <v>153</v>
      </c>
      <c r="AU379" s="134" t="s">
        <v>84</v>
      </c>
      <c r="AV379" s="12" t="s">
        <v>84</v>
      </c>
      <c r="AW379" s="12" t="s">
        <v>30</v>
      </c>
      <c r="AX379" s="12" t="s">
        <v>74</v>
      </c>
      <c r="AY379" s="134" t="s">
        <v>147</v>
      </c>
    </row>
    <row r="380" spans="2:65" s="13" customFormat="1">
      <c r="B380" s="138"/>
      <c r="C380" s="246"/>
      <c r="D380" s="242" t="s">
        <v>153</v>
      </c>
      <c r="E380" s="247" t="s">
        <v>1</v>
      </c>
      <c r="F380" s="248" t="s">
        <v>154</v>
      </c>
      <c r="G380" s="246"/>
      <c r="H380" s="249">
        <v>9.6</v>
      </c>
      <c r="I380" s="140"/>
      <c r="L380" s="138"/>
      <c r="M380" s="141"/>
      <c r="T380" s="142"/>
      <c r="AT380" s="139" t="s">
        <v>153</v>
      </c>
      <c r="AU380" s="139" t="s">
        <v>84</v>
      </c>
      <c r="AV380" s="13" t="s">
        <v>155</v>
      </c>
      <c r="AW380" s="13" t="s">
        <v>30</v>
      </c>
      <c r="AX380" s="13" t="s">
        <v>74</v>
      </c>
      <c r="AY380" s="139" t="s">
        <v>147</v>
      </c>
    </row>
    <row r="381" spans="2:65" s="14" customFormat="1">
      <c r="B381" s="143"/>
      <c r="C381" s="250"/>
      <c r="D381" s="242" t="s">
        <v>153</v>
      </c>
      <c r="E381" s="251" t="s">
        <v>1</v>
      </c>
      <c r="F381" s="252" t="s">
        <v>156</v>
      </c>
      <c r="G381" s="250"/>
      <c r="H381" s="253">
        <v>9.6</v>
      </c>
      <c r="I381" s="145"/>
      <c r="L381" s="143"/>
      <c r="M381" s="146"/>
      <c r="T381" s="147"/>
      <c r="AT381" s="144" t="s">
        <v>153</v>
      </c>
      <c r="AU381" s="144" t="s">
        <v>84</v>
      </c>
      <c r="AV381" s="14" t="s">
        <v>152</v>
      </c>
      <c r="AW381" s="14" t="s">
        <v>30</v>
      </c>
      <c r="AX381" s="14" t="s">
        <v>82</v>
      </c>
      <c r="AY381" s="144" t="s">
        <v>147</v>
      </c>
    </row>
    <row r="382" spans="2:65" s="1" customFormat="1" ht="24.2" customHeight="1">
      <c r="B382" s="123"/>
      <c r="C382" s="254" t="s">
        <v>404</v>
      </c>
      <c r="D382" s="254" t="s">
        <v>254</v>
      </c>
      <c r="E382" s="255" t="s">
        <v>405</v>
      </c>
      <c r="F382" s="256" t="s">
        <v>406</v>
      </c>
      <c r="G382" s="257" t="s">
        <v>172</v>
      </c>
      <c r="H382" s="258">
        <v>9.8879999999999999</v>
      </c>
      <c r="I382" s="149"/>
      <c r="J382" s="150">
        <f>ROUND(I382*H382,2)</f>
        <v>0</v>
      </c>
      <c r="K382" s="148" t="s">
        <v>151</v>
      </c>
      <c r="L382" s="151"/>
      <c r="M382" s="152" t="s">
        <v>1</v>
      </c>
      <c r="N382" s="153" t="s">
        <v>39</v>
      </c>
      <c r="P382" s="129">
        <f>O382*H382</f>
        <v>0</v>
      </c>
      <c r="Q382" s="129">
        <v>2.6700000000000001E-3</v>
      </c>
      <c r="R382" s="129">
        <f>Q382*H382</f>
        <v>2.6400960000000001E-2</v>
      </c>
      <c r="S382" s="129">
        <v>0</v>
      </c>
      <c r="T382" s="130">
        <f>S382*H382</f>
        <v>0</v>
      </c>
      <c r="AR382" s="131" t="s">
        <v>179</v>
      </c>
      <c r="AT382" s="131" t="s">
        <v>254</v>
      </c>
      <c r="AU382" s="131" t="s">
        <v>84</v>
      </c>
      <c r="AY382" s="16" t="s">
        <v>147</v>
      </c>
      <c r="BE382" s="132">
        <f>IF(N382="základní",J382,0)</f>
        <v>0</v>
      </c>
      <c r="BF382" s="132">
        <f>IF(N382="snížená",J382,0)</f>
        <v>0</v>
      </c>
      <c r="BG382" s="132">
        <f>IF(N382="zákl. přenesená",J382,0)</f>
        <v>0</v>
      </c>
      <c r="BH382" s="132">
        <f>IF(N382="sníž. přenesená",J382,0)</f>
        <v>0</v>
      </c>
      <c r="BI382" s="132">
        <f>IF(N382="nulová",J382,0)</f>
        <v>0</v>
      </c>
      <c r="BJ382" s="16" t="s">
        <v>82</v>
      </c>
      <c r="BK382" s="132">
        <f>ROUND(I382*H382,2)</f>
        <v>0</v>
      </c>
      <c r="BL382" s="16" t="s">
        <v>152</v>
      </c>
      <c r="BM382" s="131" t="s">
        <v>407</v>
      </c>
    </row>
    <row r="383" spans="2:65" s="12" customFormat="1">
      <c r="B383" s="133"/>
      <c r="C383" s="241"/>
      <c r="D383" s="242" t="s">
        <v>153</v>
      </c>
      <c r="E383" s="241"/>
      <c r="F383" s="244" t="s">
        <v>408</v>
      </c>
      <c r="G383" s="241"/>
      <c r="H383" s="245">
        <v>9.8879999999999999</v>
      </c>
      <c r="I383" s="135"/>
      <c r="L383" s="133"/>
      <c r="M383" s="136"/>
      <c r="T383" s="137"/>
      <c r="AT383" s="134" t="s">
        <v>153</v>
      </c>
      <c r="AU383" s="134" t="s">
        <v>84</v>
      </c>
      <c r="AV383" s="12" t="s">
        <v>84</v>
      </c>
      <c r="AW383" s="12" t="s">
        <v>3</v>
      </c>
      <c r="AX383" s="12" t="s">
        <v>82</v>
      </c>
      <c r="AY383" s="134" t="s">
        <v>147</v>
      </c>
    </row>
    <row r="384" spans="2:65" s="1" customFormat="1" ht="33" customHeight="1">
      <c r="B384" s="123"/>
      <c r="C384" s="236" t="s">
        <v>409</v>
      </c>
      <c r="D384" s="236" t="s">
        <v>149</v>
      </c>
      <c r="E384" s="237" t="s">
        <v>410</v>
      </c>
      <c r="F384" s="238" t="s">
        <v>411</v>
      </c>
      <c r="G384" s="239" t="s">
        <v>321</v>
      </c>
      <c r="H384" s="240">
        <v>12</v>
      </c>
      <c r="I384" s="125"/>
      <c r="J384" s="126">
        <f t="shared" ref="J384:J403" si="0">ROUND(I384*H384,2)</f>
        <v>0</v>
      </c>
      <c r="K384" s="124" t="s">
        <v>151</v>
      </c>
      <c r="L384" s="29"/>
      <c r="M384" s="127" t="s">
        <v>1</v>
      </c>
      <c r="N384" s="128" t="s">
        <v>39</v>
      </c>
      <c r="P384" s="129">
        <f t="shared" ref="P384:P403" si="1">O384*H384</f>
        <v>0</v>
      </c>
      <c r="Q384" s="129">
        <v>0</v>
      </c>
      <c r="R384" s="129">
        <f t="shared" ref="R384:R403" si="2">Q384*H384</f>
        <v>0</v>
      </c>
      <c r="S384" s="129">
        <v>0</v>
      </c>
      <c r="T384" s="130">
        <f t="shared" ref="T384:T403" si="3">S384*H384</f>
        <v>0</v>
      </c>
      <c r="AR384" s="131" t="s">
        <v>152</v>
      </c>
      <c r="AT384" s="131" t="s">
        <v>149</v>
      </c>
      <c r="AU384" s="131" t="s">
        <v>84</v>
      </c>
      <c r="AY384" s="16" t="s">
        <v>147</v>
      </c>
      <c r="BE384" s="132">
        <f t="shared" ref="BE384:BE403" si="4">IF(N384="základní",J384,0)</f>
        <v>0</v>
      </c>
      <c r="BF384" s="132">
        <f t="shared" ref="BF384:BF403" si="5">IF(N384="snížená",J384,0)</f>
        <v>0</v>
      </c>
      <c r="BG384" s="132">
        <f t="shared" ref="BG384:BG403" si="6">IF(N384="zákl. přenesená",J384,0)</f>
        <v>0</v>
      </c>
      <c r="BH384" s="132">
        <f t="shared" ref="BH384:BH403" si="7">IF(N384="sníž. přenesená",J384,0)</f>
        <v>0</v>
      </c>
      <c r="BI384" s="132">
        <f t="shared" ref="BI384:BI403" si="8">IF(N384="nulová",J384,0)</f>
        <v>0</v>
      </c>
      <c r="BJ384" s="16" t="s">
        <v>82</v>
      </c>
      <c r="BK384" s="132">
        <f t="shared" ref="BK384:BK403" si="9">ROUND(I384*H384,2)</f>
        <v>0</v>
      </c>
      <c r="BL384" s="16" t="s">
        <v>152</v>
      </c>
      <c r="BM384" s="131" t="s">
        <v>412</v>
      </c>
    </row>
    <row r="385" spans="2:65" s="1" customFormat="1" ht="16.5" customHeight="1">
      <c r="B385" s="123"/>
      <c r="C385" s="254" t="s">
        <v>413</v>
      </c>
      <c r="D385" s="254" t="s">
        <v>254</v>
      </c>
      <c r="E385" s="255" t="s">
        <v>414</v>
      </c>
      <c r="F385" s="256" t="s">
        <v>415</v>
      </c>
      <c r="G385" s="257" t="s">
        <v>321</v>
      </c>
      <c r="H385" s="258">
        <v>12</v>
      </c>
      <c r="I385" s="149"/>
      <c r="J385" s="150">
        <f t="shared" si="0"/>
        <v>0</v>
      </c>
      <c r="K385" s="148" t="s">
        <v>151</v>
      </c>
      <c r="L385" s="151"/>
      <c r="M385" s="152" t="s">
        <v>1</v>
      </c>
      <c r="N385" s="153" t="s">
        <v>39</v>
      </c>
      <c r="P385" s="129">
        <f t="shared" si="1"/>
        <v>0</v>
      </c>
      <c r="Q385" s="129">
        <v>8.0999999999999996E-4</v>
      </c>
      <c r="R385" s="129">
        <f t="shared" si="2"/>
        <v>9.7199999999999995E-3</v>
      </c>
      <c r="S385" s="129">
        <v>0</v>
      </c>
      <c r="T385" s="130">
        <f t="shared" si="3"/>
        <v>0</v>
      </c>
      <c r="AR385" s="131" t="s">
        <v>179</v>
      </c>
      <c r="AT385" s="131" t="s">
        <v>254</v>
      </c>
      <c r="AU385" s="131" t="s">
        <v>84</v>
      </c>
      <c r="AY385" s="16" t="s">
        <v>147</v>
      </c>
      <c r="BE385" s="132">
        <f t="shared" si="4"/>
        <v>0</v>
      </c>
      <c r="BF385" s="132">
        <f t="shared" si="5"/>
        <v>0</v>
      </c>
      <c r="BG385" s="132">
        <f t="shared" si="6"/>
        <v>0</v>
      </c>
      <c r="BH385" s="132">
        <f t="shared" si="7"/>
        <v>0</v>
      </c>
      <c r="BI385" s="132">
        <f t="shared" si="8"/>
        <v>0</v>
      </c>
      <c r="BJ385" s="16" t="s">
        <v>82</v>
      </c>
      <c r="BK385" s="132">
        <f t="shared" si="9"/>
        <v>0</v>
      </c>
      <c r="BL385" s="16" t="s">
        <v>152</v>
      </c>
      <c r="BM385" s="131" t="s">
        <v>416</v>
      </c>
    </row>
    <row r="386" spans="2:65" s="1" customFormat="1" ht="24.2" customHeight="1">
      <c r="B386" s="123"/>
      <c r="C386" s="236" t="s">
        <v>417</v>
      </c>
      <c r="D386" s="236" t="s">
        <v>149</v>
      </c>
      <c r="E386" s="237" t="s">
        <v>418</v>
      </c>
      <c r="F386" s="238" t="s">
        <v>419</v>
      </c>
      <c r="G386" s="239" t="s">
        <v>321</v>
      </c>
      <c r="H386" s="240">
        <v>1</v>
      </c>
      <c r="I386" s="125"/>
      <c r="J386" s="126">
        <f t="shared" si="0"/>
        <v>0</v>
      </c>
      <c r="K386" s="124" t="s">
        <v>151</v>
      </c>
      <c r="L386" s="29"/>
      <c r="M386" s="127" t="s">
        <v>1</v>
      </c>
      <c r="N386" s="128" t="s">
        <v>39</v>
      </c>
      <c r="P386" s="129">
        <f t="shared" si="1"/>
        <v>0</v>
      </c>
      <c r="Q386" s="129">
        <v>7.2000000000000005E-4</v>
      </c>
      <c r="R386" s="129">
        <f t="shared" si="2"/>
        <v>7.2000000000000005E-4</v>
      </c>
      <c r="S386" s="129">
        <v>0</v>
      </c>
      <c r="T386" s="130">
        <f t="shared" si="3"/>
        <v>0</v>
      </c>
      <c r="AR386" s="131" t="s">
        <v>152</v>
      </c>
      <c r="AT386" s="131" t="s">
        <v>149</v>
      </c>
      <c r="AU386" s="131" t="s">
        <v>84</v>
      </c>
      <c r="AY386" s="16" t="s">
        <v>147</v>
      </c>
      <c r="BE386" s="132">
        <f t="shared" si="4"/>
        <v>0</v>
      </c>
      <c r="BF386" s="132">
        <f t="shared" si="5"/>
        <v>0</v>
      </c>
      <c r="BG386" s="132">
        <f t="shared" si="6"/>
        <v>0</v>
      </c>
      <c r="BH386" s="132">
        <f t="shared" si="7"/>
        <v>0</v>
      </c>
      <c r="BI386" s="132">
        <f t="shared" si="8"/>
        <v>0</v>
      </c>
      <c r="BJ386" s="16" t="s">
        <v>82</v>
      </c>
      <c r="BK386" s="132">
        <f t="shared" si="9"/>
        <v>0</v>
      </c>
      <c r="BL386" s="16" t="s">
        <v>152</v>
      </c>
      <c r="BM386" s="131" t="s">
        <v>420</v>
      </c>
    </row>
    <row r="387" spans="2:65" s="1" customFormat="1" ht="24.2" customHeight="1">
      <c r="B387" s="123"/>
      <c r="C387" s="254" t="s">
        <v>421</v>
      </c>
      <c r="D387" s="254" t="s">
        <v>254</v>
      </c>
      <c r="E387" s="255" t="s">
        <v>422</v>
      </c>
      <c r="F387" s="256" t="s">
        <v>423</v>
      </c>
      <c r="G387" s="257" t="s">
        <v>321</v>
      </c>
      <c r="H387" s="258">
        <v>1</v>
      </c>
      <c r="I387" s="149"/>
      <c r="J387" s="150">
        <f t="shared" si="0"/>
        <v>0</v>
      </c>
      <c r="K387" s="148" t="s">
        <v>151</v>
      </c>
      <c r="L387" s="151"/>
      <c r="M387" s="152" t="s">
        <v>1</v>
      </c>
      <c r="N387" s="153" t="s">
        <v>39</v>
      </c>
      <c r="P387" s="129">
        <f t="shared" si="1"/>
        <v>0</v>
      </c>
      <c r="Q387" s="129">
        <v>6.4000000000000003E-3</v>
      </c>
      <c r="R387" s="129">
        <f t="shared" si="2"/>
        <v>6.4000000000000003E-3</v>
      </c>
      <c r="S387" s="129">
        <v>0</v>
      </c>
      <c r="T387" s="130">
        <f t="shared" si="3"/>
        <v>0</v>
      </c>
      <c r="AR387" s="131" t="s">
        <v>179</v>
      </c>
      <c r="AT387" s="131" t="s">
        <v>254</v>
      </c>
      <c r="AU387" s="131" t="s">
        <v>84</v>
      </c>
      <c r="AY387" s="16" t="s">
        <v>147</v>
      </c>
      <c r="BE387" s="132">
        <f t="shared" si="4"/>
        <v>0</v>
      </c>
      <c r="BF387" s="132">
        <f t="shared" si="5"/>
        <v>0</v>
      </c>
      <c r="BG387" s="132">
        <f t="shared" si="6"/>
        <v>0</v>
      </c>
      <c r="BH387" s="132">
        <f t="shared" si="7"/>
        <v>0</v>
      </c>
      <c r="BI387" s="132">
        <f t="shared" si="8"/>
        <v>0</v>
      </c>
      <c r="BJ387" s="16" t="s">
        <v>82</v>
      </c>
      <c r="BK387" s="132">
        <f t="shared" si="9"/>
        <v>0</v>
      </c>
      <c r="BL387" s="16" t="s">
        <v>152</v>
      </c>
      <c r="BM387" s="131" t="s">
        <v>424</v>
      </c>
    </row>
    <row r="388" spans="2:65" s="1" customFormat="1" ht="24.2" customHeight="1">
      <c r="B388" s="123"/>
      <c r="C388" s="236" t="s">
        <v>425</v>
      </c>
      <c r="D388" s="236" t="s">
        <v>149</v>
      </c>
      <c r="E388" s="237" t="s">
        <v>426</v>
      </c>
      <c r="F388" s="238" t="s">
        <v>427</v>
      </c>
      <c r="G388" s="239" t="s">
        <v>428</v>
      </c>
      <c r="H388" s="240">
        <v>3</v>
      </c>
      <c r="I388" s="125"/>
      <c r="J388" s="126">
        <f t="shared" si="0"/>
        <v>0</v>
      </c>
      <c r="K388" s="124" t="s">
        <v>151</v>
      </c>
      <c r="L388" s="29"/>
      <c r="M388" s="127" t="s">
        <v>1</v>
      </c>
      <c r="N388" s="128" t="s">
        <v>39</v>
      </c>
      <c r="P388" s="129">
        <f t="shared" si="1"/>
        <v>0</v>
      </c>
      <c r="Q388" s="129">
        <v>1E-4</v>
      </c>
      <c r="R388" s="129">
        <f t="shared" si="2"/>
        <v>3.0000000000000003E-4</v>
      </c>
      <c r="S388" s="129">
        <v>0</v>
      </c>
      <c r="T388" s="130">
        <f t="shared" si="3"/>
        <v>0</v>
      </c>
      <c r="AR388" s="131" t="s">
        <v>152</v>
      </c>
      <c r="AT388" s="131" t="s">
        <v>149</v>
      </c>
      <c r="AU388" s="131" t="s">
        <v>84</v>
      </c>
      <c r="AY388" s="16" t="s">
        <v>147</v>
      </c>
      <c r="BE388" s="132">
        <f t="shared" si="4"/>
        <v>0</v>
      </c>
      <c r="BF388" s="132">
        <f t="shared" si="5"/>
        <v>0</v>
      </c>
      <c r="BG388" s="132">
        <f t="shared" si="6"/>
        <v>0</v>
      </c>
      <c r="BH388" s="132">
        <f t="shared" si="7"/>
        <v>0</v>
      </c>
      <c r="BI388" s="132">
        <f t="shared" si="8"/>
        <v>0</v>
      </c>
      <c r="BJ388" s="16" t="s">
        <v>82</v>
      </c>
      <c r="BK388" s="132">
        <f t="shared" si="9"/>
        <v>0</v>
      </c>
      <c r="BL388" s="16" t="s">
        <v>152</v>
      </c>
      <c r="BM388" s="131" t="s">
        <v>429</v>
      </c>
    </row>
    <row r="389" spans="2:65" s="1" customFormat="1" ht="24.2" customHeight="1">
      <c r="B389" s="123"/>
      <c r="C389" s="236" t="s">
        <v>430</v>
      </c>
      <c r="D389" s="236" t="s">
        <v>149</v>
      </c>
      <c r="E389" s="237" t="s">
        <v>431</v>
      </c>
      <c r="F389" s="238" t="s">
        <v>432</v>
      </c>
      <c r="G389" s="239" t="s">
        <v>321</v>
      </c>
      <c r="H389" s="240">
        <v>1</v>
      </c>
      <c r="I389" s="125"/>
      <c r="J389" s="126">
        <f t="shared" si="0"/>
        <v>0</v>
      </c>
      <c r="K389" s="124" t="s">
        <v>151</v>
      </c>
      <c r="L389" s="29"/>
      <c r="M389" s="127" t="s">
        <v>1</v>
      </c>
      <c r="N389" s="128" t="s">
        <v>39</v>
      </c>
      <c r="P389" s="129">
        <f t="shared" si="1"/>
        <v>0</v>
      </c>
      <c r="Q389" s="129">
        <v>1.218E-2</v>
      </c>
      <c r="R389" s="129">
        <f t="shared" si="2"/>
        <v>1.218E-2</v>
      </c>
      <c r="S389" s="129">
        <v>0</v>
      </c>
      <c r="T389" s="130">
        <f t="shared" si="3"/>
        <v>0</v>
      </c>
      <c r="AR389" s="131" t="s">
        <v>152</v>
      </c>
      <c r="AT389" s="131" t="s">
        <v>149</v>
      </c>
      <c r="AU389" s="131" t="s">
        <v>84</v>
      </c>
      <c r="AY389" s="16" t="s">
        <v>147</v>
      </c>
      <c r="BE389" s="132">
        <f t="shared" si="4"/>
        <v>0</v>
      </c>
      <c r="BF389" s="132">
        <f t="shared" si="5"/>
        <v>0</v>
      </c>
      <c r="BG389" s="132">
        <f t="shared" si="6"/>
        <v>0</v>
      </c>
      <c r="BH389" s="132">
        <f t="shared" si="7"/>
        <v>0</v>
      </c>
      <c r="BI389" s="132">
        <f t="shared" si="8"/>
        <v>0</v>
      </c>
      <c r="BJ389" s="16" t="s">
        <v>82</v>
      </c>
      <c r="BK389" s="132">
        <f t="shared" si="9"/>
        <v>0</v>
      </c>
      <c r="BL389" s="16" t="s">
        <v>152</v>
      </c>
      <c r="BM389" s="131" t="s">
        <v>433</v>
      </c>
    </row>
    <row r="390" spans="2:65" s="1" customFormat="1" ht="24.2" customHeight="1">
      <c r="B390" s="123"/>
      <c r="C390" s="254" t="s">
        <v>434</v>
      </c>
      <c r="D390" s="254" t="s">
        <v>254</v>
      </c>
      <c r="E390" s="255" t="s">
        <v>435</v>
      </c>
      <c r="F390" s="256" t="s">
        <v>436</v>
      </c>
      <c r="G390" s="257" t="s">
        <v>321</v>
      </c>
      <c r="H390" s="258">
        <v>1</v>
      </c>
      <c r="I390" s="149"/>
      <c r="J390" s="150">
        <f t="shared" si="0"/>
        <v>0</v>
      </c>
      <c r="K390" s="148" t="s">
        <v>151</v>
      </c>
      <c r="L390" s="151"/>
      <c r="M390" s="152" t="s">
        <v>1</v>
      </c>
      <c r="N390" s="153" t="s">
        <v>39</v>
      </c>
      <c r="P390" s="129">
        <f t="shared" si="1"/>
        <v>0</v>
      </c>
      <c r="Q390" s="129">
        <v>0.58499999999999996</v>
      </c>
      <c r="R390" s="129">
        <f t="shared" si="2"/>
        <v>0.58499999999999996</v>
      </c>
      <c r="S390" s="129">
        <v>0</v>
      </c>
      <c r="T390" s="130">
        <f t="shared" si="3"/>
        <v>0</v>
      </c>
      <c r="AR390" s="131" t="s">
        <v>179</v>
      </c>
      <c r="AT390" s="131" t="s">
        <v>254</v>
      </c>
      <c r="AU390" s="131" t="s">
        <v>84</v>
      </c>
      <c r="AY390" s="16" t="s">
        <v>147</v>
      </c>
      <c r="BE390" s="132">
        <f t="shared" si="4"/>
        <v>0</v>
      </c>
      <c r="BF390" s="132">
        <f t="shared" si="5"/>
        <v>0</v>
      </c>
      <c r="BG390" s="132">
        <f t="shared" si="6"/>
        <v>0</v>
      </c>
      <c r="BH390" s="132">
        <f t="shared" si="7"/>
        <v>0</v>
      </c>
      <c r="BI390" s="132">
        <f t="shared" si="8"/>
        <v>0</v>
      </c>
      <c r="BJ390" s="16" t="s">
        <v>82</v>
      </c>
      <c r="BK390" s="132">
        <f t="shared" si="9"/>
        <v>0</v>
      </c>
      <c r="BL390" s="16" t="s">
        <v>152</v>
      </c>
      <c r="BM390" s="131" t="s">
        <v>437</v>
      </c>
    </row>
    <row r="391" spans="2:65" s="1" customFormat="1" ht="24.2" customHeight="1">
      <c r="B391" s="123"/>
      <c r="C391" s="236" t="s">
        <v>438</v>
      </c>
      <c r="D391" s="236" t="s">
        <v>149</v>
      </c>
      <c r="E391" s="237" t="s">
        <v>439</v>
      </c>
      <c r="F391" s="238" t="s">
        <v>440</v>
      </c>
      <c r="G391" s="239" t="s">
        <v>321</v>
      </c>
      <c r="H391" s="240">
        <v>3</v>
      </c>
      <c r="I391" s="125"/>
      <c r="J391" s="126">
        <f t="shared" si="0"/>
        <v>0</v>
      </c>
      <c r="K391" s="124" t="s">
        <v>151</v>
      </c>
      <c r="L391" s="29"/>
      <c r="M391" s="127" t="s">
        <v>1</v>
      </c>
      <c r="N391" s="128" t="s">
        <v>39</v>
      </c>
      <c r="P391" s="129">
        <f t="shared" si="1"/>
        <v>0</v>
      </c>
      <c r="Q391" s="129">
        <v>0.12422</v>
      </c>
      <c r="R391" s="129">
        <f t="shared" si="2"/>
        <v>0.37265999999999999</v>
      </c>
      <c r="S391" s="129">
        <v>0</v>
      </c>
      <c r="T391" s="130">
        <f t="shared" si="3"/>
        <v>0</v>
      </c>
      <c r="AR391" s="131" t="s">
        <v>152</v>
      </c>
      <c r="AT391" s="131" t="s">
        <v>149</v>
      </c>
      <c r="AU391" s="131" t="s">
        <v>84</v>
      </c>
      <c r="AY391" s="16" t="s">
        <v>147</v>
      </c>
      <c r="BE391" s="132">
        <f t="shared" si="4"/>
        <v>0</v>
      </c>
      <c r="BF391" s="132">
        <f t="shared" si="5"/>
        <v>0</v>
      </c>
      <c r="BG391" s="132">
        <f t="shared" si="6"/>
        <v>0</v>
      </c>
      <c r="BH391" s="132">
        <f t="shared" si="7"/>
        <v>0</v>
      </c>
      <c r="BI391" s="132">
        <f t="shared" si="8"/>
        <v>0</v>
      </c>
      <c r="BJ391" s="16" t="s">
        <v>82</v>
      </c>
      <c r="BK391" s="132">
        <f t="shared" si="9"/>
        <v>0</v>
      </c>
      <c r="BL391" s="16" t="s">
        <v>152</v>
      </c>
      <c r="BM391" s="131" t="s">
        <v>441</v>
      </c>
    </row>
    <row r="392" spans="2:65" s="1" customFormat="1" ht="21.75" customHeight="1">
      <c r="B392" s="123"/>
      <c r="C392" s="254" t="s">
        <v>442</v>
      </c>
      <c r="D392" s="254" t="s">
        <v>254</v>
      </c>
      <c r="E392" s="255" t="s">
        <v>443</v>
      </c>
      <c r="F392" s="256" t="s">
        <v>444</v>
      </c>
      <c r="G392" s="257" t="s">
        <v>321</v>
      </c>
      <c r="H392" s="258">
        <v>3</v>
      </c>
      <c r="I392" s="149"/>
      <c r="J392" s="150">
        <f t="shared" si="0"/>
        <v>0</v>
      </c>
      <c r="K392" s="148" t="s">
        <v>151</v>
      </c>
      <c r="L392" s="151"/>
      <c r="M392" s="152" t="s">
        <v>1</v>
      </c>
      <c r="N392" s="153" t="s">
        <v>39</v>
      </c>
      <c r="P392" s="129">
        <f t="shared" si="1"/>
        <v>0</v>
      </c>
      <c r="Q392" s="129">
        <v>6.7000000000000004E-2</v>
      </c>
      <c r="R392" s="129">
        <f t="shared" si="2"/>
        <v>0.20100000000000001</v>
      </c>
      <c r="S392" s="129">
        <v>0</v>
      </c>
      <c r="T392" s="130">
        <f t="shared" si="3"/>
        <v>0</v>
      </c>
      <c r="AR392" s="131" t="s">
        <v>179</v>
      </c>
      <c r="AT392" s="131" t="s">
        <v>254</v>
      </c>
      <c r="AU392" s="131" t="s">
        <v>84</v>
      </c>
      <c r="AY392" s="16" t="s">
        <v>147</v>
      </c>
      <c r="BE392" s="132">
        <f t="shared" si="4"/>
        <v>0</v>
      </c>
      <c r="BF392" s="132">
        <f t="shared" si="5"/>
        <v>0</v>
      </c>
      <c r="BG392" s="132">
        <f t="shared" si="6"/>
        <v>0</v>
      </c>
      <c r="BH392" s="132">
        <f t="shared" si="7"/>
        <v>0</v>
      </c>
      <c r="BI392" s="132">
        <f t="shared" si="8"/>
        <v>0</v>
      </c>
      <c r="BJ392" s="16" t="s">
        <v>82</v>
      </c>
      <c r="BK392" s="132">
        <f t="shared" si="9"/>
        <v>0</v>
      </c>
      <c r="BL392" s="16" t="s">
        <v>152</v>
      </c>
      <c r="BM392" s="131" t="s">
        <v>445</v>
      </c>
    </row>
    <row r="393" spans="2:65" s="1" customFormat="1" ht="24.2" customHeight="1">
      <c r="B393" s="123"/>
      <c r="C393" s="236" t="s">
        <v>446</v>
      </c>
      <c r="D393" s="236" t="s">
        <v>149</v>
      </c>
      <c r="E393" s="237" t="s">
        <v>447</v>
      </c>
      <c r="F393" s="238" t="s">
        <v>448</v>
      </c>
      <c r="G393" s="239" t="s">
        <v>321</v>
      </c>
      <c r="H393" s="240">
        <v>3</v>
      </c>
      <c r="I393" s="125"/>
      <c r="J393" s="126">
        <f t="shared" si="0"/>
        <v>0</v>
      </c>
      <c r="K393" s="124" t="s">
        <v>151</v>
      </c>
      <c r="L393" s="29"/>
      <c r="M393" s="127" t="s">
        <v>1</v>
      </c>
      <c r="N393" s="128" t="s">
        <v>39</v>
      </c>
      <c r="P393" s="129">
        <f t="shared" si="1"/>
        <v>0</v>
      </c>
      <c r="Q393" s="129">
        <v>2.972E-2</v>
      </c>
      <c r="R393" s="129">
        <f t="shared" si="2"/>
        <v>8.9160000000000003E-2</v>
      </c>
      <c r="S393" s="129">
        <v>0</v>
      </c>
      <c r="T393" s="130">
        <f t="shared" si="3"/>
        <v>0</v>
      </c>
      <c r="AR393" s="131" t="s">
        <v>152</v>
      </c>
      <c r="AT393" s="131" t="s">
        <v>149</v>
      </c>
      <c r="AU393" s="131" t="s">
        <v>84</v>
      </c>
      <c r="AY393" s="16" t="s">
        <v>147</v>
      </c>
      <c r="BE393" s="132">
        <f t="shared" si="4"/>
        <v>0</v>
      </c>
      <c r="BF393" s="132">
        <f t="shared" si="5"/>
        <v>0</v>
      </c>
      <c r="BG393" s="132">
        <f t="shared" si="6"/>
        <v>0</v>
      </c>
      <c r="BH393" s="132">
        <f t="shared" si="7"/>
        <v>0</v>
      </c>
      <c r="BI393" s="132">
        <f t="shared" si="8"/>
        <v>0</v>
      </c>
      <c r="BJ393" s="16" t="s">
        <v>82</v>
      </c>
      <c r="BK393" s="132">
        <f t="shared" si="9"/>
        <v>0</v>
      </c>
      <c r="BL393" s="16" t="s">
        <v>152</v>
      </c>
      <c r="BM393" s="131" t="s">
        <v>449</v>
      </c>
    </row>
    <row r="394" spans="2:65" s="1" customFormat="1" ht="21.75" customHeight="1">
      <c r="B394" s="123"/>
      <c r="C394" s="254" t="s">
        <v>450</v>
      </c>
      <c r="D394" s="254" t="s">
        <v>254</v>
      </c>
      <c r="E394" s="255" t="s">
        <v>451</v>
      </c>
      <c r="F394" s="256" t="s">
        <v>452</v>
      </c>
      <c r="G394" s="257" t="s">
        <v>321</v>
      </c>
      <c r="H394" s="258">
        <v>3</v>
      </c>
      <c r="I394" s="149"/>
      <c r="J394" s="150">
        <f t="shared" si="0"/>
        <v>0</v>
      </c>
      <c r="K394" s="148" t="s">
        <v>151</v>
      </c>
      <c r="L394" s="151"/>
      <c r="M394" s="152" t="s">
        <v>1</v>
      </c>
      <c r="N394" s="153" t="s">
        <v>39</v>
      </c>
      <c r="P394" s="129">
        <f t="shared" si="1"/>
        <v>0</v>
      </c>
      <c r="Q394" s="129">
        <v>0.111</v>
      </c>
      <c r="R394" s="129">
        <f t="shared" si="2"/>
        <v>0.33300000000000002</v>
      </c>
      <c r="S394" s="129">
        <v>0</v>
      </c>
      <c r="T394" s="130">
        <f t="shared" si="3"/>
        <v>0</v>
      </c>
      <c r="AR394" s="131" t="s">
        <v>179</v>
      </c>
      <c r="AT394" s="131" t="s">
        <v>254</v>
      </c>
      <c r="AU394" s="131" t="s">
        <v>84</v>
      </c>
      <c r="AY394" s="16" t="s">
        <v>147</v>
      </c>
      <c r="BE394" s="132">
        <f t="shared" si="4"/>
        <v>0</v>
      </c>
      <c r="BF394" s="132">
        <f t="shared" si="5"/>
        <v>0</v>
      </c>
      <c r="BG394" s="132">
        <f t="shared" si="6"/>
        <v>0</v>
      </c>
      <c r="BH394" s="132">
        <f t="shared" si="7"/>
        <v>0</v>
      </c>
      <c r="BI394" s="132">
        <f t="shared" si="8"/>
        <v>0</v>
      </c>
      <c r="BJ394" s="16" t="s">
        <v>82</v>
      </c>
      <c r="BK394" s="132">
        <f t="shared" si="9"/>
        <v>0</v>
      </c>
      <c r="BL394" s="16" t="s">
        <v>152</v>
      </c>
      <c r="BM394" s="131" t="s">
        <v>453</v>
      </c>
    </row>
    <row r="395" spans="2:65" s="1" customFormat="1" ht="24.2" customHeight="1">
      <c r="B395" s="123"/>
      <c r="C395" s="236" t="s">
        <v>454</v>
      </c>
      <c r="D395" s="236" t="s">
        <v>149</v>
      </c>
      <c r="E395" s="237" t="s">
        <v>455</v>
      </c>
      <c r="F395" s="238" t="s">
        <v>456</v>
      </c>
      <c r="G395" s="239" t="s">
        <v>321</v>
      </c>
      <c r="H395" s="240">
        <v>3</v>
      </c>
      <c r="I395" s="125"/>
      <c r="J395" s="126">
        <f t="shared" si="0"/>
        <v>0</v>
      </c>
      <c r="K395" s="124" t="s">
        <v>151</v>
      </c>
      <c r="L395" s="29"/>
      <c r="M395" s="127" t="s">
        <v>1</v>
      </c>
      <c r="N395" s="128" t="s">
        <v>39</v>
      </c>
      <c r="P395" s="129">
        <f t="shared" si="1"/>
        <v>0</v>
      </c>
      <c r="Q395" s="129">
        <v>2.972E-2</v>
      </c>
      <c r="R395" s="129">
        <f t="shared" si="2"/>
        <v>8.9160000000000003E-2</v>
      </c>
      <c r="S395" s="129">
        <v>0</v>
      </c>
      <c r="T395" s="130">
        <f t="shared" si="3"/>
        <v>0</v>
      </c>
      <c r="AR395" s="131" t="s">
        <v>152</v>
      </c>
      <c r="AT395" s="131" t="s">
        <v>149</v>
      </c>
      <c r="AU395" s="131" t="s">
        <v>84</v>
      </c>
      <c r="AY395" s="16" t="s">
        <v>147</v>
      </c>
      <c r="BE395" s="132">
        <f t="shared" si="4"/>
        <v>0</v>
      </c>
      <c r="BF395" s="132">
        <f t="shared" si="5"/>
        <v>0</v>
      </c>
      <c r="BG395" s="132">
        <f t="shared" si="6"/>
        <v>0</v>
      </c>
      <c r="BH395" s="132">
        <f t="shared" si="7"/>
        <v>0</v>
      </c>
      <c r="BI395" s="132">
        <f t="shared" si="8"/>
        <v>0</v>
      </c>
      <c r="BJ395" s="16" t="s">
        <v>82</v>
      </c>
      <c r="BK395" s="132">
        <f t="shared" si="9"/>
        <v>0</v>
      </c>
      <c r="BL395" s="16" t="s">
        <v>152</v>
      </c>
      <c r="BM395" s="131" t="s">
        <v>457</v>
      </c>
    </row>
    <row r="396" spans="2:65" s="1" customFormat="1" ht="24.2" customHeight="1">
      <c r="B396" s="123"/>
      <c r="C396" s="254" t="s">
        <v>458</v>
      </c>
      <c r="D396" s="254" t="s">
        <v>254</v>
      </c>
      <c r="E396" s="255" t="s">
        <v>459</v>
      </c>
      <c r="F396" s="256" t="s">
        <v>460</v>
      </c>
      <c r="G396" s="257" t="s">
        <v>321</v>
      </c>
      <c r="H396" s="258">
        <v>3</v>
      </c>
      <c r="I396" s="149"/>
      <c r="J396" s="150">
        <f t="shared" si="0"/>
        <v>0</v>
      </c>
      <c r="K396" s="148" t="s">
        <v>151</v>
      </c>
      <c r="L396" s="151"/>
      <c r="M396" s="152" t="s">
        <v>1</v>
      </c>
      <c r="N396" s="153" t="s">
        <v>39</v>
      </c>
      <c r="P396" s="129">
        <f t="shared" si="1"/>
        <v>0</v>
      </c>
      <c r="Q396" s="129">
        <v>0.09</v>
      </c>
      <c r="R396" s="129">
        <f t="shared" si="2"/>
        <v>0.27</v>
      </c>
      <c r="S396" s="129">
        <v>0</v>
      </c>
      <c r="T396" s="130">
        <f t="shared" si="3"/>
        <v>0</v>
      </c>
      <c r="AR396" s="131" t="s">
        <v>179</v>
      </c>
      <c r="AT396" s="131" t="s">
        <v>254</v>
      </c>
      <c r="AU396" s="131" t="s">
        <v>84</v>
      </c>
      <c r="AY396" s="16" t="s">
        <v>147</v>
      </c>
      <c r="BE396" s="132">
        <f t="shared" si="4"/>
        <v>0</v>
      </c>
      <c r="BF396" s="132">
        <f t="shared" si="5"/>
        <v>0</v>
      </c>
      <c r="BG396" s="132">
        <f t="shared" si="6"/>
        <v>0</v>
      </c>
      <c r="BH396" s="132">
        <f t="shared" si="7"/>
        <v>0</v>
      </c>
      <c r="BI396" s="132">
        <f t="shared" si="8"/>
        <v>0</v>
      </c>
      <c r="BJ396" s="16" t="s">
        <v>82</v>
      </c>
      <c r="BK396" s="132">
        <f t="shared" si="9"/>
        <v>0</v>
      </c>
      <c r="BL396" s="16" t="s">
        <v>152</v>
      </c>
      <c r="BM396" s="131" t="s">
        <v>461</v>
      </c>
    </row>
    <row r="397" spans="2:65" s="1" customFormat="1" ht="37.700000000000003" customHeight="1">
      <c r="B397" s="123"/>
      <c r="C397" s="236" t="s">
        <v>462</v>
      </c>
      <c r="D397" s="236" t="s">
        <v>149</v>
      </c>
      <c r="E397" s="237" t="s">
        <v>463</v>
      </c>
      <c r="F397" s="238" t="s">
        <v>464</v>
      </c>
      <c r="G397" s="239" t="s">
        <v>321</v>
      </c>
      <c r="H397" s="240">
        <v>5</v>
      </c>
      <c r="I397" s="125"/>
      <c r="J397" s="126">
        <f t="shared" si="0"/>
        <v>0</v>
      </c>
      <c r="K397" s="124" t="s">
        <v>151</v>
      </c>
      <c r="L397" s="29"/>
      <c r="M397" s="127" t="s">
        <v>1</v>
      </c>
      <c r="N397" s="128" t="s">
        <v>39</v>
      </c>
      <c r="P397" s="129">
        <f t="shared" si="1"/>
        <v>0</v>
      </c>
      <c r="Q397" s="129">
        <v>0.09</v>
      </c>
      <c r="R397" s="129">
        <f t="shared" si="2"/>
        <v>0.44999999999999996</v>
      </c>
      <c r="S397" s="129">
        <v>0</v>
      </c>
      <c r="T397" s="130">
        <f t="shared" si="3"/>
        <v>0</v>
      </c>
      <c r="AR397" s="131" t="s">
        <v>152</v>
      </c>
      <c r="AT397" s="131" t="s">
        <v>149</v>
      </c>
      <c r="AU397" s="131" t="s">
        <v>84</v>
      </c>
      <c r="AY397" s="16" t="s">
        <v>147</v>
      </c>
      <c r="BE397" s="132">
        <f t="shared" si="4"/>
        <v>0</v>
      </c>
      <c r="BF397" s="132">
        <f t="shared" si="5"/>
        <v>0</v>
      </c>
      <c r="BG397" s="132">
        <f t="shared" si="6"/>
        <v>0</v>
      </c>
      <c r="BH397" s="132">
        <f t="shared" si="7"/>
        <v>0</v>
      </c>
      <c r="BI397" s="132">
        <f t="shared" si="8"/>
        <v>0</v>
      </c>
      <c r="BJ397" s="16" t="s">
        <v>82</v>
      </c>
      <c r="BK397" s="132">
        <f t="shared" si="9"/>
        <v>0</v>
      </c>
      <c r="BL397" s="16" t="s">
        <v>152</v>
      </c>
      <c r="BM397" s="131" t="s">
        <v>465</v>
      </c>
    </row>
    <row r="398" spans="2:65" s="1" customFormat="1" ht="21.75" customHeight="1">
      <c r="B398" s="123"/>
      <c r="C398" s="254" t="s">
        <v>466</v>
      </c>
      <c r="D398" s="254" t="s">
        <v>254</v>
      </c>
      <c r="E398" s="255" t="s">
        <v>467</v>
      </c>
      <c r="F398" s="256" t="s">
        <v>468</v>
      </c>
      <c r="G398" s="257" t="s">
        <v>321</v>
      </c>
      <c r="H398" s="258">
        <v>5</v>
      </c>
      <c r="I398" s="149"/>
      <c r="J398" s="150">
        <f t="shared" si="0"/>
        <v>0</v>
      </c>
      <c r="K398" s="148" t="s">
        <v>151</v>
      </c>
      <c r="L398" s="151"/>
      <c r="M398" s="152" t="s">
        <v>1</v>
      </c>
      <c r="N398" s="153" t="s">
        <v>39</v>
      </c>
      <c r="P398" s="129">
        <f t="shared" si="1"/>
        <v>0</v>
      </c>
      <c r="Q398" s="129">
        <v>0.19600000000000001</v>
      </c>
      <c r="R398" s="129">
        <f t="shared" si="2"/>
        <v>0.98</v>
      </c>
      <c r="S398" s="129">
        <v>0</v>
      </c>
      <c r="T398" s="130">
        <f t="shared" si="3"/>
        <v>0</v>
      </c>
      <c r="AR398" s="131" t="s">
        <v>179</v>
      </c>
      <c r="AT398" s="131" t="s">
        <v>254</v>
      </c>
      <c r="AU398" s="131" t="s">
        <v>84</v>
      </c>
      <c r="AY398" s="16" t="s">
        <v>147</v>
      </c>
      <c r="BE398" s="132">
        <f t="shared" si="4"/>
        <v>0</v>
      </c>
      <c r="BF398" s="132">
        <f t="shared" si="5"/>
        <v>0</v>
      </c>
      <c r="BG398" s="132">
        <f t="shared" si="6"/>
        <v>0</v>
      </c>
      <c r="BH398" s="132">
        <f t="shared" si="7"/>
        <v>0</v>
      </c>
      <c r="BI398" s="132">
        <f t="shared" si="8"/>
        <v>0</v>
      </c>
      <c r="BJ398" s="16" t="s">
        <v>82</v>
      </c>
      <c r="BK398" s="132">
        <f t="shared" si="9"/>
        <v>0</v>
      </c>
      <c r="BL398" s="16" t="s">
        <v>152</v>
      </c>
      <c r="BM398" s="131" t="s">
        <v>469</v>
      </c>
    </row>
    <row r="399" spans="2:65" s="1" customFormat="1" ht="24.2" customHeight="1">
      <c r="B399" s="123"/>
      <c r="C399" s="236" t="s">
        <v>470</v>
      </c>
      <c r="D399" s="236" t="s">
        <v>149</v>
      </c>
      <c r="E399" s="237" t="s">
        <v>471</v>
      </c>
      <c r="F399" s="238" t="s">
        <v>472</v>
      </c>
      <c r="G399" s="239" t="s">
        <v>321</v>
      </c>
      <c r="H399" s="240">
        <v>2</v>
      </c>
      <c r="I399" s="125"/>
      <c r="J399" s="126">
        <f t="shared" si="0"/>
        <v>0</v>
      </c>
      <c r="K399" s="124" t="s">
        <v>151</v>
      </c>
      <c r="L399" s="29"/>
      <c r="M399" s="127" t="s">
        <v>1</v>
      </c>
      <c r="N399" s="128" t="s">
        <v>39</v>
      </c>
      <c r="P399" s="129">
        <f t="shared" si="1"/>
        <v>0</v>
      </c>
      <c r="Q399" s="129">
        <v>0</v>
      </c>
      <c r="R399" s="129">
        <f t="shared" si="2"/>
        <v>0</v>
      </c>
      <c r="S399" s="129">
        <v>0.1</v>
      </c>
      <c r="T399" s="130">
        <f t="shared" si="3"/>
        <v>0.2</v>
      </c>
      <c r="AR399" s="131" t="s">
        <v>152</v>
      </c>
      <c r="AT399" s="131" t="s">
        <v>149</v>
      </c>
      <c r="AU399" s="131" t="s">
        <v>84</v>
      </c>
      <c r="AY399" s="16" t="s">
        <v>147</v>
      </c>
      <c r="BE399" s="132">
        <f t="shared" si="4"/>
        <v>0</v>
      </c>
      <c r="BF399" s="132">
        <f t="shared" si="5"/>
        <v>0</v>
      </c>
      <c r="BG399" s="132">
        <f t="shared" si="6"/>
        <v>0</v>
      </c>
      <c r="BH399" s="132">
        <f t="shared" si="7"/>
        <v>0</v>
      </c>
      <c r="BI399" s="132">
        <f t="shared" si="8"/>
        <v>0</v>
      </c>
      <c r="BJ399" s="16" t="s">
        <v>82</v>
      </c>
      <c r="BK399" s="132">
        <f t="shared" si="9"/>
        <v>0</v>
      </c>
      <c r="BL399" s="16" t="s">
        <v>152</v>
      </c>
      <c r="BM399" s="131" t="s">
        <v>473</v>
      </c>
    </row>
    <row r="400" spans="2:65" s="1" customFormat="1" ht="24.2" customHeight="1">
      <c r="B400" s="123"/>
      <c r="C400" s="236" t="s">
        <v>474</v>
      </c>
      <c r="D400" s="236" t="s">
        <v>149</v>
      </c>
      <c r="E400" s="237" t="s">
        <v>475</v>
      </c>
      <c r="F400" s="238" t="s">
        <v>476</v>
      </c>
      <c r="G400" s="239" t="s">
        <v>321</v>
      </c>
      <c r="H400" s="240">
        <v>3</v>
      </c>
      <c r="I400" s="125"/>
      <c r="J400" s="126">
        <f t="shared" si="0"/>
        <v>0</v>
      </c>
      <c r="K400" s="124" t="s">
        <v>151</v>
      </c>
      <c r="L400" s="29"/>
      <c r="M400" s="127" t="s">
        <v>1</v>
      </c>
      <c r="N400" s="128" t="s">
        <v>39</v>
      </c>
      <c r="P400" s="129">
        <f t="shared" si="1"/>
        <v>0</v>
      </c>
      <c r="Q400" s="129">
        <v>0.21734000000000001</v>
      </c>
      <c r="R400" s="129">
        <f t="shared" si="2"/>
        <v>0.65202000000000004</v>
      </c>
      <c r="S400" s="129">
        <v>0</v>
      </c>
      <c r="T400" s="130">
        <f t="shared" si="3"/>
        <v>0</v>
      </c>
      <c r="AR400" s="131" t="s">
        <v>152</v>
      </c>
      <c r="AT400" s="131" t="s">
        <v>149</v>
      </c>
      <c r="AU400" s="131" t="s">
        <v>84</v>
      </c>
      <c r="AY400" s="16" t="s">
        <v>147</v>
      </c>
      <c r="BE400" s="132">
        <f t="shared" si="4"/>
        <v>0</v>
      </c>
      <c r="BF400" s="132">
        <f t="shared" si="5"/>
        <v>0</v>
      </c>
      <c r="BG400" s="132">
        <f t="shared" si="6"/>
        <v>0</v>
      </c>
      <c r="BH400" s="132">
        <f t="shared" si="7"/>
        <v>0</v>
      </c>
      <c r="BI400" s="132">
        <f t="shared" si="8"/>
        <v>0</v>
      </c>
      <c r="BJ400" s="16" t="s">
        <v>82</v>
      </c>
      <c r="BK400" s="132">
        <f t="shared" si="9"/>
        <v>0</v>
      </c>
      <c r="BL400" s="16" t="s">
        <v>152</v>
      </c>
      <c r="BM400" s="131" t="s">
        <v>477</v>
      </c>
    </row>
    <row r="401" spans="2:65" s="1" customFormat="1" ht="24.2" customHeight="1">
      <c r="B401" s="123"/>
      <c r="C401" s="254" t="s">
        <v>478</v>
      </c>
      <c r="D401" s="254" t="s">
        <v>254</v>
      </c>
      <c r="E401" s="255" t="s">
        <v>479</v>
      </c>
      <c r="F401" s="256" t="s">
        <v>480</v>
      </c>
      <c r="G401" s="257" t="s">
        <v>321</v>
      </c>
      <c r="H401" s="258">
        <v>3</v>
      </c>
      <c r="I401" s="149"/>
      <c r="J401" s="150">
        <f t="shared" si="0"/>
        <v>0</v>
      </c>
      <c r="K401" s="148" t="s">
        <v>151</v>
      </c>
      <c r="L401" s="151"/>
      <c r="M401" s="152" t="s">
        <v>1</v>
      </c>
      <c r="N401" s="153" t="s">
        <v>39</v>
      </c>
      <c r="P401" s="129">
        <f t="shared" si="1"/>
        <v>0</v>
      </c>
      <c r="Q401" s="129">
        <v>0.108</v>
      </c>
      <c r="R401" s="129">
        <f t="shared" si="2"/>
        <v>0.32400000000000001</v>
      </c>
      <c r="S401" s="129">
        <v>0</v>
      </c>
      <c r="T401" s="130">
        <f t="shared" si="3"/>
        <v>0</v>
      </c>
      <c r="AR401" s="131" t="s">
        <v>179</v>
      </c>
      <c r="AT401" s="131" t="s">
        <v>254</v>
      </c>
      <c r="AU401" s="131" t="s">
        <v>84</v>
      </c>
      <c r="AY401" s="16" t="s">
        <v>147</v>
      </c>
      <c r="BE401" s="132">
        <f t="shared" si="4"/>
        <v>0</v>
      </c>
      <c r="BF401" s="132">
        <f t="shared" si="5"/>
        <v>0</v>
      </c>
      <c r="BG401" s="132">
        <f t="shared" si="6"/>
        <v>0</v>
      </c>
      <c r="BH401" s="132">
        <f t="shared" si="7"/>
        <v>0</v>
      </c>
      <c r="BI401" s="132">
        <f t="shared" si="8"/>
        <v>0</v>
      </c>
      <c r="BJ401" s="16" t="s">
        <v>82</v>
      </c>
      <c r="BK401" s="132">
        <f t="shared" si="9"/>
        <v>0</v>
      </c>
      <c r="BL401" s="16" t="s">
        <v>152</v>
      </c>
      <c r="BM401" s="131" t="s">
        <v>481</v>
      </c>
    </row>
    <row r="402" spans="2:65" s="1" customFormat="1" ht="16.5" customHeight="1">
      <c r="B402" s="123"/>
      <c r="C402" s="254" t="s">
        <v>482</v>
      </c>
      <c r="D402" s="254" t="s">
        <v>254</v>
      </c>
      <c r="E402" s="255" t="s">
        <v>483</v>
      </c>
      <c r="F402" s="256" t="s">
        <v>484</v>
      </c>
      <c r="G402" s="257" t="s">
        <v>321</v>
      </c>
      <c r="H402" s="258">
        <v>3</v>
      </c>
      <c r="I402" s="149"/>
      <c r="J402" s="150">
        <f t="shared" si="0"/>
        <v>0</v>
      </c>
      <c r="K402" s="148" t="s">
        <v>151</v>
      </c>
      <c r="L402" s="151"/>
      <c r="M402" s="152" t="s">
        <v>1</v>
      </c>
      <c r="N402" s="153" t="s">
        <v>39</v>
      </c>
      <c r="P402" s="129">
        <f t="shared" si="1"/>
        <v>0</v>
      </c>
      <c r="Q402" s="129">
        <v>6.4999999999999997E-3</v>
      </c>
      <c r="R402" s="129">
        <f t="shared" si="2"/>
        <v>1.95E-2</v>
      </c>
      <c r="S402" s="129">
        <v>0</v>
      </c>
      <c r="T402" s="130">
        <f t="shared" si="3"/>
        <v>0</v>
      </c>
      <c r="AR402" s="131" t="s">
        <v>179</v>
      </c>
      <c r="AT402" s="131" t="s">
        <v>254</v>
      </c>
      <c r="AU402" s="131" t="s">
        <v>84</v>
      </c>
      <c r="AY402" s="16" t="s">
        <v>147</v>
      </c>
      <c r="BE402" s="132">
        <f t="shared" si="4"/>
        <v>0</v>
      </c>
      <c r="BF402" s="132">
        <f t="shared" si="5"/>
        <v>0</v>
      </c>
      <c r="BG402" s="132">
        <f t="shared" si="6"/>
        <v>0</v>
      </c>
      <c r="BH402" s="132">
        <f t="shared" si="7"/>
        <v>0</v>
      </c>
      <c r="BI402" s="132">
        <f t="shared" si="8"/>
        <v>0</v>
      </c>
      <c r="BJ402" s="16" t="s">
        <v>82</v>
      </c>
      <c r="BK402" s="132">
        <f t="shared" si="9"/>
        <v>0</v>
      </c>
      <c r="BL402" s="16" t="s">
        <v>152</v>
      </c>
      <c r="BM402" s="131" t="s">
        <v>485</v>
      </c>
    </row>
    <row r="403" spans="2:65" s="1" customFormat="1" ht="24.2" customHeight="1">
      <c r="B403" s="123"/>
      <c r="C403" s="236" t="s">
        <v>486</v>
      </c>
      <c r="D403" s="236" t="s">
        <v>149</v>
      </c>
      <c r="E403" s="237" t="s">
        <v>487</v>
      </c>
      <c r="F403" s="238" t="s">
        <v>488</v>
      </c>
      <c r="G403" s="239" t="s">
        <v>321</v>
      </c>
      <c r="H403" s="240">
        <v>4</v>
      </c>
      <c r="I403" s="125"/>
      <c r="J403" s="126">
        <f t="shared" si="0"/>
        <v>0</v>
      </c>
      <c r="K403" s="124" t="s">
        <v>151</v>
      </c>
      <c r="L403" s="29"/>
      <c r="M403" s="127" t="s">
        <v>1</v>
      </c>
      <c r="N403" s="128" t="s">
        <v>39</v>
      </c>
      <c r="P403" s="129">
        <f t="shared" si="1"/>
        <v>0</v>
      </c>
      <c r="Q403" s="129">
        <v>0</v>
      </c>
      <c r="R403" s="129">
        <f t="shared" si="2"/>
        <v>0</v>
      </c>
      <c r="S403" s="129">
        <v>0.15</v>
      </c>
      <c r="T403" s="130">
        <f t="shared" si="3"/>
        <v>0.6</v>
      </c>
      <c r="AR403" s="131" t="s">
        <v>152</v>
      </c>
      <c r="AT403" s="131" t="s">
        <v>149</v>
      </c>
      <c r="AU403" s="131" t="s">
        <v>84</v>
      </c>
      <c r="AY403" s="16" t="s">
        <v>147</v>
      </c>
      <c r="BE403" s="132">
        <f t="shared" si="4"/>
        <v>0</v>
      </c>
      <c r="BF403" s="132">
        <f t="shared" si="5"/>
        <v>0</v>
      </c>
      <c r="BG403" s="132">
        <f t="shared" si="6"/>
        <v>0</v>
      </c>
      <c r="BH403" s="132">
        <f t="shared" si="7"/>
        <v>0</v>
      </c>
      <c r="BI403" s="132">
        <f t="shared" si="8"/>
        <v>0</v>
      </c>
      <c r="BJ403" s="16" t="s">
        <v>82</v>
      </c>
      <c r="BK403" s="132">
        <f t="shared" si="9"/>
        <v>0</v>
      </c>
      <c r="BL403" s="16" t="s">
        <v>152</v>
      </c>
      <c r="BM403" s="131" t="s">
        <v>489</v>
      </c>
    </row>
    <row r="404" spans="2:65" s="11" customFormat="1" ht="22.7" customHeight="1">
      <c r="B404" s="113"/>
      <c r="C404" s="232"/>
      <c r="D404" s="233" t="s">
        <v>73</v>
      </c>
      <c r="E404" s="235" t="s">
        <v>195</v>
      </c>
      <c r="F404" s="235" t="s">
        <v>490</v>
      </c>
      <c r="G404" s="232"/>
      <c r="H404" s="232"/>
      <c r="I404" s="115"/>
      <c r="J404" s="122">
        <f>BK404</f>
        <v>0</v>
      </c>
      <c r="L404" s="113"/>
      <c r="M404" s="117"/>
      <c r="P404" s="118">
        <f>SUM(P405:P458)</f>
        <v>0</v>
      </c>
      <c r="R404" s="118">
        <f>SUM(R405:R458)</f>
        <v>68.201692000000023</v>
      </c>
      <c r="T404" s="119">
        <f>SUM(T405:T458)</f>
        <v>0</v>
      </c>
      <c r="AR404" s="114" t="s">
        <v>82</v>
      </c>
      <c r="AT404" s="120" t="s">
        <v>73</v>
      </c>
      <c r="AU404" s="120" t="s">
        <v>82</v>
      </c>
      <c r="AY404" s="114" t="s">
        <v>147</v>
      </c>
      <c r="BK404" s="121">
        <f>SUM(BK405:BK458)</f>
        <v>0</v>
      </c>
    </row>
    <row r="405" spans="2:65" s="1" customFormat="1" ht="16.5" customHeight="1">
      <c r="B405" s="123"/>
      <c r="C405" s="236" t="s">
        <v>491</v>
      </c>
      <c r="D405" s="236" t="s">
        <v>149</v>
      </c>
      <c r="E405" s="237" t="s">
        <v>492</v>
      </c>
      <c r="F405" s="238" t="s">
        <v>493</v>
      </c>
      <c r="G405" s="239" t="s">
        <v>150</v>
      </c>
      <c r="H405" s="240">
        <v>12</v>
      </c>
      <c r="I405" s="125"/>
      <c r="J405" s="126">
        <f>ROUND(I405*H405,2)</f>
        <v>0</v>
      </c>
      <c r="K405" s="124" t="s">
        <v>151</v>
      </c>
      <c r="L405" s="29"/>
      <c r="M405" s="127" t="s">
        <v>1</v>
      </c>
      <c r="N405" s="128" t="s">
        <v>39</v>
      </c>
      <c r="P405" s="129">
        <f>O405*H405</f>
        <v>0</v>
      </c>
      <c r="Q405" s="129">
        <v>0</v>
      </c>
      <c r="R405" s="129">
        <f>Q405*H405</f>
        <v>0</v>
      </c>
      <c r="S405" s="129">
        <v>0</v>
      </c>
      <c r="T405" s="130">
        <f>S405*H405</f>
        <v>0</v>
      </c>
      <c r="AR405" s="131" t="s">
        <v>152</v>
      </c>
      <c r="AT405" s="131" t="s">
        <v>149</v>
      </c>
      <c r="AU405" s="131" t="s">
        <v>84</v>
      </c>
      <c r="AY405" s="16" t="s">
        <v>147</v>
      </c>
      <c r="BE405" s="132">
        <f>IF(N405="základní",J405,0)</f>
        <v>0</v>
      </c>
      <c r="BF405" s="132">
        <f>IF(N405="snížená",J405,0)</f>
        <v>0</v>
      </c>
      <c r="BG405" s="132">
        <f>IF(N405="zákl. přenesená",J405,0)</f>
        <v>0</v>
      </c>
      <c r="BH405" s="132">
        <f>IF(N405="sníž. přenesená",J405,0)</f>
        <v>0</v>
      </c>
      <c r="BI405" s="132">
        <f>IF(N405="nulová",J405,0)</f>
        <v>0</v>
      </c>
      <c r="BJ405" s="16" t="s">
        <v>82</v>
      </c>
      <c r="BK405" s="132">
        <f>ROUND(I405*H405,2)</f>
        <v>0</v>
      </c>
      <c r="BL405" s="16" t="s">
        <v>152</v>
      </c>
      <c r="BM405" s="131" t="s">
        <v>494</v>
      </c>
    </row>
    <row r="406" spans="2:65" s="12" customFormat="1">
      <c r="B406" s="133"/>
      <c r="C406" s="241"/>
      <c r="D406" s="242" t="s">
        <v>153</v>
      </c>
      <c r="E406" s="243" t="s">
        <v>1</v>
      </c>
      <c r="F406" s="244" t="s">
        <v>386</v>
      </c>
      <c r="G406" s="241"/>
      <c r="H406" s="245">
        <v>12</v>
      </c>
      <c r="I406" s="135"/>
      <c r="L406" s="133"/>
      <c r="M406" s="136"/>
      <c r="T406" s="137"/>
      <c r="AT406" s="134" t="s">
        <v>153</v>
      </c>
      <c r="AU406" s="134" t="s">
        <v>84</v>
      </c>
      <c r="AV406" s="12" t="s">
        <v>84</v>
      </c>
      <c r="AW406" s="12" t="s">
        <v>30</v>
      </c>
      <c r="AX406" s="12" t="s">
        <v>74</v>
      </c>
      <c r="AY406" s="134" t="s">
        <v>147</v>
      </c>
    </row>
    <row r="407" spans="2:65" s="13" customFormat="1">
      <c r="B407" s="138"/>
      <c r="C407" s="246"/>
      <c r="D407" s="242" t="s">
        <v>153</v>
      </c>
      <c r="E407" s="247" t="s">
        <v>1</v>
      </c>
      <c r="F407" s="248" t="s">
        <v>154</v>
      </c>
      <c r="G407" s="246"/>
      <c r="H407" s="249">
        <v>12</v>
      </c>
      <c r="I407" s="140"/>
      <c r="L407" s="138"/>
      <c r="M407" s="141"/>
      <c r="T407" s="142"/>
      <c r="AT407" s="139" t="s">
        <v>153</v>
      </c>
      <c r="AU407" s="139" t="s">
        <v>84</v>
      </c>
      <c r="AV407" s="13" t="s">
        <v>155</v>
      </c>
      <c r="AW407" s="13" t="s">
        <v>30</v>
      </c>
      <c r="AX407" s="13" t="s">
        <v>82</v>
      </c>
      <c r="AY407" s="139" t="s">
        <v>147</v>
      </c>
    </row>
    <row r="408" spans="2:65" s="1" customFormat="1" ht="24.2" customHeight="1">
      <c r="B408" s="123"/>
      <c r="C408" s="236" t="s">
        <v>495</v>
      </c>
      <c r="D408" s="236" t="s">
        <v>149</v>
      </c>
      <c r="E408" s="237" t="s">
        <v>496</v>
      </c>
      <c r="F408" s="238" t="s">
        <v>497</v>
      </c>
      <c r="G408" s="239" t="s">
        <v>321</v>
      </c>
      <c r="H408" s="240">
        <v>8</v>
      </c>
      <c r="I408" s="125"/>
      <c r="J408" s="126">
        <f t="shared" ref="J408:J418" si="10">ROUND(I408*H408,2)</f>
        <v>0</v>
      </c>
      <c r="K408" s="124" t="s">
        <v>151</v>
      </c>
      <c r="L408" s="29"/>
      <c r="M408" s="127" t="s">
        <v>1</v>
      </c>
      <c r="N408" s="128" t="s">
        <v>39</v>
      </c>
      <c r="P408" s="129">
        <f t="shared" ref="P408:P418" si="11">O408*H408</f>
        <v>0</v>
      </c>
      <c r="Q408" s="129">
        <v>6.9999999999999999E-4</v>
      </c>
      <c r="R408" s="129">
        <f t="shared" ref="R408:R418" si="12">Q408*H408</f>
        <v>5.5999999999999999E-3</v>
      </c>
      <c r="S408" s="129">
        <v>0</v>
      </c>
      <c r="T408" s="130">
        <f t="shared" ref="T408:T418" si="13">S408*H408</f>
        <v>0</v>
      </c>
      <c r="AR408" s="131" t="s">
        <v>152</v>
      </c>
      <c r="AT408" s="131" t="s">
        <v>149</v>
      </c>
      <c r="AU408" s="131" t="s">
        <v>84</v>
      </c>
      <c r="AY408" s="16" t="s">
        <v>147</v>
      </c>
      <c r="BE408" s="132">
        <f t="shared" ref="BE408:BE418" si="14">IF(N408="základní",J408,0)</f>
        <v>0</v>
      </c>
      <c r="BF408" s="132">
        <f t="shared" ref="BF408:BF418" si="15">IF(N408="snížená",J408,0)</f>
        <v>0</v>
      </c>
      <c r="BG408" s="132">
        <f t="shared" ref="BG408:BG418" si="16">IF(N408="zákl. přenesená",J408,0)</f>
        <v>0</v>
      </c>
      <c r="BH408" s="132">
        <f t="shared" ref="BH408:BH418" si="17">IF(N408="sníž. přenesená",J408,0)</f>
        <v>0</v>
      </c>
      <c r="BI408" s="132">
        <f t="shared" ref="BI408:BI418" si="18">IF(N408="nulová",J408,0)</f>
        <v>0</v>
      </c>
      <c r="BJ408" s="16" t="s">
        <v>82</v>
      </c>
      <c r="BK408" s="132">
        <f t="shared" ref="BK408:BK418" si="19">ROUND(I408*H408,2)</f>
        <v>0</v>
      </c>
      <c r="BL408" s="16" t="s">
        <v>152</v>
      </c>
      <c r="BM408" s="131" t="s">
        <v>498</v>
      </c>
    </row>
    <row r="409" spans="2:65" s="1" customFormat="1" ht="24.2" customHeight="1">
      <c r="B409" s="123"/>
      <c r="C409" s="254" t="s">
        <v>499</v>
      </c>
      <c r="D409" s="254" t="s">
        <v>254</v>
      </c>
      <c r="E409" s="255" t="s">
        <v>500</v>
      </c>
      <c r="F409" s="256" t="s">
        <v>501</v>
      </c>
      <c r="G409" s="257" t="s">
        <v>321</v>
      </c>
      <c r="H409" s="258">
        <v>3</v>
      </c>
      <c r="I409" s="149"/>
      <c r="J409" s="150">
        <f t="shared" si="10"/>
        <v>0</v>
      </c>
      <c r="K409" s="148" t="s">
        <v>151</v>
      </c>
      <c r="L409" s="151"/>
      <c r="M409" s="152" t="s">
        <v>1</v>
      </c>
      <c r="N409" s="153" t="s">
        <v>39</v>
      </c>
      <c r="P409" s="129">
        <f t="shared" si="11"/>
        <v>0</v>
      </c>
      <c r="Q409" s="129">
        <v>3.5000000000000001E-3</v>
      </c>
      <c r="R409" s="129">
        <f t="shared" si="12"/>
        <v>1.0500000000000001E-2</v>
      </c>
      <c r="S409" s="129">
        <v>0</v>
      </c>
      <c r="T409" s="130">
        <f t="shared" si="13"/>
        <v>0</v>
      </c>
      <c r="AR409" s="131" t="s">
        <v>179</v>
      </c>
      <c r="AT409" s="131" t="s">
        <v>254</v>
      </c>
      <c r="AU409" s="131" t="s">
        <v>84</v>
      </c>
      <c r="AY409" s="16" t="s">
        <v>147</v>
      </c>
      <c r="BE409" s="132">
        <f t="shared" si="14"/>
        <v>0</v>
      </c>
      <c r="BF409" s="132">
        <f t="shared" si="15"/>
        <v>0</v>
      </c>
      <c r="BG409" s="132">
        <f t="shared" si="16"/>
        <v>0</v>
      </c>
      <c r="BH409" s="132">
        <f t="shared" si="17"/>
        <v>0</v>
      </c>
      <c r="BI409" s="132">
        <f t="shared" si="18"/>
        <v>0</v>
      </c>
      <c r="BJ409" s="16" t="s">
        <v>82</v>
      </c>
      <c r="BK409" s="132">
        <f t="shared" si="19"/>
        <v>0</v>
      </c>
      <c r="BL409" s="16" t="s">
        <v>152</v>
      </c>
      <c r="BM409" s="131" t="s">
        <v>502</v>
      </c>
    </row>
    <row r="410" spans="2:65" s="1" customFormat="1" ht="21.75" customHeight="1">
      <c r="B410" s="123"/>
      <c r="C410" s="254" t="s">
        <v>503</v>
      </c>
      <c r="D410" s="254" t="s">
        <v>254</v>
      </c>
      <c r="E410" s="255" t="s">
        <v>504</v>
      </c>
      <c r="F410" s="256" t="s">
        <v>505</v>
      </c>
      <c r="G410" s="257" t="s">
        <v>321</v>
      </c>
      <c r="H410" s="258">
        <v>2</v>
      </c>
      <c r="I410" s="149"/>
      <c r="J410" s="150">
        <f t="shared" si="10"/>
        <v>0</v>
      </c>
      <c r="K410" s="148" t="s">
        <v>151</v>
      </c>
      <c r="L410" s="151"/>
      <c r="M410" s="152" t="s">
        <v>1</v>
      </c>
      <c r="N410" s="153" t="s">
        <v>39</v>
      </c>
      <c r="P410" s="129">
        <f t="shared" si="11"/>
        <v>0</v>
      </c>
      <c r="Q410" s="129">
        <v>8.9999999999999998E-4</v>
      </c>
      <c r="R410" s="129">
        <f t="shared" si="12"/>
        <v>1.8E-3</v>
      </c>
      <c r="S410" s="129">
        <v>0</v>
      </c>
      <c r="T410" s="130">
        <f t="shared" si="13"/>
        <v>0</v>
      </c>
      <c r="AR410" s="131" t="s">
        <v>179</v>
      </c>
      <c r="AT410" s="131" t="s">
        <v>254</v>
      </c>
      <c r="AU410" s="131" t="s">
        <v>84</v>
      </c>
      <c r="AY410" s="16" t="s">
        <v>147</v>
      </c>
      <c r="BE410" s="132">
        <f t="shared" si="14"/>
        <v>0</v>
      </c>
      <c r="BF410" s="132">
        <f t="shared" si="15"/>
        <v>0</v>
      </c>
      <c r="BG410" s="132">
        <f t="shared" si="16"/>
        <v>0</v>
      </c>
      <c r="BH410" s="132">
        <f t="shared" si="17"/>
        <v>0</v>
      </c>
      <c r="BI410" s="132">
        <f t="shared" si="18"/>
        <v>0</v>
      </c>
      <c r="BJ410" s="16" t="s">
        <v>82</v>
      </c>
      <c r="BK410" s="132">
        <f t="shared" si="19"/>
        <v>0</v>
      </c>
      <c r="BL410" s="16" t="s">
        <v>152</v>
      </c>
      <c r="BM410" s="131" t="s">
        <v>506</v>
      </c>
    </row>
    <row r="411" spans="2:65" s="1" customFormat="1" ht="16.5" customHeight="1">
      <c r="B411" s="123"/>
      <c r="C411" s="254" t="s">
        <v>507</v>
      </c>
      <c r="D411" s="254" t="s">
        <v>254</v>
      </c>
      <c r="E411" s="255" t="s">
        <v>508</v>
      </c>
      <c r="F411" s="256" t="s">
        <v>509</v>
      </c>
      <c r="G411" s="257" t="s">
        <v>321</v>
      </c>
      <c r="H411" s="258">
        <v>1</v>
      </c>
      <c r="I411" s="149"/>
      <c r="J411" s="150">
        <f t="shared" si="10"/>
        <v>0</v>
      </c>
      <c r="K411" s="148" t="s">
        <v>151</v>
      </c>
      <c r="L411" s="151"/>
      <c r="M411" s="152" t="s">
        <v>1</v>
      </c>
      <c r="N411" s="153" t="s">
        <v>39</v>
      </c>
      <c r="P411" s="129">
        <f t="shared" si="11"/>
        <v>0</v>
      </c>
      <c r="Q411" s="129">
        <v>1.6999999999999999E-3</v>
      </c>
      <c r="R411" s="129">
        <f t="shared" si="12"/>
        <v>1.6999999999999999E-3</v>
      </c>
      <c r="S411" s="129">
        <v>0</v>
      </c>
      <c r="T411" s="130">
        <f t="shared" si="13"/>
        <v>0</v>
      </c>
      <c r="AR411" s="131" t="s">
        <v>179</v>
      </c>
      <c r="AT411" s="131" t="s">
        <v>254</v>
      </c>
      <c r="AU411" s="131" t="s">
        <v>84</v>
      </c>
      <c r="AY411" s="16" t="s">
        <v>147</v>
      </c>
      <c r="BE411" s="132">
        <f t="shared" si="14"/>
        <v>0</v>
      </c>
      <c r="BF411" s="132">
        <f t="shared" si="15"/>
        <v>0</v>
      </c>
      <c r="BG411" s="132">
        <f t="shared" si="16"/>
        <v>0</v>
      </c>
      <c r="BH411" s="132">
        <f t="shared" si="17"/>
        <v>0</v>
      </c>
      <c r="BI411" s="132">
        <f t="shared" si="18"/>
        <v>0</v>
      </c>
      <c r="BJ411" s="16" t="s">
        <v>82</v>
      </c>
      <c r="BK411" s="132">
        <f t="shared" si="19"/>
        <v>0</v>
      </c>
      <c r="BL411" s="16" t="s">
        <v>152</v>
      </c>
      <c r="BM411" s="131" t="s">
        <v>510</v>
      </c>
    </row>
    <row r="412" spans="2:65" s="1" customFormat="1" ht="16.5" customHeight="1">
      <c r="B412" s="123"/>
      <c r="C412" s="254" t="s">
        <v>511</v>
      </c>
      <c r="D412" s="254" t="s">
        <v>254</v>
      </c>
      <c r="E412" s="255" t="s">
        <v>512</v>
      </c>
      <c r="F412" s="256" t="s">
        <v>513</v>
      </c>
      <c r="G412" s="257" t="s">
        <v>321</v>
      </c>
      <c r="H412" s="258">
        <v>1</v>
      </c>
      <c r="I412" s="149"/>
      <c r="J412" s="150">
        <f t="shared" si="10"/>
        <v>0</v>
      </c>
      <c r="K412" s="148" t="s">
        <v>151</v>
      </c>
      <c r="L412" s="151"/>
      <c r="M412" s="152" t="s">
        <v>1</v>
      </c>
      <c r="N412" s="153" t="s">
        <v>39</v>
      </c>
      <c r="P412" s="129">
        <f t="shared" si="11"/>
        <v>0</v>
      </c>
      <c r="Q412" s="129">
        <v>5.0000000000000001E-3</v>
      </c>
      <c r="R412" s="129">
        <f t="shared" si="12"/>
        <v>5.0000000000000001E-3</v>
      </c>
      <c r="S412" s="129">
        <v>0</v>
      </c>
      <c r="T412" s="130">
        <f t="shared" si="13"/>
        <v>0</v>
      </c>
      <c r="AR412" s="131" t="s">
        <v>179</v>
      </c>
      <c r="AT412" s="131" t="s">
        <v>254</v>
      </c>
      <c r="AU412" s="131" t="s">
        <v>84</v>
      </c>
      <c r="AY412" s="16" t="s">
        <v>147</v>
      </c>
      <c r="BE412" s="132">
        <f t="shared" si="14"/>
        <v>0</v>
      </c>
      <c r="BF412" s="132">
        <f t="shared" si="15"/>
        <v>0</v>
      </c>
      <c r="BG412" s="132">
        <f t="shared" si="16"/>
        <v>0</v>
      </c>
      <c r="BH412" s="132">
        <f t="shared" si="17"/>
        <v>0</v>
      </c>
      <c r="BI412" s="132">
        <f t="shared" si="18"/>
        <v>0</v>
      </c>
      <c r="BJ412" s="16" t="s">
        <v>82</v>
      </c>
      <c r="BK412" s="132">
        <f t="shared" si="19"/>
        <v>0</v>
      </c>
      <c r="BL412" s="16" t="s">
        <v>152</v>
      </c>
      <c r="BM412" s="131" t="s">
        <v>514</v>
      </c>
    </row>
    <row r="413" spans="2:65" s="1" customFormat="1" ht="21.75" customHeight="1">
      <c r="B413" s="123"/>
      <c r="C413" s="254" t="s">
        <v>515</v>
      </c>
      <c r="D413" s="254" t="s">
        <v>254</v>
      </c>
      <c r="E413" s="255" t="s">
        <v>516</v>
      </c>
      <c r="F413" s="256" t="s">
        <v>517</v>
      </c>
      <c r="G413" s="257" t="s">
        <v>321</v>
      </c>
      <c r="H413" s="258">
        <v>1</v>
      </c>
      <c r="I413" s="149"/>
      <c r="J413" s="150">
        <f t="shared" si="10"/>
        <v>0</v>
      </c>
      <c r="K413" s="148" t="s">
        <v>151</v>
      </c>
      <c r="L413" s="151"/>
      <c r="M413" s="152" t="s">
        <v>1</v>
      </c>
      <c r="N413" s="153" t="s">
        <v>39</v>
      </c>
      <c r="P413" s="129">
        <f t="shared" si="11"/>
        <v>0</v>
      </c>
      <c r="Q413" s="129">
        <v>1.0999999999999999E-2</v>
      </c>
      <c r="R413" s="129">
        <f t="shared" si="12"/>
        <v>1.0999999999999999E-2</v>
      </c>
      <c r="S413" s="129">
        <v>0</v>
      </c>
      <c r="T413" s="130">
        <f t="shared" si="13"/>
        <v>0</v>
      </c>
      <c r="AR413" s="131" t="s">
        <v>179</v>
      </c>
      <c r="AT413" s="131" t="s">
        <v>254</v>
      </c>
      <c r="AU413" s="131" t="s">
        <v>84</v>
      </c>
      <c r="AY413" s="16" t="s">
        <v>147</v>
      </c>
      <c r="BE413" s="132">
        <f t="shared" si="14"/>
        <v>0</v>
      </c>
      <c r="BF413" s="132">
        <f t="shared" si="15"/>
        <v>0</v>
      </c>
      <c r="BG413" s="132">
        <f t="shared" si="16"/>
        <v>0</v>
      </c>
      <c r="BH413" s="132">
        <f t="shared" si="17"/>
        <v>0</v>
      </c>
      <c r="BI413" s="132">
        <f t="shared" si="18"/>
        <v>0</v>
      </c>
      <c r="BJ413" s="16" t="s">
        <v>82</v>
      </c>
      <c r="BK413" s="132">
        <f t="shared" si="19"/>
        <v>0</v>
      </c>
      <c r="BL413" s="16" t="s">
        <v>152</v>
      </c>
      <c r="BM413" s="131" t="s">
        <v>518</v>
      </c>
    </row>
    <row r="414" spans="2:65" s="1" customFormat="1" ht="21.75" customHeight="1">
      <c r="B414" s="123"/>
      <c r="C414" s="254" t="s">
        <v>519</v>
      </c>
      <c r="D414" s="254" t="s">
        <v>254</v>
      </c>
      <c r="E414" s="255" t="s">
        <v>520</v>
      </c>
      <c r="F414" s="256" t="s">
        <v>521</v>
      </c>
      <c r="G414" s="257" t="s">
        <v>321</v>
      </c>
      <c r="H414" s="258">
        <v>13</v>
      </c>
      <c r="I414" s="149"/>
      <c r="J414" s="150">
        <f t="shared" si="10"/>
        <v>0</v>
      </c>
      <c r="K414" s="148" t="s">
        <v>151</v>
      </c>
      <c r="L414" s="151"/>
      <c r="M414" s="152" t="s">
        <v>1</v>
      </c>
      <c r="N414" s="153" t="s">
        <v>39</v>
      </c>
      <c r="P414" s="129">
        <f t="shared" si="11"/>
        <v>0</v>
      </c>
      <c r="Q414" s="129">
        <v>3.5E-4</v>
      </c>
      <c r="R414" s="129">
        <f t="shared" si="12"/>
        <v>4.5500000000000002E-3</v>
      </c>
      <c r="S414" s="129">
        <v>0</v>
      </c>
      <c r="T414" s="130">
        <f t="shared" si="13"/>
        <v>0</v>
      </c>
      <c r="AR414" s="131" t="s">
        <v>179</v>
      </c>
      <c r="AT414" s="131" t="s">
        <v>254</v>
      </c>
      <c r="AU414" s="131" t="s">
        <v>84</v>
      </c>
      <c r="AY414" s="16" t="s">
        <v>147</v>
      </c>
      <c r="BE414" s="132">
        <f t="shared" si="14"/>
        <v>0</v>
      </c>
      <c r="BF414" s="132">
        <f t="shared" si="15"/>
        <v>0</v>
      </c>
      <c r="BG414" s="132">
        <f t="shared" si="16"/>
        <v>0</v>
      </c>
      <c r="BH414" s="132">
        <f t="shared" si="17"/>
        <v>0</v>
      </c>
      <c r="BI414" s="132">
        <f t="shared" si="18"/>
        <v>0</v>
      </c>
      <c r="BJ414" s="16" t="s">
        <v>82</v>
      </c>
      <c r="BK414" s="132">
        <f t="shared" si="19"/>
        <v>0</v>
      </c>
      <c r="BL414" s="16" t="s">
        <v>152</v>
      </c>
      <c r="BM414" s="131" t="s">
        <v>522</v>
      </c>
    </row>
    <row r="415" spans="2:65" s="1" customFormat="1" ht="24.2" customHeight="1">
      <c r="B415" s="123"/>
      <c r="C415" s="236" t="s">
        <v>523</v>
      </c>
      <c r="D415" s="236" t="s">
        <v>149</v>
      </c>
      <c r="E415" s="237" t="s">
        <v>524</v>
      </c>
      <c r="F415" s="238" t="s">
        <v>525</v>
      </c>
      <c r="G415" s="239" t="s">
        <v>321</v>
      </c>
      <c r="H415" s="240">
        <v>5</v>
      </c>
      <c r="I415" s="125"/>
      <c r="J415" s="126">
        <f t="shared" si="10"/>
        <v>0</v>
      </c>
      <c r="K415" s="124" t="s">
        <v>151</v>
      </c>
      <c r="L415" s="29"/>
      <c r="M415" s="127" t="s">
        <v>1</v>
      </c>
      <c r="N415" s="128" t="s">
        <v>39</v>
      </c>
      <c r="P415" s="129">
        <f t="shared" si="11"/>
        <v>0</v>
      </c>
      <c r="Q415" s="129">
        <v>0.10940999999999999</v>
      </c>
      <c r="R415" s="129">
        <f t="shared" si="12"/>
        <v>0.54704999999999993</v>
      </c>
      <c r="S415" s="129">
        <v>0</v>
      </c>
      <c r="T415" s="130">
        <f t="shared" si="13"/>
        <v>0</v>
      </c>
      <c r="AR415" s="131" t="s">
        <v>152</v>
      </c>
      <c r="AT415" s="131" t="s">
        <v>149</v>
      </c>
      <c r="AU415" s="131" t="s">
        <v>84</v>
      </c>
      <c r="AY415" s="16" t="s">
        <v>147</v>
      </c>
      <c r="BE415" s="132">
        <f t="shared" si="14"/>
        <v>0</v>
      </c>
      <c r="BF415" s="132">
        <f t="shared" si="15"/>
        <v>0</v>
      </c>
      <c r="BG415" s="132">
        <f t="shared" si="16"/>
        <v>0</v>
      </c>
      <c r="BH415" s="132">
        <f t="shared" si="17"/>
        <v>0</v>
      </c>
      <c r="BI415" s="132">
        <f t="shared" si="18"/>
        <v>0</v>
      </c>
      <c r="BJ415" s="16" t="s">
        <v>82</v>
      </c>
      <c r="BK415" s="132">
        <f t="shared" si="19"/>
        <v>0</v>
      </c>
      <c r="BL415" s="16" t="s">
        <v>152</v>
      </c>
      <c r="BM415" s="131" t="s">
        <v>526</v>
      </c>
    </row>
    <row r="416" spans="2:65" s="1" customFormat="1" ht="21.75" customHeight="1">
      <c r="B416" s="123"/>
      <c r="C416" s="254" t="s">
        <v>527</v>
      </c>
      <c r="D416" s="254" t="s">
        <v>254</v>
      </c>
      <c r="E416" s="255" t="s">
        <v>528</v>
      </c>
      <c r="F416" s="256" t="s">
        <v>529</v>
      </c>
      <c r="G416" s="257" t="s">
        <v>321</v>
      </c>
      <c r="H416" s="258">
        <v>5</v>
      </c>
      <c r="I416" s="149"/>
      <c r="J416" s="150">
        <f t="shared" si="10"/>
        <v>0</v>
      </c>
      <c r="K416" s="148" t="s">
        <v>151</v>
      </c>
      <c r="L416" s="151"/>
      <c r="M416" s="152" t="s">
        <v>1</v>
      </c>
      <c r="N416" s="153" t="s">
        <v>39</v>
      </c>
      <c r="P416" s="129">
        <f t="shared" si="11"/>
        <v>0</v>
      </c>
      <c r="Q416" s="129">
        <v>6.1000000000000004E-3</v>
      </c>
      <c r="R416" s="129">
        <f t="shared" si="12"/>
        <v>3.0500000000000003E-2</v>
      </c>
      <c r="S416" s="129">
        <v>0</v>
      </c>
      <c r="T416" s="130">
        <f t="shared" si="13"/>
        <v>0</v>
      </c>
      <c r="AR416" s="131" t="s">
        <v>179</v>
      </c>
      <c r="AT416" s="131" t="s">
        <v>254</v>
      </c>
      <c r="AU416" s="131" t="s">
        <v>84</v>
      </c>
      <c r="AY416" s="16" t="s">
        <v>147</v>
      </c>
      <c r="BE416" s="132">
        <f t="shared" si="14"/>
        <v>0</v>
      </c>
      <c r="BF416" s="132">
        <f t="shared" si="15"/>
        <v>0</v>
      </c>
      <c r="BG416" s="132">
        <f t="shared" si="16"/>
        <v>0</v>
      </c>
      <c r="BH416" s="132">
        <f t="shared" si="17"/>
        <v>0</v>
      </c>
      <c r="BI416" s="132">
        <f t="shared" si="18"/>
        <v>0</v>
      </c>
      <c r="BJ416" s="16" t="s">
        <v>82</v>
      </c>
      <c r="BK416" s="132">
        <f t="shared" si="19"/>
        <v>0</v>
      </c>
      <c r="BL416" s="16" t="s">
        <v>152</v>
      </c>
      <c r="BM416" s="131" t="s">
        <v>530</v>
      </c>
    </row>
    <row r="417" spans="2:65" s="1" customFormat="1" ht="16.5" customHeight="1">
      <c r="B417" s="123"/>
      <c r="C417" s="254" t="s">
        <v>531</v>
      </c>
      <c r="D417" s="254" t="s">
        <v>254</v>
      </c>
      <c r="E417" s="255" t="s">
        <v>532</v>
      </c>
      <c r="F417" s="256" t="s">
        <v>533</v>
      </c>
      <c r="G417" s="257" t="s">
        <v>321</v>
      </c>
      <c r="H417" s="258">
        <v>5</v>
      </c>
      <c r="I417" s="149"/>
      <c r="J417" s="150">
        <f t="shared" si="10"/>
        <v>0</v>
      </c>
      <c r="K417" s="148" t="s">
        <v>151</v>
      </c>
      <c r="L417" s="151"/>
      <c r="M417" s="152" t="s">
        <v>1</v>
      </c>
      <c r="N417" s="153" t="s">
        <v>39</v>
      </c>
      <c r="P417" s="129">
        <f t="shared" si="11"/>
        <v>0</v>
      </c>
      <c r="Q417" s="129">
        <v>1E-4</v>
      </c>
      <c r="R417" s="129">
        <f t="shared" si="12"/>
        <v>5.0000000000000001E-4</v>
      </c>
      <c r="S417" s="129">
        <v>0</v>
      </c>
      <c r="T417" s="130">
        <f t="shared" si="13"/>
        <v>0</v>
      </c>
      <c r="AR417" s="131" t="s">
        <v>179</v>
      </c>
      <c r="AT417" s="131" t="s">
        <v>254</v>
      </c>
      <c r="AU417" s="131" t="s">
        <v>84</v>
      </c>
      <c r="AY417" s="16" t="s">
        <v>147</v>
      </c>
      <c r="BE417" s="132">
        <f t="shared" si="14"/>
        <v>0</v>
      </c>
      <c r="BF417" s="132">
        <f t="shared" si="15"/>
        <v>0</v>
      </c>
      <c r="BG417" s="132">
        <f t="shared" si="16"/>
        <v>0</v>
      </c>
      <c r="BH417" s="132">
        <f t="shared" si="17"/>
        <v>0</v>
      </c>
      <c r="BI417" s="132">
        <f t="shared" si="18"/>
        <v>0</v>
      </c>
      <c r="BJ417" s="16" t="s">
        <v>82</v>
      </c>
      <c r="BK417" s="132">
        <f t="shared" si="19"/>
        <v>0</v>
      </c>
      <c r="BL417" s="16" t="s">
        <v>152</v>
      </c>
      <c r="BM417" s="131" t="s">
        <v>534</v>
      </c>
    </row>
    <row r="418" spans="2:65" s="1" customFormat="1" ht="24.2" customHeight="1">
      <c r="B418" s="123"/>
      <c r="C418" s="236" t="s">
        <v>535</v>
      </c>
      <c r="D418" s="236" t="s">
        <v>149</v>
      </c>
      <c r="E418" s="237" t="s">
        <v>536</v>
      </c>
      <c r="F418" s="238" t="s">
        <v>537</v>
      </c>
      <c r="G418" s="239" t="s">
        <v>150</v>
      </c>
      <c r="H418" s="240">
        <v>2</v>
      </c>
      <c r="I418" s="125"/>
      <c r="J418" s="126">
        <f t="shared" si="10"/>
        <v>0</v>
      </c>
      <c r="K418" s="124" t="s">
        <v>151</v>
      </c>
      <c r="L418" s="29"/>
      <c r="M418" s="127" t="s">
        <v>1</v>
      </c>
      <c r="N418" s="128" t="s">
        <v>39</v>
      </c>
      <c r="P418" s="129">
        <f t="shared" si="11"/>
        <v>0</v>
      </c>
      <c r="Q418" s="129">
        <v>1.1999999999999999E-3</v>
      </c>
      <c r="R418" s="129">
        <f t="shared" si="12"/>
        <v>2.3999999999999998E-3</v>
      </c>
      <c r="S418" s="129">
        <v>0</v>
      </c>
      <c r="T418" s="130">
        <f t="shared" si="13"/>
        <v>0</v>
      </c>
      <c r="AR418" s="131" t="s">
        <v>152</v>
      </c>
      <c r="AT418" s="131" t="s">
        <v>149</v>
      </c>
      <c r="AU418" s="131" t="s">
        <v>84</v>
      </c>
      <c r="AY418" s="16" t="s">
        <v>147</v>
      </c>
      <c r="BE418" s="132">
        <f t="shared" si="14"/>
        <v>0</v>
      </c>
      <c r="BF418" s="132">
        <f t="shared" si="15"/>
        <v>0</v>
      </c>
      <c r="BG418" s="132">
        <f t="shared" si="16"/>
        <v>0</v>
      </c>
      <c r="BH418" s="132">
        <f t="shared" si="17"/>
        <v>0</v>
      </c>
      <c r="BI418" s="132">
        <f t="shared" si="18"/>
        <v>0</v>
      </c>
      <c r="BJ418" s="16" t="s">
        <v>82</v>
      </c>
      <c r="BK418" s="132">
        <f t="shared" si="19"/>
        <v>0</v>
      </c>
      <c r="BL418" s="16" t="s">
        <v>152</v>
      </c>
      <c r="BM418" s="131" t="s">
        <v>538</v>
      </c>
    </row>
    <row r="419" spans="2:65" s="12" customFormat="1">
      <c r="B419" s="133"/>
      <c r="C419" s="241"/>
      <c r="D419" s="242" t="s">
        <v>153</v>
      </c>
      <c r="E419" s="243" t="s">
        <v>1</v>
      </c>
      <c r="F419" s="244" t="s">
        <v>539</v>
      </c>
      <c r="G419" s="241"/>
      <c r="H419" s="245">
        <v>2</v>
      </c>
      <c r="I419" s="135"/>
      <c r="L419" s="133"/>
      <c r="M419" s="136"/>
      <c r="T419" s="137"/>
      <c r="AT419" s="134" t="s">
        <v>153</v>
      </c>
      <c r="AU419" s="134" t="s">
        <v>84</v>
      </c>
      <c r="AV419" s="12" t="s">
        <v>84</v>
      </c>
      <c r="AW419" s="12" t="s">
        <v>30</v>
      </c>
      <c r="AX419" s="12" t="s">
        <v>74</v>
      </c>
      <c r="AY419" s="134" t="s">
        <v>147</v>
      </c>
    </row>
    <row r="420" spans="2:65" s="13" customFormat="1">
      <c r="B420" s="138"/>
      <c r="C420" s="246"/>
      <c r="D420" s="242" t="s">
        <v>153</v>
      </c>
      <c r="E420" s="247" t="s">
        <v>1</v>
      </c>
      <c r="F420" s="248" t="s">
        <v>154</v>
      </c>
      <c r="G420" s="246"/>
      <c r="H420" s="249">
        <v>2</v>
      </c>
      <c r="I420" s="140"/>
      <c r="L420" s="138"/>
      <c r="M420" s="141"/>
      <c r="T420" s="142"/>
      <c r="AT420" s="139" t="s">
        <v>153</v>
      </c>
      <c r="AU420" s="139" t="s">
        <v>84</v>
      </c>
      <c r="AV420" s="13" t="s">
        <v>155</v>
      </c>
      <c r="AW420" s="13" t="s">
        <v>30</v>
      </c>
      <c r="AX420" s="13" t="s">
        <v>74</v>
      </c>
      <c r="AY420" s="139" t="s">
        <v>147</v>
      </c>
    </row>
    <row r="421" spans="2:65" s="14" customFormat="1">
      <c r="B421" s="143"/>
      <c r="C421" s="250"/>
      <c r="D421" s="242" t="s">
        <v>153</v>
      </c>
      <c r="E421" s="251" t="s">
        <v>1</v>
      </c>
      <c r="F421" s="252" t="s">
        <v>156</v>
      </c>
      <c r="G421" s="250"/>
      <c r="H421" s="253">
        <v>2</v>
      </c>
      <c r="I421" s="145"/>
      <c r="L421" s="143"/>
      <c r="M421" s="146"/>
      <c r="T421" s="147"/>
      <c r="AT421" s="144" t="s">
        <v>153</v>
      </c>
      <c r="AU421" s="144" t="s">
        <v>84</v>
      </c>
      <c r="AV421" s="14" t="s">
        <v>152</v>
      </c>
      <c r="AW421" s="14" t="s">
        <v>30</v>
      </c>
      <c r="AX421" s="14" t="s">
        <v>82</v>
      </c>
      <c r="AY421" s="144" t="s">
        <v>147</v>
      </c>
    </row>
    <row r="422" spans="2:65" s="1" customFormat="1" ht="24.2" customHeight="1">
      <c r="B422" s="123"/>
      <c r="C422" s="236" t="s">
        <v>540</v>
      </c>
      <c r="D422" s="236" t="s">
        <v>149</v>
      </c>
      <c r="E422" s="237" t="s">
        <v>541</v>
      </c>
      <c r="F422" s="238" t="s">
        <v>542</v>
      </c>
      <c r="G422" s="239" t="s">
        <v>150</v>
      </c>
      <c r="H422" s="240">
        <v>2</v>
      </c>
      <c r="I422" s="125"/>
      <c r="J422" s="126">
        <f>ROUND(I422*H422,2)</f>
        <v>0</v>
      </c>
      <c r="K422" s="124" t="s">
        <v>151</v>
      </c>
      <c r="L422" s="29"/>
      <c r="M422" s="127" t="s">
        <v>1</v>
      </c>
      <c r="N422" s="128" t="s">
        <v>39</v>
      </c>
      <c r="P422" s="129">
        <f>O422*H422</f>
        <v>0</v>
      </c>
      <c r="Q422" s="129">
        <v>1.6000000000000001E-3</v>
      </c>
      <c r="R422" s="129">
        <f>Q422*H422</f>
        <v>3.2000000000000002E-3</v>
      </c>
      <c r="S422" s="129">
        <v>0</v>
      </c>
      <c r="T422" s="130">
        <f>S422*H422</f>
        <v>0</v>
      </c>
      <c r="AR422" s="131" t="s">
        <v>152</v>
      </c>
      <c r="AT422" s="131" t="s">
        <v>149</v>
      </c>
      <c r="AU422" s="131" t="s">
        <v>84</v>
      </c>
      <c r="AY422" s="16" t="s">
        <v>147</v>
      </c>
      <c r="BE422" s="132">
        <f>IF(N422="základní",J422,0)</f>
        <v>0</v>
      </c>
      <c r="BF422" s="132">
        <f>IF(N422="snížená",J422,0)</f>
        <v>0</v>
      </c>
      <c r="BG422" s="132">
        <f>IF(N422="zákl. přenesená",J422,0)</f>
        <v>0</v>
      </c>
      <c r="BH422" s="132">
        <f>IF(N422="sníž. přenesená",J422,0)</f>
        <v>0</v>
      </c>
      <c r="BI422" s="132">
        <f>IF(N422="nulová",J422,0)</f>
        <v>0</v>
      </c>
      <c r="BJ422" s="16" t="s">
        <v>82</v>
      </c>
      <c r="BK422" s="132">
        <f>ROUND(I422*H422,2)</f>
        <v>0</v>
      </c>
      <c r="BL422" s="16" t="s">
        <v>152</v>
      </c>
      <c r="BM422" s="131" t="s">
        <v>543</v>
      </c>
    </row>
    <row r="423" spans="2:65" s="1" customFormat="1" ht="16.5" customHeight="1">
      <c r="B423" s="123"/>
      <c r="C423" s="236" t="s">
        <v>544</v>
      </c>
      <c r="D423" s="236" t="s">
        <v>149</v>
      </c>
      <c r="E423" s="237" t="s">
        <v>545</v>
      </c>
      <c r="F423" s="238" t="s">
        <v>546</v>
      </c>
      <c r="G423" s="239" t="s">
        <v>150</v>
      </c>
      <c r="H423" s="240">
        <v>2</v>
      </c>
      <c r="I423" s="125"/>
      <c r="J423" s="126">
        <f>ROUND(I423*H423,2)</f>
        <v>0</v>
      </c>
      <c r="K423" s="124" t="s">
        <v>151</v>
      </c>
      <c r="L423" s="29"/>
      <c r="M423" s="127" t="s">
        <v>1</v>
      </c>
      <c r="N423" s="128" t="s">
        <v>39</v>
      </c>
      <c r="P423" s="129">
        <f>O423*H423</f>
        <v>0</v>
      </c>
      <c r="Q423" s="129">
        <v>1.0000000000000001E-5</v>
      </c>
      <c r="R423" s="129">
        <f>Q423*H423</f>
        <v>2.0000000000000002E-5</v>
      </c>
      <c r="S423" s="129">
        <v>0</v>
      </c>
      <c r="T423" s="130">
        <f>S423*H423</f>
        <v>0</v>
      </c>
      <c r="AR423" s="131" t="s">
        <v>152</v>
      </c>
      <c r="AT423" s="131" t="s">
        <v>149</v>
      </c>
      <c r="AU423" s="131" t="s">
        <v>84</v>
      </c>
      <c r="AY423" s="16" t="s">
        <v>147</v>
      </c>
      <c r="BE423" s="132">
        <f>IF(N423="základní",J423,0)</f>
        <v>0</v>
      </c>
      <c r="BF423" s="132">
        <f>IF(N423="snížená",J423,0)</f>
        <v>0</v>
      </c>
      <c r="BG423" s="132">
        <f>IF(N423="zákl. přenesená",J423,0)</f>
        <v>0</v>
      </c>
      <c r="BH423" s="132">
        <f>IF(N423="sníž. přenesená",J423,0)</f>
        <v>0</v>
      </c>
      <c r="BI423" s="132">
        <f>IF(N423="nulová",J423,0)</f>
        <v>0</v>
      </c>
      <c r="BJ423" s="16" t="s">
        <v>82</v>
      </c>
      <c r="BK423" s="132">
        <f>ROUND(I423*H423,2)</f>
        <v>0</v>
      </c>
      <c r="BL423" s="16" t="s">
        <v>152</v>
      </c>
      <c r="BM423" s="131" t="s">
        <v>547</v>
      </c>
    </row>
    <row r="424" spans="2:65" s="1" customFormat="1" ht="24.2" customHeight="1">
      <c r="B424" s="123"/>
      <c r="C424" s="236" t="s">
        <v>548</v>
      </c>
      <c r="D424" s="236" t="s">
        <v>149</v>
      </c>
      <c r="E424" s="237" t="s">
        <v>549</v>
      </c>
      <c r="F424" s="238" t="s">
        <v>550</v>
      </c>
      <c r="G424" s="239" t="s">
        <v>172</v>
      </c>
      <c r="H424" s="240">
        <v>109.5</v>
      </c>
      <c r="I424" s="125"/>
      <c r="J424" s="126">
        <f>ROUND(I424*H424,2)</f>
        <v>0</v>
      </c>
      <c r="K424" s="124" t="s">
        <v>151</v>
      </c>
      <c r="L424" s="29"/>
      <c r="M424" s="127" t="s">
        <v>1</v>
      </c>
      <c r="N424" s="128" t="s">
        <v>39</v>
      </c>
      <c r="P424" s="129">
        <f>O424*H424</f>
        <v>0</v>
      </c>
      <c r="Q424" s="129">
        <v>7.1900000000000006E-2</v>
      </c>
      <c r="R424" s="129">
        <f>Q424*H424</f>
        <v>7.873050000000001</v>
      </c>
      <c r="S424" s="129">
        <v>0</v>
      </c>
      <c r="T424" s="130">
        <f>S424*H424</f>
        <v>0</v>
      </c>
      <c r="AR424" s="131" t="s">
        <v>152</v>
      </c>
      <c r="AT424" s="131" t="s">
        <v>149</v>
      </c>
      <c r="AU424" s="131" t="s">
        <v>84</v>
      </c>
      <c r="AY424" s="16" t="s">
        <v>147</v>
      </c>
      <c r="BE424" s="132">
        <f>IF(N424="základní",J424,0)</f>
        <v>0</v>
      </c>
      <c r="BF424" s="132">
        <f>IF(N424="snížená",J424,0)</f>
        <v>0</v>
      </c>
      <c r="BG424" s="132">
        <f>IF(N424="zákl. přenesená",J424,0)</f>
        <v>0</v>
      </c>
      <c r="BH424" s="132">
        <f>IF(N424="sníž. přenesená",J424,0)</f>
        <v>0</v>
      </c>
      <c r="BI424" s="132">
        <f>IF(N424="nulová",J424,0)</f>
        <v>0</v>
      </c>
      <c r="BJ424" s="16" t="s">
        <v>82</v>
      </c>
      <c r="BK424" s="132">
        <f>ROUND(I424*H424,2)</f>
        <v>0</v>
      </c>
      <c r="BL424" s="16" t="s">
        <v>152</v>
      </c>
      <c r="BM424" s="131" t="s">
        <v>551</v>
      </c>
    </row>
    <row r="425" spans="2:65" s="12" customFormat="1">
      <c r="B425" s="133"/>
      <c r="C425" s="241"/>
      <c r="D425" s="242" t="s">
        <v>153</v>
      </c>
      <c r="E425" s="243" t="s">
        <v>1</v>
      </c>
      <c r="F425" s="244" t="s">
        <v>552</v>
      </c>
      <c r="G425" s="241"/>
      <c r="H425" s="245">
        <v>109.5</v>
      </c>
      <c r="I425" s="135"/>
      <c r="L425" s="133"/>
      <c r="M425" s="136"/>
      <c r="T425" s="137"/>
      <c r="AT425" s="134" t="s">
        <v>153</v>
      </c>
      <c r="AU425" s="134" t="s">
        <v>84</v>
      </c>
      <c r="AV425" s="12" t="s">
        <v>84</v>
      </c>
      <c r="AW425" s="12" t="s">
        <v>30</v>
      </c>
      <c r="AX425" s="12" t="s">
        <v>74</v>
      </c>
      <c r="AY425" s="134" t="s">
        <v>147</v>
      </c>
    </row>
    <row r="426" spans="2:65" s="13" customFormat="1">
      <c r="B426" s="138"/>
      <c r="C426" s="246"/>
      <c r="D426" s="242" t="s">
        <v>153</v>
      </c>
      <c r="E426" s="247" t="s">
        <v>1</v>
      </c>
      <c r="F426" s="248" t="s">
        <v>154</v>
      </c>
      <c r="G426" s="246"/>
      <c r="H426" s="249">
        <v>109.5</v>
      </c>
      <c r="I426" s="140"/>
      <c r="L426" s="138"/>
      <c r="M426" s="141"/>
      <c r="T426" s="142"/>
      <c r="AT426" s="139" t="s">
        <v>153</v>
      </c>
      <c r="AU426" s="139" t="s">
        <v>84</v>
      </c>
      <c r="AV426" s="13" t="s">
        <v>155</v>
      </c>
      <c r="AW426" s="13" t="s">
        <v>30</v>
      </c>
      <c r="AX426" s="13" t="s">
        <v>74</v>
      </c>
      <c r="AY426" s="139" t="s">
        <v>147</v>
      </c>
    </row>
    <row r="427" spans="2:65" s="14" customFormat="1">
      <c r="B427" s="143"/>
      <c r="C427" s="250"/>
      <c r="D427" s="242" t="s">
        <v>153</v>
      </c>
      <c r="E427" s="251" t="s">
        <v>1</v>
      </c>
      <c r="F427" s="252" t="s">
        <v>156</v>
      </c>
      <c r="G427" s="250"/>
      <c r="H427" s="253">
        <v>109.5</v>
      </c>
      <c r="I427" s="145"/>
      <c r="L427" s="143"/>
      <c r="M427" s="146"/>
      <c r="T427" s="147"/>
      <c r="AT427" s="144" t="s">
        <v>153</v>
      </c>
      <c r="AU427" s="144" t="s">
        <v>84</v>
      </c>
      <c r="AV427" s="14" t="s">
        <v>152</v>
      </c>
      <c r="AW427" s="14" t="s">
        <v>30</v>
      </c>
      <c r="AX427" s="14" t="s">
        <v>82</v>
      </c>
      <c r="AY427" s="144" t="s">
        <v>147</v>
      </c>
    </row>
    <row r="428" spans="2:65" s="1" customFormat="1" ht="16.5" customHeight="1">
      <c r="B428" s="123"/>
      <c r="C428" s="254" t="s">
        <v>553</v>
      </c>
      <c r="D428" s="254" t="s">
        <v>254</v>
      </c>
      <c r="E428" s="255" t="s">
        <v>554</v>
      </c>
      <c r="F428" s="256" t="s">
        <v>555</v>
      </c>
      <c r="G428" s="257" t="s">
        <v>150</v>
      </c>
      <c r="H428" s="258">
        <v>10.95</v>
      </c>
      <c r="I428" s="149"/>
      <c r="J428" s="150">
        <f>ROUND(I428*H428,2)</f>
        <v>0</v>
      </c>
      <c r="K428" s="148" t="s">
        <v>151</v>
      </c>
      <c r="L428" s="151"/>
      <c r="M428" s="152" t="s">
        <v>1</v>
      </c>
      <c r="N428" s="153" t="s">
        <v>39</v>
      </c>
      <c r="P428" s="129">
        <f>O428*H428</f>
        <v>0</v>
      </c>
      <c r="Q428" s="129">
        <v>0.222</v>
      </c>
      <c r="R428" s="129">
        <f>Q428*H428</f>
        <v>2.4308999999999998</v>
      </c>
      <c r="S428" s="129">
        <v>0</v>
      </c>
      <c r="T428" s="130">
        <f>S428*H428</f>
        <v>0</v>
      </c>
      <c r="AR428" s="131" t="s">
        <v>179</v>
      </c>
      <c r="AT428" s="131" t="s">
        <v>254</v>
      </c>
      <c r="AU428" s="131" t="s">
        <v>84</v>
      </c>
      <c r="AY428" s="16" t="s">
        <v>147</v>
      </c>
      <c r="BE428" s="132">
        <f>IF(N428="základní",J428,0)</f>
        <v>0</v>
      </c>
      <c r="BF428" s="132">
        <f>IF(N428="snížená",J428,0)</f>
        <v>0</v>
      </c>
      <c r="BG428" s="132">
        <f>IF(N428="zákl. přenesená",J428,0)</f>
        <v>0</v>
      </c>
      <c r="BH428" s="132">
        <f>IF(N428="sníž. přenesená",J428,0)</f>
        <v>0</v>
      </c>
      <c r="BI428" s="132">
        <f>IF(N428="nulová",J428,0)</f>
        <v>0</v>
      </c>
      <c r="BJ428" s="16" t="s">
        <v>82</v>
      </c>
      <c r="BK428" s="132">
        <f>ROUND(I428*H428,2)</f>
        <v>0</v>
      </c>
      <c r="BL428" s="16" t="s">
        <v>152</v>
      </c>
      <c r="BM428" s="131" t="s">
        <v>556</v>
      </c>
    </row>
    <row r="429" spans="2:65" s="12" customFormat="1">
      <c r="B429" s="133"/>
      <c r="C429" s="241"/>
      <c r="D429" s="242" t="s">
        <v>153</v>
      </c>
      <c r="E429" s="241"/>
      <c r="F429" s="244" t="s">
        <v>557</v>
      </c>
      <c r="G429" s="241"/>
      <c r="H429" s="245">
        <v>10.95</v>
      </c>
      <c r="I429" s="135"/>
      <c r="L429" s="133"/>
      <c r="M429" s="136"/>
      <c r="T429" s="137"/>
      <c r="AT429" s="134" t="s">
        <v>153</v>
      </c>
      <c r="AU429" s="134" t="s">
        <v>84</v>
      </c>
      <c r="AV429" s="12" t="s">
        <v>84</v>
      </c>
      <c r="AW429" s="12" t="s">
        <v>3</v>
      </c>
      <c r="AX429" s="12" t="s">
        <v>82</v>
      </c>
      <c r="AY429" s="134" t="s">
        <v>147</v>
      </c>
    </row>
    <row r="430" spans="2:65" s="1" customFormat="1" ht="24.2" customHeight="1">
      <c r="B430" s="123"/>
      <c r="C430" s="236" t="s">
        <v>558</v>
      </c>
      <c r="D430" s="236" t="s">
        <v>149</v>
      </c>
      <c r="E430" s="237" t="s">
        <v>559</v>
      </c>
      <c r="F430" s="238" t="s">
        <v>560</v>
      </c>
      <c r="G430" s="239" t="s">
        <v>172</v>
      </c>
      <c r="H430" s="240">
        <v>109.5</v>
      </c>
      <c r="I430" s="125"/>
      <c r="J430" s="126">
        <f>ROUND(I430*H430,2)</f>
        <v>0</v>
      </c>
      <c r="K430" s="124" t="s">
        <v>151</v>
      </c>
      <c r="L430" s="29"/>
      <c r="M430" s="127" t="s">
        <v>1</v>
      </c>
      <c r="N430" s="128" t="s">
        <v>39</v>
      </c>
      <c r="P430" s="129">
        <f>O430*H430</f>
        <v>0</v>
      </c>
      <c r="Q430" s="129">
        <v>8.9779999999999999E-2</v>
      </c>
      <c r="R430" s="129">
        <f>Q430*H430</f>
        <v>9.8309099999999994</v>
      </c>
      <c r="S430" s="129">
        <v>0</v>
      </c>
      <c r="T430" s="130">
        <f>S430*H430</f>
        <v>0</v>
      </c>
      <c r="AR430" s="131" t="s">
        <v>152</v>
      </c>
      <c r="AT430" s="131" t="s">
        <v>149</v>
      </c>
      <c r="AU430" s="131" t="s">
        <v>84</v>
      </c>
      <c r="AY430" s="16" t="s">
        <v>147</v>
      </c>
      <c r="BE430" s="132">
        <f>IF(N430="základní",J430,0)</f>
        <v>0</v>
      </c>
      <c r="BF430" s="132">
        <f>IF(N430="snížená",J430,0)</f>
        <v>0</v>
      </c>
      <c r="BG430" s="132">
        <f>IF(N430="zákl. přenesená",J430,0)</f>
        <v>0</v>
      </c>
      <c r="BH430" s="132">
        <f>IF(N430="sníž. přenesená",J430,0)</f>
        <v>0</v>
      </c>
      <c r="BI430" s="132">
        <f>IF(N430="nulová",J430,0)</f>
        <v>0</v>
      </c>
      <c r="BJ430" s="16" t="s">
        <v>82</v>
      </c>
      <c r="BK430" s="132">
        <f>ROUND(I430*H430,2)</f>
        <v>0</v>
      </c>
      <c r="BL430" s="16" t="s">
        <v>152</v>
      </c>
      <c r="BM430" s="131" t="s">
        <v>561</v>
      </c>
    </row>
    <row r="431" spans="2:65" s="1" customFormat="1" ht="16.5" customHeight="1">
      <c r="B431" s="123"/>
      <c r="C431" s="254" t="s">
        <v>562</v>
      </c>
      <c r="D431" s="254" t="s">
        <v>254</v>
      </c>
      <c r="E431" s="255" t="s">
        <v>554</v>
      </c>
      <c r="F431" s="256" t="s">
        <v>555</v>
      </c>
      <c r="G431" s="257" t="s">
        <v>150</v>
      </c>
      <c r="H431" s="258">
        <v>10.95</v>
      </c>
      <c r="I431" s="149"/>
      <c r="J431" s="150">
        <f>ROUND(I431*H431,2)</f>
        <v>0</v>
      </c>
      <c r="K431" s="148" t="s">
        <v>151</v>
      </c>
      <c r="L431" s="151"/>
      <c r="M431" s="152" t="s">
        <v>1</v>
      </c>
      <c r="N431" s="153" t="s">
        <v>39</v>
      </c>
      <c r="P431" s="129">
        <f>O431*H431</f>
        <v>0</v>
      </c>
      <c r="Q431" s="129">
        <v>0.222</v>
      </c>
      <c r="R431" s="129">
        <f>Q431*H431</f>
        <v>2.4308999999999998</v>
      </c>
      <c r="S431" s="129">
        <v>0</v>
      </c>
      <c r="T431" s="130">
        <f>S431*H431</f>
        <v>0</v>
      </c>
      <c r="AR431" s="131" t="s">
        <v>179</v>
      </c>
      <c r="AT431" s="131" t="s">
        <v>254</v>
      </c>
      <c r="AU431" s="131" t="s">
        <v>84</v>
      </c>
      <c r="AY431" s="16" t="s">
        <v>147</v>
      </c>
      <c r="BE431" s="132">
        <f>IF(N431="základní",J431,0)</f>
        <v>0</v>
      </c>
      <c r="BF431" s="132">
        <f>IF(N431="snížená",J431,0)</f>
        <v>0</v>
      </c>
      <c r="BG431" s="132">
        <f>IF(N431="zákl. přenesená",J431,0)</f>
        <v>0</v>
      </c>
      <c r="BH431" s="132">
        <f>IF(N431="sníž. přenesená",J431,0)</f>
        <v>0</v>
      </c>
      <c r="BI431" s="132">
        <f>IF(N431="nulová",J431,0)</f>
        <v>0</v>
      </c>
      <c r="BJ431" s="16" t="s">
        <v>82</v>
      </c>
      <c r="BK431" s="132">
        <f>ROUND(I431*H431,2)</f>
        <v>0</v>
      </c>
      <c r="BL431" s="16" t="s">
        <v>152</v>
      </c>
      <c r="BM431" s="131" t="s">
        <v>563</v>
      </c>
    </row>
    <row r="432" spans="2:65" s="12" customFormat="1">
      <c r="B432" s="133"/>
      <c r="C432" s="241"/>
      <c r="D432" s="242" t="s">
        <v>153</v>
      </c>
      <c r="E432" s="241"/>
      <c r="F432" s="244" t="s">
        <v>557</v>
      </c>
      <c r="G432" s="241"/>
      <c r="H432" s="245">
        <v>10.95</v>
      </c>
      <c r="I432" s="135"/>
      <c r="L432" s="133"/>
      <c r="M432" s="136"/>
      <c r="T432" s="137"/>
      <c r="AT432" s="134" t="s">
        <v>153</v>
      </c>
      <c r="AU432" s="134" t="s">
        <v>84</v>
      </c>
      <c r="AV432" s="12" t="s">
        <v>84</v>
      </c>
      <c r="AW432" s="12" t="s">
        <v>3</v>
      </c>
      <c r="AX432" s="12" t="s">
        <v>82</v>
      </c>
      <c r="AY432" s="134" t="s">
        <v>147</v>
      </c>
    </row>
    <row r="433" spans="2:65" s="1" customFormat="1" ht="33" customHeight="1">
      <c r="B433" s="123"/>
      <c r="C433" s="236" t="s">
        <v>564</v>
      </c>
      <c r="D433" s="236" t="s">
        <v>149</v>
      </c>
      <c r="E433" s="237" t="s">
        <v>565</v>
      </c>
      <c r="F433" s="238" t="s">
        <v>566</v>
      </c>
      <c r="G433" s="239" t="s">
        <v>172</v>
      </c>
      <c r="H433" s="240">
        <v>187.3</v>
      </c>
      <c r="I433" s="125"/>
      <c r="J433" s="126">
        <f>ROUND(I433*H433,2)</f>
        <v>0</v>
      </c>
      <c r="K433" s="124" t="s">
        <v>151</v>
      </c>
      <c r="L433" s="29"/>
      <c r="M433" s="127" t="s">
        <v>1</v>
      </c>
      <c r="N433" s="128" t="s">
        <v>39</v>
      </c>
      <c r="P433" s="129">
        <f>O433*H433</f>
        <v>0</v>
      </c>
      <c r="Q433" s="129">
        <v>0.15540000000000001</v>
      </c>
      <c r="R433" s="129">
        <f>Q433*H433</f>
        <v>29.106420000000004</v>
      </c>
      <c r="S433" s="129">
        <v>0</v>
      </c>
      <c r="T433" s="130">
        <f>S433*H433</f>
        <v>0</v>
      </c>
      <c r="AR433" s="131" t="s">
        <v>152</v>
      </c>
      <c r="AT433" s="131" t="s">
        <v>149</v>
      </c>
      <c r="AU433" s="131" t="s">
        <v>84</v>
      </c>
      <c r="AY433" s="16" t="s">
        <v>147</v>
      </c>
      <c r="BE433" s="132">
        <f>IF(N433="základní",J433,0)</f>
        <v>0</v>
      </c>
      <c r="BF433" s="132">
        <f>IF(N433="snížená",J433,0)</f>
        <v>0</v>
      </c>
      <c r="BG433" s="132">
        <f>IF(N433="zákl. přenesená",J433,0)</f>
        <v>0</v>
      </c>
      <c r="BH433" s="132">
        <f>IF(N433="sníž. přenesená",J433,0)</f>
        <v>0</v>
      </c>
      <c r="BI433" s="132">
        <f>IF(N433="nulová",J433,0)</f>
        <v>0</v>
      </c>
      <c r="BJ433" s="16" t="s">
        <v>82</v>
      </c>
      <c r="BK433" s="132">
        <f>ROUND(I433*H433,2)</f>
        <v>0</v>
      </c>
      <c r="BL433" s="16" t="s">
        <v>152</v>
      </c>
      <c r="BM433" s="131" t="s">
        <v>567</v>
      </c>
    </row>
    <row r="434" spans="2:65" s="12" customFormat="1">
      <c r="B434" s="133"/>
      <c r="C434" s="241"/>
      <c r="D434" s="242" t="s">
        <v>153</v>
      </c>
      <c r="E434" s="243" t="s">
        <v>1</v>
      </c>
      <c r="F434" s="244" t="s">
        <v>568</v>
      </c>
      <c r="G434" s="241"/>
      <c r="H434" s="245">
        <v>175.8</v>
      </c>
      <c r="I434" s="135"/>
      <c r="L434" s="133"/>
      <c r="M434" s="136"/>
      <c r="T434" s="137"/>
      <c r="AT434" s="134" t="s">
        <v>153</v>
      </c>
      <c r="AU434" s="134" t="s">
        <v>84</v>
      </c>
      <c r="AV434" s="12" t="s">
        <v>84</v>
      </c>
      <c r="AW434" s="12" t="s">
        <v>30</v>
      </c>
      <c r="AX434" s="12" t="s">
        <v>74</v>
      </c>
      <c r="AY434" s="134" t="s">
        <v>147</v>
      </c>
    </row>
    <row r="435" spans="2:65" s="12" customFormat="1">
      <c r="B435" s="133"/>
      <c r="C435" s="241"/>
      <c r="D435" s="242" t="s">
        <v>153</v>
      </c>
      <c r="E435" s="243" t="s">
        <v>1</v>
      </c>
      <c r="F435" s="244" t="s">
        <v>569</v>
      </c>
      <c r="G435" s="241"/>
      <c r="H435" s="245">
        <v>4</v>
      </c>
      <c r="I435" s="135"/>
      <c r="L435" s="133"/>
      <c r="M435" s="136"/>
      <c r="T435" s="137"/>
      <c r="AT435" s="134" t="s">
        <v>153</v>
      </c>
      <c r="AU435" s="134" t="s">
        <v>84</v>
      </c>
      <c r="AV435" s="12" t="s">
        <v>84</v>
      </c>
      <c r="AW435" s="12" t="s">
        <v>30</v>
      </c>
      <c r="AX435" s="12" t="s">
        <v>74</v>
      </c>
      <c r="AY435" s="134" t="s">
        <v>147</v>
      </c>
    </row>
    <row r="436" spans="2:65" s="12" customFormat="1">
      <c r="B436" s="133"/>
      <c r="C436" s="241"/>
      <c r="D436" s="242" t="s">
        <v>153</v>
      </c>
      <c r="E436" s="243" t="s">
        <v>1</v>
      </c>
      <c r="F436" s="244" t="s">
        <v>570</v>
      </c>
      <c r="G436" s="241"/>
      <c r="H436" s="245">
        <v>7.5</v>
      </c>
      <c r="I436" s="135"/>
      <c r="L436" s="133"/>
      <c r="M436" s="136"/>
      <c r="T436" s="137"/>
      <c r="AT436" s="134" t="s">
        <v>153</v>
      </c>
      <c r="AU436" s="134" t="s">
        <v>84</v>
      </c>
      <c r="AV436" s="12" t="s">
        <v>84</v>
      </c>
      <c r="AW436" s="12" t="s">
        <v>30</v>
      </c>
      <c r="AX436" s="12" t="s">
        <v>74</v>
      </c>
      <c r="AY436" s="134" t="s">
        <v>147</v>
      </c>
    </row>
    <row r="437" spans="2:65" s="13" customFormat="1">
      <c r="B437" s="138"/>
      <c r="C437" s="246"/>
      <c r="D437" s="242" t="s">
        <v>153</v>
      </c>
      <c r="E437" s="247" t="s">
        <v>1</v>
      </c>
      <c r="F437" s="248" t="s">
        <v>154</v>
      </c>
      <c r="G437" s="246"/>
      <c r="H437" s="249">
        <v>187.3</v>
      </c>
      <c r="I437" s="140"/>
      <c r="L437" s="138"/>
      <c r="M437" s="141"/>
      <c r="T437" s="142"/>
      <c r="AT437" s="139" t="s">
        <v>153</v>
      </c>
      <c r="AU437" s="139" t="s">
        <v>84</v>
      </c>
      <c r="AV437" s="13" t="s">
        <v>155</v>
      </c>
      <c r="AW437" s="13" t="s">
        <v>30</v>
      </c>
      <c r="AX437" s="13" t="s">
        <v>74</v>
      </c>
      <c r="AY437" s="139" t="s">
        <v>147</v>
      </c>
    </row>
    <row r="438" spans="2:65" s="14" customFormat="1">
      <c r="B438" s="143"/>
      <c r="C438" s="250"/>
      <c r="D438" s="242" t="s">
        <v>153</v>
      </c>
      <c r="E438" s="251" t="s">
        <v>1</v>
      </c>
      <c r="F438" s="252" t="s">
        <v>156</v>
      </c>
      <c r="G438" s="250"/>
      <c r="H438" s="253">
        <v>187.3</v>
      </c>
      <c r="I438" s="145"/>
      <c r="L438" s="143"/>
      <c r="M438" s="146"/>
      <c r="T438" s="147"/>
      <c r="AT438" s="144" t="s">
        <v>153</v>
      </c>
      <c r="AU438" s="144" t="s">
        <v>84</v>
      </c>
      <c r="AV438" s="14" t="s">
        <v>152</v>
      </c>
      <c r="AW438" s="14" t="s">
        <v>30</v>
      </c>
      <c r="AX438" s="14" t="s">
        <v>82</v>
      </c>
      <c r="AY438" s="144" t="s">
        <v>147</v>
      </c>
    </row>
    <row r="439" spans="2:65" s="1" customFormat="1" ht="16.5" customHeight="1">
      <c r="B439" s="123"/>
      <c r="C439" s="254" t="s">
        <v>571</v>
      </c>
      <c r="D439" s="254" t="s">
        <v>254</v>
      </c>
      <c r="E439" s="255" t="s">
        <v>572</v>
      </c>
      <c r="F439" s="256" t="s">
        <v>573</v>
      </c>
      <c r="G439" s="257" t="s">
        <v>172</v>
      </c>
      <c r="H439" s="258">
        <v>175.8</v>
      </c>
      <c r="I439" s="149"/>
      <c r="J439" s="150">
        <f>ROUND(I439*H439,2)</f>
        <v>0</v>
      </c>
      <c r="K439" s="148" t="s">
        <v>151</v>
      </c>
      <c r="L439" s="151"/>
      <c r="M439" s="152" t="s">
        <v>1</v>
      </c>
      <c r="N439" s="153" t="s">
        <v>39</v>
      </c>
      <c r="P439" s="129">
        <f>O439*H439</f>
        <v>0</v>
      </c>
      <c r="Q439" s="129">
        <v>0.08</v>
      </c>
      <c r="R439" s="129">
        <f>Q439*H439</f>
        <v>14.064000000000002</v>
      </c>
      <c r="S439" s="129">
        <v>0</v>
      </c>
      <c r="T439" s="130">
        <f>S439*H439</f>
        <v>0</v>
      </c>
      <c r="AR439" s="131" t="s">
        <v>179</v>
      </c>
      <c r="AT439" s="131" t="s">
        <v>254</v>
      </c>
      <c r="AU439" s="131" t="s">
        <v>84</v>
      </c>
      <c r="AY439" s="16" t="s">
        <v>147</v>
      </c>
      <c r="BE439" s="132">
        <f>IF(N439="základní",J439,0)</f>
        <v>0</v>
      </c>
      <c r="BF439" s="132">
        <f>IF(N439="snížená",J439,0)</f>
        <v>0</v>
      </c>
      <c r="BG439" s="132">
        <f>IF(N439="zákl. přenesená",J439,0)</f>
        <v>0</v>
      </c>
      <c r="BH439" s="132">
        <f>IF(N439="sníž. přenesená",J439,0)</f>
        <v>0</v>
      </c>
      <c r="BI439" s="132">
        <f>IF(N439="nulová",J439,0)</f>
        <v>0</v>
      </c>
      <c r="BJ439" s="16" t="s">
        <v>82</v>
      </c>
      <c r="BK439" s="132">
        <f>ROUND(I439*H439,2)</f>
        <v>0</v>
      </c>
      <c r="BL439" s="16" t="s">
        <v>152</v>
      </c>
      <c r="BM439" s="131" t="s">
        <v>574</v>
      </c>
    </row>
    <row r="440" spans="2:65" s="12" customFormat="1">
      <c r="B440" s="133"/>
      <c r="C440" s="241"/>
      <c r="D440" s="242" t="s">
        <v>153</v>
      </c>
      <c r="E440" s="241"/>
      <c r="F440" s="244" t="s">
        <v>575</v>
      </c>
      <c r="G440" s="241"/>
      <c r="H440" s="245">
        <v>175.8</v>
      </c>
      <c r="I440" s="135"/>
      <c r="L440" s="133"/>
      <c r="M440" s="136"/>
      <c r="T440" s="137"/>
      <c r="AT440" s="134" t="s">
        <v>153</v>
      </c>
      <c r="AU440" s="134" t="s">
        <v>84</v>
      </c>
      <c r="AV440" s="12" t="s">
        <v>84</v>
      </c>
      <c r="AW440" s="12" t="s">
        <v>3</v>
      </c>
      <c r="AX440" s="12" t="s">
        <v>82</v>
      </c>
      <c r="AY440" s="134" t="s">
        <v>147</v>
      </c>
    </row>
    <row r="441" spans="2:65" s="1" customFormat="1" ht="24.2" customHeight="1">
      <c r="B441" s="123"/>
      <c r="C441" s="254" t="s">
        <v>576</v>
      </c>
      <c r="D441" s="254" t="s">
        <v>254</v>
      </c>
      <c r="E441" s="255" t="s">
        <v>577</v>
      </c>
      <c r="F441" s="256" t="s">
        <v>578</v>
      </c>
      <c r="G441" s="257" t="s">
        <v>172</v>
      </c>
      <c r="H441" s="258">
        <v>7.5</v>
      </c>
      <c r="I441" s="149"/>
      <c r="J441" s="150">
        <f>ROUND(I441*H441,2)</f>
        <v>0</v>
      </c>
      <c r="K441" s="148" t="s">
        <v>151</v>
      </c>
      <c r="L441" s="151"/>
      <c r="M441" s="152" t="s">
        <v>1</v>
      </c>
      <c r="N441" s="153" t="s">
        <v>39</v>
      </c>
      <c r="P441" s="129">
        <f>O441*H441</f>
        <v>0</v>
      </c>
      <c r="Q441" s="129">
        <v>4.8300000000000003E-2</v>
      </c>
      <c r="R441" s="129">
        <f>Q441*H441</f>
        <v>0.36225000000000002</v>
      </c>
      <c r="S441" s="129">
        <v>0</v>
      </c>
      <c r="T441" s="130">
        <f>S441*H441</f>
        <v>0</v>
      </c>
      <c r="AR441" s="131" t="s">
        <v>179</v>
      </c>
      <c r="AT441" s="131" t="s">
        <v>254</v>
      </c>
      <c r="AU441" s="131" t="s">
        <v>84</v>
      </c>
      <c r="AY441" s="16" t="s">
        <v>147</v>
      </c>
      <c r="BE441" s="132">
        <f>IF(N441="základní",J441,0)</f>
        <v>0</v>
      </c>
      <c r="BF441" s="132">
        <f>IF(N441="snížená",J441,0)</f>
        <v>0</v>
      </c>
      <c r="BG441" s="132">
        <f>IF(N441="zákl. přenesená",J441,0)</f>
        <v>0</v>
      </c>
      <c r="BH441" s="132">
        <f>IF(N441="sníž. přenesená",J441,0)</f>
        <v>0</v>
      </c>
      <c r="BI441" s="132">
        <f>IF(N441="nulová",J441,0)</f>
        <v>0</v>
      </c>
      <c r="BJ441" s="16" t="s">
        <v>82</v>
      </c>
      <c r="BK441" s="132">
        <f>ROUND(I441*H441,2)</f>
        <v>0</v>
      </c>
      <c r="BL441" s="16" t="s">
        <v>152</v>
      </c>
      <c r="BM441" s="131" t="s">
        <v>579</v>
      </c>
    </row>
    <row r="442" spans="2:65" s="12" customFormat="1">
      <c r="B442" s="133"/>
      <c r="C442" s="241"/>
      <c r="D442" s="242" t="s">
        <v>153</v>
      </c>
      <c r="E442" s="241"/>
      <c r="F442" s="244" t="s">
        <v>580</v>
      </c>
      <c r="G442" s="241"/>
      <c r="H442" s="245">
        <v>7.5</v>
      </c>
      <c r="I442" s="135"/>
      <c r="L442" s="133"/>
      <c r="M442" s="136"/>
      <c r="T442" s="137"/>
      <c r="AT442" s="134" t="s">
        <v>153</v>
      </c>
      <c r="AU442" s="134" t="s">
        <v>84</v>
      </c>
      <c r="AV442" s="12" t="s">
        <v>84</v>
      </c>
      <c r="AW442" s="12" t="s">
        <v>3</v>
      </c>
      <c r="AX442" s="12" t="s">
        <v>82</v>
      </c>
      <c r="AY442" s="134" t="s">
        <v>147</v>
      </c>
    </row>
    <row r="443" spans="2:65" s="1" customFormat="1" ht="24.2" customHeight="1">
      <c r="B443" s="123"/>
      <c r="C443" s="254" t="s">
        <v>581</v>
      </c>
      <c r="D443" s="254" t="s">
        <v>254</v>
      </c>
      <c r="E443" s="255" t="s">
        <v>582</v>
      </c>
      <c r="F443" s="256" t="s">
        <v>583</v>
      </c>
      <c r="G443" s="257" t="s">
        <v>172</v>
      </c>
      <c r="H443" s="258">
        <v>4</v>
      </c>
      <c r="I443" s="149"/>
      <c r="J443" s="150">
        <f>ROUND(I443*H443,2)</f>
        <v>0</v>
      </c>
      <c r="K443" s="148" t="s">
        <v>151</v>
      </c>
      <c r="L443" s="151"/>
      <c r="M443" s="152" t="s">
        <v>1</v>
      </c>
      <c r="N443" s="153" t="s">
        <v>39</v>
      </c>
      <c r="P443" s="129">
        <f>O443*H443</f>
        <v>0</v>
      </c>
      <c r="Q443" s="129">
        <v>6.5670000000000006E-2</v>
      </c>
      <c r="R443" s="129">
        <f>Q443*H443</f>
        <v>0.26268000000000002</v>
      </c>
      <c r="S443" s="129">
        <v>0</v>
      </c>
      <c r="T443" s="130">
        <f>S443*H443</f>
        <v>0</v>
      </c>
      <c r="AR443" s="131" t="s">
        <v>179</v>
      </c>
      <c r="AT443" s="131" t="s">
        <v>254</v>
      </c>
      <c r="AU443" s="131" t="s">
        <v>84</v>
      </c>
      <c r="AY443" s="16" t="s">
        <v>147</v>
      </c>
      <c r="BE443" s="132">
        <f>IF(N443="základní",J443,0)</f>
        <v>0</v>
      </c>
      <c r="BF443" s="132">
        <f>IF(N443="snížená",J443,0)</f>
        <v>0</v>
      </c>
      <c r="BG443" s="132">
        <f>IF(N443="zákl. přenesená",J443,0)</f>
        <v>0</v>
      </c>
      <c r="BH443" s="132">
        <f>IF(N443="sníž. přenesená",J443,0)</f>
        <v>0</v>
      </c>
      <c r="BI443" s="132">
        <f>IF(N443="nulová",J443,0)</f>
        <v>0</v>
      </c>
      <c r="BJ443" s="16" t="s">
        <v>82</v>
      </c>
      <c r="BK443" s="132">
        <f>ROUND(I443*H443,2)</f>
        <v>0</v>
      </c>
      <c r="BL443" s="16" t="s">
        <v>152</v>
      </c>
      <c r="BM443" s="131" t="s">
        <v>584</v>
      </c>
    </row>
    <row r="444" spans="2:65" s="12" customFormat="1">
      <c r="B444" s="133"/>
      <c r="C444" s="241"/>
      <c r="D444" s="242" t="s">
        <v>153</v>
      </c>
      <c r="E444" s="241"/>
      <c r="F444" s="244" t="s">
        <v>585</v>
      </c>
      <c r="G444" s="241"/>
      <c r="H444" s="245">
        <v>4</v>
      </c>
      <c r="I444" s="135"/>
      <c r="L444" s="133"/>
      <c r="M444" s="136"/>
      <c r="T444" s="137"/>
      <c r="AT444" s="134" t="s">
        <v>153</v>
      </c>
      <c r="AU444" s="134" t="s">
        <v>84</v>
      </c>
      <c r="AV444" s="12" t="s">
        <v>84</v>
      </c>
      <c r="AW444" s="12" t="s">
        <v>3</v>
      </c>
      <c r="AX444" s="12" t="s">
        <v>82</v>
      </c>
      <c r="AY444" s="134" t="s">
        <v>147</v>
      </c>
    </row>
    <row r="445" spans="2:65" s="1" customFormat="1" ht="33" customHeight="1">
      <c r="B445" s="123"/>
      <c r="C445" s="236" t="s">
        <v>586</v>
      </c>
      <c r="D445" s="236" t="s">
        <v>149</v>
      </c>
      <c r="E445" s="237" t="s">
        <v>587</v>
      </c>
      <c r="F445" s="238" t="s">
        <v>588</v>
      </c>
      <c r="G445" s="239" t="s">
        <v>172</v>
      </c>
      <c r="H445" s="240">
        <v>8</v>
      </c>
      <c r="I445" s="125"/>
      <c r="J445" s="126">
        <f>ROUND(I445*H445,2)</f>
        <v>0</v>
      </c>
      <c r="K445" s="124" t="s">
        <v>151</v>
      </c>
      <c r="L445" s="29"/>
      <c r="M445" s="127" t="s">
        <v>1</v>
      </c>
      <c r="N445" s="128" t="s">
        <v>39</v>
      </c>
      <c r="P445" s="129">
        <f>O445*H445</f>
        <v>0</v>
      </c>
      <c r="Q445" s="129">
        <v>0.1295</v>
      </c>
      <c r="R445" s="129">
        <f>Q445*H445</f>
        <v>1.036</v>
      </c>
      <c r="S445" s="129">
        <v>0</v>
      </c>
      <c r="T445" s="130">
        <f>S445*H445</f>
        <v>0</v>
      </c>
      <c r="AR445" s="131" t="s">
        <v>152</v>
      </c>
      <c r="AT445" s="131" t="s">
        <v>149</v>
      </c>
      <c r="AU445" s="131" t="s">
        <v>84</v>
      </c>
      <c r="AY445" s="16" t="s">
        <v>147</v>
      </c>
      <c r="BE445" s="132">
        <f>IF(N445="základní",J445,0)</f>
        <v>0</v>
      </c>
      <c r="BF445" s="132">
        <f>IF(N445="snížená",J445,0)</f>
        <v>0</v>
      </c>
      <c r="BG445" s="132">
        <f>IF(N445="zákl. přenesená",J445,0)</f>
        <v>0</v>
      </c>
      <c r="BH445" s="132">
        <f>IF(N445="sníž. přenesená",J445,0)</f>
        <v>0</v>
      </c>
      <c r="BI445" s="132">
        <f>IF(N445="nulová",J445,0)</f>
        <v>0</v>
      </c>
      <c r="BJ445" s="16" t="s">
        <v>82</v>
      </c>
      <c r="BK445" s="132">
        <f>ROUND(I445*H445,2)</f>
        <v>0</v>
      </c>
      <c r="BL445" s="16" t="s">
        <v>152</v>
      </c>
      <c r="BM445" s="131" t="s">
        <v>589</v>
      </c>
    </row>
    <row r="446" spans="2:65" s="12" customFormat="1">
      <c r="B446" s="133"/>
      <c r="C446" s="241"/>
      <c r="D446" s="242" t="s">
        <v>153</v>
      </c>
      <c r="E446" s="243" t="s">
        <v>1</v>
      </c>
      <c r="F446" s="244" t="s">
        <v>590</v>
      </c>
      <c r="G446" s="241"/>
      <c r="H446" s="245">
        <v>8</v>
      </c>
      <c r="I446" s="135"/>
      <c r="L446" s="133"/>
      <c r="M446" s="136"/>
      <c r="T446" s="137"/>
      <c r="AT446" s="134" t="s">
        <v>153</v>
      </c>
      <c r="AU446" s="134" t="s">
        <v>84</v>
      </c>
      <c r="AV446" s="12" t="s">
        <v>84</v>
      </c>
      <c r="AW446" s="12" t="s">
        <v>30</v>
      </c>
      <c r="AX446" s="12" t="s">
        <v>74</v>
      </c>
      <c r="AY446" s="134" t="s">
        <v>147</v>
      </c>
    </row>
    <row r="447" spans="2:65" s="13" customFormat="1">
      <c r="B447" s="138"/>
      <c r="C447" s="246"/>
      <c r="D447" s="242" t="s">
        <v>153</v>
      </c>
      <c r="E447" s="247" t="s">
        <v>1</v>
      </c>
      <c r="F447" s="248" t="s">
        <v>154</v>
      </c>
      <c r="G447" s="246"/>
      <c r="H447" s="249">
        <v>8</v>
      </c>
      <c r="I447" s="140"/>
      <c r="L447" s="138"/>
      <c r="M447" s="141"/>
      <c r="T447" s="142"/>
      <c r="AT447" s="139" t="s">
        <v>153</v>
      </c>
      <c r="AU447" s="139" t="s">
        <v>84</v>
      </c>
      <c r="AV447" s="13" t="s">
        <v>155</v>
      </c>
      <c r="AW447" s="13" t="s">
        <v>30</v>
      </c>
      <c r="AX447" s="13" t="s">
        <v>74</v>
      </c>
      <c r="AY447" s="139" t="s">
        <v>147</v>
      </c>
    </row>
    <row r="448" spans="2:65" s="14" customFormat="1">
      <c r="B448" s="143"/>
      <c r="C448" s="250"/>
      <c r="D448" s="242" t="s">
        <v>153</v>
      </c>
      <c r="E448" s="251" t="s">
        <v>1</v>
      </c>
      <c r="F448" s="252" t="s">
        <v>156</v>
      </c>
      <c r="G448" s="250"/>
      <c r="H448" s="253">
        <v>8</v>
      </c>
      <c r="I448" s="145"/>
      <c r="L448" s="143"/>
      <c r="M448" s="146"/>
      <c r="T448" s="147"/>
      <c r="AT448" s="144" t="s">
        <v>153</v>
      </c>
      <c r="AU448" s="144" t="s">
        <v>84</v>
      </c>
      <c r="AV448" s="14" t="s">
        <v>152</v>
      </c>
      <c r="AW448" s="14" t="s">
        <v>30</v>
      </c>
      <c r="AX448" s="14" t="s">
        <v>82</v>
      </c>
      <c r="AY448" s="144" t="s">
        <v>147</v>
      </c>
    </row>
    <row r="449" spans="2:65" s="1" customFormat="1" ht="21.75" customHeight="1">
      <c r="B449" s="123"/>
      <c r="C449" s="254" t="s">
        <v>591</v>
      </c>
      <c r="D449" s="254" t="s">
        <v>254</v>
      </c>
      <c r="E449" s="255" t="s">
        <v>592</v>
      </c>
      <c r="F449" s="256" t="s">
        <v>593</v>
      </c>
      <c r="G449" s="257" t="s">
        <v>172</v>
      </c>
      <c r="H449" s="258">
        <v>8.16</v>
      </c>
      <c r="I449" s="149"/>
      <c r="J449" s="150">
        <f>ROUND(I449*H449,2)</f>
        <v>0</v>
      </c>
      <c r="K449" s="148" t="s">
        <v>151</v>
      </c>
      <c r="L449" s="151"/>
      <c r="M449" s="152" t="s">
        <v>1</v>
      </c>
      <c r="N449" s="153" t="s">
        <v>39</v>
      </c>
      <c r="P449" s="129">
        <f>O449*H449</f>
        <v>0</v>
      </c>
      <c r="Q449" s="129">
        <v>2.1999999999999999E-2</v>
      </c>
      <c r="R449" s="129">
        <f>Q449*H449</f>
        <v>0.17951999999999999</v>
      </c>
      <c r="S449" s="129">
        <v>0</v>
      </c>
      <c r="T449" s="130">
        <f>S449*H449</f>
        <v>0</v>
      </c>
      <c r="AR449" s="131" t="s">
        <v>179</v>
      </c>
      <c r="AT449" s="131" t="s">
        <v>254</v>
      </c>
      <c r="AU449" s="131" t="s">
        <v>84</v>
      </c>
      <c r="AY449" s="16" t="s">
        <v>147</v>
      </c>
      <c r="BE449" s="132">
        <f>IF(N449="základní",J449,0)</f>
        <v>0</v>
      </c>
      <c r="BF449" s="132">
        <f>IF(N449="snížená",J449,0)</f>
        <v>0</v>
      </c>
      <c r="BG449" s="132">
        <f>IF(N449="zákl. přenesená",J449,0)</f>
        <v>0</v>
      </c>
      <c r="BH449" s="132">
        <f>IF(N449="sníž. přenesená",J449,0)</f>
        <v>0</v>
      </c>
      <c r="BI449" s="132">
        <f>IF(N449="nulová",J449,0)</f>
        <v>0</v>
      </c>
      <c r="BJ449" s="16" t="s">
        <v>82</v>
      </c>
      <c r="BK449" s="132">
        <f>ROUND(I449*H449,2)</f>
        <v>0</v>
      </c>
      <c r="BL449" s="16" t="s">
        <v>152</v>
      </c>
      <c r="BM449" s="131" t="s">
        <v>594</v>
      </c>
    </row>
    <row r="450" spans="2:65" s="12" customFormat="1">
      <c r="B450" s="133"/>
      <c r="C450" s="241"/>
      <c r="D450" s="242" t="s">
        <v>153</v>
      </c>
      <c r="E450" s="241"/>
      <c r="F450" s="244" t="s">
        <v>595</v>
      </c>
      <c r="G450" s="241"/>
      <c r="H450" s="245">
        <v>8.16</v>
      </c>
      <c r="I450" s="135"/>
      <c r="L450" s="133"/>
      <c r="M450" s="136"/>
      <c r="T450" s="137"/>
      <c r="AT450" s="134" t="s">
        <v>153</v>
      </c>
      <c r="AU450" s="134" t="s">
        <v>84</v>
      </c>
      <c r="AV450" s="12" t="s">
        <v>84</v>
      </c>
      <c r="AW450" s="12" t="s">
        <v>3</v>
      </c>
      <c r="AX450" s="12" t="s">
        <v>82</v>
      </c>
      <c r="AY450" s="134" t="s">
        <v>147</v>
      </c>
    </row>
    <row r="451" spans="2:65" s="1" customFormat="1" ht="24.2" customHeight="1">
      <c r="B451" s="123"/>
      <c r="C451" s="236" t="s">
        <v>596</v>
      </c>
      <c r="D451" s="236" t="s">
        <v>149</v>
      </c>
      <c r="E451" s="237" t="s">
        <v>597</v>
      </c>
      <c r="F451" s="238" t="s">
        <v>598</v>
      </c>
      <c r="G451" s="239" t="s">
        <v>172</v>
      </c>
      <c r="H451" s="240">
        <v>20.7</v>
      </c>
      <c r="I451" s="125"/>
      <c r="J451" s="126">
        <f>ROUND(I451*H451,2)</f>
        <v>0</v>
      </c>
      <c r="K451" s="124" t="s">
        <v>151</v>
      </c>
      <c r="L451" s="29"/>
      <c r="M451" s="127" t="s">
        <v>1</v>
      </c>
      <c r="N451" s="128" t="s">
        <v>39</v>
      </c>
      <c r="P451" s="129">
        <f>O451*H451</f>
        <v>0</v>
      </c>
      <c r="Q451" s="129">
        <v>6.0000000000000002E-5</v>
      </c>
      <c r="R451" s="129">
        <f>Q451*H451</f>
        <v>1.242E-3</v>
      </c>
      <c r="S451" s="129">
        <v>0</v>
      </c>
      <c r="T451" s="130">
        <f>S451*H451</f>
        <v>0</v>
      </c>
      <c r="AR451" s="131" t="s">
        <v>152</v>
      </c>
      <c r="AT451" s="131" t="s">
        <v>149</v>
      </c>
      <c r="AU451" s="131" t="s">
        <v>84</v>
      </c>
      <c r="AY451" s="16" t="s">
        <v>147</v>
      </c>
      <c r="BE451" s="132">
        <f>IF(N451="základní",J451,0)</f>
        <v>0</v>
      </c>
      <c r="BF451" s="132">
        <f>IF(N451="snížená",J451,0)</f>
        <v>0</v>
      </c>
      <c r="BG451" s="132">
        <f>IF(N451="zákl. přenesená",J451,0)</f>
        <v>0</v>
      </c>
      <c r="BH451" s="132">
        <f>IF(N451="sníž. přenesená",J451,0)</f>
        <v>0</v>
      </c>
      <c r="BI451" s="132">
        <f>IF(N451="nulová",J451,0)</f>
        <v>0</v>
      </c>
      <c r="BJ451" s="16" t="s">
        <v>82</v>
      </c>
      <c r="BK451" s="132">
        <f>ROUND(I451*H451,2)</f>
        <v>0</v>
      </c>
      <c r="BL451" s="16" t="s">
        <v>152</v>
      </c>
      <c r="BM451" s="131" t="s">
        <v>599</v>
      </c>
    </row>
    <row r="452" spans="2:65" s="12" customFormat="1">
      <c r="B452" s="133"/>
      <c r="C452" s="241"/>
      <c r="D452" s="242" t="s">
        <v>153</v>
      </c>
      <c r="E452" s="243" t="s">
        <v>1</v>
      </c>
      <c r="F452" s="244" t="s">
        <v>600</v>
      </c>
      <c r="G452" s="241"/>
      <c r="H452" s="245">
        <v>20.7</v>
      </c>
      <c r="I452" s="135"/>
      <c r="L452" s="133"/>
      <c r="M452" s="136"/>
      <c r="T452" s="137"/>
      <c r="AT452" s="134" t="s">
        <v>153</v>
      </c>
      <c r="AU452" s="134" t="s">
        <v>84</v>
      </c>
      <c r="AV452" s="12" t="s">
        <v>84</v>
      </c>
      <c r="AW452" s="12" t="s">
        <v>30</v>
      </c>
      <c r="AX452" s="12" t="s">
        <v>74</v>
      </c>
      <c r="AY452" s="134" t="s">
        <v>147</v>
      </c>
    </row>
    <row r="453" spans="2:65" s="13" customFormat="1">
      <c r="B453" s="138"/>
      <c r="C453" s="246"/>
      <c r="D453" s="242" t="s">
        <v>153</v>
      </c>
      <c r="E453" s="247" t="s">
        <v>1</v>
      </c>
      <c r="F453" s="248" t="s">
        <v>154</v>
      </c>
      <c r="G453" s="246"/>
      <c r="H453" s="249">
        <v>20.7</v>
      </c>
      <c r="I453" s="140"/>
      <c r="L453" s="138"/>
      <c r="M453" s="141"/>
      <c r="T453" s="142"/>
      <c r="AT453" s="139" t="s">
        <v>153</v>
      </c>
      <c r="AU453" s="139" t="s">
        <v>84</v>
      </c>
      <c r="AV453" s="13" t="s">
        <v>155</v>
      </c>
      <c r="AW453" s="13" t="s">
        <v>30</v>
      </c>
      <c r="AX453" s="13" t="s">
        <v>74</v>
      </c>
      <c r="AY453" s="139" t="s">
        <v>147</v>
      </c>
    </row>
    <row r="454" spans="2:65" s="14" customFormat="1">
      <c r="B454" s="143"/>
      <c r="C454" s="250"/>
      <c r="D454" s="242" t="s">
        <v>153</v>
      </c>
      <c r="E454" s="251" t="s">
        <v>1</v>
      </c>
      <c r="F454" s="252" t="s">
        <v>156</v>
      </c>
      <c r="G454" s="250"/>
      <c r="H454" s="253">
        <v>20.7</v>
      </c>
      <c r="I454" s="145"/>
      <c r="L454" s="143"/>
      <c r="M454" s="146"/>
      <c r="T454" s="147"/>
      <c r="AT454" s="144" t="s">
        <v>153</v>
      </c>
      <c r="AU454" s="144" t="s">
        <v>84</v>
      </c>
      <c r="AV454" s="14" t="s">
        <v>152</v>
      </c>
      <c r="AW454" s="14" t="s">
        <v>30</v>
      </c>
      <c r="AX454" s="14" t="s">
        <v>82</v>
      </c>
      <c r="AY454" s="144" t="s">
        <v>147</v>
      </c>
    </row>
    <row r="455" spans="2:65" s="1" customFormat="1" ht="24.2" customHeight="1">
      <c r="B455" s="123"/>
      <c r="C455" s="236" t="s">
        <v>601</v>
      </c>
      <c r="D455" s="236" t="s">
        <v>149</v>
      </c>
      <c r="E455" s="237" t="s">
        <v>602</v>
      </c>
      <c r="F455" s="238" t="s">
        <v>603</v>
      </c>
      <c r="G455" s="239" t="s">
        <v>172</v>
      </c>
      <c r="H455" s="240">
        <v>20.7</v>
      </c>
      <c r="I455" s="125"/>
      <c r="J455" s="126">
        <f>ROUND(I455*H455,2)</f>
        <v>0</v>
      </c>
      <c r="K455" s="124" t="s">
        <v>151</v>
      </c>
      <c r="L455" s="29"/>
      <c r="M455" s="127" t="s">
        <v>1</v>
      </c>
      <c r="N455" s="128" t="s">
        <v>39</v>
      </c>
      <c r="P455" s="129">
        <f>O455*H455</f>
        <v>0</v>
      </c>
      <c r="Q455" s="129">
        <v>0</v>
      </c>
      <c r="R455" s="129">
        <f>Q455*H455</f>
        <v>0</v>
      </c>
      <c r="S455" s="129">
        <v>0</v>
      </c>
      <c r="T455" s="130">
        <f>S455*H455</f>
        <v>0</v>
      </c>
      <c r="AR455" s="131" t="s">
        <v>152</v>
      </c>
      <c r="AT455" s="131" t="s">
        <v>149</v>
      </c>
      <c r="AU455" s="131" t="s">
        <v>84</v>
      </c>
      <c r="AY455" s="16" t="s">
        <v>147</v>
      </c>
      <c r="BE455" s="132">
        <f>IF(N455="základní",J455,0)</f>
        <v>0</v>
      </c>
      <c r="BF455" s="132">
        <f>IF(N455="snížená",J455,0)</f>
        <v>0</v>
      </c>
      <c r="BG455" s="132">
        <f>IF(N455="zákl. přenesená",J455,0)</f>
        <v>0</v>
      </c>
      <c r="BH455" s="132">
        <f>IF(N455="sníž. přenesená",J455,0)</f>
        <v>0</v>
      </c>
      <c r="BI455" s="132">
        <f>IF(N455="nulová",J455,0)</f>
        <v>0</v>
      </c>
      <c r="BJ455" s="16" t="s">
        <v>82</v>
      </c>
      <c r="BK455" s="132">
        <f>ROUND(I455*H455,2)</f>
        <v>0</v>
      </c>
      <c r="BL455" s="16" t="s">
        <v>152</v>
      </c>
      <c r="BM455" s="131" t="s">
        <v>604</v>
      </c>
    </row>
    <row r="456" spans="2:65" s="12" customFormat="1">
      <c r="B456" s="133"/>
      <c r="C456" s="241"/>
      <c r="D456" s="242" t="s">
        <v>153</v>
      </c>
      <c r="E456" s="243" t="s">
        <v>1</v>
      </c>
      <c r="F456" s="244" t="s">
        <v>600</v>
      </c>
      <c r="G456" s="241"/>
      <c r="H456" s="245">
        <v>20.7</v>
      </c>
      <c r="I456" s="135"/>
      <c r="L456" s="133"/>
      <c r="M456" s="136"/>
      <c r="T456" s="137"/>
      <c r="AT456" s="134" t="s">
        <v>153</v>
      </c>
      <c r="AU456" s="134" t="s">
        <v>84</v>
      </c>
      <c r="AV456" s="12" t="s">
        <v>84</v>
      </c>
      <c r="AW456" s="12" t="s">
        <v>30</v>
      </c>
      <c r="AX456" s="12" t="s">
        <v>74</v>
      </c>
      <c r="AY456" s="134" t="s">
        <v>147</v>
      </c>
    </row>
    <row r="457" spans="2:65" s="13" customFormat="1">
      <c r="B457" s="138"/>
      <c r="C457" s="246"/>
      <c r="D457" s="242" t="s">
        <v>153</v>
      </c>
      <c r="E457" s="247" t="s">
        <v>1</v>
      </c>
      <c r="F457" s="248" t="s">
        <v>154</v>
      </c>
      <c r="G457" s="246"/>
      <c r="H457" s="249">
        <v>20.7</v>
      </c>
      <c r="I457" s="140"/>
      <c r="L457" s="138"/>
      <c r="M457" s="141"/>
      <c r="T457" s="142"/>
      <c r="AT457" s="139" t="s">
        <v>153</v>
      </c>
      <c r="AU457" s="139" t="s">
        <v>84</v>
      </c>
      <c r="AV457" s="13" t="s">
        <v>155</v>
      </c>
      <c r="AW457" s="13" t="s">
        <v>30</v>
      </c>
      <c r="AX457" s="13" t="s">
        <v>74</v>
      </c>
      <c r="AY457" s="139" t="s">
        <v>147</v>
      </c>
    </row>
    <row r="458" spans="2:65" s="14" customFormat="1">
      <c r="B458" s="143"/>
      <c r="C458" s="250"/>
      <c r="D458" s="242" t="s">
        <v>153</v>
      </c>
      <c r="E458" s="251" t="s">
        <v>1</v>
      </c>
      <c r="F458" s="252" t="s">
        <v>156</v>
      </c>
      <c r="G458" s="250"/>
      <c r="H458" s="253">
        <v>20.7</v>
      </c>
      <c r="I458" s="145"/>
      <c r="L458" s="143"/>
      <c r="M458" s="146"/>
      <c r="T458" s="147"/>
      <c r="AT458" s="144" t="s">
        <v>153</v>
      </c>
      <c r="AU458" s="144" t="s">
        <v>84</v>
      </c>
      <c r="AV458" s="14" t="s">
        <v>152</v>
      </c>
      <c r="AW458" s="14" t="s">
        <v>30</v>
      </c>
      <c r="AX458" s="14" t="s">
        <v>82</v>
      </c>
      <c r="AY458" s="144" t="s">
        <v>147</v>
      </c>
    </row>
    <row r="459" spans="2:65" s="11" customFormat="1" ht="22.7" customHeight="1">
      <c r="B459" s="113"/>
      <c r="C459" s="232"/>
      <c r="D459" s="233" t="s">
        <v>73</v>
      </c>
      <c r="E459" s="235" t="s">
        <v>605</v>
      </c>
      <c r="F459" s="235" t="s">
        <v>606</v>
      </c>
      <c r="G459" s="232"/>
      <c r="H459" s="232"/>
      <c r="I459" s="115"/>
      <c r="J459" s="122">
        <f>BK459</f>
        <v>0</v>
      </c>
      <c r="L459" s="113"/>
      <c r="M459" s="117"/>
      <c r="P459" s="118">
        <f>SUM(P460:P489)</f>
        <v>0</v>
      </c>
      <c r="R459" s="118">
        <f>SUM(R460:R489)</f>
        <v>0</v>
      </c>
      <c r="T459" s="119">
        <f>SUM(T460:T489)</f>
        <v>0</v>
      </c>
      <c r="AR459" s="114" t="s">
        <v>82</v>
      </c>
      <c r="AT459" s="120" t="s">
        <v>73</v>
      </c>
      <c r="AU459" s="120" t="s">
        <v>82</v>
      </c>
      <c r="AY459" s="114" t="s">
        <v>147</v>
      </c>
      <c r="BK459" s="121">
        <f>SUM(BK460:BK489)</f>
        <v>0</v>
      </c>
    </row>
    <row r="460" spans="2:65" s="1" customFormat="1" ht="21.75" customHeight="1">
      <c r="B460" s="123"/>
      <c r="C460" s="236" t="s">
        <v>607</v>
      </c>
      <c r="D460" s="236" t="s">
        <v>149</v>
      </c>
      <c r="E460" s="237" t="s">
        <v>608</v>
      </c>
      <c r="F460" s="238" t="s">
        <v>609</v>
      </c>
      <c r="G460" s="239" t="s">
        <v>243</v>
      </c>
      <c r="H460" s="240">
        <v>122.04</v>
      </c>
      <c r="I460" s="125"/>
      <c r="J460" s="126">
        <f>ROUND(I460*H460,2)</f>
        <v>0</v>
      </c>
      <c r="K460" s="124" t="s">
        <v>151</v>
      </c>
      <c r="L460" s="29"/>
      <c r="M460" s="127" t="s">
        <v>1</v>
      </c>
      <c r="N460" s="128" t="s">
        <v>39</v>
      </c>
      <c r="P460" s="129">
        <f>O460*H460</f>
        <v>0</v>
      </c>
      <c r="Q460" s="129">
        <v>0</v>
      </c>
      <c r="R460" s="129">
        <f>Q460*H460</f>
        <v>0</v>
      </c>
      <c r="S460" s="129">
        <v>0</v>
      </c>
      <c r="T460" s="130">
        <f>S460*H460</f>
        <v>0</v>
      </c>
      <c r="AR460" s="131" t="s">
        <v>152</v>
      </c>
      <c r="AT460" s="131" t="s">
        <v>149</v>
      </c>
      <c r="AU460" s="131" t="s">
        <v>84</v>
      </c>
      <c r="AY460" s="16" t="s">
        <v>147</v>
      </c>
      <c r="BE460" s="132">
        <f>IF(N460="základní",J460,0)</f>
        <v>0</v>
      </c>
      <c r="BF460" s="132">
        <f>IF(N460="snížená",J460,0)</f>
        <v>0</v>
      </c>
      <c r="BG460" s="132">
        <f>IF(N460="zákl. přenesená",J460,0)</f>
        <v>0</v>
      </c>
      <c r="BH460" s="132">
        <f>IF(N460="sníž. přenesená",J460,0)</f>
        <v>0</v>
      </c>
      <c r="BI460" s="132">
        <f>IF(N460="nulová",J460,0)</f>
        <v>0</v>
      </c>
      <c r="BJ460" s="16" t="s">
        <v>82</v>
      </c>
      <c r="BK460" s="132">
        <f>ROUND(I460*H460,2)</f>
        <v>0</v>
      </c>
      <c r="BL460" s="16" t="s">
        <v>152</v>
      </c>
      <c r="BM460" s="131" t="s">
        <v>610</v>
      </c>
    </row>
    <row r="461" spans="2:65" s="12" customFormat="1">
      <c r="B461" s="133"/>
      <c r="C461" s="241"/>
      <c r="D461" s="242" t="s">
        <v>153</v>
      </c>
      <c r="E461" s="243" t="s">
        <v>1</v>
      </c>
      <c r="F461" s="244" t="s">
        <v>611</v>
      </c>
      <c r="G461" s="241"/>
      <c r="H461" s="245">
        <v>122.04</v>
      </c>
      <c r="I461" s="135"/>
      <c r="L461" s="133"/>
      <c r="M461" s="136"/>
      <c r="T461" s="137"/>
      <c r="AT461" s="134" t="s">
        <v>153</v>
      </c>
      <c r="AU461" s="134" t="s">
        <v>84</v>
      </c>
      <c r="AV461" s="12" t="s">
        <v>84</v>
      </c>
      <c r="AW461" s="12" t="s">
        <v>30</v>
      </c>
      <c r="AX461" s="12" t="s">
        <v>74</v>
      </c>
      <c r="AY461" s="134" t="s">
        <v>147</v>
      </c>
    </row>
    <row r="462" spans="2:65" s="13" customFormat="1">
      <c r="B462" s="138"/>
      <c r="C462" s="246"/>
      <c r="D462" s="242" t="s">
        <v>153</v>
      </c>
      <c r="E462" s="247" t="s">
        <v>1</v>
      </c>
      <c r="F462" s="248" t="s">
        <v>154</v>
      </c>
      <c r="G462" s="246"/>
      <c r="H462" s="249">
        <v>122.04</v>
      </c>
      <c r="I462" s="140"/>
      <c r="L462" s="138"/>
      <c r="M462" s="141"/>
      <c r="T462" s="142"/>
      <c r="AT462" s="139" t="s">
        <v>153</v>
      </c>
      <c r="AU462" s="139" t="s">
        <v>84</v>
      </c>
      <c r="AV462" s="13" t="s">
        <v>155</v>
      </c>
      <c r="AW462" s="13" t="s">
        <v>30</v>
      </c>
      <c r="AX462" s="13" t="s">
        <v>74</v>
      </c>
      <c r="AY462" s="139" t="s">
        <v>147</v>
      </c>
    </row>
    <row r="463" spans="2:65" s="14" customFormat="1">
      <c r="B463" s="143"/>
      <c r="C463" s="250"/>
      <c r="D463" s="242" t="s">
        <v>153</v>
      </c>
      <c r="E463" s="251" t="s">
        <v>1</v>
      </c>
      <c r="F463" s="252" t="s">
        <v>156</v>
      </c>
      <c r="G463" s="250"/>
      <c r="H463" s="253">
        <v>122.04</v>
      </c>
      <c r="I463" s="145"/>
      <c r="L463" s="143"/>
      <c r="M463" s="146"/>
      <c r="T463" s="147"/>
      <c r="AT463" s="144" t="s">
        <v>153</v>
      </c>
      <c r="AU463" s="144" t="s">
        <v>84</v>
      </c>
      <c r="AV463" s="14" t="s">
        <v>152</v>
      </c>
      <c r="AW463" s="14" t="s">
        <v>30</v>
      </c>
      <c r="AX463" s="14" t="s">
        <v>82</v>
      </c>
      <c r="AY463" s="144" t="s">
        <v>147</v>
      </c>
    </row>
    <row r="464" spans="2:65" s="1" customFormat="1" ht="24.2" customHeight="1">
      <c r="B464" s="123"/>
      <c r="C464" s="236" t="s">
        <v>612</v>
      </c>
      <c r="D464" s="236" t="s">
        <v>149</v>
      </c>
      <c r="E464" s="237" t="s">
        <v>613</v>
      </c>
      <c r="F464" s="238" t="s">
        <v>614</v>
      </c>
      <c r="G464" s="239" t="s">
        <v>243</v>
      </c>
      <c r="H464" s="240">
        <v>488.16</v>
      </c>
      <c r="I464" s="125"/>
      <c r="J464" s="126">
        <f>ROUND(I464*H464,2)</f>
        <v>0</v>
      </c>
      <c r="K464" s="124" t="s">
        <v>151</v>
      </c>
      <c r="L464" s="29"/>
      <c r="M464" s="127" t="s">
        <v>1</v>
      </c>
      <c r="N464" s="128" t="s">
        <v>39</v>
      </c>
      <c r="P464" s="129">
        <f>O464*H464</f>
        <v>0</v>
      </c>
      <c r="Q464" s="129">
        <v>0</v>
      </c>
      <c r="R464" s="129">
        <f>Q464*H464</f>
        <v>0</v>
      </c>
      <c r="S464" s="129">
        <v>0</v>
      </c>
      <c r="T464" s="130">
        <f>S464*H464</f>
        <v>0</v>
      </c>
      <c r="AR464" s="131" t="s">
        <v>152</v>
      </c>
      <c r="AT464" s="131" t="s">
        <v>149</v>
      </c>
      <c r="AU464" s="131" t="s">
        <v>84</v>
      </c>
      <c r="AY464" s="16" t="s">
        <v>147</v>
      </c>
      <c r="BE464" s="132">
        <f>IF(N464="základní",J464,0)</f>
        <v>0</v>
      </c>
      <c r="BF464" s="132">
        <f>IF(N464="snížená",J464,0)</f>
        <v>0</v>
      </c>
      <c r="BG464" s="132">
        <f>IF(N464="zákl. přenesená",J464,0)</f>
        <v>0</v>
      </c>
      <c r="BH464" s="132">
        <f>IF(N464="sníž. přenesená",J464,0)</f>
        <v>0</v>
      </c>
      <c r="BI464" s="132">
        <f>IF(N464="nulová",J464,0)</f>
        <v>0</v>
      </c>
      <c r="BJ464" s="16" t="s">
        <v>82</v>
      </c>
      <c r="BK464" s="132">
        <f>ROUND(I464*H464,2)</f>
        <v>0</v>
      </c>
      <c r="BL464" s="16" t="s">
        <v>152</v>
      </c>
      <c r="BM464" s="131" t="s">
        <v>615</v>
      </c>
    </row>
    <row r="465" spans="2:65" s="12" customFormat="1">
      <c r="B465" s="133"/>
      <c r="C465" s="241"/>
      <c r="D465" s="242" t="s">
        <v>153</v>
      </c>
      <c r="E465" s="243" t="s">
        <v>1</v>
      </c>
      <c r="F465" s="244" t="s">
        <v>616</v>
      </c>
      <c r="G465" s="241"/>
      <c r="H465" s="245">
        <v>488.16</v>
      </c>
      <c r="I465" s="135"/>
      <c r="L465" s="133"/>
      <c r="M465" s="136"/>
      <c r="T465" s="137"/>
      <c r="AT465" s="134" t="s">
        <v>153</v>
      </c>
      <c r="AU465" s="134" t="s">
        <v>84</v>
      </c>
      <c r="AV465" s="12" t="s">
        <v>84</v>
      </c>
      <c r="AW465" s="12" t="s">
        <v>30</v>
      </c>
      <c r="AX465" s="12" t="s">
        <v>74</v>
      </c>
      <c r="AY465" s="134" t="s">
        <v>147</v>
      </c>
    </row>
    <row r="466" spans="2:65" s="13" customFormat="1">
      <c r="B466" s="138"/>
      <c r="C466" s="246"/>
      <c r="D466" s="242" t="s">
        <v>153</v>
      </c>
      <c r="E466" s="247" t="s">
        <v>1</v>
      </c>
      <c r="F466" s="248" t="s">
        <v>154</v>
      </c>
      <c r="G466" s="246"/>
      <c r="H466" s="249">
        <v>488.16</v>
      </c>
      <c r="I466" s="140"/>
      <c r="L466" s="138"/>
      <c r="M466" s="141"/>
      <c r="T466" s="142"/>
      <c r="AT466" s="139" t="s">
        <v>153</v>
      </c>
      <c r="AU466" s="139" t="s">
        <v>84</v>
      </c>
      <c r="AV466" s="13" t="s">
        <v>155</v>
      </c>
      <c r="AW466" s="13" t="s">
        <v>30</v>
      </c>
      <c r="AX466" s="13" t="s">
        <v>74</v>
      </c>
      <c r="AY466" s="139" t="s">
        <v>147</v>
      </c>
    </row>
    <row r="467" spans="2:65" s="14" customFormat="1">
      <c r="B467" s="143"/>
      <c r="C467" s="250"/>
      <c r="D467" s="242" t="s">
        <v>153</v>
      </c>
      <c r="E467" s="251" t="s">
        <v>1</v>
      </c>
      <c r="F467" s="252" t="s">
        <v>156</v>
      </c>
      <c r="G467" s="250"/>
      <c r="H467" s="253">
        <v>488.16</v>
      </c>
      <c r="I467" s="145"/>
      <c r="L467" s="143"/>
      <c r="M467" s="146"/>
      <c r="T467" s="147"/>
      <c r="AT467" s="144" t="s">
        <v>153</v>
      </c>
      <c r="AU467" s="144" t="s">
        <v>84</v>
      </c>
      <c r="AV467" s="14" t="s">
        <v>152</v>
      </c>
      <c r="AW467" s="14" t="s">
        <v>30</v>
      </c>
      <c r="AX467" s="14" t="s">
        <v>82</v>
      </c>
      <c r="AY467" s="144" t="s">
        <v>147</v>
      </c>
    </row>
    <row r="468" spans="2:65" s="1" customFormat="1" ht="21.75" customHeight="1">
      <c r="B468" s="123"/>
      <c r="C468" s="236" t="s">
        <v>617</v>
      </c>
      <c r="D468" s="236" t="s">
        <v>149</v>
      </c>
      <c r="E468" s="237" t="s">
        <v>618</v>
      </c>
      <c r="F468" s="238" t="s">
        <v>619</v>
      </c>
      <c r="G468" s="239" t="s">
        <v>243</v>
      </c>
      <c r="H468" s="240">
        <v>52.435000000000002</v>
      </c>
      <c r="I468" s="125"/>
      <c r="J468" s="126">
        <f>ROUND(I468*H468,2)</f>
        <v>0</v>
      </c>
      <c r="K468" s="124" t="s">
        <v>151</v>
      </c>
      <c r="L468" s="29"/>
      <c r="M468" s="127" t="s">
        <v>1</v>
      </c>
      <c r="N468" s="128" t="s">
        <v>39</v>
      </c>
      <c r="P468" s="129">
        <f>O468*H468</f>
        <v>0</v>
      </c>
      <c r="Q468" s="129">
        <v>0</v>
      </c>
      <c r="R468" s="129">
        <f>Q468*H468</f>
        <v>0</v>
      </c>
      <c r="S468" s="129">
        <v>0</v>
      </c>
      <c r="T468" s="130">
        <f>S468*H468</f>
        <v>0</v>
      </c>
      <c r="AR468" s="131" t="s">
        <v>152</v>
      </c>
      <c r="AT468" s="131" t="s">
        <v>149</v>
      </c>
      <c r="AU468" s="131" t="s">
        <v>84</v>
      </c>
      <c r="AY468" s="16" t="s">
        <v>147</v>
      </c>
      <c r="BE468" s="132">
        <f>IF(N468="základní",J468,0)</f>
        <v>0</v>
      </c>
      <c r="BF468" s="132">
        <f>IF(N468="snížená",J468,0)</f>
        <v>0</v>
      </c>
      <c r="BG468" s="132">
        <f>IF(N468="zákl. přenesená",J468,0)</f>
        <v>0</v>
      </c>
      <c r="BH468" s="132">
        <f>IF(N468="sníž. přenesená",J468,0)</f>
        <v>0</v>
      </c>
      <c r="BI468" s="132">
        <f>IF(N468="nulová",J468,0)</f>
        <v>0</v>
      </c>
      <c r="BJ468" s="16" t="s">
        <v>82</v>
      </c>
      <c r="BK468" s="132">
        <f>ROUND(I468*H468,2)</f>
        <v>0</v>
      </c>
      <c r="BL468" s="16" t="s">
        <v>152</v>
      </c>
      <c r="BM468" s="131" t="s">
        <v>620</v>
      </c>
    </row>
    <row r="469" spans="2:65" s="12" customFormat="1">
      <c r="B469" s="133"/>
      <c r="C469" s="241"/>
      <c r="D469" s="242" t="s">
        <v>153</v>
      </c>
      <c r="E469" s="243" t="s">
        <v>1</v>
      </c>
      <c r="F469" s="244" t="s">
        <v>621</v>
      </c>
      <c r="G469" s="241"/>
      <c r="H469" s="245">
        <v>52.435000000000002</v>
      </c>
      <c r="I469" s="135"/>
      <c r="L469" s="133"/>
      <c r="M469" s="136"/>
      <c r="T469" s="137"/>
      <c r="AT469" s="134" t="s">
        <v>153</v>
      </c>
      <c r="AU469" s="134" t="s">
        <v>84</v>
      </c>
      <c r="AV469" s="12" t="s">
        <v>84</v>
      </c>
      <c r="AW469" s="12" t="s">
        <v>30</v>
      </c>
      <c r="AX469" s="12" t="s">
        <v>74</v>
      </c>
      <c r="AY469" s="134" t="s">
        <v>147</v>
      </c>
    </row>
    <row r="470" spans="2:65" s="13" customFormat="1">
      <c r="B470" s="138"/>
      <c r="C470" s="246"/>
      <c r="D470" s="242" t="s">
        <v>153</v>
      </c>
      <c r="E470" s="247" t="s">
        <v>1</v>
      </c>
      <c r="F470" s="248" t="s">
        <v>154</v>
      </c>
      <c r="G470" s="246"/>
      <c r="H470" s="249">
        <v>52.435000000000002</v>
      </c>
      <c r="I470" s="140"/>
      <c r="L470" s="138"/>
      <c r="M470" s="141"/>
      <c r="T470" s="142"/>
      <c r="AT470" s="139" t="s">
        <v>153</v>
      </c>
      <c r="AU470" s="139" t="s">
        <v>84</v>
      </c>
      <c r="AV470" s="13" t="s">
        <v>155</v>
      </c>
      <c r="AW470" s="13" t="s">
        <v>30</v>
      </c>
      <c r="AX470" s="13" t="s">
        <v>74</v>
      </c>
      <c r="AY470" s="139" t="s">
        <v>147</v>
      </c>
    </row>
    <row r="471" spans="2:65" s="14" customFormat="1">
      <c r="B471" s="143"/>
      <c r="C471" s="250"/>
      <c r="D471" s="242" t="s">
        <v>153</v>
      </c>
      <c r="E471" s="251" t="s">
        <v>1</v>
      </c>
      <c r="F471" s="252" t="s">
        <v>156</v>
      </c>
      <c r="G471" s="250"/>
      <c r="H471" s="253">
        <v>52.435000000000002</v>
      </c>
      <c r="I471" s="145"/>
      <c r="L471" s="143"/>
      <c r="M471" s="146"/>
      <c r="T471" s="147"/>
      <c r="AT471" s="144" t="s">
        <v>153</v>
      </c>
      <c r="AU471" s="144" t="s">
        <v>84</v>
      </c>
      <c r="AV471" s="14" t="s">
        <v>152</v>
      </c>
      <c r="AW471" s="14" t="s">
        <v>30</v>
      </c>
      <c r="AX471" s="14" t="s">
        <v>82</v>
      </c>
      <c r="AY471" s="144" t="s">
        <v>147</v>
      </c>
    </row>
    <row r="472" spans="2:65" s="1" customFormat="1" ht="24.2" customHeight="1">
      <c r="B472" s="123"/>
      <c r="C472" s="236" t="s">
        <v>622</v>
      </c>
      <c r="D472" s="236" t="s">
        <v>149</v>
      </c>
      <c r="E472" s="237" t="s">
        <v>623</v>
      </c>
      <c r="F472" s="238" t="s">
        <v>624</v>
      </c>
      <c r="G472" s="239" t="s">
        <v>243</v>
      </c>
      <c r="H472" s="240">
        <v>209.74</v>
      </c>
      <c r="I472" s="125"/>
      <c r="J472" s="126">
        <f>ROUND(I472*H472,2)</f>
        <v>0</v>
      </c>
      <c r="K472" s="124" t="s">
        <v>151</v>
      </c>
      <c r="L472" s="29"/>
      <c r="M472" s="127" t="s">
        <v>1</v>
      </c>
      <c r="N472" s="128" t="s">
        <v>39</v>
      </c>
      <c r="P472" s="129">
        <f>O472*H472</f>
        <v>0</v>
      </c>
      <c r="Q472" s="129">
        <v>0</v>
      </c>
      <c r="R472" s="129">
        <f>Q472*H472</f>
        <v>0</v>
      </c>
      <c r="S472" s="129">
        <v>0</v>
      </c>
      <c r="T472" s="130">
        <f>S472*H472</f>
        <v>0</v>
      </c>
      <c r="AR472" s="131" t="s">
        <v>152</v>
      </c>
      <c r="AT472" s="131" t="s">
        <v>149</v>
      </c>
      <c r="AU472" s="131" t="s">
        <v>84</v>
      </c>
      <c r="AY472" s="16" t="s">
        <v>147</v>
      </c>
      <c r="BE472" s="132">
        <f>IF(N472="základní",J472,0)</f>
        <v>0</v>
      </c>
      <c r="BF472" s="132">
        <f>IF(N472="snížená",J472,0)</f>
        <v>0</v>
      </c>
      <c r="BG472" s="132">
        <f>IF(N472="zákl. přenesená",J472,0)</f>
        <v>0</v>
      </c>
      <c r="BH472" s="132">
        <f>IF(N472="sníž. přenesená",J472,0)</f>
        <v>0</v>
      </c>
      <c r="BI472" s="132">
        <f>IF(N472="nulová",J472,0)</f>
        <v>0</v>
      </c>
      <c r="BJ472" s="16" t="s">
        <v>82</v>
      </c>
      <c r="BK472" s="132">
        <f>ROUND(I472*H472,2)</f>
        <v>0</v>
      </c>
      <c r="BL472" s="16" t="s">
        <v>152</v>
      </c>
      <c r="BM472" s="131" t="s">
        <v>625</v>
      </c>
    </row>
    <row r="473" spans="2:65" s="12" customFormat="1">
      <c r="B473" s="133"/>
      <c r="C473" s="241"/>
      <c r="D473" s="242" t="s">
        <v>153</v>
      </c>
      <c r="E473" s="243" t="s">
        <v>1</v>
      </c>
      <c r="F473" s="244" t="s">
        <v>626</v>
      </c>
      <c r="G473" s="241"/>
      <c r="H473" s="245">
        <v>209.74</v>
      </c>
      <c r="I473" s="135"/>
      <c r="L473" s="133"/>
      <c r="M473" s="136"/>
      <c r="T473" s="137"/>
      <c r="AT473" s="134" t="s">
        <v>153</v>
      </c>
      <c r="AU473" s="134" t="s">
        <v>84</v>
      </c>
      <c r="AV473" s="12" t="s">
        <v>84</v>
      </c>
      <c r="AW473" s="12" t="s">
        <v>30</v>
      </c>
      <c r="AX473" s="12" t="s">
        <v>74</v>
      </c>
      <c r="AY473" s="134" t="s">
        <v>147</v>
      </c>
    </row>
    <row r="474" spans="2:65" s="13" customFormat="1">
      <c r="B474" s="138"/>
      <c r="C474" s="246"/>
      <c r="D474" s="242" t="s">
        <v>153</v>
      </c>
      <c r="E474" s="247" t="s">
        <v>1</v>
      </c>
      <c r="F474" s="248" t="s">
        <v>154</v>
      </c>
      <c r="G474" s="246"/>
      <c r="H474" s="249">
        <v>209.74</v>
      </c>
      <c r="I474" s="140"/>
      <c r="L474" s="138"/>
      <c r="M474" s="141"/>
      <c r="T474" s="142"/>
      <c r="AT474" s="139" t="s">
        <v>153</v>
      </c>
      <c r="AU474" s="139" t="s">
        <v>84</v>
      </c>
      <c r="AV474" s="13" t="s">
        <v>155</v>
      </c>
      <c r="AW474" s="13" t="s">
        <v>30</v>
      </c>
      <c r="AX474" s="13" t="s">
        <v>74</v>
      </c>
      <c r="AY474" s="139" t="s">
        <v>147</v>
      </c>
    </row>
    <row r="475" spans="2:65" s="14" customFormat="1">
      <c r="B475" s="143"/>
      <c r="C475" s="250"/>
      <c r="D475" s="242" t="s">
        <v>153</v>
      </c>
      <c r="E475" s="251" t="s">
        <v>1</v>
      </c>
      <c r="F475" s="252" t="s">
        <v>156</v>
      </c>
      <c r="G475" s="250"/>
      <c r="H475" s="253">
        <v>209.74</v>
      </c>
      <c r="I475" s="145"/>
      <c r="L475" s="143"/>
      <c r="M475" s="146"/>
      <c r="T475" s="147"/>
      <c r="AT475" s="144" t="s">
        <v>153</v>
      </c>
      <c r="AU475" s="144" t="s">
        <v>84</v>
      </c>
      <c r="AV475" s="14" t="s">
        <v>152</v>
      </c>
      <c r="AW475" s="14" t="s">
        <v>30</v>
      </c>
      <c r="AX475" s="14" t="s">
        <v>82</v>
      </c>
      <c r="AY475" s="144" t="s">
        <v>147</v>
      </c>
    </row>
    <row r="476" spans="2:65" s="1" customFormat="1" ht="24.2" customHeight="1">
      <c r="B476" s="123"/>
      <c r="C476" s="236" t="s">
        <v>627</v>
      </c>
      <c r="D476" s="236" t="s">
        <v>149</v>
      </c>
      <c r="E476" s="237" t="s">
        <v>628</v>
      </c>
      <c r="F476" s="238" t="s">
        <v>629</v>
      </c>
      <c r="G476" s="239" t="s">
        <v>243</v>
      </c>
      <c r="H476" s="240">
        <v>175.65299999999999</v>
      </c>
      <c r="I476" s="125"/>
      <c r="J476" s="126">
        <f>ROUND(I476*H476,2)</f>
        <v>0</v>
      </c>
      <c r="K476" s="124" t="s">
        <v>151</v>
      </c>
      <c r="L476" s="29"/>
      <c r="M476" s="127" t="s">
        <v>1</v>
      </c>
      <c r="N476" s="128" t="s">
        <v>39</v>
      </c>
      <c r="P476" s="129">
        <f>O476*H476</f>
        <v>0</v>
      </c>
      <c r="Q476" s="129">
        <v>0</v>
      </c>
      <c r="R476" s="129">
        <f>Q476*H476</f>
        <v>0</v>
      </c>
      <c r="S476" s="129">
        <v>0</v>
      </c>
      <c r="T476" s="130">
        <f>S476*H476</f>
        <v>0</v>
      </c>
      <c r="AR476" s="131" t="s">
        <v>152</v>
      </c>
      <c r="AT476" s="131" t="s">
        <v>149</v>
      </c>
      <c r="AU476" s="131" t="s">
        <v>84</v>
      </c>
      <c r="AY476" s="16" t="s">
        <v>147</v>
      </c>
      <c r="BE476" s="132">
        <f>IF(N476="základní",J476,0)</f>
        <v>0</v>
      </c>
      <c r="BF476" s="132">
        <f>IF(N476="snížená",J476,0)</f>
        <v>0</v>
      </c>
      <c r="BG476" s="132">
        <f>IF(N476="zákl. přenesená",J476,0)</f>
        <v>0</v>
      </c>
      <c r="BH476" s="132">
        <f>IF(N476="sníž. přenesená",J476,0)</f>
        <v>0</v>
      </c>
      <c r="BI476" s="132">
        <f>IF(N476="nulová",J476,0)</f>
        <v>0</v>
      </c>
      <c r="BJ476" s="16" t="s">
        <v>82</v>
      </c>
      <c r="BK476" s="132">
        <f>ROUND(I476*H476,2)</f>
        <v>0</v>
      </c>
      <c r="BL476" s="16" t="s">
        <v>152</v>
      </c>
      <c r="BM476" s="131" t="s">
        <v>630</v>
      </c>
    </row>
    <row r="477" spans="2:65" s="1" customFormat="1" ht="37.700000000000003" customHeight="1">
      <c r="B477" s="123"/>
      <c r="C477" s="236" t="s">
        <v>631</v>
      </c>
      <c r="D477" s="236" t="s">
        <v>149</v>
      </c>
      <c r="E477" s="237" t="s">
        <v>632</v>
      </c>
      <c r="F477" s="238" t="s">
        <v>633</v>
      </c>
      <c r="G477" s="239" t="s">
        <v>243</v>
      </c>
      <c r="H477" s="240">
        <v>38.354999999999997</v>
      </c>
      <c r="I477" s="125"/>
      <c r="J477" s="126">
        <f>ROUND(I477*H477,2)</f>
        <v>0</v>
      </c>
      <c r="K477" s="124" t="s">
        <v>151</v>
      </c>
      <c r="L477" s="29"/>
      <c r="M477" s="127" t="s">
        <v>1</v>
      </c>
      <c r="N477" s="128" t="s">
        <v>39</v>
      </c>
      <c r="P477" s="129">
        <f>O477*H477</f>
        <v>0</v>
      </c>
      <c r="Q477" s="129">
        <v>0</v>
      </c>
      <c r="R477" s="129">
        <f>Q477*H477</f>
        <v>0</v>
      </c>
      <c r="S477" s="129">
        <v>0</v>
      </c>
      <c r="T477" s="130">
        <f>S477*H477</f>
        <v>0</v>
      </c>
      <c r="AR477" s="131" t="s">
        <v>152</v>
      </c>
      <c r="AT477" s="131" t="s">
        <v>149</v>
      </c>
      <c r="AU477" s="131" t="s">
        <v>84</v>
      </c>
      <c r="AY477" s="16" t="s">
        <v>147</v>
      </c>
      <c r="BE477" s="132">
        <f>IF(N477="základní",J477,0)</f>
        <v>0</v>
      </c>
      <c r="BF477" s="132">
        <f>IF(N477="snížená",J477,0)</f>
        <v>0</v>
      </c>
      <c r="BG477" s="132">
        <f>IF(N477="zákl. přenesená",J477,0)</f>
        <v>0</v>
      </c>
      <c r="BH477" s="132">
        <f>IF(N477="sníž. přenesená",J477,0)</f>
        <v>0</v>
      </c>
      <c r="BI477" s="132">
        <f>IF(N477="nulová",J477,0)</f>
        <v>0</v>
      </c>
      <c r="BJ477" s="16" t="s">
        <v>82</v>
      </c>
      <c r="BK477" s="132">
        <f>ROUND(I477*H477,2)</f>
        <v>0</v>
      </c>
      <c r="BL477" s="16" t="s">
        <v>152</v>
      </c>
      <c r="BM477" s="131" t="s">
        <v>634</v>
      </c>
    </row>
    <row r="478" spans="2:65" s="12" customFormat="1">
      <c r="B478" s="133"/>
      <c r="C478" s="241"/>
      <c r="D478" s="242" t="s">
        <v>153</v>
      </c>
      <c r="E478" s="243" t="s">
        <v>85</v>
      </c>
      <c r="F478" s="244" t="s">
        <v>635</v>
      </c>
      <c r="G478" s="241"/>
      <c r="H478" s="245">
        <v>38.354999999999997</v>
      </c>
      <c r="I478" s="135"/>
      <c r="L478" s="133"/>
      <c r="M478" s="136"/>
      <c r="T478" s="137"/>
      <c r="AT478" s="134" t="s">
        <v>153</v>
      </c>
      <c r="AU478" s="134" t="s">
        <v>84</v>
      </c>
      <c r="AV478" s="12" t="s">
        <v>84</v>
      </c>
      <c r="AW478" s="12" t="s">
        <v>30</v>
      </c>
      <c r="AX478" s="12" t="s">
        <v>74</v>
      </c>
      <c r="AY478" s="134" t="s">
        <v>147</v>
      </c>
    </row>
    <row r="479" spans="2:65" s="13" customFormat="1">
      <c r="B479" s="138"/>
      <c r="C479" s="246"/>
      <c r="D479" s="242" t="s">
        <v>153</v>
      </c>
      <c r="E479" s="247" t="s">
        <v>1</v>
      </c>
      <c r="F479" s="248" t="s">
        <v>154</v>
      </c>
      <c r="G479" s="246"/>
      <c r="H479" s="249">
        <v>38.354999999999997</v>
      </c>
      <c r="I479" s="140"/>
      <c r="L479" s="138"/>
      <c r="M479" s="141"/>
      <c r="T479" s="142"/>
      <c r="AT479" s="139" t="s">
        <v>153</v>
      </c>
      <c r="AU479" s="139" t="s">
        <v>84</v>
      </c>
      <c r="AV479" s="13" t="s">
        <v>155</v>
      </c>
      <c r="AW479" s="13" t="s">
        <v>30</v>
      </c>
      <c r="AX479" s="13" t="s">
        <v>74</v>
      </c>
      <c r="AY479" s="139" t="s">
        <v>147</v>
      </c>
    </row>
    <row r="480" spans="2:65" s="14" customFormat="1">
      <c r="B480" s="143"/>
      <c r="C480" s="250"/>
      <c r="D480" s="242" t="s">
        <v>153</v>
      </c>
      <c r="E480" s="251" t="s">
        <v>1</v>
      </c>
      <c r="F480" s="252" t="s">
        <v>156</v>
      </c>
      <c r="G480" s="250"/>
      <c r="H480" s="253">
        <v>38.354999999999997</v>
      </c>
      <c r="I480" s="145"/>
      <c r="L480" s="143"/>
      <c r="M480" s="146"/>
      <c r="T480" s="147"/>
      <c r="AT480" s="144" t="s">
        <v>153</v>
      </c>
      <c r="AU480" s="144" t="s">
        <v>84</v>
      </c>
      <c r="AV480" s="14" t="s">
        <v>152</v>
      </c>
      <c r="AW480" s="14" t="s">
        <v>30</v>
      </c>
      <c r="AX480" s="14" t="s">
        <v>82</v>
      </c>
      <c r="AY480" s="144" t="s">
        <v>147</v>
      </c>
    </row>
    <row r="481" spans="2:65" s="1" customFormat="1" ht="44.25" customHeight="1">
      <c r="B481" s="123"/>
      <c r="C481" s="236" t="s">
        <v>636</v>
      </c>
      <c r="D481" s="236" t="s">
        <v>149</v>
      </c>
      <c r="E481" s="237" t="s">
        <v>637</v>
      </c>
      <c r="F481" s="238" t="s">
        <v>638</v>
      </c>
      <c r="G481" s="239" t="s">
        <v>243</v>
      </c>
      <c r="H481" s="240">
        <v>27.74</v>
      </c>
      <c r="I481" s="125"/>
      <c r="J481" s="126">
        <f>ROUND(I481*H481,2)</f>
        <v>0</v>
      </c>
      <c r="K481" s="124" t="s">
        <v>151</v>
      </c>
      <c r="L481" s="29"/>
      <c r="M481" s="127" t="s">
        <v>1</v>
      </c>
      <c r="N481" s="128" t="s">
        <v>39</v>
      </c>
      <c r="P481" s="129">
        <f>O481*H481</f>
        <v>0</v>
      </c>
      <c r="Q481" s="129">
        <v>0</v>
      </c>
      <c r="R481" s="129">
        <f>Q481*H481</f>
        <v>0</v>
      </c>
      <c r="S481" s="129">
        <v>0</v>
      </c>
      <c r="T481" s="130">
        <f>S481*H481</f>
        <v>0</v>
      </c>
      <c r="AR481" s="131" t="s">
        <v>152</v>
      </c>
      <c r="AT481" s="131" t="s">
        <v>149</v>
      </c>
      <c r="AU481" s="131" t="s">
        <v>84</v>
      </c>
      <c r="AY481" s="16" t="s">
        <v>147</v>
      </c>
      <c r="BE481" s="132">
        <f>IF(N481="základní",J481,0)</f>
        <v>0</v>
      </c>
      <c r="BF481" s="132">
        <f>IF(N481="snížená",J481,0)</f>
        <v>0</v>
      </c>
      <c r="BG481" s="132">
        <f>IF(N481="zákl. přenesená",J481,0)</f>
        <v>0</v>
      </c>
      <c r="BH481" s="132">
        <f>IF(N481="sníž. přenesená",J481,0)</f>
        <v>0</v>
      </c>
      <c r="BI481" s="132">
        <f>IF(N481="nulová",J481,0)</f>
        <v>0</v>
      </c>
      <c r="BJ481" s="16" t="s">
        <v>82</v>
      </c>
      <c r="BK481" s="132">
        <f>ROUND(I481*H481,2)</f>
        <v>0</v>
      </c>
      <c r="BL481" s="16" t="s">
        <v>152</v>
      </c>
      <c r="BM481" s="131" t="s">
        <v>639</v>
      </c>
    </row>
    <row r="482" spans="2:65" s="12" customFormat="1">
      <c r="B482" s="133"/>
      <c r="C482" s="241"/>
      <c r="D482" s="242" t="s">
        <v>153</v>
      </c>
      <c r="E482" s="243" t="s">
        <v>94</v>
      </c>
      <c r="F482" s="244" t="s">
        <v>640</v>
      </c>
      <c r="G482" s="241"/>
      <c r="H482" s="245">
        <v>27.74</v>
      </c>
      <c r="I482" s="135"/>
      <c r="L482" s="133"/>
      <c r="M482" s="136"/>
      <c r="T482" s="137"/>
      <c r="AT482" s="134" t="s">
        <v>153</v>
      </c>
      <c r="AU482" s="134" t="s">
        <v>84</v>
      </c>
      <c r="AV482" s="12" t="s">
        <v>84</v>
      </c>
      <c r="AW482" s="12" t="s">
        <v>30</v>
      </c>
      <c r="AX482" s="12" t="s">
        <v>74</v>
      </c>
      <c r="AY482" s="134" t="s">
        <v>147</v>
      </c>
    </row>
    <row r="483" spans="2:65" s="13" customFormat="1">
      <c r="B483" s="138"/>
      <c r="C483" s="246"/>
      <c r="D483" s="242" t="s">
        <v>153</v>
      </c>
      <c r="E483" s="247" t="s">
        <v>1</v>
      </c>
      <c r="F483" s="248" t="s">
        <v>154</v>
      </c>
      <c r="G483" s="246"/>
      <c r="H483" s="249">
        <v>27.74</v>
      </c>
      <c r="I483" s="140"/>
      <c r="L483" s="138"/>
      <c r="M483" s="141"/>
      <c r="T483" s="142"/>
      <c r="AT483" s="139" t="s">
        <v>153</v>
      </c>
      <c r="AU483" s="139" t="s">
        <v>84</v>
      </c>
      <c r="AV483" s="13" t="s">
        <v>155</v>
      </c>
      <c r="AW483" s="13" t="s">
        <v>30</v>
      </c>
      <c r="AX483" s="13" t="s">
        <v>74</v>
      </c>
      <c r="AY483" s="139" t="s">
        <v>147</v>
      </c>
    </row>
    <row r="484" spans="2:65" s="14" customFormat="1">
      <c r="B484" s="143"/>
      <c r="C484" s="250"/>
      <c r="D484" s="242" t="s">
        <v>153</v>
      </c>
      <c r="E484" s="251" t="s">
        <v>1</v>
      </c>
      <c r="F484" s="252" t="s">
        <v>156</v>
      </c>
      <c r="G484" s="250"/>
      <c r="H484" s="253">
        <v>27.74</v>
      </c>
      <c r="I484" s="145"/>
      <c r="L484" s="143"/>
      <c r="M484" s="146"/>
      <c r="T484" s="147"/>
      <c r="AT484" s="144" t="s">
        <v>153</v>
      </c>
      <c r="AU484" s="144" t="s">
        <v>84</v>
      </c>
      <c r="AV484" s="14" t="s">
        <v>152</v>
      </c>
      <c r="AW484" s="14" t="s">
        <v>30</v>
      </c>
      <c r="AX484" s="14" t="s">
        <v>82</v>
      </c>
      <c r="AY484" s="144" t="s">
        <v>147</v>
      </c>
    </row>
    <row r="485" spans="2:65" s="1" customFormat="1" ht="44.25" customHeight="1">
      <c r="B485" s="123"/>
      <c r="C485" s="236" t="s">
        <v>641</v>
      </c>
      <c r="D485" s="236" t="s">
        <v>149</v>
      </c>
      <c r="E485" s="237" t="s">
        <v>642</v>
      </c>
      <c r="F485" s="238" t="s">
        <v>643</v>
      </c>
      <c r="G485" s="239" t="s">
        <v>243</v>
      </c>
      <c r="H485" s="240">
        <v>108.38</v>
      </c>
      <c r="I485" s="125"/>
      <c r="J485" s="126">
        <f>ROUND(I485*H485,2)</f>
        <v>0</v>
      </c>
      <c r="K485" s="124" t="s">
        <v>151</v>
      </c>
      <c r="L485" s="29"/>
      <c r="M485" s="127" t="s">
        <v>1</v>
      </c>
      <c r="N485" s="128" t="s">
        <v>39</v>
      </c>
      <c r="P485" s="129">
        <f>O485*H485</f>
        <v>0</v>
      </c>
      <c r="Q485" s="129">
        <v>0</v>
      </c>
      <c r="R485" s="129">
        <f>Q485*H485</f>
        <v>0</v>
      </c>
      <c r="S485" s="129">
        <v>0</v>
      </c>
      <c r="T485" s="130">
        <f>S485*H485</f>
        <v>0</v>
      </c>
      <c r="AR485" s="131" t="s">
        <v>152</v>
      </c>
      <c r="AT485" s="131" t="s">
        <v>149</v>
      </c>
      <c r="AU485" s="131" t="s">
        <v>84</v>
      </c>
      <c r="AY485" s="16" t="s">
        <v>147</v>
      </c>
      <c r="BE485" s="132">
        <f>IF(N485="základní",J485,0)</f>
        <v>0</v>
      </c>
      <c r="BF485" s="132">
        <f>IF(N485="snížená",J485,0)</f>
        <v>0</v>
      </c>
      <c r="BG485" s="132">
        <f>IF(N485="zákl. přenesená",J485,0)</f>
        <v>0</v>
      </c>
      <c r="BH485" s="132">
        <f>IF(N485="sníž. přenesená",J485,0)</f>
        <v>0</v>
      </c>
      <c r="BI485" s="132">
        <f>IF(N485="nulová",J485,0)</f>
        <v>0</v>
      </c>
      <c r="BJ485" s="16" t="s">
        <v>82</v>
      </c>
      <c r="BK485" s="132">
        <f>ROUND(I485*H485,2)</f>
        <v>0</v>
      </c>
      <c r="BL485" s="16" t="s">
        <v>152</v>
      </c>
      <c r="BM485" s="131" t="s">
        <v>644</v>
      </c>
    </row>
    <row r="486" spans="2:65" s="12" customFormat="1">
      <c r="B486" s="133"/>
      <c r="C486" s="241"/>
      <c r="D486" s="242" t="s">
        <v>153</v>
      </c>
      <c r="E486" s="243" t="s">
        <v>96</v>
      </c>
      <c r="F486" s="244" t="s">
        <v>97</v>
      </c>
      <c r="G486" s="241"/>
      <c r="H486" s="245">
        <v>14.08</v>
      </c>
      <c r="I486" s="135"/>
      <c r="L486" s="133"/>
      <c r="M486" s="136"/>
      <c r="T486" s="137"/>
      <c r="AT486" s="134" t="s">
        <v>153</v>
      </c>
      <c r="AU486" s="134" t="s">
        <v>84</v>
      </c>
      <c r="AV486" s="12" t="s">
        <v>84</v>
      </c>
      <c r="AW486" s="12" t="s">
        <v>30</v>
      </c>
      <c r="AX486" s="12" t="s">
        <v>74</v>
      </c>
      <c r="AY486" s="134" t="s">
        <v>147</v>
      </c>
    </row>
    <row r="487" spans="2:65" s="12" customFormat="1">
      <c r="B487" s="133"/>
      <c r="C487" s="241"/>
      <c r="D487" s="242" t="s">
        <v>153</v>
      </c>
      <c r="E487" s="243" t="s">
        <v>87</v>
      </c>
      <c r="F487" s="244" t="s">
        <v>88</v>
      </c>
      <c r="G487" s="241"/>
      <c r="H487" s="245">
        <v>94.3</v>
      </c>
      <c r="I487" s="135"/>
      <c r="L487" s="133"/>
      <c r="M487" s="136"/>
      <c r="T487" s="137"/>
      <c r="AT487" s="134" t="s">
        <v>153</v>
      </c>
      <c r="AU487" s="134" t="s">
        <v>84</v>
      </c>
      <c r="AV487" s="12" t="s">
        <v>84</v>
      </c>
      <c r="AW487" s="12" t="s">
        <v>30</v>
      </c>
      <c r="AX487" s="12" t="s">
        <v>74</v>
      </c>
      <c r="AY487" s="134" t="s">
        <v>147</v>
      </c>
    </row>
    <row r="488" spans="2:65" s="13" customFormat="1">
      <c r="B488" s="138"/>
      <c r="C488" s="246"/>
      <c r="D488" s="242" t="s">
        <v>153</v>
      </c>
      <c r="E488" s="247" t="s">
        <v>1</v>
      </c>
      <c r="F488" s="248" t="s">
        <v>154</v>
      </c>
      <c r="G488" s="246"/>
      <c r="H488" s="249">
        <v>108.38</v>
      </c>
      <c r="I488" s="140"/>
      <c r="L488" s="138"/>
      <c r="M488" s="141"/>
      <c r="T488" s="142"/>
      <c r="AT488" s="139" t="s">
        <v>153</v>
      </c>
      <c r="AU488" s="139" t="s">
        <v>84</v>
      </c>
      <c r="AV488" s="13" t="s">
        <v>155</v>
      </c>
      <c r="AW488" s="13" t="s">
        <v>30</v>
      </c>
      <c r="AX488" s="13" t="s">
        <v>74</v>
      </c>
      <c r="AY488" s="139" t="s">
        <v>147</v>
      </c>
    </row>
    <row r="489" spans="2:65" s="14" customFormat="1">
      <c r="B489" s="143"/>
      <c r="C489" s="250"/>
      <c r="D489" s="242" t="s">
        <v>153</v>
      </c>
      <c r="E489" s="251" t="s">
        <v>1</v>
      </c>
      <c r="F489" s="252" t="s">
        <v>156</v>
      </c>
      <c r="G489" s="250"/>
      <c r="H489" s="253">
        <v>108.38</v>
      </c>
      <c r="I489" s="145"/>
      <c r="L489" s="143"/>
      <c r="M489" s="146"/>
      <c r="T489" s="147"/>
      <c r="AT489" s="144" t="s">
        <v>153</v>
      </c>
      <c r="AU489" s="144" t="s">
        <v>84</v>
      </c>
      <c r="AV489" s="14" t="s">
        <v>152</v>
      </c>
      <c r="AW489" s="14" t="s">
        <v>30</v>
      </c>
      <c r="AX489" s="14" t="s">
        <v>82</v>
      </c>
      <c r="AY489" s="144" t="s">
        <v>147</v>
      </c>
    </row>
    <row r="490" spans="2:65" s="11" customFormat="1" ht="22.7" customHeight="1">
      <c r="B490" s="113"/>
      <c r="C490" s="232"/>
      <c r="D490" s="233" t="s">
        <v>73</v>
      </c>
      <c r="E490" s="235" t="s">
        <v>645</v>
      </c>
      <c r="F490" s="235" t="s">
        <v>646</v>
      </c>
      <c r="G490" s="232"/>
      <c r="H490" s="232"/>
      <c r="I490" s="115"/>
      <c r="J490" s="122">
        <f>BK490</f>
        <v>0</v>
      </c>
      <c r="L490" s="113"/>
      <c r="M490" s="117"/>
      <c r="P490" s="118">
        <f>P491</f>
        <v>0</v>
      </c>
      <c r="R490" s="118">
        <f>R491</f>
        <v>0</v>
      </c>
      <c r="T490" s="119">
        <f>T491</f>
        <v>0</v>
      </c>
      <c r="AR490" s="114" t="s">
        <v>82</v>
      </c>
      <c r="AT490" s="120" t="s">
        <v>73</v>
      </c>
      <c r="AU490" s="120" t="s">
        <v>82</v>
      </c>
      <c r="AY490" s="114" t="s">
        <v>147</v>
      </c>
      <c r="BK490" s="121">
        <f>BK491</f>
        <v>0</v>
      </c>
    </row>
    <row r="491" spans="2:65" s="1" customFormat="1" ht="24.2" customHeight="1">
      <c r="B491" s="123"/>
      <c r="C491" s="236" t="s">
        <v>647</v>
      </c>
      <c r="D491" s="236" t="s">
        <v>149</v>
      </c>
      <c r="E491" s="237" t="s">
        <v>648</v>
      </c>
      <c r="F491" s="238" t="s">
        <v>649</v>
      </c>
      <c r="G491" s="239" t="s">
        <v>243</v>
      </c>
      <c r="H491" s="240">
        <v>243.13</v>
      </c>
      <c r="I491" s="125"/>
      <c r="J491" s="126">
        <f>ROUND(I491*H491,2)</f>
        <v>0</v>
      </c>
      <c r="K491" s="124" t="s">
        <v>151</v>
      </c>
      <c r="L491" s="29"/>
      <c r="M491" s="127" t="s">
        <v>1</v>
      </c>
      <c r="N491" s="128" t="s">
        <v>39</v>
      </c>
      <c r="P491" s="129">
        <f>O491*H491</f>
        <v>0</v>
      </c>
      <c r="Q491" s="129">
        <v>0</v>
      </c>
      <c r="R491" s="129">
        <f>Q491*H491</f>
        <v>0</v>
      </c>
      <c r="S491" s="129">
        <v>0</v>
      </c>
      <c r="T491" s="130">
        <f>S491*H491</f>
        <v>0</v>
      </c>
      <c r="AR491" s="131" t="s">
        <v>152</v>
      </c>
      <c r="AT491" s="131" t="s">
        <v>149</v>
      </c>
      <c r="AU491" s="131" t="s">
        <v>84</v>
      </c>
      <c r="AY491" s="16" t="s">
        <v>147</v>
      </c>
      <c r="BE491" s="132">
        <f>IF(N491="základní",J491,0)</f>
        <v>0</v>
      </c>
      <c r="BF491" s="132">
        <f>IF(N491="snížená",J491,0)</f>
        <v>0</v>
      </c>
      <c r="BG491" s="132">
        <f>IF(N491="zákl. přenesená",J491,0)</f>
        <v>0</v>
      </c>
      <c r="BH491" s="132">
        <f>IF(N491="sníž. přenesená",J491,0)</f>
        <v>0</v>
      </c>
      <c r="BI491" s="132">
        <f>IF(N491="nulová",J491,0)</f>
        <v>0</v>
      </c>
      <c r="BJ491" s="16" t="s">
        <v>82</v>
      </c>
      <c r="BK491" s="132">
        <f>ROUND(I491*H491,2)</f>
        <v>0</v>
      </c>
      <c r="BL491" s="16" t="s">
        <v>152</v>
      </c>
      <c r="BM491" s="131" t="s">
        <v>650</v>
      </c>
    </row>
    <row r="492" spans="2:65" s="11" customFormat="1" ht="25.9" customHeight="1">
      <c r="B492" s="113"/>
      <c r="C492" s="232"/>
      <c r="D492" s="233" t="s">
        <v>73</v>
      </c>
      <c r="E492" s="234" t="s">
        <v>651</v>
      </c>
      <c r="F492" s="234" t="s">
        <v>652</v>
      </c>
      <c r="G492" s="232"/>
      <c r="H492" s="232"/>
      <c r="I492" s="115"/>
      <c r="J492" s="116">
        <f>J493+J500+J521</f>
        <v>0</v>
      </c>
      <c r="L492" s="113"/>
      <c r="M492" s="117"/>
      <c r="P492" s="118">
        <f>P493+P500+P521</f>
        <v>0</v>
      </c>
      <c r="R492" s="118">
        <f>R493+R500+R521</f>
        <v>6.0000000000000001E-3</v>
      </c>
      <c r="T492" s="119">
        <f>T493+T500+T521</f>
        <v>0.37760000000000005</v>
      </c>
      <c r="AR492" s="114" t="s">
        <v>84</v>
      </c>
      <c r="AT492" s="120" t="s">
        <v>73</v>
      </c>
      <c r="AU492" s="120" t="s">
        <v>74</v>
      </c>
      <c r="AY492" s="114" t="s">
        <v>147</v>
      </c>
      <c r="BK492" s="121">
        <f>BK493+BK500+BK521</f>
        <v>0</v>
      </c>
    </row>
    <row r="493" spans="2:65" s="11" customFormat="1" ht="22.7" customHeight="1">
      <c r="B493" s="113"/>
      <c r="C493" s="232"/>
      <c r="D493" s="233" t="s">
        <v>73</v>
      </c>
      <c r="E493" s="235" t="s">
        <v>653</v>
      </c>
      <c r="F493" s="235" t="s">
        <v>654</v>
      </c>
      <c r="G493" s="232"/>
      <c r="H493" s="232"/>
      <c r="I493" s="115"/>
      <c r="J493" s="122">
        <f>BK493</f>
        <v>0</v>
      </c>
      <c r="L493" s="113"/>
      <c r="M493" s="117"/>
      <c r="P493" s="118">
        <f>SUM(P494:P499)</f>
        <v>0</v>
      </c>
      <c r="R493" s="118">
        <f>SUM(R494:R499)</f>
        <v>0</v>
      </c>
      <c r="T493" s="119">
        <f>SUM(T494:T499)</f>
        <v>0</v>
      </c>
      <c r="AR493" s="114" t="s">
        <v>84</v>
      </c>
      <c r="AT493" s="120" t="s">
        <v>73</v>
      </c>
      <c r="AU493" s="120" t="s">
        <v>82</v>
      </c>
      <c r="AY493" s="114" t="s">
        <v>147</v>
      </c>
      <c r="BK493" s="121">
        <f>SUM(BK494:BK499)</f>
        <v>0</v>
      </c>
    </row>
    <row r="494" spans="2:65" s="1" customFormat="1" ht="37.700000000000003" customHeight="1">
      <c r="B494" s="123"/>
      <c r="C494" s="236" t="s">
        <v>655</v>
      </c>
      <c r="D494" s="236" t="s">
        <v>149</v>
      </c>
      <c r="E494" s="237" t="s">
        <v>656</v>
      </c>
      <c r="F494" s="238" t="s">
        <v>657</v>
      </c>
      <c r="G494" s="239" t="s">
        <v>172</v>
      </c>
      <c r="H494" s="240">
        <v>21.1</v>
      </c>
      <c r="I494" s="125"/>
      <c r="J494" s="126">
        <f t="shared" ref="J494:J499" si="20">ROUND(I494*H494,2)</f>
        <v>0</v>
      </c>
      <c r="K494" s="124" t="s">
        <v>1</v>
      </c>
      <c r="L494" s="29"/>
      <c r="M494" s="127" t="s">
        <v>1</v>
      </c>
      <c r="N494" s="128" t="s">
        <v>39</v>
      </c>
      <c r="P494" s="129">
        <f t="shared" ref="P494:P499" si="21">O494*H494</f>
        <v>0</v>
      </c>
      <c r="Q494" s="129">
        <v>0</v>
      </c>
      <c r="R494" s="129">
        <f t="shared" ref="R494:R499" si="22">Q494*H494</f>
        <v>0</v>
      </c>
      <c r="S494" s="129">
        <v>0</v>
      </c>
      <c r="T494" s="130">
        <f t="shared" ref="T494:T499" si="23">S494*H494</f>
        <v>0</v>
      </c>
      <c r="AR494" s="131" t="s">
        <v>223</v>
      </c>
      <c r="AT494" s="131" t="s">
        <v>149</v>
      </c>
      <c r="AU494" s="131" t="s">
        <v>84</v>
      </c>
      <c r="AY494" s="16" t="s">
        <v>147</v>
      </c>
      <c r="BE494" s="132">
        <f t="shared" ref="BE494:BE499" si="24">IF(N494="základní",J494,0)</f>
        <v>0</v>
      </c>
      <c r="BF494" s="132">
        <f t="shared" ref="BF494:BF499" si="25">IF(N494="snížená",J494,0)</f>
        <v>0</v>
      </c>
      <c r="BG494" s="132">
        <f t="shared" ref="BG494:BG499" si="26">IF(N494="zákl. přenesená",J494,0)</f>
        <v>0</v>
      </c>
      <c r="BH494" s="132">
        <f t="shared" ref="BH494:BH499" si="27">IF(N494="sníž. přenesená",J494,0)</f>
        <v>0</v>
      </c>
      <c r="BI494" s="132">
        <f t="shared" ref="BI494:BI499" si="28">IF(N494="nulová",J494,0)</f>
        <v>0</v>
      </c>
      <c r="BJ494" s="16" t="s">
        <v>82</v>
      </c>
      <c r="BK494" s="132">
        <f t="shared" ref="BK494:BK499" si="29">ROUND(I494*H494,2)</f>
        <v>0</v>
      </c>
      <c r="BL494" s="16" t="s">
        <v>223</v>
      </c>
      <c r="BM494" s="131" t="s">
        <v>658</v>
      </c>
    </row>
    <row r="495" spans="2:65" s="1" customFormat="1" ht="33" customHeight="1">
      <c r="B495" s="123"/>
      <c r="C495" s="236" t="s">
        <v>659</v>
      </c>
      <c r="D495" s="236" t="s">
        <v>149</v>
      </c>
      <c r="E495" s="237" t="s">
        <v>660</v>
      </c>
      <c r="F495" s="238" t="s">
        <v>661</v>
      </c>
      <c r="G495" s="239" t="s">
        <v>662</v>
      </c>
      <c r="H495" s="240">
        <v>1</v>
      </c>
      <c r="I495" s="125"/>
      <c r="J495" s="126">
        <f t="shared" si="20"/>
        <v>0</v>
      </c>
      <c r="K495" s="124" t="s">
        <v>1</v>
      </c>
      <c r="L495" s="29"/>
      <c r="M495" s="127" t="s">
        <v>1</v>
      </c>
      <c r="N495" s="128" t="s">
        <v>39</v>
      </c>
      <c r="P495" s="129">
        <f t="shared" si="21"/>
        <v>0</v>
      </c>
      <c r="Q495" s="129">
        <v>0</v>
      </c>
      <c r="R495" s="129">
        <f t="shared" si="22"/>
        <v>0</v>
      </c>
      <c r="S495" s="129">
        <v>0</v>
      </c>
      <c r="T495" s="130">
        <f t="shared" si="23"/>
        <v>0</v>
      </c>
      <c r="AR495" s="131" t="s">
        <v>223</v>
      </c>
      <c r="AT495" s="131" t="s">
        <v>149</v>
      </c>
      <c r="AU495" s="131" t="s">
        <v>84</v>
      </c>
      <c r="AY495" s="16" t="s">
        <v>147</v>
      </c>
      <c r="BE495" s="132">
        <f t="shared" si="24"/>
        <v>0</v>
      </c>
      <c r="BF495" s="132">
        <f t="shared" si="25"/>
        <v>0</v>
      </c>
      <c r="BG495" s="132">
        <f t="shared" si="26"/>
        <v>0</v>
      </c>
      <c r="BH495" s="132">
        <f t="shared" si="27"/>
        <v>0</v>
      </c>
      <c r="BI495" s="132">
        <f t="shared" si="28"/>
        <v>0</v>
      </c>
      <c r="BJ495" s="16" t="s">
        <v>82</v>
      </c>
      <c r="BK495" s="132">
        <f t="shared" si="29"/>
        <v>0</v>
      </c>
      <c r="BL495" s="16" t="s">
        <v>223</v>
      </c>
      <c r="BM495" s="131" t="s">
        <v>663</v>
      </c>
    </row>
    <row r="496" spans="2:65" s="1" customFormat="1" ht="21.75" customHeight="1">
      <c r="B496" s="123"/>
      <c r="C496" s="236" t="s">
        <v>664</v>
      </c>
      <c r="D496" s="236" t="s">
        <v>149</v>
      </c>
      <c r="E496" s="237" t="s">
        <v>665</v>
      </c>
      <c r="F496" s="238" t="s">
        <v>666</v>
      </c>
      <c r="G496" s="239" t="s">
        <v>662</v>
      </c>
      <c r="H496" s="240">
        <v>1</v>
      </c>
      <c r="I496" s="125"/>
      <c r="J496" s="126">
        <f t="shared" si="20"/>
        <v>0</v>
      </c>
      <c r="K496" s="124" t="s">
        <v>1</v>
      </c>
      <c r="L496" s="29"/>
      <c r="M496" s="127" t="s">
        <v>1</v>
      </c>
      <c r="N496" s="128" t="s">
        <v>39</v>
      </c>
      <c r="P496" s="129">
        <f t="shared" si="21"/>
        <v>0</v>
      </c>
      <c r="Q496" s="129">
        <v>0</v>
      </c>
      <c r="R496" s="129">
        <f t="shared" si="22"/>
        <v>0</v>
      </c>
      <c r="S496" s="129">
        <v>0</v>
      </c>
      <c r="T496" s="130">
        <f t="shared" si="23"/>
        <v>0</v>
      </c>
      <c r="AR496" s="131" t="s">
        <v>223</v>
      </c>
      <c r="AT496" s="131" t="s">
        <v>149</v>
      </c>
      <c r="AU496" s="131" t="s">
        <v>84</v>
      </c>
      <c r="AY496" s="16" t="s">
        <v>147</v>
      </c>
      <c r="BE496" s="132">
        <f t="shared" si="24"/>
        <v>0</v>
      </c>
      <c r="BF496" s="132">
        <f t="shared" si="25"/>
        <v>0</v>
      </c>
      <c r="BG496" s="132">
        <f t="shared" si="26"/>
        <v>0</v>
      </c>
      <c r="BH496" s="132">
        <f t="shared" si="27"/>
        <v>0</v>
      </c>
      <c r="BI496" s="132">
        <f t="shared" si="28"/>
        <v>0</v>
      </c>
      <c r="BJ496" s="16" t="s">
        <v>82</v>
      </c>
      <c r="BK496" s="132">
        <f t="shared" si="29"/>
        <v>0</v>
      </c>
      <c r="BL496" s="16" t="s">
        <v>223</v>
      </c>
      <c r="BM496" s="131" t="s">
        <v>667</v>
      </c>
    </row>
    <row r="497" spans="2:65" s="1" customFormat="1" ht="24.2" customHeight="1">
      <c r="B497" s="123"/>
      <c r="C497" s="236" t="s">
        <v>668</v>
      </c>
      <c r="D497" s="236" t="s">
        <v>149</v>
      </c>
      <c r="E497" s="237" t="s">
        <v>669</v>
      </c>
      <c r="F497" s="238" t="s">
        <v>670</v>
      </c>
      <c r="G497" s="239" t="s">
        <v>671</v>
      </c>
      <c r="H497" s="240">
        <v>1</v>
      </c>
      <c r="I497" s="125"/>
      <c r="J497" s="126">
        <f t="shared" si="20"/>
        <v>0</v>
      </c>
      <c r="K497" s="124" t="s">
        <v>1</v>
      </c>
      <c r="L497" s="29"/>
      <c r="M497" s="127" t="s">
        <v>1</v>
      </c>
      <c r="N497" s="128" t="s">
        <v>39</v>
      </c>
      <c r="P497" s="129">
        <f t="shared" si="21"/>
        <v>0</v>
      </c>
      <c r="Q497" s="129">
        <v>0</v>
      </c>
      <c r="R497" s="129">
        <f t="shared" si="22"/>
        <v>0</v>
      </c>
      <c r="S497" s="129">
        <v>0</v>
      </c>
      <c r="T497" s="130">
        <f t="shared" si="23"/>
        <v>0</v>
      </c>
      <c r="AR497" s="131" t="s">
        <v>223</v>
      </c>
      <c r="AT497" s="131" t="s">
        <v>149</v>
      </c>
      <c r="AU497" s="131" t="s">
        <v>84</v>
      </c>
      <c r="AY497" s="16" t="s">
        <v>147</v>
      </c>
      <c r="BE497" s="132">
        <f t="shared" si="24"/>
        <v>0</v>
      </c>
      <c r="BF497" s="132">
        <f t="shared" si="25"/>
        <v>0</v>
      </c>
      <c r="BG497" s="132">
        <f t="shared" si="26"/>
        <v>0</v>
      </c>
      <c r="BH497" s="132">
        <f t="shared" si="27"/>
        <v>0</v>
      </c>
      <c r="BI497" s="132">
        <f t="shared" si="28"/>
        <v>0</v>
      </c>
      <c r="BJ497" s="16" t="s">
        <v>82</v>
      </c>
      <c r="BK497" s="132">
        <f t="shared" si="29"/>
        <v>0</v>
      </c>
      <c r="BL497" s="16" t="s">
        <v>223</v>
      </c>
      <c r="BM497" s="131" t="s">
        <v>672</v>
      </c>
    </row>
    <row r="498" spans="2:65" s="1" customFormat="1" ht="16.5" customHeight="1">
      <c r="B498" s="123"/>
      <c r="C498" s="236" t="s">
        <v>673</v>
      </c>
      <c r="D498" s="236" t="s">
        <v>149</v>
      </c>
      <c r="E498" s="237" t="s">
        <v>674</v>
      </c>
      <c r="F498" s="238" t="s">
        <v>675</v>
      </c>
      <c r="G498" s="239" t="s">
        <v>671</v>
      </c>
      <c r="H498" s="240">
        <v>1</v>
      </c>
      <c r="I498" s="125"/>
      <c r="J498" s="126">
        <f t="shared" si="20"/>
        <v>0</v>
      </c>
      <c r="K498" s="124" t="s">
        <v>1</v>
      </c>
      <c r="L498" s="29"/>
      <c r="M498" s="127" t="s">
        <v>1</v>
      </c>
      <c r="N498" s="128" t="s">
        <v>39</v>
      </c>
      <c r="P498" s="129">
        <f t="shared" si="21"/>
        <v>0</v>
      </c>
      <c r="Q498" s="129">
        <v>0</v>
      </c>
      <c r="R498" s="129">
        <f t="shared" si="22"/>
        <v>0</v>
      </c>
      <c r="S498" s="129">
        <v>0</v>
      </c>
      <c r="T498" s="130">
        <f t="shared" si="23"/>
        <v>0</v>
      </c>
      <c r="AR498" s="131" t="s">
        <v>223</v>
      </c>
      <c r="AT498" s="131" t="s">
        <v>149</v>
      </c>
      <c r="AU498" s="131" t="s">
        <v>84</v>
      </c>
      <c r="AY498" s="16" t="s">
        <v>147</v>
      </c>
      <c r="BE498" s="132">
        <f t="shared" si="24"/>
        <v>0</v>
      </c>
      <c r="BF498" s="132">
        <f t="shared" si="25"/>
        <v>0</v>
      </c>
      <c r="BG498" s="132">
        <f t="shared" si="26"/>
        <v>0</v>
      </c>
      <c r="BH498" s="132">
        <f t="shared" si="27"/>
        <v>0</v>
      </c>
      <c r="BI498" s="132">
        <f t="shared" si="28"/>
        <v>0</v>
      </c>
      <c r="BJ498" s="16" t="s">
        <v>82</v>
      </c>
      <c r="BK498" s="132">
        <f t="shared" si="29"/>
        <v>0</v>
      </c>
      <c r="BL498" s="16" t="s">
        <v>223</v>
      </c>
      <c r="BM498" s="131" t="s">
        <v>676</v>
      </c>
    </row>
    <row r="499" spans="2:65" s="1" customFormat="1" ht="16.5" customHeight="1">
      <c r="B499" s="123"/>
      <c r="C499" s="236" t="s">
        <v>677</v>
      </c>
      <c r="D499" s="236" t="s">
        <v>149</v>
      </c>
      <c r="E499" s="237" t="s">
        <v>678</v>
      </c>
      <c r="F499" s="238" t="s">
        <v>679</v>
      </c>
      <c r="G499" s="239" t="s">
        <v>671</v>
      </c>
      <c r="H499" s="240">
        <v>1</v>
      </c>
      <c r="I499" s="125"/>
      <c r="J499" s="126">
        <f t="shared" si="20"/>
        <v>0</v>
      </c>
      <c r="K499" s="124" t="s">
        <v>1</v>
      </c>
      <c r="L499" s="29"/>
      <c r="M499" s="127" t="s">
        <v>1</v>
      </c>
      <c r="N499" s="128" t="s">
        <v>39</v>
      </c>
      <c r="P499" s="129">
        <f t="shared" si="21"/>
        <v>0</v>
      </c>
      <c r="Q499" s="129">
        <v>0</v>
      </c>
      <c r="R499" s="129">
        <f t="shared" si="22"/>
        <v>0</v>
      </c>
      <c r="S499" s="129">
        <v>0</v>
      </c>
      <c r="T499" s="130">
        <f t="shared" si="23"/>
        <v>0</v>
      </c>
      <c r="AR499" s="131" t="s">
        <v>223</v>
      </c>
      <c r="AT499" s="131" t="s">
        <v>149</v>
      </c>
      <c r="AU499" s="131" t="s">
        <v>84</v>
      </c>
      <c r="AY499" s="16" t="s">
        <v>147</v>
      </c>
      <c r="BE499" s="132">
        <f t="shared" si="24"/>
        <v>0</v>
      </c>
      <c r="BF499" s="132">
        <f t="shared" si="25"/>
        <v>0</v>
      </c>
      <c r="BG499" s="132">
        <f t="shared" si="26"/>
        <v>0</v>
      </c>
      <c r="BH499" s="132">
        <f t="shared" si="27"/>
        <v>0</v>
      </c>
      <c r="BI499" s="132">
        <f t="shared" si="28"/>
        <v>0</v>
      </c>
      <c r="BJ499" s="16" t="s">
        <v>82</v>
      </c>
      <c r="BK499" s="132">
        <f t="shared" si="29"/>
        <v>0</v>
      </c>
      <c r="BL499" s="16" t="s">
        <v>223</v>
      </c>
      <c r="BM499" s="131" t="s">
        <v>680</v>
      </c>
    </row>
    <row r="500" spans="2:65" s="11" customFormat="1" ht="22.7" customHeight="1">
      <c r="B500" s="113"/>
      <c r="C500" s="232"/>
      <c r="D500" s="233" t="s">
        <v>73</v>
      </c>
      <c r="E500" s="235" t="s">
        <v>681</v>
      </c>
      <c r="F500" s="235" t="s">
        <v>682</v>
      </c>
      <c r="G500" s="232"/>
      <c r="H500" s="232"/>
      <c r="I500" s="115"/>
      <c r="J500" s="122">
        <f>SUM(J501,J505,J509,J511,J515,J517,J519)</f>
        <v>0</v>
      </c>
      <c r="L500" s="113"/>
      <c r="M500" s="117"/>
      <c r="P500" s="118">
        <f>SUM(P501:P504)</f>
        <v>0</v>
      </c>
      <c r="R500" s="118">
        <f>SUM(R501:R504)</f>
        <v>0</v>
      </c>
      <c r="T500" s="119">
        <f>SUM(T501:T504)</f>
        <v>0.37760000000000005</v>
      </c>
      <c r="AR500" s="114" t="s">
        <v>84</v>
      </c>
      <c r="AT500" s="120" t="s">
        <v>73</v>
      </c>
      <c r="AU500" s="120" t="s">
        <v>82</v>
      </c>
      <c r="AY500" s="114" t="s">
        <v>147</v>
      </c>
      <c r="BK500" s="121">
        <f>SUM(BK501:BK504)</f>
        <v>0</v>
      </c>
    </row>
    <row r="501" spans="2:65" s="1" customFormat="1" ht="24.2" customHeight="1">
      <c r="B501" s="123"/>
      <c r="C501" s="236" t="s">
        <v>683</v>
      </c>
      <c r="D501" s="236" t="s">
        <v>149</v>
      </c>
      <c r="E501" s="237" t="s">
        <v>684</v>
      </c>
      <c r="F501" s="238" t="s">
        <v>685</v>
      </c>
      <c r="G501" s="239" t="s">
        <v>172</v>
      </c>
      <c r="H501" s="240">
        <v>23.6</v>
      </c>
      <c r="I501" s="125"/>
      <c r="J501" s="126">
        <f>ROUND(I501*H501,2)</f>
        <v>0</v>
      </c>
      <c r="K501" s="124" t="s">
        <v>151</v>
      </c>
      <c r="L501" s="29"/>
      <c r="M501" s="127" t="s">
        <v>1</v>
      </c>
      <c r="N501" s="128" t="s">
        <v>39</v>
      </c>
      <c r="P501" s="129">
        <f>O501*H501</f>
        <v>0</v>
      </c>
      <c r="Q501" s="129">
        <v>0</v>
      </c>
      <c r="R501" s="129">
        <f>Q501*H501</f>
        <v>0</v>
      </c>
      <c r="S501" s="129">
        <v>1.6E-2</v>
      </c>
      <c r="T501" s="130">
        <f>S501*H501</f>
        <v>0.37760000000000005</v>
      </c>
      <c r="AR501" s="131" t="s">
        <v>223</v>
      </c>
      <c r="AT501" s="131" t="s">
        <v>149</v>
      </c>
      <c r="AU501" s="131" t="s">
        <v>84</v>
      </c>
      <c r="AY501" s="16" t="s">
        <v>147</v>
      </c>
      <c r="BE501" s="132">
        <f>IF(N501="základní",J501,0)</f>
        <v>0</v>
      </c>
      <c r="BF501" s="132">
        <f>IF(N501="snížená",J501,0)</f>
        <v>0</v>
      </c>
      <c r="BG501" s="132">
        <f>IF(N501="zákl. přenesená",J501,0)</f>
        <v>0</v>
      </c>
      <c r="BH501" s="132">
        <f>IF(N501="sníž. přenesená",J501,0)</f>
        <v>0</v>
      </c>
      <c r="BI501" s="132">
        <f>IF(N501="nulová",J501,0)</f>
        <v>0</v>
      </c>
      <c r="BJ501" s="16" t="s">
        <v>82</v>
      </c>
      <c r="BK501" s="132">
        <f>ROUND(I501*H501,2)</f>
        <v>0</v>
      </c>
      <c r="BL501" s="16" t="s">
        <v>223</v>
      </c>
      <c r="BM501" s="131" t="s">
        <v>686</v>
      </c>
    </row>
    <row r="502" spans="2:65" s="12" customFormat="1">
      <c r="B502" s="133"/>
      <c r="C502" s="241"/>
      <c r="D502" s="242" t="s">
        <v>153</v>
      </c>
      <c r="E502" s="243" t="s">
        <v>1</v>
      </c>
      <c r="F502" s="244" t="s">
        <v>687</v>
      </c>
      <c r="G502" s="241"/>
      <c r="H502" s="245">
        <v>23.6</v>
      </c>
      <c r="I502" s="135"/>
      <c r="L502" s="133"/>
      <c r="M502" s="136"/>
      <c r="T502" s="137"/>
      <c r="AT502" s="134" t="s">
        <v>153</v>
      </c>
      <c r="AU502" s="134" t="s">
        <v>84</v>
      </c>
      <c r="AV502" s="12" t="s">
        <v>84</v>
      </c>
      <c r="AW502" s="12" t="s">
        <v>30</v>
      </c>
      <c r="AX502" s="12" t="s">
        <v>74</v>
      </c>
      <c r="AY502" s="134" t="s">
        <v>147</v>
      </c>
    </row>
    <row r="503" spans="2:65" s="13" customFormat="1">
      <c r="B503" s="138"/>
      <c r="C503" s="246"/>
      <c r="D503" s="242" t="s">
        <v>153</v>
      </c>
      <c r="E503" s="247" t="s">
        <v>1</v>
      </c>
      <c r="F503" s="248" t="s">
        <v>154</v>
      </c>
      <c r="G503" s="246"/>
      <c r="H503" s="249">
        <v>23.6</v>
      </c>
      <c r="I503" s="140"/>
      <c r="L503" s="138"/>
      <c r="M503" s="141"/>
      <c r="T503" s="142"/>
      <c r="AT503" s="139" t="s">
        <v>153</v>
      </c>
      <c r="AU503" s="139" t="s">
        <v>84</v>
      </c>
      <c r="AV503" s="13" t="s">
        <v>155</v>
      </c>
      <c r="AW503" s="13" t="s">
        <v>30</v>
      </c>
      <c r="AX503" s="13" t="s">
        <v>74</v>
      </c>
      <c r="AY503" s="139" t="s">
        <v>147</v>
      </c>
    </row>
    <row r="504" spans="2:65" s="14" customFormat="1">
      <c r="B504" s="143"/>
      <c r="C504" s="250"/>
      <c r="D504" s="242" t="s">
        <v>153</v>
      </c>
      <c r="E504" s="251" t="s">
        <v>1</v>
      </c>
      <c r="F504" s="252" t="s">
        <v>156</v>
      </c>
      <c r="G504" s="250"/>
      <c r="H504" s="253">
        <v>23.6</v>
      </c>
      <c r="I504" s="145"/>
      <c r="L504" s="143"/>
      <c r="M504" s="146"/>
      <c r="T504" s="147"/>
      <c r="AT504" s="144" t="s">
        <v>153</v>
      </c>
      <c r="AU504" s="144" t="s">
        <v>84</v>
      </c>
      <c r="AV504" s="14" t="s">
        <v>152</v>
      </c>
      <c r="AW504" s="14" t="s">
        <v>30</v>
      </c>
      <c r="AX504" s="14" t="s">
        <v>82</v>
      </c>
      <c r="AY504" s="144" t="s">
        <v>147</v>
      </c>
    </row>
    <row r="505" spans="2:65" s="1" customFormat="1" ht="24.4" customHeight="1">
      <c r="B505" s="29"/>
      <c r="C505" s="236">
        <v>122</v>
      </c>
      <c r="D505" s="236" t="s">
        <v>149</v>
      </c>
      <c r="E505" s="237" t="s">
        <v>734</v>
      </c>
      <c r="F505" s="238" t="s">
        <v>735</v>
      </c>
      <c r="G505" s="239" t="s">
        <v>150</v>
      </c>
      <c r="H505" s="240">
        <v>2.88</v>
      </c>
      <c r="I505" s="125"/>
      <c r="J505" s="169">
        <f>ROUND(I505*H505,2)</f>
        <v>0</v>
      </c>
      <c r="K505" s="168" t="s">
        <v>151</v>
      </c>
      <c r="L505" s="29"/>
      <c r="M505" s="127" t="s">
        <v>1</v>
      </c>
      <c r="N505" s="128" t="s">
        <v>39</v>
      </c>
      <c r="P505" s="129">
        <f>O505*H505</f>
        <v>0</v>
      </c>
      <c r="Q505" s="129">
        <v>0</v>
      </c>
      <c r="R505" s="129">
        <f>Q505*H505</f>
        <v>0</v>
      </c>
      <c r="S505" s="129">
        <v>0</v>
      </c>
      <c r="T505" s="130">
        <f>S505*H505</f>
        <v>0</v>
      </c>
      <c r="AR505" s="131" t="s">
        <v>223</v>
      </c>
      <c r="AT505" s="131" t="s">
        <v>149</v>
      </c>
      <c r="AU505" s="131" t="s">
        <v>84</v>
      </c>
      <c r="AY505" s="16" t="s">
        <v>147</v>
      </c>
      <c r="BE505" s="132">
        <f>IF(N505="základní",J505,0)</f>
        <v>0</v>
      </c>
      <c r="BF505" s="132">
        <f>IF(N505="snížená",J505,0)</f>
        <v>0</v>
      </c>
      <c r="BG505" s="132">
        <f>IF(N505="zákl. přenesená",J505,0)</f>
        <v>0</v>
      </c>
      <c r="BH505" s="132">
        <f>IF(N505="sníž. přenesená",J505,0)</f>
        <v>0</v>
      </c>
      <c r="BI505" s="132">
        <f>IF(N505="nulová",J505,0)</f>
        <v>0</v>
      </c>
      <c r="BJ505" s="16" t="s">
        <v>82</v>
      </c>
      <c r="BK505" s="132">
        <f>ROUND(I505*H505,2)</f>
        <v>0</v>
      </c>
      <c r="BL505" s="16" t="s">
        <v>223</v>
      </c>
      <c r="BM505" s="131" t="s">
        <v>736</v>
      </c>
    </row>
    <row r="506" spans="2:65" s="12" customFormat="1">
      <c r="B506" s="133"/>
      <c r="C506" s="241"/>
      <c r="D506" s="242" t="s">
        <v>153</v>
      </c>
      <c r="E506" s="243" t="s">
        <v>1</v>
      </c>
      <c r="F506" s="244" t="s">
        <v>737</v>
      </c>
      <c r="G506" s="241"/>
      <c r="H506" s="245">
        <v>2.88</v>
      </c>
      <c r="I506" s="135"/>
      <c r="L506" s="133"/>
      <c r="M506" s="136"/>
      <c r="T506" s="137"/>
      <c r="AT506" s="134" t="s">
        <v>153</v>
      </c>
      <c r="AU506" s="134" t="s">
        <v>84</v>
      </c>
      <c r="AV506" s="12" t="s">
        <v>84</v>
      </c>
      <c r="AW506" s="12" t="s">
        <v>30</v>
      </c>
      <c r="AX506" s="12" t="s">
        <v>74</v>
      </c>
      <c r="AY506" s="134" t="s">
        <v>147</v>
      </c>
    </row>
    <row r="507" spans="2:65" s="13" customFormat="1">
      <c r="B507" s="138"/>
      <c r="C507" s="246"/>
      <c r="D507" s="242" t="s">
        <v>153</v>
      </c>
      <c r="E507" s="247" t="s">
        <v>1</v>
      </c>
      <c r="F507" s="248" t="s">
        <v>154</v>
      </c>
      <c r="G507" s="246"/>
      <c r="H507" s="249">
        <v>2.88</v>
      </c>
      <c r="I507" s="140"/>
      <c r="L507" s="138"/>
      <c r="M507" s="141"/>
      <c r="T507" s="142"/>
      <c r="AT507" s="139" t="s">
        <v>153</v>
      </c>
      <c r="AU507" s="139" t="s">
        <v>84</v>
      </c>
      <c r="AV507" s="13" t="s">
        <v>155</v>
      </c>
      <c r="AW507" s="13" t="s">
        <v>30</v>
      </c>
      <c r="AX507" s="13" t="s">
        <v>74</v>
      </c>
      <c r="AY507" s="139" t="s">
        <v>147</v>
      </c>
    </row>
    <row r="508" spans="2:65" s="14" customFormat="1">
      <c r="B508" s="143"/>
      <c r="C508" s="250"/>
      <c r="D508" s="242" t="s">
        <v>153</v>
      </c>
      <c r="E508" s="251" t="s">
        <v>1</v>
      </c>
      <c r="F508" s="252" t="s">
        <v>156</v>
      </c>
      <c r="G508" s="250"/>
      <c r="H508" s="253">
        <v>2.88</v>
      </c>
      <c r="I508" s="145"/>
      <c r="L508" s="143"/>
      <c r="M508" s="146"/>
      <c r="T508" s="147"/>
      <c r="AT508" s="144" t="s">
        <v>153</v>
      </c>
      <c r="AU508" s="144" t="s">
        <v>84</v>
      </c>
      <c r="AV508" s="14" t="s">
        <v>152</v>
      </c>
      <c r="AW508" s="14" t="s">
        <v>30</v>
      </c>
      <c r="AX508" s="14" t="s">
        <v>82</v>
      </c>
      <c r="AY508" s="144" t="s">
        <v>147</v>
      </c>
    </row>
    <row r="509" spans="2:65" s="1" customFormat="1" ht="16.5" customHeight="1">
      <c r="B509" s="29"/>
      <c r="C509" s="254">
        <v>123</v>
      </c>
      <c r="D509" s="254" t="s">
        <v>254</v>
      </c>
      <c r="E509" s="255" t="s">
        <v>738</v>
      </c>
      <c r="F509" s="256" t="s">
        <v>739</v>
      </c>
      <c r="G509" s="257" t="s">
        <v>150</v>
      </c>
      <c r="H509" s="258">
        <v>3.1680000000000001</v>
      </c>
      <c r="I509" s="149"/>
      <c r="J509" s="171">
        <f>ROUND(I509*H509,2)</f>
        <v>0</v>
      </c>
      <c r="K509" s="170" t="s">
        <v>151</v>
      </c>
      <c r="L509" s="151"/>
      <c r="M509" s="152" t="s">
        <v>1</v>
      </c>
      <c r="N509" s="153" t="s">
        <v>39</v>
      </c>
      <c r="P509" s="129">
        <f>O509*H509</f>
        <v>0</v>
      </c>
      <c r="Q509" s="129">
        <v>1.6E-2</v>
      </c>
      <c r="R509" s="129">
        <f>Q509*H509</f>
        <v>5.0688000000000004E-2</v>
      </c>
      <c r="S509" s="129">
        <v>0</v>
      </c>
      <c r="T509" s="130">
        <f>S509*H509</f>
        <v>0</v>
      </c>
      <c r="AR509" s="131" t="s">
        <v>740</v>
      </c>
      <c r="AT509" s="131" t="s">
        <v>254</v>
      </c>
      <c r="AU509" s="131" t="s">
        <v>84</v>
      </c>
      <c r="AY509" s="16" t="s">
        <v>147</v>
      </c>
      <c r="BE509" s="132">
        <f>IF(N509="základní",J509,0)</f>
        <v>0</v>
      </c>
      <c r="BF509" s="132">
        <f>IF(N509="snížená",J509,0)</f>
        <v>0</v>
      </c>
      <c r="BG509" s="132">
        <f>IF(N509="zákl. přenesená",J509,0)</f>
        <v>0</v>
      </c>
      <c r="BH509" s="132">
        <f>IF(N509="sníž. přenesená",J509,0)</f>
        <v>0</v>
      </c>
      <c r="BI509" s="132">
        <f>IF(N509="nulová",J509,0)</f>
        <v>0</v>
      </c>
      <c r="BJ509" s="16" t="s">
        <v>82</v>
      </c>
      <c r="BK509" s="132">
        <f>ROUND(I509*H509,2)</f>
        <v>0</v>
      </c>
      <c r="BL509" s="16" t="s">
        <v>223</v>
      </c>
      <c r="BM509" s="131" t="s">
        <v>741</v>
      </c>
    </row>
    <row r="510" spans="2:65" s="12" customFormat="1">
      <c r="B510" s="133"/>
      <c r="C510" s="241"/>
      <c r="D510" s="242" t="s">
        <v>153</v>
      </c>
      <c r="E510" s="241"/>
      <c r="F510" s="244" t="s">
        <v>742</v>
      </c>
      <c r="G510" s="241"/>
      <c r="H510" s="245">
        <v>3.1680000000000001</v>
      </c>
      <c r="I510" s="135"/>
      <c r="L510" s="133"/>
      <c r="M510" s="136"/>
      <c r="T510" s="137"/>
      <c r="AT510" s="134" t="s">
        <v>153</v>
      </c>
      <c r="AU510" s="134" t="s">
        <v>84</v>
      </c>
      <c r="AV510" s="12" t="s">
        <v>84</v>
      </c>
      <c r="AW510" s="12" t="s">
        <v>3</v>
      </c>
      <c r="AX510" s="12" t="s">
        <v>82</v>
      </c>
      <c r="AY510" s="134" t="s">
        <v>147</v>
      </c>
    </row>
    <row r="511" spans="2:65" s="1" customFormat="1" ht="24.4" customHeight="1">
      <c r="B511" s="29"/>
      <c r="C511" s="236">
        <v>124</v>
      </c>
      <c r="D511" s="236" t="s">
        <v>149</v>
      </c>
      <c r="E511" s="237" t="s">
        <v>744</v>
      </c>
      <c r="F511" s="238" t="s">
        <v>743</v>
      </c>
      <c r="G511" s="239" t="s">
        <v>150</v>
      </c>
      <c r="H511" s="240">
        <v>2.88</v>
      </c>
      <c r="I511" s="125"/>
      <c r="J511" s="169">
        <f>ROUND(I511*H511,2)</f>
        <v>0</v>
      </c>
      <c r="K511" s="168" t="s">
        <v>151</v>
      </c>
      <c r="L511" s="29"/>
      <c r="M511" s="127" t="s">
        <v>1</v>
      </c>
      <c r="N511" s="128" t="s">
        <v>39</v>
      </c>
      <c r="P511" s="129">
        <f>O511*H511</f>
        <v>0</v>
      </c>
      <c r="Q511" s="129">
        <v>0</v>
      </c>
      <c r="R511" s="129">
        <f>Q511*H511</f>
        <v>0</v>
      </c>
      <c r="S511" s="129">
        <v>0</v>
      </c>
      <c r="T511" s="130">
        <f>S511*H511</f>
        <v>0</v>
      </c>
      <c r="AR511" s="131" t="s">
        <v>223</v>
      </c>
      <c r="AT511" s="131" t="s">
        <v>149</v>
      </c>
      <c r="AU511" s="131" t="s">
        <v>84</v>
      </c>
      <c r="AY511" s="16" t="s">
        <v>147</v>
      </c>
      <c r="BE511" s="132">
        <f>IF(N511="základní",J511,0)</f>
        <v>0</v>
      </c>
      <c r="BF511" s="132">
        <f>IF(N511="snížená",J511,0)</f>
        <v>0</v>
      </c>
      <c r="BG511" s="132">
        <f>IF(N511="zákl. přenesená",J511,0)</f>
        <v>0</v>
      </c>
      <c r="BH511" s="132">
        <f>IF(N511="sníž. přenesená",J511,0)</f>
        <v>0</v>
      </c>
      <c r="BI511" s="132">
        <f>IF(N511="nulová",J511,0)</f>
        <v>0</v>
      </c>
      <c r="BJ511" s="16" t="s">
        <v>82</v>
      </c>
      <c r="BK511" s="132">
        <f>ROUND(I511*H511,2)</f>
        <v>0</v>
      </c>
      <c r="BL511" s="16" t="s">
        <v>223</v>
      </c>
      <c r="BM511" s="131" t="s">
        <v>736</v>
      </c>
    </row>
    <row r="512" spans="2:65" s="12" customFormat="1">
      <c r="B512" s="133"/>
      <c r="C512" s="241"/>
      <c r="D512" s="242" t="s">
        <v>153</v>
      </c>
      <c r="E512" s="243" t="s">
        <v>1</v>
      </c>
      <c r="F512" s="244" t="s">
        <v>737</v>
      </c>
      <c r="G512" s="241"/>
      <c r="H512" s="245">
        <v>2.88</v>
      </c>
      <c r="I512" s="135"/>
      <c r="L512" s="133"/>
      <c r="M512" s="136"/>
      <c r="T512" s="137"/>
      <c r="AT512" s="134" t="s">
        <v>153</v>
      </c>
      <c r="AU512" s="134" t="s">
        <v>84</v>
      </c>
      <c r="AV512" s="12" t="s">
        <v>84</v>
      </c>
      <c r="AW512" s="12" t="s">
        <v>30</v>
      </c>
      <c r="AX512" s="12" t="s">
        <v>74</v>
      </c>
      <c r="AY512" s="134" t="s">
        <v>147</v>
      </c>
    </row>
    <row r="513" spans="2:65" s="13" customFormat="1">
      <c r="B513" s="138"/>
      <c r="C513" s="246"/>
      <c r="D513" s="242" t="s">
        <v>153</v>
      </c>
      <c r="E513" s="247" t="s">
        <v>1</v>
      </c>
      <c r="F513" s="248" t="s">
        <v>154</v>
      </c>
      <c r="G513" s="246"/>
      <c r="H513" s="249">
        <v>2.88</v>
      </c>
      <c r="I513" s="140"/>
      <c r="L513" s="138"/>
      <c r="M513" s="141"/>
      <c r="T513" s="142"/>
      <c r="AT513" s="139" t="s">
        <v>153</v>
      </c>
      <c r="AU513" s="139" t="s">
        <v>84</v>
      </c>
      <c r="AV513" s="13" t="s">
        <v>155</v>
      </c>
      <c r="AW513" s="13" t="s">
        <v>30</v>
      </c>
      <c r="AX513" s="13" t="s">
        <v>74</v>
      </c>
      <c r="AY513" s="139" t="s">
        <v>147</v>
      </c>
    </row>
    <row r="514" spans="2:65" s="14" customFormat="1">
      <c r="B514" s="143"/>
      <c r="C514" s="250"/>
      <c r="D514" s="242" t="s">
        <v>153</v>
      </c>
      <c r="E514" s="251" t="s">
        <v>1</v>
      </c>
      <c r="F514" s="252" t="s">
        <v>156</v>
      </c>
      <c r="G514" s="250"/>
      <c r="H514" s="253">
        <v>2.88</v>
      </c>
      <c r="I514" s="145"/>
      <c r="L514" s="143"/>
      <c r="M514" s="146"/>
      <c r="T514" s="147"/>
      <c r="AT514" s="144" t="s">
        <v>153</v>
      </c>
      <c r="AU514" s="144" t="s">
        <v>84</v>
      </c>
      <c r="AV514" s="14" t="s">
        <v>152</v>
      </c>
      <c r="AW514" s="14" t="s">
        <v>30</v>
      </c>
      <c r="AX514" s="14" t="s">
        <v>82</v>
      </c>
      <c r="AY514" s="144" t="s">
        <v>147</v>
      </c>
    </row>
    <row r="515" spans="2:65" s="1" customFormat="1" ht="27" customHeight="1">
      <c r="B515" s="29"/>
      <c r="C515" s="254">
        <v>125</v>
      </c>
      <c r="D515" s="254" t="s">
        <v>254</v>
      </c>
      <c r="E515" s="255" t="s">
        <v>746</v>
      </c>
      <c r="F515" s="256" t="s">
        <v>745</v>
      </c>
      <c r="G515" s="257" t="s">
        <v>150</v>
      </c>
      <c r="H515" s="258">
        <v>3.1680000000000001</v>
      </c>
      <c r="I515" s="149"/>
      <c r="J515" s="171">
        <f>ROUND(I515*H515,2)</f>
        <v>0</v>
      </c>
      <c r="K515" s="170" t="s">
        <v>151</v>
      </c>
      <c r="L515" s="151"/>
      <c r="M515" s="152" t="s">
        <v>1</v>
      </c>
      <c r="N515" s="153" t="s">
        <v>39</v>
      </c>
      <c r="P515" s="129">
        <f>O515*H515</f>
        <v>0</v>
      </c>
      <c r="Q515" s="129">
        <v>1.6E-2</v>
      </c>
      <c r="R515" s="129">
        <f>Q515*H515</f>
        <v>5.0688000000000004E-2</v>
      </c>
      <c r="S515" s="129">
        <v>0</v>
      </c>
      <c r="T515" s="130">
        <f>S515*H515</f>
        <v>0</v>
      </c>
      <c r="AR515" s="131" t="s">
        <v>740</v>
      </c>
      <c r="AT515" s="131" t="s">
        <v>254</v>
      </c>
      <c r="AU515" s="131" t="s">
        <v>84</v>
      </c>
      <c r="AY515" s="16" t="s">
        <v>147</v>
      </c>
      <c r="BE515" s="132">
        <f>IF(N515="základní",J515,0)</f>
        <v>0</v>
      </c>
      <c r="BF515" s="132">
        <f>IF(N515="snížená",J515,0)</f>
        <v>0</v>
      </c>
      <c r="BG515" s="132">
        <f>IF(N515="zákl. přenesená",J515,0)</f>
        <v>0</v>
      </c>
      <c r="BH515" s="132">
        <f>IF(N515="sníž. přenesená",J515,0)</f>
        <v>0</v>
      </c>
      <c r="BI515" s="132">
        <f>IF(N515="nulová",J515,0)</f>
        <v>0</v>
      </c>
      <c r="BJ515" s="16" t="s">
        <v>82</v>
      </c>
      <c r="BK515" s="132">
        <f>ROUND(I515*H515,2)</f>
        <v>0</v>
      </c>
      <c r="BL515" s="16" t="s">
        <v>223</v>
      </c>
      <c r="BM515" s="131" t="s">
        <v>741</v>
      </c>
    </row>
    <row r="516" spans="2:65" s="12" customFormat="1">
      <c r="B516" s="133"/>
      <c r="C516" s="241"/>
      <c r="D516" s="242" t="s">
        <v>153</v>
      </c>
      <c r="E516" s="241"/>
      <c r="F516" s="244" t="s">
        <v>742</v>
      </c>
      <c r="G516" s="241"/>
      <c r="H516" s="245">
        <v>3.1680000000000001</v>
      </c>
      <c r="I516" s="135"/>
      <c r="L516" s="133"/>
      <c r="M516" s="136"/>
      <c r="T516" s="137"/>
      <c r="AT516" s="134" t="s">
        <v>153</v>
      </c>
      <c r="AU516" s="134" t="s">
        <v>84</v>
      </c>
      <c r="AV516" s="12" t="s">
        <v>84</v>
      </c>
      <c r="AW516" s="12" t="s">
        <v>3</v>
      </c>
      <c r="AX516" s="12" t="s">
        <v>82</v>
      </c>
      <c r="AY516" s="134" t="s">
        <v>147</v>
      </c>
    </row>
    <row r="517" spans="2:65" s="179" customFormat="1" ht="36" customHeight="1">
      <c r="B517" s="172"/>
      <c r="C517" s="259">
        <v>126</v>
      </c>
      <c r="D517" s="259" t="s">
        <v>149</v>
      </c>
      <c r="E517" s="260" t="s">
        <v>748</v>
      </c>
      <c r="F517" s="261" t="s">
        <v>747</v>
      </c>
      <c r="G517" s="262" t="s">
        <v>172</v>
      </c>
      <c r="H517" s="263">
        <v>10</v>
      </c>
      <c r="I517" s="174"/>
      <c r="J517" s="175">
        <f>ROUND(I517*H517,2)</f>
        <v>0</v>
      </c>
      <c r="K517" s="173" t="s">
        <v>151</v>
      </c>
      <c r="L517" s="176"/>
      <c r="M517" s="177" t="s">
        <v>1</v>
      </c>
      <c r="N517" s="178" t="s">
        <v>39</v>
      </c>
      <c r="P517" s="180">
        <f>O517*H517</f>
        <v>0</v>
      </c>
      <c r="Q517" s="180">
        <v>1.6E-2</v>
      </c>
      <c r="R517" s="180">
        <f>Q517*H517</f>
        <v>0.16</v>
      </c>
      <c r="S517" s="180">
        <v>0</v>
      </c>
      <c r="T517" s="181">
        <f>S517*H517</f>
        <v>0</v>
      </c>
      <c r="AR517" s="131" t="s">
        <v>740</v>
      </c>
      <c r="AT517" s="131" t="s">
        <v>254</v>
      </c>
      <c r="AU517" s="131" t="s">
        <v>84</v>
      </c>
      <c r="AY517" s="182" t="s">
        <v>147</v>
      </c>
      <c r="BE517" s="183">
        <f>IF(N517="základní",J517,0)</f>
        <v>0</v>
      </c>
      <c r="BF517" s="183">
        <f>IF(N517="snížená",J517,0)</f>
        <v>0</v>
      </c>
      <c r="BG517" s="183">
        <f>IF(N517="zákl. přenesená",J517,0)</f>
        <v>0</v>
      </c>
      <c r="BH517" s="183">
        <f>IF(N517="sníž. přenesená",J517,0)</f>
        <v>0</v>
      </c>
      <c r="BI517" s="183">
        <f>IF(N517="nulová",J517,0)</f>
        <v>0</v>
      </c>
      <c r="BJ517" s="182" t="s">
        <v>82</v>
      </c>
      <c r="BK517" s="183">
        <f>ROUND(I517*H517,2)</f>
        <v>0</v>
      </c>
      <c r="BL517" s="182" t="s">
        <v>223</v>
      </c>
      <c r="BM517" s="131" t="s">
        <v>741</v>
      </c>
    </row>
    <row r="518" spans="2:65" s="12" customFormat="1">
      <c r="B518" s="133"/>
      <c r="C518" s="241"/>
      <c r="D518" s="242" t="s">
        <v>153</v>
      </c>
      <c r="E518" s="241"/>
      <c r="F518" s="244">
        <v>5</v>
      </c>
      <c r="G518" s="241"/>
      <c r="H518" s="245">
        <v>10</v>
      </c>
      <c r="I518" s="135"/>
      <c r="L518" s="133"/>
      <c r="M518" s="136"/>
      <c r="T518" s="137"/>
      <c r="AT518" s="134" t="s">
        <v>153</v>
      </c>
      <c r="AU518" s="134" t="s">
        <v>84</v>
      </c>
      <c r="AV518" s="12" t="s">
        <v>84</v>
      </c>
      <c r="AW518" s="12" t="s">
        <v>3</v>
      </c>
      <c r="AX518" s="12" t="s">
        <v>82</v>
      </c>
      <c r="AY518" s="134" t="s">
        <v>147</v>
      </c>
    </row>
    <row r="519" spans="2:65" s="179" customFormat="1" ht="36" customHeight="1">
      <c r="B519" s="172"/>
      <c r="C519" s="259">
        <v>127</v>
      </c>
      <c r="D519" s="259" t="s">
        <v>149</v>
      </c>
      <c r="E519" s="260" t="s">
        <v>750</v>
      </c>
      <c r="F519" s="261" t="s">
        <v>749</v>
      </c>
      <c r="G519" s="262" t="s">
        <v>150</v>
      </c>
      <c r="H519" s="263">
        <v>5</v>
      </c>
      <c r="I519" s="174"/>
      <c r="J519" s="175">
        <f>ROUND(I519*H519,2)</f>
        <v>0</v>
      </c>
      <c r="K519" s="173" t="s">
        <v>151</v>
      </c>
      <c r="L519" s="176"/>
      <c r="M519" s="177" t="s">
        <v>1</v>
      </c>
      <c r="N519" s="178" t="s">
        <v>39</v>
      </c>
      <c r="P519" s="180">
        <f>O519*H519</f>
        <v>0</v>
      </c>
      <c r="Q519" s="180">
        <v>1.6E-2</v>
      </c>
      <c r="R519" s="180">
        <f>Q519*H519</f>
        <v>0.08</v>
      </c>
      <c r="S519" s="180">
        <v>0</v>
      </c>
      <c r="T519" s="181">
        <f>S519*H519</f>
        <v>0</v>
      </c>
      <c r="AR519" s="131" t="s">
        <v>740</v>
      </c>
      <c r="AT519" s="131" t="s">
        <v>254</v>
      </c>
      <c r="AU519" s="131" t="s">
        <v>84</v>
      </c>
      <c r="AY519" s="182" t="s">
        <v>147</v>
      </c>
      <c r="BE519" s="183">
        <f>IF(N519="základní",J519,0)</f>
        <v>0</v>
      </c>
      <c r="BF519" s="183">
        <f>IF(N519="snížená",J519,0)</f>
        <v>0</v>
      </c>
      <c r="BG519" s="183">
        <f>IF(N519="zákl. přenesená",J519,0)</f>
        <v>0</v>
      </c>
      <c r="BH519" s="183">
        <f>IF(N519="sníž. přenesená",J519,0)</f>
        <v>0</v>
      </c>
      <c r="BI519" s="183">
        <f>IF(N519="nulová",J519,0)</f>
        <v>0</v>
      </c>
      <c r="BJ519" s="182" t="s">
        <v>82</v>
      </c>
      <c r="BK519" s="183">
        <f>ROUND(I519*H519,2)</f>
        <v>0</v>
      </c>
      <c r="BL519" s="182" t="s">
        <v>223</v>
      </c>
      <c r="BM519" s="131" t="s">
        <v>741</v>
      </c>
    </row>
    <row r="520" spans="2:65" s="12" customFormat="1">
      <c r="B520" s="133"/>
      <c r="C520" s="241"/>
      <c r="D520" s="242" t="s">
        <v>153</v>
      </c>
      <c r="E520" s="241"/>
      <c r="F520" s="244" t="s">
        <v>752</v>
      </c>
      <c r="G520" s="241"/>
      <c r="H520" s="245">
        <v>5</v>
      </c>
      <c r="I520" s="135"/>
      <c r="L520" s="133"/>
      <c r="M520" s="136"/>
      <c r="T520" s="137"/>
      <c r="AT520" s="134" t="s">
        <v>153</v>
      </c>
      <c r="AU520" s="134" t="s">
        <v>84</v>
      </c>
      <c r="AV520" s="12" t="s">
        <v>84</v>
      </c>
      <c r="AW520" s="12" t="s">
        <v>3</v>
      </c>
      <c r="AX520" s="12" t="s">
        <v>82</v>
      </c>
      <c r="AY520" s="134" t="s">
        <v>147</v>
      </c>
    </row>
    <row r="521" spans="2:65" s="11" customFormat="1" ht="22.7" customHeight="1">
      <c r="B521" s="113"/>
      <c r="C521" s="232"/>
      <c r="D521" s="233" t="s">
        <v>73</v>
      </c>
      <c r="E521" s="235" t="s">
        <v>688</v>
      </c>
      <c r="F521" s="235" t="s">
        <v>689</v>
      </c>
      <c r="G521" s="232"/>
      <c r="H521" s="232"/>
      <c r="I521" s="115"/>
      <c r="J521" s="122">
        <f>BK521</f>
        <v>0</v>
      </c>
      <c r="L521" s="113"/>
      <c r="M521" s="117"/>
      <c r="P521" s="118">
        <f>SUM(P522:P527)</f>
        <v>0</v>
      </c>
      <c r="R521" s="118">
        <f>SUM(R522:R527)</f>
        <v>6.0000000000000001E-3</v>
      </c>
      <c r="T521" s="119">
        <f>SUM(T522:T527)</f>
        <v>0</v>
      </c>
      <c r="AR521" s="114" t="s">
        <v>84</v>
      </c>
      <c r="AT521" s="120" t="s">
        <v>73</v>
      </c>
      <c r="AU521" s="120" t="s">
        <v>82</v>
      </c>
      <c r="AY521" s="114" t="s">
        <v>147</v>
      </c>
      <c r="BK521" s="121">
        <f>SUM(BK522:BK527)</f>
        <v>0</v>
      </c>
    </row>
    <row r="522" spans="2:65" s="1" customFormat="1" ht="16.5" customHeight="1">
      <c r="B522" s="123"/>
      <c r="C522" s="236">
        <v>128</v>
      </c>
      <c r="D522" s="236" t="s">
        <v>149</v>
      </c>
      <c r="E522" s="237" t="s">
        <v>690</v>
      </c>
      <c r="F522" s="238" t="s">
        <v>691</v>
      </c>
      <c r="G522" s="239" t="s">
        <v>150</v>
      </c>
      <c r="H522" s="240">
        <v>12</v>
      </c>
      <c r="I522" s="125"/>
      <c r="J522" s="126">
        <f>ROUND(I522*H522,2)</f>
        <v>0</v>
      </c>
      <c r="K522" s="124" t="s">
        <v>151</v>
      </c>
      <c r="L522" s="29"/>
      <c r="M522" s="127" t="s">
        <v>1</v>
      </c>
      <c r="N522" s="128" t="s">
        <v>39</v>
      </c>
      <c r="P522" s="129">
        <f>O522*H522</f>
        <v>0</v>
      </c>
      <c r="Q522" s="129">
        <v>0</v>
      </c>
      <c r="R522" s="129">
        <f>Q522*H522</f>
        <v>0</v>
      </c>
      <c r="S522" s="129">
        <v>0</v>
      </c>
      <c r="T522" s="130">
        <f>S522*H522</f>
        <v>0</v>
      </c>
      <c r="AR522" s="131" t="s">
        <v>223</v>
      </c>
      <c r="AT522" s="131" t="s">
        <v>149</v>
      </c>
      <c r="AU522" s="131" t="s">
        <v>84</v>
      </c>
      <c r="AY522" s="16" t="s">
        <v>147</v>
      </c>
      <c r="BE522" s="132">
        <f>IF(N522="základní",J522,0)</f>
        <v>0</v>
      </c>
      <c r="BF522" s="132">
        <f>IF(N522="snížená",J522,0)</f>
        <v>0</v>
      </c>
      <c r="BG522" s="132">
        <f>IF(N522="zákl. přenesená",J522,0)</f>
        <v>0</v>
      </c>
      <c r="BH522" s="132">
        <f>IF(N522="sníž. přenesená",J522,0)</f>
        <v>0</v>
      </c>
      <c r="BI522" s="132">
        <f>IF(N522="nulová",J522,0)</f>
        <v>0</v>
      </c>
      <c r="BJ522" s="16" t="s">
        <v>82</v>
      </c>
      <c r="BK522" s="132">
        <f>ROUND(I522*H522,2)</f>
        <v>0</v>
      </c>
      <c r="BL522" s="16" t="s">
        <v>223</v>
      </c>
      <c r="BM522" s="131" t="s">
        <v>692</v>
      </c>
    </row>
    <row r="523" spans="2:65" s="12" customFormat="1">
      <c r="B523" s="133"/>
      <c r="C523" s="241"/>
      <c r="D523" s="242" t="s">
        <v>153</v>
      </c>
      <c r="E523" s="243" t="s">
        <v>1</v>
      </c>
      <c r="F523" s="244" t="s">
        <v>386</v>
      </c>
      <c r="G523" s="241"/>
      <c r="H523" s="245">
        <v>12</v>
      </c>
      <c r="I523" s="135"/>
      <c r="L523" s="133"/>
      <c r="M523" s="136"/>
      <c r="T523" s="137"/>
      <c r="AT523" s="134" t="s">
        <v>153</v>
      </c>
      <c r="AU523" s="134" t="s">
        <v>84</v>
      </c>
      <c r="AV523" s="12" t="s">
        <v>84</v>
      </c>
      <c r="AW523" s="12" t="s">
        <v>30</v>
      </c>
      <c r="AX523" s="12" t="s">
        <v>74</v>
      </c>
      <c r="AY523" s="134" t="s">
        <v>147</v>
      </c>
    </row>
    <row r="524" spans="2:65" s="13" customFormat="1">
      <c r="B524" s="138"/>
      <c r="C524" s="246"/>
      <c r="D524" s="242" t="s">
        <v>153</v>
      </c>
      <c r="E524" s="247" t="s">
        <v>1</v>
      </c>
      <c r="F524" s="248" t="s">
        <v>154</v>
      </c>
      <c r="G524" s="246"/>
      <c r="H524" s="249">
        <v>12</v>
      </c>
      <c r="I524" s="140"/>
      <c r="L524" s="138"/>
      <c r="M524" s="141"/>
      <c r="T524" s="142"/>
      <c r="AT524" s="139" t="s">
        <v>153</v>
      </c>
      <c r="AU524" s="139" t="s">
        <v>84</v>
      </c>
      <c r="AV524" s="13" t="s">
        <v>155</v>
      </c>
      <c r="AW524" s="13" t="s">
        <v>30</v>
      </c>
      <c r="AX524" s="13" t="s">
        <v>74</v>
      </c>
      <c r="AY524" s="139" t="s">
        <v>147</v>
      </c>
    </row>
    <row r="525" spans="2:65" s="14" customFormat="1">
      <c r="B525" s="143"/>
      <c r="C525" s="250"/>
      <c r="D525" s="242" t="s">
        <v>153</v>
      </c>
      <c r="E525" s="251" t="s">
        <v>1</v>
      </c>
      <c r="F525" s="252" t="s">
        <v>156</v>
      </c>
      <c r="G525" s="250"/>
      <c r="H525" s="253">
        <v>12</v>
      </c>
      <c r="I525" s="145"/>
      <c r="L525" s="143"/>
      <c r="M525" s="146"/>
      <c r="T525" s="147"/>
      <c r="AT525" s="144" t="s">
        <v>153</v>
      </c>
      <c r="AU525" s="144" t="s">
        <v>84</v>
      </c>
      <c r="AV525" s="14" t="s">
        <v>152</v>
      </c>
      <c r="AW525" s="14" t="s">
        <v>30</v>
      </c>
      <c r="AX525" s="14" t="s">
        <v>82</v>
      </c>
      <c r="AY525" s="144" t="s">
        <v>147</v>
      </c>
    </row>
    <row r="526" spans="2:65" s="1" customFormat="1" ht="24.4" customHeight="1">
      <c r="B526" s="123"/>
      <c r="C526" s="236">
        <v>129</v>
      </c>
      <c r="D526" s="236" t="s">
        <v>149</v>
      </c>
      <c r="E526" s="237" t="s">
        <v>693</v>
      </c>
      <c r="F526" s="238" t="s">
        <v>694</v>
      </c>
      <c r="G526" s="239" t="s">
        <v>150</v>
      </c>
      <c r="H526" s="240">
        <v>12</v>
      </c>
      <c r="I526" s="125"/>
      <c r="J526" s="126">
        <f>ROUND(I526*H526,2)</f>
        <v>0</v>
      </c>
      <c r="K526" s="124" t="s">
        <v>151</v>
      </c>
      <c r="L526" s="29"/>
      <c r="M526" s="127" t="s">
        <v>1</v>
      </c>
      <c r="N526" s="128" t="s">
        <v>39</v>
      </c>
      <c r="P526" s="129">
        <f>O526*H526</f>
        <v>0</v>
      </c>
      <c r="Q526" s="129">
        <v>1.3999999999999999E-4</v>
      </c>
      <c r="R526" s="129">
        <f>Q526*H526</f>
        <v>1.6799999999999999E-3</v>
      </c>
      <c r="S526" s="129">
        <v>0</v>
      </c>
      <c r="T526" s="130">
        <f>S526*H526</f>
        <v>0</v>
      </c>
      <c r="AR526" s="131" t="s">
        <v>223</v>
      </c>
      <c r="AT526" s="131" t="s">
        <v>149</v>
      </c>
      <c r="AU526" s="131" t="s">
        <v>84</v>
      </c>
      <c r="AY526" s="16" t="s">
        <v>147</v>
      </c>
      <c r="BE526" s="132">
        <f>IF(N526="základní",J526,0)</f>
        <v>0</v>
      </c>
      <c r="BF526" s="132">
        <f>IF(N526="snížená",J526,0)</f>
        <v>0</v>
      </c>
      <c r="BG526" s="132">
        <f>IF(N526="zákl. přenesená",J526,0)</f>
        <v>0</v>
      </c>
      <c r="BH526" s="132">
        <f>IF(N526="sníž. přenesená",J526,0)</f>
        <v>0</v>
      </c>
      <c r="BI526" s="132">
        <f>IF(N526="nulová",J526,0)</f>
        <v>0</v>
      </c>
      <c r="BJ526" s="16" t="s">
        <v>82</v>
      </c>
      <c r="BK526" s="132">
        <f>ROUND(I526*H526,2)</f>
        <v>0</v>
      </c>
      <c r="BL526" s="16" t="s">
        <v>223</v>
      </c>
      <c r="BM526" s="131" t="s">
        <v>695</v>
      </c>
    </row>
    <row r="527" spans="2:65" s="1" customFormat="1" ht="24">
      <c r="B527" s="123"/>
      <c r="C527" s="236">
        <v>130</v>
      </c>
      <c r="D527" s="236" t="s">
        <v>149</v>
      </c>
      <c r="E527" s="237" t="s">
        <v>696</v>
      </c>
      <c r="F527" s="238" t="s">
        <v>697</v>
      </c>
      <c r="G527" s="239" t="s">
        <v>150</v>
      </c>
      <c r="H527" s="240">
        <v>12</v>
      </c>
      <c r="I527" s="125"/>
      <c r="J527" s="126">
        <f>ROUND(I527*H527,2)</f>
        <v>0</v>
      </c>
      <c r="K527" s="124" t="s">
        <v>151</v>
      </c>
      <c r="L527" s="29"/>
      <c r="M527" s="127" t="s">
        <v>1</v>
      </c>
      <c r="N527" s="128" t="s">
        <v>39</v>
      </c>
      <c r="P527" s="129">
        <f>O527*H527</f>
        <v>0</v>
      </c>
      <c r="Q527" s="129">
        <v>3.6000000000000002E-4</v>
      </c>
      <c r="R527" s="129">
        <f>Q527*H527</f>
        <v>4.3200000000000001E-3</v>
      </c>
      <c r="S527" s="129">
        <v>0</v>
      </c>
      <c r="T527" s="130">
        <f>S527*H527</f>
        <v>0</v>
      </c>
      <c r="AR527" s="131" t="s">
        <v>223</v>
      </c>
      <c r="AT527" s="131" t="s">
        <v>149</v>
      </c>
      <c r="AU527" s="131" t="s">
        <v>84</v>
      </c>
      <c r="AY527" s="16" t="s">
        <v>147</v>
      </c>
      <c r="BE527" s="132">
        <f>IF(N527="základní",J527,0)</f>
        <v>0</v>
      </c>
      <c r="BF527" s="132">
        <f>IF(N527="snížená",J527,0)</f>
        <v>0</v>
      </c>
      <c r="BG527" s="132">
        <f>IF(N527="zákl. přenesená",J527,0)</f>
        <v>0</v>
      </c>
      <c r="BH527" s="132">
        <f>IF(N527="sníž. přenesená",J527,0)</f>
        <v>0</v>
      </c>
      <c r="BI527" s="132">
        <f>IF(N527="nulová",J527,0)</f>
        <v>0</v>
      </c>
      <c r="BJ527" s="16" t="s">
        <v>82</v>
      </c>
      <c r="BK527" s="132">
        <f>ROUND(I527*H527,2)</f>
        <v>0</v>
      </c>
      <c r="BL527" s="16" t="s">
        <v>223</v>
      </c>
      <c r="BM527" s="131" t="s">
        <v>698</v>
      </c>
    </row>
    <row r="528" spans="2:65" s="11" customFormat="1" ht="15">
      <c r="B528" s="113"/>
      <c r="C528" s="232"/>
      <c r="D528" s="233" t="s">
        <v>73</v>
      </c>
      <c r="E528" s="234" t="s">
        <v>699</v>
      </c>
      <c r="F528" s="234" t="s">
        <v>700</v>
      </c>
      <c r="G528" s="232"/>
      <c r="H528" s="232"/>
      <c r="I528" s="115"/>
      <c r="J528" s="116">
        <f>BK528</f>
        <v>0</v>
      </c>
      <c r="L528" s="113"/>
      <c r="M528" s="117"/>
      <c r="P528" s="118">
        <f>P529+P532+P535</f>
        <v>0</v>
      </c>
      <c r="R528" s="118">
        <f>R529+R532+R535</f>
        <v>0</v>
      </c>
      <c r="T528" s="119">
        <f>T529+T532+T535</f>
        <v>0</v>
      </c>
      <c r="AR528" s="114" t="s">
        <v>164</v>
      </c>
      <c r="AT528" s="120" t="s">
        <v>73</v>
      </c>
      <c r="AU528" s="120" t="s">
        <v>74</v>
      </c>
      <c r="AY528" s="114" t="s">
        <v>147</v>
      </c>
      <c r="BK528" s="121">
        <f>BK529+BK532+BK535</f>
        <v>0</v>
      </c>
    </row>
    <row r="529" spans="2:65" s="11" customFormat="1" ht="12.75">
      <c r="B529" s="113"/>
      <c r="C529" s="232"/>
      <c r="D529" s="233" t="s">
        <v>73</v>
      </c>
      <c r="E529" s="235" t="s">
        <v>701</v>
      </c>
      <c r="F529" s="235" t="s">
        <v>702</v>
      </c>
      <c r="G529" s="232"/>
      <c r="H529" s="232"/>
      <c r="I529" s="115"/>
      <c r="J529" s="122">
        <f>BK529</f>
        <v>0</v>
      </c>
      <c r="L529" s="113"/>
      <c r="M529" s="117"/>
      <c r="P529" s="118">
        <f>SUM(P530:P531)</f>
        <v>0</v>
      </c>
      <c r="R529" s="118">
        <f>SUM(R530:R531)</f>
        <v>0</v>
      </c>
      <c r="T529" s="119">
        <f>SUM(T530:T531)</f>
        <v>0</v>
      </c>
      <c r="AR529" s="114" t="s">
        <v>164</v>
      </c>
      <c r="AT529" s="120" t="s">
        <v>73</v>
      </c>
      <c r="AU529" s="120" t="s">
        <v>82</v>
      </c>
      <c r="AY529" s="114" t="s">
        <v>147</v>
      </c>
      <c r="BK529" s="121">
        <f>SUM(BK530:BK531)</f>
        <v>0</v>
      </c>
    </row>
    <row r="530" spans="2:65" s="1" customFormat="1" ht="16.5" customHeight="1">
      <c r="B530" s="123"/>
      <c r="C530" s="236">
        <v>131</v>
      </c>
      <c r="D530" s="236" t="s">
        <v>149</v>
      </c>
      <c r="E530" s="237" t="s">
        <v>703</v>
      </c>
      <c r="F530" s="238" t="s">
        <v>704</v>
      </c>
      <c r="G530" s="239" t="s">
        <v>671</v>
      </c>
      <c r="H530" s="240">
        <v>1</v>
      </c>
      <c r="I530" s="125"/>
      <c r="J530" s="126">
        <f>ROUND(I530*H530,2)</f>
        <v>0</v>
      </c>
      <c r="K530" s="124" t="s">
        <v>151</v>
      </c>
      <c r="L530" s="29"/>
      <c r="M530" s="127" t="s">
        <v>1</v>
      </c>
      <c r="N530" s="128" t="s">
        <v>39</v>
      </c>
      <c r="P530" s="129">
        <f>O530*H530</f>
        <v>0</v>
      </c>
      <c r="Q530" s="129">
        <v>0</v>
      </c>
      <c r="R530" s="129">
        <f>Q530*H530</f>
        <v>0</v>
      </c>
      <c r="S530" s="129">
        <v>0</v>
      </c>
      <c r="T530" s="130">
        <f>S530*H530</f>
        <v>0</v>
      </c>
      <c r="AR530" s="131" t="s">
        <v>705</v>
      </c>
      <c r="AT530" s="131" t="s">
        <v>149</v>
      </c>
      <c r="AU530" s="131" t="s">
        <v>84</v>
      </c>
      <c r="AY530" s="16" t="s">
        <v>147</v>
      </c>
      <c r="BE530" s="132">
        <f>IF(N530="základní",J530,0)</f>
        <v>0</v>
      </c>
      <c r="BF530" s="132">
        <f>IF(N530="snížená",J530,0)</f>
        <v>0</v>
      </c>
      <c r="BG530" s="132">
        <f>IF(N530="zákl. přenesená",J530,0)</f>
        <v>0</v>
      </c>
      <c r="BH530" s="132">
        <f>IF(N530="sníž. přenesená",J530,0)</f>
        <v>0</v>
      </c>
      <c r="BI530" s="132">
        <f>IF(N530="nulová",J530,0)</f>
        <v>0</v>
      </c>
      <c r="BJ530" s="16" t="s">
        <v>82</v>
      </c>
      <c r="BK530" s="132">
        <f>ROUND(I530*H530,2)</f>
        <v>0</v>
      </c>
      <c r="BL530" s="16" t="s">
        <v>705</v>
      </c>
      <c r="BM530" s="131" t="s">
        <v>706</v>
      </c>
    </row>
    <row r="531" spans="2:65" s="1" customFormat="1" ht="16.5" customHeight="1">
      <c r="B531" s="123"/>
      <c r="C531" s="236">
        <v>132</v>
      </c>
      <c r="D531" s="236" t="s">
        <v>149</v>
      </c>
      <c r="E531" s="237" t="s">
        <v>707</v>
      </c>
      <c r="F531" s="238" t="s">
        <v>708</v>
      </c>
      <c r="G531" s="239" t="s">
        <v>671</v>
      </c>
      <c r="H531" s="240">
        <v>1</v>
      </c>
      <c r="I531" s="125"/>
      <c r="J531" s="126">
        <f>ROUND(I531*H531,2)</f>
        <v>0</v>
      </c>
      <c r="K531" s="124" t="s">
        <v>151</v>
      </c>
      <c r="L531" s="29"/>
      <c r="M531" s="127" t="s">
        <v>1</v>
      </c>
      <c r="N531" s="128" t="s">
        <v>39</v>
      </c>
      <c r="P531" s="129">
        <f>O531*H531</f>
        <v>0</v>
      </c>
      <c r="Q531" s="129">
        <v>0</v>
      </c>
      <c r="R531" s="129">
        <f>Q531*H531</f>
        <v>0</v>
      </c>
      <c r="S531" s="129">
        <v>0</v>
      </c>
      <c r="T531" s="130">
        <f>S531*H531</f>
        <v>0</v>
      </c>
      <c r="AR531" s="131" t="s">
        <v>705</v>
      </c>
      <c r="AT531" s="131" t="s">
        <v>149</v>
      </c>
      <c r="AU531" s="131" t="s">
        <v>84</v>
      </c>
      <c r="AY531" s="16" t="s">
        <v>147</v>
      </c>
      <c r="BE531" s="132">
        <f>IF(N531="základní",J531,0)</f>
        <v>0</v>
      </c>
      <c r="BF531" s="132">
        <f>IF(N531="snížená",J531,0)</f>
        <v>0</v>
      </c>
      <c r="BG531" s="132">
        <f>IF(N531="zákl. přenesená",J531,0)</f>
        <v>0</v>
      </c>
      <c r="BH531" s="132">
        <f>IF(N531="sníž. přenesená",J531,0)</f>
        <v>0</v>
      </c>
      <c r="BI531" s="132">
        <f>IF(N531="nulová",J531,0)</f>
        <v>0</v>
      </c>
      <c r="BJ531" s="16" t="s">
        <v>82</v>
      </c>
      <c r="BK531" s="132">
        <f>ROUND(I531*H531,2)</f>
        <v>0</v>
      </c>
      <c r="BL531" s="16" t="s">
        <v>705</v>
      </c>
      <c r="BM531" s="131" t="s">
        <v>709</v>
      </c>
    </row>
    <row r="532" spans="2:65" s="11" customFormat="1" ht="22.7" customHeight="1">
      <c r="B532" s="113"/>
      <c r="C532" s="232"/>
      <c r="D532" s="233" t="s">
        <v>73</v>
      </c>
      <c r="E532" s="235" t="s">
        <v>710</v>
      </c>
      <c r="F532" s="235" t="s">
        <v>711</v>
      </c>
      <c r="G532" s="232"/>
      <c r="H532" s="232"/>
      <c r="I532" s="115"/>
      <c r="J532" s="122">
        <f>BK532</f>
        <v>0</v>
      </c>
      <c r="L532" s="113"/>
      <c r="M532" s="117"/>
      <c r="P532" s="118">
        <f>SUM(P533:P534)</f>
        <v>0</v>
      </c>
      <c r="R532" s="118">
        <f>SUM(R533:R534)</f>
        <v>0</v>
      </c>
      <c r="T532" s="119">
        <f>SUM(T533:T534)</f>
        <v>0</v>
      </c>
      <c r="AR532" s="114" t="s">
        <v>164</v>
      </c>
      <c r="AT532" s="120" t="s">
        <v>73</v>
      </c>
      <c r="AU532" s="120" t="s">
        <v>82</v>
      </c>
      <c r="AY532" s="114" t="s">
        <v>147</v>
      </c>
      <c r="BK532" s="121">
        <f>SUM(BK533:BK534)</f>
        <v>0</v>
      </c>
    </row>
    <row r="533" spans="2:65" s="1" customFormat="1" ht="16.5" customHeight="1">
      <c r="B533" s="123"/>
      <c r="C533" s="236">
        <v>133</v>
      </c>
      <c r="D533" s="236" t="s">
        <v>149</v>
      </c>
      <c r="E533" s="237" t="s">
        <v>712</v>
      </c>
      <c r="F533" s="238" t="s">
        <v>711</v>
      </c>
      <c r="G533" s="239" t="s">
        <v>671</v>
      </c>
      <c r="H533" s="240">
        <v>1</v>
      </c>
      <c r="I533" s="125"/>
      <c r="J533" s="126">
        <f>ROUND(I533*H533,2)</f>
        <v>0</v>
      </c>
      <c r="K533" s="124" t="s">
        <v>151</v>
      </c>
      <c r="L533" s="29"/>
      <c r="M533" s="127" t="s">
        <v>1</v>
      </c>
      <c r="N533" s="128" t="s">
        <v>39</v>
      </c>
      <c r="P533" s="129">
        <f>O533*H533</f>
        <v>0</v>
      </c>
      <c r="Q533" s="129">
        <v>0</v>
      </c>
      <c r="R533" s="129">
        <f>Q533*H533</f>
        <v>0</v>
      </c>
      <c r="S533" s="129">
        <v>0</v>
      </c>
      <c r="T533" s="130">
        <f>S533*H533</f>
        <v>0</v>
      </c>
      <c r="AR533" s="131" t="s">
        <v>705</v>
      </c>
      <c r="AT533" s="131" t="s">
        <v>149</v>
      </c>
      <c r="AU533" s="131" t="s">
        <v>84</v>
      </c>
      <c r="AY533" s="16" t="s">
        <v>147</v>
      </c>
      <c r="BE533" s="132">
        <f>IF(N533="základní",J533,0)</f>
        <v>0</v>
      </c>
      <c r="BF533" s="132">
        <f>IF(N533="snížená",J533,0)</f>
        <v>0</v>
      </c>
      <c r="BG533" s="132">
        <f>IF(N533="zákl. přenesená",J533,0)</f>
        <v>0</v>
      </c>
      <c r="BH533" s="132">
        <f>IF(N533="sníž. přenesená",J533,0)</f>
        <v>0</v>
      </c>
      <c r="BI533" s="132">
        <f>IF(N533="nulová",J533,0)</f>
        <v>0</v>
      </c>
      <c r="BJ533" s="16" t="s">
        <v>82</v>
      </c>
      <c r="BK533" s="132">
        <f>ROUND(I533*H533,2)</f>
        <v>0</v>
      </c>
      <c r="BL533" s="16" t="s">
        <v>705</v>
      </c>
      <c r="BM533" s="131" t="s">
        <v>713</v>
      </c>
    </row>
    <row r="534" spans="2:65" s="1" customFormat="1" ht="16.5" customHeight="1">
      <c r="B534" s="123"/>
      <c r="C534" s="236">
        <v>134</v>
      </c>
      <c r="D534" s="236" t="s">
        <v>149</v>
      </c>
      <c r="E534" s="237" t="s">
        <v>714</v>
      </c>
      <c r="F534" s="238" t="s">
        <v>715</v>
      </c>
      <c r="G534" s="239" t="s">
        <v>671</v>
      </c>
      <c r="H534" s="240">
        <v>1</v>
      </c>
      <c r="I534" s="125"/>
      <c r="J534" s="126">
        <f>ROUND(I534*H534,2)</f>
        <v>0</v>
      </c>
      <c r="K534" s="124" t="s">
        <v>151</v>
      </c>
      <c r="L534" s="29"/>
      <c r="M534" s="127" t="s">
        <v>1</v>
      </c>
      <c r="N534" s="128" t="s">
        <v>39</v>
      </c>
      <c r="P534" s="129">
        <f>O534*H534</f>
        <v>0</v>
      </c>
      <c r="Q534" s="129">
        <v>0</v>
      </c>
      <c r="R534" s="129">
        <f>Q534*H534</f>
        <v>0</v>
      </c>
      <c r="S534" s="129">
        <v>0</v>
      </c>
      <c r="T534" s="130">
        <f>S534*H534</f>
        <v>0</v>
      </c>
      <c r="AR534" s="131" t="s">
        <v>705</v>
      </c>
      <c r="AT534" s="131" t="s">
        <v>149</v>
      </c>
      <c r="AU534" s="131" t="s">
        <v>84</v>
      </c>
      <c r="AY534" s="16" t="s">
        <v>147</v>
      </c>
      <c r="BE534" s="132">
        <f>IF(N534="základní",J534,0)</f>
        <v>0</v>
      </c>
      <c r="BF534" s="132">
        <f>IF(N534="snížená",J534,0)</f>
        <v>0</v>
      </c>
      <c r="BG534" s="132">
        <f>IF(N534="zákl. přenesená",J534,0)</f>
        <v>0</v>
      </c>
      <c r="BH534" s="132">
        <f>IF(N534="sníž. přenesená",J534,0)</f>
        <v>0</v>
      </c>
      <c r="BI534" s="132">
        <f>IF(N534="nulová",J534,0)</f>
        <v>0</v>
      </c>
      <c r="BJ534" s="16" t="s">
        <v>82</v>
      </c>
      <c r="BK534" s="132">
        <f>ROUND(I534*H534,2)</f>
        <v>0</v>
      </c>
      <c r="BL534" s="16" t="s">
        <v>705</v>
      </c>
      <c r="BM534" s="131" t="s">
        <v>716</v>
      </c>
    </row>
    <row r="535" spans="2:65" s="11" customFormat="1" ht="22.7" customHeight="1">
      <c r="B535" s="113"/>
      <c r="C535" s="232"/>
      <c r="D535" s="233" t="s">
        <v>73</v>
      </c>
      <c r="E535" s="235" t="s">
        <v>717</v>
      </c>
      <c r="F535" s="235" t="s">
        <v>718</v>
      </c>
      <c r="G535" s="232"/>
      <c r="H535" s="232"/>
      <c r="I535" s="115"/>
      <c r="J535" s="122">
        <f>BK535</f>
        <v>0</v>
      </c>
      <c r="L535" s="113"/>
      <c r="M535" s="117"/>
      <c r="P535" s="118">
        <f>P536</f>
        <v>0</v>
      </c>
      <c r="R535" s="118">
        <f>R536</f>
        <v>0</v>
      </c>
      <c r="T535" s="119">
        <f>T536</f>
        <v>0</v>
      </c>
      <c r="AR535" s="114" t="s">
        <v>164</v>
      </c>
      <c r="AT535" s="120" t="s">
        <v>73</v>
      </c>
      <c r="AU535" s="120" t="s">
        <v>82</v>
      </c>
      <c r="AY535" s="114" t="s">
        <v>147</v>
      </c>
      <c r="BK535" s="121">
        <f>BK536</f>
        <v>0</v>
      </c>
    </row>
    <row r="536" spans="2:65" s="1" customFormat="1" ht="16.5" customHeight="1">
      <c r="B536" s="123"/>
      <c r="C536" s="236">
        <v>135</v>
      </c>
      <c r="D536" s="236" t="s">
        <v>149</v>
      </c>
      <c r="E536" s="237" t="s">
        <v>719</v>
      </c>
      <c r="F536" s="238" t="s">
        <v>720</v>
      </c>
      <c r="G536" s="239" t="s">
        <v>671</v>
      </c>
      <c r="H536" s="240">
        <v>1</v>
      </c>
      <c r="I536" s="125"/>
      <c r="J536" s="126">
        <f>ROUND(I536*H536,2)</f>
        <v>0</v>
      </c>
      <c r="K536" s="124" t="s">
        <v>151</v>
      </c>
      <c r="L536" s="29"/>
      <c r="M536" s="154" t="s">
        <v>1</v>
      </c>
      <c r="N536" s="155" t="s">
        <v>39</v>
      </c>
      <c r="O536" s="156"/>
      <c r="P536" s="157">
        <f>O536*H536</f>
        <v>0</v>
      </c>
      <c r="Q536" s="157">
        <v>0</v>
      </c>
      <c r="R536" s="157">
        <f>Q536*H536</f>
        <v>0</v>
      </c>
      <c r="S536" s="157">
        <v>0</v>
      </c>
      <c r="T536" s="158">
        <f>S536*H536</f>
        <v>0</v>
      </c>
      <c r="AR536" s="131" t="s">
        <v>705</v>
      </c>
      <c r="AT536" s="131" t="s">
        <v>149</v>
      </c>
      <c r="AU536" s="131" t="s">
        <v>84</v>
      </c>
      <c r="AY536" s="16" t="s">
        <v>147</v>
      </c>
      <c r="BE536" s="132">
        <f>IF(N536="základní",J536,0)</f>
        <v>0</v>
      </c>
      <c r="BF536" s="132">
        <f>IF(N536="snížená",J536,0)</f>
        <v>0</v>
      </c>
      <c r="BG536" s="132">
        <f>IF(N536="zákl. přenesená",J536,0)</f>
        <v>0</v>
      </c>
      <c r="BH536" s="132">
        <f>IF(N536="sníž. přenesená",J536,0)</f>
        <v>0</v>
      </c>
      <c r="BI536" s="132">
        <f>IF(N536="nulová",J536,0)</f>
        <v>0</v>
      </c>
      <c r="BJ536" s="16" t="s">
        <v>82</v>
      </c>
      <c r="BK536" s="132">
        <f>ROUND(I536*H536,2)</f>
        <v>0</v>
      </c>
      <c r="BL536" s="16" t="s">
        <v>705</v>
      </c>
      <c r="BM536" s="131" t="s">
        <v>721</v>
      </c>
    </row>
    <row r="537" spans="2:65" s="1" customFormat="1" ht="6.95" customHeight="1">
      <c r="B537" s="41"/>
      <c r="C537" s="42"/>
      <c r="D537" s="42"/>
      <c r="E537" s="42"/>
      <c r="F537" s="42"/>
      <c r="G537" s="42"/>
      <c r="H537" s="42"/>
      <c r="I537" s="42"/>
      <c r="J537" s="42"/>
      <c r="K537" s="42"/>
      <c r="L537" s="29"/>
    </row>
  </sheetData>
  <sheetProtection algorithmName="SHA-512" hashValue="X85ZnYuCmr1mL1pIpp9kIWLDQL0feA42ee5P4AJjYbo2u9JWBgf8plhhvFSapiEq/Tccn0IvzjwPv26qvXVx2Q==" saltValue="ZVnYPHyarRt8JDzU3xBUlg==" spinCount="100000" sheet="1" objects="1" scenarios="1"/>
  <autoFilter ref="C134:K536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ignoredErrors>
    <ignoredError sqref="J50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2"/>
  <sheetViews>
    <sheetView showGridLines="0" topLeftCell="A4" workbookViewId="0">
      <selection activeCell="D48" sqref="D48"/>
    </sheetView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722</v>
      </c>
      <c r="H4" s="19"/>
    </row>
    <row r="5" spans="2:8" ht="12" customHeight="1">
      <c r="B5" s="19"/>
      <c r="C5" s="23" t="s">
        <v>13</v>
      </c>
      <c r="D5" s="197" t="s">
        <v>14</v>
      </c>
      <c r="E5" s="194"/>
      <c r="F5" s="194"/>
      <c r="H5" s="19"/>
    </row>
    <row r="6" spans="2:8" ht="36.950000000000003" customHeight="1">
      <c r="B6" s="19"/>
      <c r="C6" s="25" t="s">
        <v>16</v>
      </c>
      <c r="D6" s="195" t="s">
        <v>17</v>
      </c>
      <c r="E6" s="194"/>
      <c r="F6" s="194"/>
      <c r="H6" s="19"/>
    </row>
    <row r="7" spans="2:8" ht="16.5" customHeight="1">
      <c r="B7" s="19"/>
      <c r="C7" s="26" t="s">
        <v>22</v>
      </c>
      <c r="D7" s="49">
        <f>'Rekapitulace stavby'!AN8</f>
        <v>45810</v>
      </c>
      <c r="H7" s="19"/>
    </row>
    <row r="8" spans="2:8" s="1" customFormat="1" ht="10.7" customHeight="1">
      <c r="B8" s="29"/>
      <c r="H8" s="29"/>
    </row>
    <row r="9" spans="2:8" s="10" customFormat="1" ht="29.25" customHeight="1">
      <c r="B9" s="106"/>
      <c r="C9" s="107" t="s">
        <v>55</v>
      </c>
      <c r="D9" s="108" t="s">
        <v>56</v>
      </c>
      <c r="E9" s="108" t="s">
        <v>134</v>
      </c>
      <c r="F9" s="109" t="s">
        <v>723</v>
      </c>
      <c r="H9" s="106"/>
    </row>
    <row r="10" spans="2:8" s="1" customFormat="1" ht="26.45" customHeight="1">
      <c r="B10" s="29"/>
      <c r="C10" s="159" t="s">
        <v>79</v>
      </c>
      <c r="D10" s="159" t="s">
        <v>80</v>
      </c>
      <c r="H10" s="29"/>
    </row>
    <row r="11" spans="2:8" s="1" customFormat="1" ht="16.7" customHeight="1">
      <c r="B11" s="29"/>
      <c r="C11" s="160" t="s">
        <v>85</v>
      </c>
      <c r="D11" s="161" t="s">
        <v>1</v>
      </c>
      <c r="E11" s="162" t="s">
        <v>1</v>
      </c>
      <c r="F11" s="163">
        <v>38.354999999999997</v>
      </c>
      <c r="H11" s="29"/>
    </row>
    <row r="12" spans="2:8" s="1" customFormat="1" ht="16.7" customHeight="1">
      <c r="B12" s="29"/>
      <c r="C12" s="164" t="s">
        <v>85</v>
      </c>
      <c r="D12" s="164" t="s">
        <v>635</v>
      </c>
      <c r="E12" s="16" t="s">
        <v>1</v>
      </c>
      <c r="F12" s="165">
        <v>38.354999999999997</v>
      </c>
      <c r="H12" s="29"/>
    </row>
    <row r="13" spans="2:8" s="1" customFormat="1" ht="16.7" customHeight="1">
      <c r="B13" s="29"/>
      <c r="C13" s="166" t="s">
        <v>724</v>
      </c>
      <c r="H13" s="29"/>
    </row>
    <row r="14" spans="2:8" s="1" customFormat="1" ht="22.5">
      <c r="B14" s="29"/>
      <c r="C14" s="164" t="s">
        <v>632</v>
      </c>
      <c r="D14" s="164" t="s">
        <v>633</v>
      </c>
      <c r="E14" s="16" t="s">
        <v>243</v>
      </c>
      <c r="F14" s="165">
        <v>38.354999999999997</v>
      </c>
      <c r="H14" s="29"/>
    </row>
    <row r="15" spans="2:8" s="1" customFormat="1" ht="16.7" customHeight="1">
      <c r="B15" s="29"/>
      <c r="C15" s="164" t="s">
        <v>618</v>
      </c>
      <c r="D15" s="164" t="s">
        <v>619</v>
      </c>
      <c r="E15" s="16" t="s">
        <v>243</v>
      </c>
      <c r="F15" s="165">
        <v>52.435000000000002</v>
      </c>
      <c r="H15" s="29"/>
    </row>
    <row r="16" spans="2:8" s="1" customFormat="1" ht="16.7" customHeight="1">
      <c r="B16" s="29"/>
      <c r="C16" s="164" t="s">
        <v>623</v>
      </c>
      <c r="D16" s="164" t="s">
        <v>624</v>
      </c>
      <c r="E16" s="16" t="s">
        <v>243</v>
      </c>
      <c r="F16" s="165">
        <v>209.74</v>
      </c>
      <c r="H16" s="29"/>
    </row>
    <row r="17" spans="2:8" s="1" customFormat="1" ht="16.7" customHeight="1">
      <c r="B17" s="29"/>
      <c r="C17" s="160" t="s">
        <v>87</v>
      </c>
      <c r="D17" s="161" t="s">
        <v>1</v>
      </c>
      <c r="E17" s="162" t="s">
        <v>1</v>
      </c>
      <c r="F17" s="163">
        <v>94.3</v>
      </c>
      <c r="H17" s="29"/>
    </row>
    <row r="18" spans="2:8" s="1" customFormat="1" ht="16.7" customHeight="1">
      <c r="B18" s="29"/>
      <c r="C18" s="164" t="s">
        <v>87</v>
      </c>
      <c r="D18" s="164" t="s">
        <v>88</v>
      </c>
      <c r="E18" s="16" t="s">
        <v>1</v>
      </c>
      <c r="F18" s="165">
        <v>94.3</v>
      </c>
      <c r="H18" s="29"/>
    </row>
    <row r="19" spans="2:8" s="1" customFormat="1" ht="16.7" customHeight="1">
      <c r="B19" s="29"/>
      <c r="C19" s="166" t="s">
        <v>724</v>
      </c>
      <c r="H19" s="29"/>
    </row>
    <row r="20" spans="2:8" s="1" customFormat="1" ht="22.5">
      <c r="B20" s="29"/>
      <c r="C20" s="164" t="s">
        <v>642</v>
      </c>
      <c r="D20" s="164" t="s">
        <v>643</v>
      </c>
      <c r="E20" s="16" t="s">
        <v>243</v>
      </c>
      <c r="F20" s="165">
        <v>108.38</v>
      </c>
      <c r="H20" s="29"/>
    </row>
    <row r="21" spans="2:8" s="1" customFormat="1" ht="16.7" customHeight="1">
      <c r="B21" s="29"/>
      <c r="C21" s="164" t="s">
        <v>608</v>
      </c>
      <c r="D21" s="164" t="s">
        <v>609</v>
      </c>
      <c r="E21" s="16" t="s">
        <v>243</v>
      </c>
      <c r="F21" s="165">
        <v>122.04</v>
      </c>
      <c r="H21" s="29"/>
    </row>
    <row r="22" spans="2:8" s="1" customFormat="1" ht="16.7" customHeight="1">
      <c r="B22" s="29"/>
      <c r="C22" s="164" t="s">
        <v>613</v>
      </c>
      <c r="D22" s="164" t="s">
        <v>614</v>
      </c>
      <c r="E22" s="16" t="s">
        <v>243</v>
      </c>
      <c r="F22" s="165">
        <v>488.16</v>
      </c>
      <c r="H22" s="29"/>
    </row>
    <row r="23" spans="2:8" s="1" customFormat="1" ht="16.7" customHeight="1">
      <c r="B23" s="29"/>
      <c r="C23" s="160" t="s">
        <v>90</v>
      </c>
      <c r="D23" s="161" t="s">
        <v>1</v>
      </c>
      <c r="E23" s="162" t="s">
        <v>1</v>
      </c>
      <c r="F23" s="163">
        <v>0.64</v>
      </c>
      <c r="H23" s="29"/>
    </row>
    <row r="24" spans="2:8" s="1" customFormat="1" ht="16.7" customHeight="1">
      <c r="B24" s="29"/>
      <c r="C24" s="164" t="s">
        <v>1</v>
      </c>
      <c r="D24" s="164" t="s">
        <v>207</v>
      </c>
      <c r="E24" s="16" t="s">
        <v>1</v>
      </c>
      <c r="F24" s="165">
        <v>0.64</v>
      </c>
      <c r="H24" s="29"/>
    </row>
    <row r="25" spans="2:8" s="1" customFormat="1" ht="16.7" customHeight="1">
      <c r="B25" s="29"/>
      <c r="C25" s="164" t="s">
        <v>90</v>
      </c>
      <c r="D25" s="164" t="s">
        <v>156</v>
      </c>
      <c r="E25" s="16" t="s">
        <v>1</v>
      </c>
      <c r="F25" s="165">
        <v>0.64</v>
      </c>
      <c r="H25" s="29"/>
    </row>
    <row r="26" spans="2:8" s="1" customFormat="1" ht="16.7" customHeight="1">
      <c r="B26" s="29"/>
      <c r="C26" s="166" t="s">
        <v>724</v>
      </c>
      <c r="H26" s="29"/>
    </row>
    <row r="27" spans="2:8" s="1" customFormat="1" ht="16.7" customHeight="1">
      <c r="B27" s="29"/>
      <c r="C27" s="164" t="s">
        <v>204</v>
      </c>
      <c r="D27" s="164" t="s">
        <v>205</v>
      </c>
      <c r="E27" s="16" t="s">
        <v>182</v>
      </c>
      <c r="F27" s="165">
        <v>0.64</v>
      </c>
      <c r="H27" s="29"/>
    </row>
    <row r="28" spans="2:8" s="1" customFormat="1" ht="22.5">
      <c r="B28" s="29"/>
      <c r="C28" s="164" t="s">
        <v>233</v>
      </c>
      <c r="D28" s="164" t="s">
        <v>234</v>
      </c>
      <c r="E28" s="16" t="s">
        <v>182</v>
      </c>
      <c r="F28" s="165">
        <v>459.24200000000002</v>
      </c>
      <c r="H28" s="29"/>
    </row>
    <row r="29" spans="2:8" s="1" customFormat="1" ht="16.7" customHeight="1">
      <c r="B29" s="29"/>
      <c r="C29" s="164" t="s">
        <v>237</v>
      </c>
      <c r="D29" s="164" t="s">
        <v>238</v>
      </c>
      <c r="E29" s="16" t="s">
        <v>182</v>
      </c>
      <c r="F29" s="165">
        <v>22.285</v>
      </c>
      <c r="H29" s="29"/>
    </row>
    <row r="30" spans="2:8" s="1" customFormat="1" ht="16.7" customHeight="1">
      <c r="B30" s="29"/>
      <c r="C30" s="164" t="s">
        <v>283</v>
      </c>
      <c r="D30" s="164" t="s">
        <v>284</v>
      </c>
      <c r="E30" s="16" t="s">
        <v>182</v>
      </c>
      <c r="F30" s="165">
        <v>0.64</v>
      </c>
      <c r="H30" s="29"/>
    </row>
    <row r="31" spans="2:8" s="1" customFormat="1" ht="16.7" customHeight="1">
      <c r="B31" s="29"/>
      <c r="C31" s="160" t="s">
        <v>92</v>
      </c>
      <c r="D31" s="161" t="s">
        <v>1</v>
      </c>
      <c r="E31" s="162" t="s">
        <v>1</v>
      </c>
      <c r="F31" s="163">
        <v>10.125</v>
      </c>
      <c r="H31" s="29"/>
    </row>
    <row r="32" spans="2:8" s="1" customFormat="1" ht="16.7" customHeight="1">
      <c r="B32" s="29"/>
      <c r="C32" s="164" t="s">
        <v>1</v>
      </c>
      <c r="D32" s="164" t="s">
        <v>203</v>
      </c>
      <c r="E32" s="16" t="s">
        <v>1</v>
      </c>
      <c r="F32" s="165">
        <v>10.125</v>
      </c>
      <c r="H32" s="29"/>
    </row>
    <row r="33" spans="2:8" s="1" customFormat="1" ht="16.7" customHeight="1">
      <c r="B33" s="29"/>
      <c r="C33" s="164" t="s">
        <v>92</v>
      </c>
      <c r="D33" s="164" t="s">
        <v>156</v>
      </c>
      <c r="E33" s="16" t="s">
        <v>1</v>
      </c>
      <c r="F33" s="165">
        <v>10.125</v>
      </c>
      <c r="H33" s="29"/>
    </row>
    <row r="34" spans="2:8" s="1" customFormat="1" ht="16.7" customHeight="1">
      <c r="B34" s="29"/>
      <c r="C34" s="166" t="s">
        <v>724</v>
      </c>
      <c r="H34" s="29"/>
    </row>
    <row r="35" spans="2:8" s="1" customFormat="1" ht="16.7" customHeight="1">
      <c r="B35" s="29"/>
      <c r="C35" s="164" t="s">
        <v>200</v>
      </c>
      <c r="D35" s="164" t="s">
        <v>201</v>
      </c>
      <c r="E35" s="16" t="s">
        <v>182</v>
      </c>
      <c r="F35" s="165">
        <v>10.125</v>
      </c>
      <c r="H35" s="29"/>
    </row>
    <row r="36" spans="2:8" s="1" customFormat="1" ht="16.7" customHeight="1">
      <c r="B36" s="29"/>
      <c r="C36" s="164" t="s">
        <v>227</v>
      </c>
      <c r="D36" s="164" t="s">
        <v>228</v>
      </c>
      <c r="E36" s="16" t="s">
        <v>182</v>
      </c>
      <c r="F36" s="165">
        <v>10.125</v>
      </c>
      <c r="H36" s="29"/>
    </row>
    <row r="37" spans="2:8" s="1" customFormat="1" ht="22.5">
      <c r="B37" s="29"/>
      <c r="C37" s="164" t="s">
        <v>233</v>
      </c>
      <c r="D37" s="164" t="s">
        <v>234</v>
      </c>
      <c r="E37" s="16" t="s">
        <v>182</v>
      </c>
      <c r="F37" s="165">
        <v>459.24200000000002</v>
      </c>
      <c r="H37" s="29"/>
    </row>
    <row r="38" spans="2:8" s="1" customFormat="1" ht="16.7" customHeight="1">
      <c r="B38" s="29"/>
      <c r="C38" s="164" t="s">
        <v>237</v>
      </c>
      <c r="D38" s="164" t="s">
        <v>238</v>
      </c>
      <c r="E38" s="16" t="s">
        <v>182</v>
      </c>
      <c r="F38" s="165">
        <v>22.285</v>
      </c>
      <c r="H38" s="29"/>
    </row>
    <row r="39" spans="2:8" s="1" customFormat="1" ht="16.7" customHeight="1">
      <c r="B39" s="29"/>
      <c r="C39" s="160" t="s">
        <v>94</v>
      </c>
      <c r="D39" s="161" t="s">
        <v>1</v>
      </c>
      <c r="E39" s="162" t="s">
        <v>1</v>
      </c>
      <c r="F39" s="163">
        <v>27.74</v>
      </c>
      <c r="H39" s="29"/>
    </row>
    <row r="40" spans="2:8" s="1" customFormat="1" ht="16.7" customHeight="1">
      <c r="B40" s="29"/>
      <c r="C40" s="164" t="s">
        <v>94</v>
      </c>
      <c r="D40" s="164" t="s">
        <v>640</v>
      </c>
      <c r="E40" s="16" t="s">
        <v>1</v>
      </c>
      <c r="F40" s="165">
        <v>27.74</v>
      </c>
      <c r="H40" s="29"/>
    </row>
    <row r="41" spans="2:8" s="1" customFormat="1" ht="16.7" customHeight="1">
      <c r="B41" s="29"/>
      <c r="C41" s="166" t="s">
        <v>724</v>
      </c>
      <c r="H41" s="29"/>
    </row>
    <row r="42" spans="2:8" s="1" customFormat="1" ht="22.5">
      <c r="B42" s="29"/>
      <c r="C42" s="164" t="s">
        <v>637</v>
      </c>
      <c r="D42" s="164" t="s">
        <v>638</v>
      </c>
      <c r="E42" s="16" t="s">
        <v>243</v>
      </c>
      <c r="F42" s="165">
        <v>27.74</v>
      </c>
      <c r="H42" s="29"/>
    </row>
    <row r="43" spans="2:8" s="1" customFormat="1" ht="16.7" customHeight="1">
      <c r="B43" s="29"/>
      <c r="C43" s="164" t="s">
        <v>608</v>
      </c>
      <c r="D43" s="164" t="s">
        <v>609</v>
      </c>
      <c r="E43" s="16" t="s">
        <v>243</v>
      </c>
      <c r="F43" s="165">
        <v>122.04</v>
      </c>
      <c r="H43" s="29"/>
    </row>
    <row r="44" spans="2:8" s="1" customFormat="1" ht="16.7" customHeight="1">
      <c r="B44" s="29"/>
      <c r="C44" s="164" t="s">
        <v>613</v>
      </c>
      <c r="D44" s="164" t="s">
        <v>614</v>
      </c>
      <c r="E44" s="16" t="s">
        <v>243</v>
      </c>
      <c r="F44" s="165">
        <v>488.16</v>
      </c>
      <c r="H44" s="29"/>
    </row>
    <row r="45" spans="2:8" s="1" customFormat="1" ht="16.7" customHeight="1">
      <c r="B45" s="29"/>
      <c r="C45" s="160" t="s">
        <v>96</v>
      </c>
      <c r="D45" s="161" t="s">
        <v>1</v>
      </c>
      <c r="E45" s="162" t="s">
        <v>1</v>
      </c>
      <c r="F45" s="163">
        <v>14.08</v>
      </c>
      <c r="H45" s="29"/>
    </row>
    <row r="46" spans="2:8" s="1" customFormat="1" ht="16.7" customHeight="1">
      <c r="B46" s="29"/>
      <c r="C46" s="164" t="s">
        <v>96</v>
      </c>
      <c r="D46" s="164" t="s">
        <v>97</v>
      </c>
      <c r="E46" s="16" t="s">
        <v>1</v>
      </c>
      <c r="F46" s="165">
        <v>14.08</v>
      </c>
      <c r="H46" s="29"/>
    </row>
    <row r="47" spans="2:8" s="1" customFormat="1" ht="16.7" customHeight="1">
      <c r="B47" s="29"/>
      <c r="C47" s="166" t="s">
        <v>724</v>
      </c>
      <c r="H47" s="29"/>
    </row>
    <row r="48" spans="2:8" s="1" customFormat="1" ht="22.5">
      <c r="B48" s="29"/>
      <c r="C48" s="164" t="s">
        <v>642</v>
      </c>
      <c r="D48" s="164" t="s">
        <v>643</v>
      </c>
      <c r="E48" s="16" t="s">
        <v>243</v>
      </c>
      <c r="F48" s="165">
        <v>108.38</v>
      </c>
      <c r="H48" s="29"/>
    </row>
    <row r="49" spans="2:8" s="1" customFormat="1" ht="16.7" customHeight="1">
      <c r="B49" s="29"/>
      <c r="C49" s="164" t="s">
        <v>618</v>
      </c>
      <c r="D49" s="164" t="s">
        <v>619</v>
      </c>
      <c r="E49" s="16" t="s">
        <v>243</v>
      </c>
      <c r="F49" s="165">
        <v>52.435000000000002</v>
      </c>
      <c r="H49" s="29"/>
    </row>
    <row r="50" spans="2:8" s="1" customFormat="1" ht="16.7" customHeight="1">
      <c r="B50" s="29"/>
      <c r="C50" s="164" t="s">
        <v>623</v>
      </c>
      <c r="D50" s="164" t="s">
        <v>624</v>
      </c>
      <c r="E50" s="16" t="s">
        <v>243</v>
      </c>
      <c r="F50" s="165">
        <v>209.74</v>
      </c>
      <c r="H50" s="29"/>
    </row>
    <row r="51" spans="2:8" s="1" customFormat="1" ht="16.7" customHeight="1">
      <c r="B51" s="29"/>
      <c r="C51" s="160" t="s">
        <v>99</v>
      </c>
      <c r="D51" s="161" t="s">
        <v>1</v>
      </c>
      <c r="E51" s="162" t="s">
        <v>1</v>
      </c>
      <c r="F51" s="163">
        <v>436.95699999999999</v>
      </c>
      <c r="H51" s="29"/>
    </row>
    <row r="52" spans="2:8" s="1" customFormat="1" ht="16.7" customHeight="1">
      <c r="B52" s="29"/>
      <c r="C52" s="164" t="s">
        <v>1</v>
      </c>
      <c r="D52" s="164" t="s">
        <v>184</v>
      </c>
      <c r="E52" s="16" t="s">
        <v>1</v>
      </c>
      <c r="F52" s="165">
        <v>11</v>
      </c>
      <c r="H52" s="29"/>
    </row>
    <row r="53" spans="2:8" s="1" customFormat="1" ht="16.7" customHeight="1">
      <c r="B53" s="29"/>
      <c r="C53" s="164" t="s">
        <v>1</v>
      </c>
      <c r="D53" s="164" t="s">
        <v>185</v>
      </c>
      <c r="E53" s="16" t="s">
        <v>1</v>
      </c>
      <c r="F53" s="165">
        <v>75.075000000000003</v>
      </c>
      <c r="H53" s="29"/>
    </row>
    <row r="54" spans="2:8" s="1" customFormat="1" ht="16.7" customHeight="1">
      <c r="B54" s="29"/>
      <c r="C54" s="164" t="s">
        <v>1</v>
      </c>
      <c r="D54" s="164" t="s">
        <v>186</v>
      </c>
      <c r="E54" s="16" t="s">
        <v>1</v>
      </c>
      <c r="F54" s="165">
        <v>2.31</v>
      </c>
      <c r="H54" s="29"/>
    </row>
    <row r="55" spans="2:8" s="1" customFormat="1" ht="16.7" customHeight="1">
      <c r="B55" s="29"/>
      <c r="C55" s="164" t="s">
        <v>1</v>
      </c>
      <c r="D55" s="164" t="s">
        <v>187</v>
      </c>
      <c r="E55" s="16" t="s">
        <v>1</v>
      </c>
      <c r="F55" s="165">
        <v>185.9</v>
      </c>
      <c r="H55" s="29"/>
    </row>
    <row r="56" spans="2:8" s="1" customFormat="1" ht="16.7" customHeight="1">
      <c r="B56" s="29"/>
      <c r="C56" s="164" t="s">
        <v>1</v>
      </c>
      <c r="D56" s="164" t="s">
        <v>188</v>
      </c>
      <c r="E56" s="16" t="s">
        <v>1</v>
      </c>
      <c r="F56" s="165">
        <v>17.16</v>
      </c>
      <c r="H56" s="29"/>
    </row>
    <row r="57" spans="2:8" s="1" customFormat="1" ht="16.7" customHeight="1">
      <c r="B57" s="29"/>
      <c r="C57" s="164" t="s">
        <v>1</v>
      </c>
      <c r="D57" s="164" t="s">
        <v>189</v>
      </c>
      <c r="E57" s="16" t="s">
        <v>1</v>
      </c>
      <c r="F57" s="165">
        <v>7.032</v>
      </c>
      <c r="H57" s="29"/>
    </row>
    <row r="58" spans="2:8" s="1" customFormat="1" ht="16.7" customHeight="1">
      <c r="B58" s="29"/>
      <c r="C58" s="164" t="s">
        <v>1</v>
      </c>
      <c r="D58" s="164" t="s">
        <v>190</v>
      </c>
      <c r="E58" s="16" t="s">
        <v>1</v>
      </c>
      <c r="F58" s="165">
        <v>0.16</v>
      </c>
      <c r="H58" s="29"/>
    </row>
    <row r="59" spans="2:8" s="1" customFormat="1" ht="16.7" customHeight="1">
      <c r="B59" s="29"/>
      <c r="C59" s="164" t="s">
        <v>1</v>
      </c>
      <c r="D59" s="164" t="s">
        <v>191</v>
      </c>
      <c r="E59" s="16" t="s">
        <v>1</v>
      </c>
      <c r="F59" s="165">
        <v>0.3</v>
      </c>
      <c r="H59" s="29"/>
    </row>
    <row r="60" spans="2:8" s="1" customFormat="1" ht="16.7" customHeight="1">
      <c r="B60" s="29"/>
      <c r="C60" s="164" t="s">
        <v>1</v>
      </c>
      <c r="D60" s="164" t="s">
        <v>192</v>
      </c>
      <c r="E60" s="16" t="s">
        <v>1</v>
      </c>
      <c r="F60" s="165">
        <v>4.38</v>
      </c>
      <c r="H60" s="29"/>
    </row>
    <row r="61" spans="2:8" s="1" customFormat="1" ht="16.7" customHeight="1">
      <c r="B61" s="29"/>
      <c r="C61" s="164" t="s">
        <v>1</v>
      </c>
      <c r="D61" s="164" t="s">
        <v>193</v>
      </c>
      <c r="E61" s="16" t="s">
        <v>1</v>
      </c>
      <c r="F61" s="165">
        <v>0.32</v>
      </c>
      <c r="H61" s="29"/>
    </row>
    <row r="62" spans="2:8" s="1" customFormat="1" ht="16.7" customHeight="1">
      <c r="B62" s="29"/>
      <c r="C62" s="164" t="s">
        <v>1</v>
      </c>
      <c r="D62" s="164" t="s">
        <v>194</v>
      </c>
      <c r="E62" s="16" t="s">
        <v>1</v>
      </c>
      <c r="F62" s="165">
        <v>133.32</v>
      </c>
      <c r="H62" s="29"/>
    </row>
    <row r="63" spans="2:8" s="1" customFormat="1" ht="16.7" customHeight="1">
      <c r="B63" s="29"/>
      <c r="C63" s="164" t="s">
        <v>99</v>
      </c>
      <c r="D63" s="164" t="s">
        <v>156</v>
      </c>
      <c r="E63" s="16" t="s">
        <v>1</v>
      </c>
      <c r="F63" s="165">
        <v>436.95699999999999</v>
      </c>
      <c r="H63" s="29"/>
    </row>
    <row r="64" spans="2:8" s="1" customFormat="1" ht="16.7" customHeight="1">
      <c r="B64" s="29"/>
      <c r="C64" s="166" t="s">
        <v>724</v>
      </c>
      <c r="H64" s="29"/>
    </row>
    <row r="65" spans="2:8" s="1" customFormat="1" ht="22.5">
      <c r="B65" s="29"/>
      <c r="C65" s="164" t="s">
        <v>180</v>
      </c>
      <c r="D65" s="164" t="s">
        <v>181</v>
      </c>
      <c r="E65" s="16" t="s">
        <v>182</v>
      </c>
      <c r="F65" s="165">
        <v>436.95699999999999</v>
      </c>
      <c r="H65" s="29"/>
    </row>
    <row r="66" spans="2:8" s="1" customFormat="1" ht="22.5">
      <c r="B66" s="29"/>
      <c r="C66" s="164" t="s">
        <v>233</v>
      </c>
      <c r="D66" s="164" t="s">
        <v>234</v>
      </c>
      <c r="E66" s="16" t="s">
        <v>182</v>
      </c>
      <c r="F66" s="165">
        <v>459.24200000000002</v>
      </c>
      <c r="H66" s="29"/>
    </row>
    <row r="67" spans="2:8" s="1" customFormat="1" ht="16.7" customHeight="1">
      <c r="B67" s="29"/>
      <c r="C67" s="160" t="s">
        <v>102</v>
      </c>
      <c r="D67" s="161" t="s">
        <v>1</v>
      </c>
      <c r="E67" s="162" t="s">
        <v>1</v>
      </c>
      <c r="F67" s="163">
        <v>459.24200000000002</v>
      </c>
      <c r="H67" s="29"/>
    </row>
    <row r="68" spans="2:8" s="1" customFormat="1" ht="16.7" customHeight="1">
      <c r="B68" s="29"/>
      <c r="C68" s="164" t="s">
        <v>1</v>
      </c>
      <c r="D68" s="164" t="s">
        <v>236</v>
      </c>
      <c r="E68" s="16" t="s">
        <v>1</v>
      </c>
      <c r="F68" s="165">
        <v>459.24200000000002</v>
      </c>
      <c r="H68" s="29"/>
    </row>
    <row r="69" spans="2:8" s="1" customFormat="1" ht="16.7" customHeight="1">
      <c r="B69" s="29"/>
      <c r="C69" s="164" t="s">
        <v>102</v>
      </c>
      <c r="D69" s="164" t="s">
        <v>156</v>
      </c>
      <c r="E69" s="16" t="s">
        <v>1</v>
      </c>
      <c r="F69" s="165">
        <v>459.24200000000002</v>
      </c>
      <c r="H69" s="29"/>
    </row>
    <row r="70" spans="2:8" s="1" customFormat="1" ht="16.7" customHeight="1">
      <c r="B70" s="29"/>
      <c r="C70" s="166" t="s">
        <v>724</v>
      </c>
      <c r="H70" s="29"/>
    </row>
    <row r="71" spans="2:8" s="1" customFormat="1" ht="22.5">
      <c r="B71" s="29"/>
      <c r="C71" s="164" t="s">
        <v>233</v>
      </c>
      <c r="D71" s="164" t="s">
        <v>234</v>
      </c>
      <c r="E71" s="16" t="s">
        <v>182</v>
      </c>
      <c r="F71" s="165">
        <v>459.24200000000002</v>
      </c>
      <c r="H71" s="29"/>
    </row>
    <row r="72" spans="2:8" s="1" customFormat="1" ht="22.5">
      <c r="B72" s="29"/>
      <c r="C72" s="164" t="s">
        <v>241</v>
      </c>
      <c r="D72" s="164" t="s">
        <v>242</v>
      </c>
      <c r="E72" s="16" t="s">
        <v>243</v>
      </c>
      <c r="F72" s="165">
        <v>849.59799999999996</v>
      </c>
      <c r="H72" s="29"/>
    </row>
    <row r="73" spans="2:8" s="1" customFormat="1" ht="16.7" customHeight="1">
      <c r="B73" s="29"/>
      <c r="C73" s="164" t="s">
        <v>246</v>
      </c>
      <c r="D73" s="164" t="s">
        <v>247</v>
      </c>
      <c r="E73" s="16" t="s">
        <v>182</v>
      </c>
      <c r="F73" s="165">
        <v>459.24200000000002</v>
      </c>
      <c r="H73" s="29"/>
    </row>
    <row r="74" spans="2:8" s="1" customFormat="1" ht="16.7" customHeight="1">
      <c r="B74" s="29"/>
      <c r="C74" s="160" t="s">
        <v>104</v>
      </c>
      <c r="D74" s="161" t="s">
        <v>1</v>
      </c>
      <c r="E74" s="162" t="s">
        <v>1</v>
      </c>
      <c r="F74" s="163">
        <v>11.52</v>
      </c>
      <c r="H74" s="29"/>
    </row>
    <row r="75" spans="2:8" s="1" customFormat="1" ht="16.7" customHeight="1">
      <c r="B75" s="29"/>
      <c r="C75" s="164" t="s">
        <v>1</v>
      </c>
      <c r="D75" s="164" t="s">
        <v>211</v>
      </c>
      <c r="E75" s="16" t="s">
        <v>1</v>
      </c>
      <c r="F75" s="165">
        <v>11.52</v>
      </c>
      <c r="H75" s="29"/>
    </row>
    <row r="76" spans="2:8" s="1" customFormat="1" ht="16.7" customHeight="1">
      <c r="B76" s="29"/>
      <c r="C76" s="164" t="s">
        <v>104</v>
      </c>
      <c r="D76" s="164" t="s">
        <v>156</v>
      </c>
      <c r="E76" s="16" t="s">
        <v>1</v>
      </c>
      <c r="F76" s="165">
        <v>11.52</v>
      </c>
      <c r="H76" s="29"/>
    </row>
    <row r="77" spans="2:8" s="1" customFormat="1" ht="16.7" customHeight="1">
      <c r="B77" s="29"/>
      <c r="C77" s="166" t="s">
        <v>724</v>
      </c>
      <c r="H77" s="29"/>
    </row>
    <row r="78" spans="2:8" s="1" customFormat="1" ht="22.5">
      <c r="B78" s="29"/>
      <c r="C78" s="164" t="s">
        <v>208</v>
      </c>
      <c r="D78" s="164" t="s">
        <v>209</v>
      </c>
      <c r="E78" s="16" t="s">
        <v>182</v>
      </c>
      <c r="F78" s="165">
        <v>11.52</v>
      </c>
      <c r="H78" s="29"/>
    </row>
    <row r="79" spans="2:8" s="1" customFormat="1" ht="22.5">
      <c r="B79" s="29"/>
      <c r="C79" s="164" t="s">
        <v>233</v>
      </c>
      <c r="D79" s="164" t="s">
        <v>234</v>
      </c>
      <c r="E79" s="16" t="s">
        <v>182</v>
      </c>
      <c r="F79" s="165">
        <v>459.24200000000002</v>
      </c>
      <c r="H79" s="29"/>
    </row>
    <row r="80" spans="2:8" s="1" customFormat="1" ht="16.7" customHeight="1">
      <c r="B80" s="29"/>
      <c r="C80" s="164" t="s">
        <v>237</v>
      </c>
      <c r="D80" s="164" t="s">
        <v>238</v>
      </c>
      <c r="E80" s="16" t="s">
        <v>182</v>
      </c>
      <c r="F80" s="165">
        <v>22.285</v>
      </c>
      <c r="H80" s="29"/>
    </row>
    <row r="81" spans="2:8" s="1" customFormat="1" ht="7.35" customHeight="1">
      <c r="B81" s="41"/>
      <c r="C81" s="42"/>
      <c r="D81" s="42"/>
      <c r="E81" s="42"/>
      <c r="F81" s="42"/>
      <c r="G81" s="42"/>
      <c r="H81" s="29"/>
    </row>
    <row r="82" spans="2:8" s="1" customFormat="1"/>
  </sheetData>
  <sheetProtection algorithmName="SHA-512" hashValue="Yj8oupnWDE3msFpf6MpXuMQG9o5nxeUXy/aAW/qTQXkMLLvBKZRaT/hi9ACadnpic0EU+0Y3vuwjmU9UNmJu6g==" saltValue="TBnA6DTYPCMLClLQgx71jg==" spinCount="100000" sheet="1" objects="1" scenarios="1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KOM - Úpravy komunikací p...</vt:lpstr>
      <vt:lpstr>Seznam figur</vt:lpstr>
      <vt:lpstr>'KOM - Úpravy komunikací p...'!Názvy_tisku</vt:lpstr>
      <vt:lpstr>'Rekapitulace stavby'!Názvy_tisku</vt:lpstr>
      <vt:lpstr>'Seznam figur'!Názvy_tisku</vt:lpstr>
      <vt:lpstr>'KOM - Úpravy komunikací p...'!Oblast_tisku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Škrabal</dc:creator>
  <cp:lastModifiedBy>Provazníková Jana</cp:lastModifiedBy>
  <dcterms:created xsi:type="dcterms:W3CDTF">2025-05-29T17:53:17Z</dcterms:created>
  <dcterms:modified xsi:type="dcterms:W3CDTF">2025-06-25T15:55:58Z</dcterms:modified>
</cp:coreProperties>
</file>