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5\PHM\Súťažné podklady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  <sheet name="časť č. 10" sheetId="10" r:id="rId10"/>
    <sheet name="časť č. 11" sheetId="11" r:id="rId11"/>
  </sheets>
  <definedNames>
    <definedName name="_Hlk17393469" localSheetId="0">'časť č. 1'!$A$2</definedName>
    <definedName name="_Hlk17393469" localSheetId="9">'časť č. 10'!$A$2</definedName>
    <definedName name="_Hlk17393469" localSheetId="10">'časť č. 11'!$A$2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9">'časť č. 10'!$A$1:$N$33</definedName>
    <definedName name="_xlnm.Print_Area" localSheetId="10">'časť č. 11'!$A$1:$R$36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1" l="1"/>
  <c r="E18" i="11" l="1"/>
  <c r="H18" i="11" s="1"/>
  <c r="E19" i="11"/>
  <c r="L19" i="11" s="1"/>
  <c r="L17" i="11"/>
  <c r="P17" i="11" s="1"/>
  <c r="H17" i="11"/>
  <c r="E17" i="11"/>
  <c r="H17" i="10"/>
  <c r="H16" i="10"/>
  <c r="L16" i="10" s="1"/>
  <c r="H15" i="10"/>
  <c r="L15" i="10" s="1"/>
  <c r="H14" i="10"/>
  <c r="L18" i="11" l="1"/>
  <c r="P18" i="11" s="1"/>
  <c r="H18" i="10"/>
  <c r="L14" i="10"/>
  <c r="P19" i="11"/>
  <c r="O20" i="11" s="1"/>
  <c r="L20" i="11"/>
  <c r="H19" i="11"/>
  <c r="F17" i="9"/>
  <c r="F17" i="8"/>
  <c r="F17" i="7"/>
  <c r="F17" i="6"/>
  <c r="F17" i="5"/>
  <c r="F17" i="4"/>
  <c r="F17" i="3"/>
  <c r="F17" i="2"/>
  <c r="F17" i="1"/>
  <c r="E16" i="1"/>
  <c r="H16" i="1" s="1"/>
  <c r="L16" i="1" s="1"/>
  <c r="E17" i="9"/>
  <c r="H17" i="9" s="1"/>
  <c r="E16" i="9"/>
  <c r="L16" i="9" s="1"/>
  <c r="E17" i="8"/>
  <c r="L17" i="8" s="1"/>
  <c r="P17" i="8" s="1"/>
  <c r="E16" i="8"/>
  <c r="L16" i="8" s="1"/>
  <c r="E17" i="7"/>
  <c r="L17" i="7" s="1"/>
  <c r="P17" i="7" s="1"/>
  <c r="E16" i="7"/>
  <c r="H16" i="7" s="1"/>
  <c r="E17" i="6"/>
  <c r="L17" i="6" s="1"/>
  <c r="P17" i="6" s="1"/>
  <c r="E16" i="6"/>
  <c r="H16" i="6" s="1"/>
  <c r="E17" i="5"/>
  <c r="E16" i="5"/>
  <c r="L16" i="5" s="1"/>
  <c r="E17" i="4"/>
  <c r="L17" i="4" s="1"/>
  <c r="P17" i="4" s="1"/>
  <c r="E16" i="4"/>
  <c r="H16" i="4" s="1"/>
  <c r="E17" i="3"/>
  <c r="L17" i="3" s="1"/>
  <c r="P17" i="3" s="1"/>
  <c r="E16" i="3"/>
  <c r="H16" i="3" s="1"/>
  <c r="E17" i="2"/>
  <c r="H17" i="2" s="1"/>
  <c r="E16" i="2"/>
  <c r="L16" i="2" s="1"/>
  <c r="E17" i="1"/>
  <c r="H17" i="1" s="1"/>
  <c r="H16" i="9" l="1"/>
  <c r="H17" i="8"/>
  <c r="H16" i="8"/>
  <c r="H17" i="7"/>
  <c r="H17" i="6"/>
  <c r="H16" i="5"/>
  <c r="H17" i="5"/>
  <c r="H17" i="4"/>
  <c r="H17" i="3"/>
  <c r="H16" i="2"/>
  <c r="K20" i="11"/>
  <c r="G18" i="10"/>
  <c r="L17" i="10"/>
  <c r="L18" i="10" s="1"/>
  <c r="I18" i="10" s="1"/>
  <c r="L17" i="9"/>
  <c r="P17" i="9" s="1"/>
  <c r="L17" i="1"/>
  <c r="L18" i="9"/>
  <c r="P16" i="9"/>
  <c r="O18" i="9" s="1"/>
  <c r="L18" i="8"/>
  <c r="P16" i="8"/>
  <c r="O18" i="8" s="1"/>
  <c r="K18" i="8"/>
  <c r="L16" i="7"/>
  <c r="L16" i="6"/>
  <c r="P16" i="5"/>
  <c r="L17" i="5"/>
  <c r="P17" i="5" s="1"/>
  <c r="L16" i="4"/>
  <c r="L16" i="3"/>
  <c r="P16" i="2"/>
  <c r="L17" i="2"/>
  <c r="P17" i="2" s="1"/>
  <c r="K18" i="2" l="1"/>
  <c r="K18" i="9"/>
  <c r="O18" i="5"/>
  <c r="K18" i="5"/>
  <c r="L18" i="5"/>
  <c r="L18" i="7"/>
  <c r="K18" i="7"/>
  <c r="P16" i="7"/>
  <c r="O18" i="7" s="1"/>
  <c r="P16" i="6"/>
  <c r="O18" i="6" s="1"/>
  <c r="L18" i="6"/>
  <c r="K18" i="6"/>
  <c r="P16" i="4"/>
  <c r="O18" i="4" s="1"/>
  <c r="L18" i="4"/>
  <c r="K18" i="4"/>
  <c r="L18" i="3"/>
  <c r="K18" i="3"/>
  <c r="P16" i="3"/>
  <c r="O18" i="3" s="1"/>
  <c r="L18" i="2"/>
  <c r="O18" i="2"/>
  <c r="P16" i="1"/>
  <c r="L18" i="1"/>
  <c r="P17" i="1" l="1"/>
  <c r="O18" i="1" s="1"/>
  <c r="K18" i="1"/>
</calcChain>
</file>

<file path=xl/sharedStrings.xml><?xml version="1.0" encoding="utf-8"?>
<sst xmlns="http://schemas.openxmlformats.org/spreadsheetml/2006/main" count="318" uniqueCount="59">
  <si>
    <t xml:space="preserve"> </t>
  </si>
  <si>
    <t xml:space="preserve">Názov uchádzača: </t>
  </si>
  <si>
    <t xml:space="preserve">Sídlo uchádzača: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</si>
  <si>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</si>
  <si>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</si>
  <si>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</si>
  <si>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</si>
  <si>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</si>
  <si>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</si>
  <si>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</si>
  <si>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</si>
  <si>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</si>
  <si>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</si>
  <si>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</si>
  <si>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</si>
  <si>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</si>
  <si>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</si>
  <si>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</si>
  <si>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</si>
  <si>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</si>
  <si>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</si>
  <si>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</si>
  <si>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</si>
  <si>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</si>
  <si>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</si>
  <si>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</si>
  <si>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</si>
  <si>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</si>
  <si>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</si>
  <si>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</si>
  <si>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</si>
  <si>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</si>
  <si>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</si>
  <si>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</si>
  <si>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</si>
  <si>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</si>
  <si>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</si>
  <si>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</si>
  <si>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</si>
  <si>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š.p.2025 - 2029</t>
    </r>
  </si>
  <si>
    <t>Názov zákazky: Nákup pohonných látok a súvisiacich produktov a služieb prostredníctvom palivových kariet (bezhotovostne) a veľkoobchodných dodávok do veľkokapacitných nádrží pre LESY Slovenskej republiky, š.p.2025 - 2029</t>
  </si>
  <si>
    <t xml:space="preserve"> Návrh uchádzača na plnenie kritérií časť č. 10</t>
  </si>
  <si>
    <t>Cena za predmet zákazky pri odbere do 1.500 litrov</t>
  </si>
  <si>
    <t xml:space="preserve">Celková informatívna ponuková cena za časť  č. 10  predmetu zákazky. </t>
  </si>
  <si>
    <t>Cena za predmet zákazky pri odbere nad 1.500 litrov</t>
  </si>
  <si>
    <t>Cena za predmet zákazky pri odbere 200 litrov/sud</t>
  </si>
  <si>
    <t xml:space="preserve">Cena za predmet zákazky pri odbere 10litrov/kanister </t>
  </si>
  <si>
    <t xml:space="preserve">V Eur bez DPH za jeden liter </t>
  </si>
  <si>
    <t xml:space="preserve">ŠPECIFIKÁCIA A KALKULÁCIA CENY </t>
  </si>
  <si>
    <t xml:space="preserve"> Návrh uchádzača na plnenie kritérií časť č. 11</t>
  </si>
  <si>
    <t>Uchádzač v tabuľke vypĺňa žlté políčka.  Ostatné hodnoty v tabuľke sa automaticky prepočítajú podľa matematického vzorca.</t>
  </si>
  <si>
    <t>Elektrická energia AC nabíjanie</t>
  </si>
  <si>
    <t>Elektrická energia DC nabíjanie</t>
  </si>
  <si>
    <t>Elektrická energia ultra nabíjanie</t>
  </si>
  <si>
    <t xml:space="preserve">Celková informatívna ponuková cena za časť  č. 11 predmetu zákazky po zohľadnení zľavy: 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</si>
  <si>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</si>
  <si>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r>
      <t xml:space="preserve">Priemernou cenou za jeden 1 kWh elektrickej energie (AC, DC, ultra)  v EUR s DPH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</si>
  <si>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t>Nafta motorová</t>
  </si>
  <si>
    <t xml:space="preserve">Benzín automobilový bezolovnatý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</si>
</sst>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right" vertical="center" wrapText="1"/>
    </xf>
    <xf numFmtId="165" fontId="6" fillId="3" borderId="24" xfId="0" applyNumberFormat="1" applyFont="1" applyFill="1" applyBorder="1" applyAlignment="1">
      <alignment horizontal="right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9" fontId="6" fillId="0" borderId="5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zoomScaleSheetLayoutView="100" workbookViewId="0">
      <selection activeCell="U14" sqref="U1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38.25" customHeight="1" x14ac:dyDescent="0.25">
      <c r="A6" s="101" t="s">
        <v>39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21200000</v>
      </c>
      <c r="K16" s="31"/>
      <c r="L16" s="23">
        <f>H16*J16</f>
        <v>25503600</v>
      </c>
      <c r="M16" s="58">
        <v>0.23</v>
      </c>
      <c r="N16" s="59"/>
      <c r="O16" s="59"/>
      <c r="P16" s="80">
        <f>L16*(1.2)</f>
        <v>30604320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1300000</v>
      </c>
      <c r="K17" s="33"/>
      <c r="L17" s="23">
        <f>H17*J17</f>
        <v>1632800</v>
      </c>
      <c r="M17" s="58">
        <v>0.23</v>
      </c>
      <c r="N17" s="59"/>
      <c r="O17" s="60"/>
      <c r="P17" s="61">
        <f>L17*(1.2)</f>
        <v>1959360</v>
      </c>
      <c r="Q17" s="62"/>
      <c r="R17" s="63"/>
    </row>
    <row r="18" spans="1:18" ht="15" customHeight="1" x14ac:dyDescent="0.25">
      <c r="A18" s="85" t="s">
        <v>18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27136400</v>
      </c>
      <c r="L18" s="97">
        <f>SUM(L16:L17)</f>
        <v>27136400</v>
      </c>
      <c r="M18" s="11"/>
      <c r="N18" s="12"/>
      <c r="O18" s="91">
        <f>SUM(P16:R17)</f>
        <v>32563680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K10:M10"/>
    <mergeCell ref="K11:M11"/>
    <mergeCell ref="A6:P6"/>
    <mergeCell ref="A10:J11"/>
    <mergeCell ref="C8:R8"/>
    <mergeCell ref="C9:R9"/>
    <mergeCell ref="N10:R10"/>
    <mergeCell ref="N11:R11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Normal="100" zoomScaleSheetLayoutView="100" workbookViewId="0">
      <selection activeCell="F21" sqref="F21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15.42578125" customWidth="1"/>
    <col min="6" max="6" width="15.140625" customWidth="1"/>
    <col min="7" max="7" width="0.140625" customWidth="1"/>
    <col min="8" max="8" width="15.7109375" customWidth="1"/>
    <col min="9" max="9" width="4.7109375" customWidth="1"/>
    <col min="10" max="10" width="3.5703125" customWidth="1"/>
    <col min="11" max="11" width="8" customWidth="1"/>
    <col min="12" max="12" width="5.42578125" customWidth="1"/>
    <col min="13" max="13" width="3.85546875" customWidth="1"/>
    <col min="14" max="14" width="9.140625" customWidth="1"/>
  </cols>
  <sheetData>
    <row r="1" spans="1:14" x14ac:dyDescent="0.25">
      <c r="J1" s="20" t="s">
        <v>17</v>
      </c>
      <c r="L1" s="2"/>
    </row>
    <row r="2" spans="1:14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"/>
      <c r="N2" s="2"/>
    </row>
    <row r="3" spans="1:14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38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2"/>
      <c r="N4" s="2"/>
    </row>
    <row r="5" spans="1:14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"/>
      <c r="N5" s="2"/>
    </row>
    <row r="6" spans="1:14" ht="39.75" customHeight="1" x14ac:dyDescent="0.25">
      <c r="A6" s="118" t="s">
        <v>40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/>
      <c r="N7" s="9"/>
    </row>
    <row r="8" spans="1:14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</row>
    <row r="9" spans="1:14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11"/>
    </row>
    <row r="10" spans="1:14" ht="36.75" customHeight="1" x14ac:dyDescent="0.25">
      <c r="A10" s="43" t="s">
        <v>48</v>
      </c>
      <c r="B10" s="44"/>
      <c r="C10" s="44"/>
      <c r="D10" s="45"/>
      <c r="E10" s="73" t="s">
        <v>47</v>
      </c>
      <c r="F10" s="52" t="s">
        <v>9</v>
      </c>
      <c r="G10" s="45"/>
      <c r="H10" s="73" t="s">
        <v>6</v>
      </c>
      <c r="I10" s="67" t="s">
        <v>7</v>
      </c>
      <c r="J10" s="68"/>
      <c r="K10" s="68"/>
      <c r="L10" s="43" t="s">
        <v>8</v>
      </c>
      <c r="M10" s="44"/>
      <c r="N10" s="55"/>
    </row>
    <row r="11" spans="1:14" ht="52.5" customHeight="1" x14ac:dyDescent="0.25">
      <c r="A11" s="46"/>
      <c r="B11" s="47"/>
      <c r="C11" s="47"/>
      <c r="D11" s="48"/>
      <c r="E11" s="74"/>
      <c r="F11" s="53"/>
      <c r="G11" s="48"/>
      <c r="H11" s="74"/>
      <c r="I11" s="69"/>
      <c r="J11" s="70"/>
      <c r="K11" s="70"/>
      <c r="L11" s="46"/>
      <c r="M11" s="47"/>
      <c r="N11" s="56"/>
    </row>
    <row r="12" spans="1:14" ht="9" customHeight="1" x14ac:dyDescent="0.25">
      <c r="A12" s="46"/>
      <c r="B12" s="47"/>
      <c r="C12" s="47"/>
      <c r="D12" s="48"/>
      <c r="E12" s="74"/>
      <c r="F12" s="53"/>
      <c r="G12" s="48"/>
      <c r="H12" s="74"/>
      <c r="I12" s="69"/>
      <c r="J12" s="70"/>
      <c r="K12" s="70"/>
      <c r="L12" s="46"/>
      <c r="M12" s="47"/>
      <c r="N12" s="56"/>
    </row>
    <row r="13" spans="1:14" ht="2.25" customHeight="1" thickBot="1" x14ac:dyDescent="0.3">
      <c r="A13" s="49"/>
      <c r="B13" s="50"/>
      <c r="C13" s="50"/>
      <c r="D13" s="51"/>
      <c r="E13" s="75"/>
      <c r="F13" s="54"/>
      <c r="G13" s="51"/>
      <c r="H13" s="75"/>
      <c r="I13" s="71"/>
      <c r="J13" s="72"/>
      <c r="K13" s="72"/>
      <c r="L13" s="49"/>
      <c r="M13" s="50"/>
      <c r="N13" s="57"/>
    </row>
    <row r="14" spans="1:14" ht="41.25" customHeight="1" thickBot="1" x14ac:dyDescent="0.3">
      <c r="A14" s="64" t="s">
        <v>42</v>
      </c>
      <c r="B14" s="65"/>
      <c r="C14" s="65"/>
      <c r="D14" s="66"/>
      <c r="E14" s="26">
        <v>0</v>
      </c>
      <c r="F14" s="30">
        <v>110000</v>
      </c>
      <c r="G14" s="31"/>
      <c r="H14" s="24">
        <f>E14*F14</f>
        <v>0</v>
      </c>
      <c r="I14" s="58">
        <v>0.23</v>
      </c>
      <c r="J14" s="59"/>
      <c r="K14" s="59"/>
      <c r="L14" s="80">
        <f>H14*(1.23)</f>
        <v>0</v>
      </c>
      <c r="M14" s="30"/>
      <c r="N14" s="31"/>
    </row>
    <row r="15" spans="1:14" ht="44.25" customHeight="1" thickBot="1" x14ac:dyDescent="0.3">
      <c r="A15" s="64" t="s">
        <v>44</v>
      </c>
      <c r="B15" s="65"/>
      <c r="C15" s="65"/>
      <c r="D15" s="66"/>
      <c r="E15" s="26">
        <v>0</v>
      </c>
      <c r="F15" s="30">
        <v>110000</v>
      </c>
      <c r="G15" s="31"/>
      <c r="H15" s="24">
        <f>E15*F15</f>
        <v>0</v>
      </c>
      <c r="I15" s="58">
        <v>0.23</v>
      </c>
      <c r="J15" s="59"/>
      <c r="K15" s="59"/>
      <c r="L15" s="80">
        <f>H15*(1.23)</f>
        <v>0</v>
      </c>
      <c r="M15" s="30"/>
      <c r="N15" s="31"/>
    </row>
    <row r="16" spans="1:14" ht="43.5" customHeight="1" thickBot="1" x14ac:dyDescent="0.3">
      <c r="A16" s="64" t="s">
        <v>45</v>
      </c>
      <c r="B16" s="65"/>
      <c r="C16" s="65"/>
      <c r="D16" s="66"/>
      <c r="E16" s="26">
        <v>0</v>
      </c>
      <c r="F16" s="30">
        <v>110000</v>
      </c>
      <c r="G16" s="31"/>
      <c r="H16" s="24">
        <f>E16*F16</f>
        <v>0</v>
      </c>
      <c r="I16" s="58">
        <v>0.23</v>
      </c>
      <c r="J16" s="59"/>
      <c r="K16" s="59"/>
      <c r="L16" s="80">
        <f>H16*(1.23)</f>
        <v>0</v>
      </c>
      <c r="M16" s="30"/>
      <c r="N16" s="31"/>
    </row>
    <row r="17" spans="1:14" ht="48.75" customHeight="1" thickBot="1" x14ac:dyDescent="0.3">
      <c r="A17" s="83" t="s">
        <v>46</v>
      </c>
      <c r="B17" s="84"/>
      <c r="C17" s="84"/>
      <c r="D17" s="84"/>
      <c r="E17" s="26">
        <v>0</v>
      </c>
      <c r="F17" s="62">
        <v>110000</v>
      </c>
      <c r="G17" s="63"/>
      <c r="H17" s="24">
        <f>E17*F17</f>
        <v>0</v>
      </c>
      <c r="I17" s="125">
        <v>0.23</v>
      </c>
      <c r="J17" s="60"/>
      <c r="K17" s="60"/>
      <c r="L17" s="61">
        <f>H17*(1.23)</f>
        <v>0</v>
      </c>
      <c r="M17" s="62"/>
      <c r="N17" s="63"/>
    </row>
    <row r="18" spans="1:14" ht="39" customHeight="1" thickBot="1" x14ac:dyDescent="0.3">
      <c r="A18" s="122" t="s">
        <v>43</v>
      </c>
      <c r="B18" s="123"/>
      <c r="C18" s="123"/>
      <c r="D18" s="123"/>
      <c r="E18" s="123"/>
      <c r="F18" s="124"/>
      <c r="G18" s="27">
        <f>SUM(H14:H17)</f>
        <v>0</v>
      </c>
      <c r="H18" s="28">
        <f>SUM(H14:H17)</f>
        <v>0</v>
      </c>
      <c r="I18" s="119">
        <f>L18-H18</f>
        <v>0</v>
      </c>
      <c r="J18" s="120"/>
      <c r="K18" s="121"/>
      <c r="L18" s="120">
        <f>SUM(L14:N17)</f>
        <v>0</v>
      </c>
      <c r="M18" s="120"/>
      <c r="N18" s="121"/>
    </row>
    <row r="19" spans="1:14" ht="13.5" customHeight="1" x14ac:dyDescent="0.25">
      <c r="A19" s="2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17"/>
    </row>
    <row r="20" spans="1:14" ht="9" hidden="1" customHeight="1" thickBo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</row>
    <row r="21" spans="1:14" ht="9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</row>
    <row r="22" spans="1:14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</row>
    <row r="23" spans="1:14" ht="18.75" customHeight="1" x14ac:dyDescent="0.25">
      <c r="A23" s="3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9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3" t="s">
        <v>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9.75" customHeight="1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77" t="s">
        <v>11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17"/>
      <c r="N27" s="17"/>
    </row>
    <row r="28" spans="1:14" ht="11.25" customHeight="1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77" t="s">
        <v>10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19"/>
      <c r="N29" s="19"/>
    </row>
    <row r="30" spans="1:14" ht="6.75" customHeight="1" x14ac:dyDescent="0.25">
      <c r="A30" s="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6" customHeight="1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7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</row>
    <row r="33" spans="1:14" ht="45.75" customHeight="1" x14ac:dyDescent="0.25">
      <c r="A33" s="76" t="s">
        <v>50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2"/>
      <c r="N33" s="2"/>
    </row>
    <row r="34" spans="1:14" x14ac:dyDescent="0.25">
      <c r="A34" s="1"/>
    </row>
  </sheetData>
  <mergeCells count="35">
    <mergeCell ref="A33:L33"/>
    <mergeCell ref="A15:D15"/>
    <mergeCell ref="A16:D16"/>
    <mergeCell ref="F15:G15"/>
    <mergeCell ref="F16:G16"/>
    <mergeCell ref="I15:K15"/>
    <mergeCell ref="I16:K16"/>
    <mergeCell ref="I18:K18"/>
    <mergeCell ref="L18:N18"/>
    <mergeCell ref="L15:N15"/>
    <mergeCell ref="A18:F18"/>
    <mergeCell ref="A27:L27"/>
    <mergeCell ref="A29:L29"/>
    <mergeCell ref="A17:D17"/>
    <mergeCell ref="F17:G17"/>
    <mergeCell ref="I17:K17"/>
    <mergeCell ref="L17:N17"/>
    <mergeCell ref="H10:H13"/>
    <mergeCell ref="I10:K13"/>
    <mergeCell ref="L10:N13"/>
    <mergeCell ref="L16:N16"/>
    <mergeCell ref="A14:D14"/>
    <mergeCell ref="F14:G14"/>
    <mergeCell ref="I14:K14"/>
    <mergeCell ref="L14:N14"/>
    <mergeCell ref="A10:D13"/>
    <mergeCell ref="E10:E13"/>
    <mergeCell ref="F10:G13"/>
    <mergeCell ref="A2:L2"/>
    <mergeCell ref="A4:L4"/>
    <mergeCell ref="A8:B8"/>
    <mergeCell ref="C8:N8"/>
    <mergeCell ref="A9:B9"/>
    <mergeCell ref="C9:N9"/>
    <mergeCell ref="A6:N6"/>
  </mergeCells>
  <pageMargins left="0.7" right="0.7" top="0.75" bottom="0.75" header="0.3" footer="0.3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Normal="100" zoomScaleSheetLayoutView="100" workbookViewId="0">
      <selection activeCell="A10" sqref="A10:J12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3.42578125" customWidth="1"/>
    <col min="13" max="13" width="4" customWidth="1"/>
    <col min="14" max="14" width="6.5703125" customWidth="1"/>
    <col min="15" max="15" width="3.140625" hidden="1" customWidth="1"/>
    <col min="16" max="16" width="5.42578125" customWidth="1"/>
    <col min="17" max="17" width="3.85546875" customWidth="1"/>
    <col min="18" max="18" width="4.855468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49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"/>
      <c r="R5" s="2"/>
    </row>
    <row r="6" spans="1:18" ht="29.25" customHeight="1" x14ac:dyDescent="0.25">
      <c r="A6" s="118" t="s">
        <v>40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</row>
    <row r="7" spans="1:18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56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51</v>
      </c>
      <c r="L10" s="100"/>
      <c r="M10" s="100"/>
      <c r="N10" s="112">
        <v>0.41</v>
      </c>
      <c r="O10" s="113"/>
      <c r="P10" s="113"/>
      <c r="Q10" s="113"/>
      <c r="R10" s="114"/>
    </row>
    <row r="11" spans="1:18" ht="42" customHeight="1" thickBot="1" x14ac:dyDescent="0.3">
      <c r="A11" s="129"/>
      <c r="B11" s="118"/>
      <c r="C11" s="118"/>
      <c r="D11" s="118"/>
      <c r="E11" s="118"/>
      <c r="F11" s="118"/>
      <c r="G11" s="118"/>
      <c r="H11" s="118"/>
      <c r="I11" s="118"/>
      <c r="J11" s="130"/>
      <c r="K11" s="99" t="s">
        <v>52</v>
      </c>
      <c r="L11" s="100"/>
      <c r="M11" s="100"/>
      <c r="N11" s="112">
        <v>0.55000000000000004</v>
      </c>
      <c r="O11" s="113"/>
      <c r="P11" s="113"/>
      <c r="Q11" s="113"/>
      <c r="R11" s="114"/>
    </row>
    <row r="12" spans="1:18" ht="37.5" customHeight="1" thickBot="1" x14ac:dyDescent="0.3">
      <c r="A12" s="105"/>
      <c r="B12" s="106"/>
      <c r="C12" s="106"/>
      <c r="D12" s="106"/>
      <c r="E12" s="106"/>
      <c r="F12" s="106"/>
      <c r="G12" s="106"/>
      <c r="H12" s="106"/>
      <c r="I12" s="106"/>
      <c r="J12" s="107"/>
      <c r="K12" s="99" t="s">
        <v>53</v>
      </c>
      <c r="L12" s="100"/>
      <c r="M12" s="100"/>
      <c r="N12" s="115">
        <v>0.69</v>
      </c>
      <c r="O12" s="116"/>
      <c r="P12" s="116"/>
      <c r="Q12" s="116"/>
      <c r="R12" s="117"/>
    </row>
    <row r="13" spans="1:18" ht="60" customHeight="1" x14ac:dyDescent="0.25">
      <c r="A13" s="43" t="s">
        <v>48</v>
      </c>
      <c r="B13" s="44"/>
      <c r="C13" s="44"/>
      <c r="D13" s="45"/>
      <c r="E13" s="73" t="s">
        <v>38</v>
      </c>
      <c r="F13" s="52" t="s">
        <v>19</v>
      </c>
      <c r="G13" s="45"/>
      <c r="H13" s="52" t="s">
        <v>37</v>
      </c>
      <c r="I13" s="45"/>
      <c r="J13" s="52" t="s">
        <v>9</v>
      </c>
      <c r="K13" s="45"/>
      <c r="L13" s="73" t="s">
        <v>6</v>
      </c>
      <c r="M13" s="67" t="s">
        <v>7</v>
      </c>
      <c r="N13" s="68"/>
      <c r="O13" s="68"/>
      <c r="P13" s="43" t="s">
        <v>8</v>
      </c>
      <c r="Q13" s="44"/>
      <c r="R13" s="55"/>
    </row>
    <row r="14" spans="1:18" ht="52.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23.25" customHeight="1" x14ac:dyDescent="0.25">
      <c r="A15" s="46"/>
      <c r="B15" s="47"/>
      <c r="C15" s="47"/>
      <c r="D15" s="48"/>
      <c r="E15" s="74"/>
      <c r="F15" s="53"/>
      <c r="G15" s="48"/>
      <c r="H15" s="53"/>
      <c r="I15" s="48"/>
      <c r="J15" s="53"/>
      <c r="K15" s="48"/>
      <c r="L15" s="74"/>
      <c r="M15" s="69"/>
      <c r="N15" s="70"/>
      <c r="O15" s="70"/>
      <c r="P15" s="46"/>
      <c r="Q15" s="47"/>
      <c r="R15" s="56"/>
    </row>
    <row r="16" spans="1:18" ht="4.5" customHeight="1" thickBot="1" x14ac:dyDescent="0.3">
      <c r="A16" s="49"/>
      <c r="B16" s="50"/>
      <c r="C16" s="50"/>
      <c r="D16" s="51"/>
      <c r="E16" s="75"/>
      <c r="F16" s="54"/>
      <c r="G16" s="51"/>
      <c r="H16" s="54"/>
      <c r="I16" s="51"/>
      <c r="J16" s="54"/>
      <c r="K16" s="51"/>
      <c r="L16" s="75"/>
      <c r="M16" s="71"/>
      <c r="N16" s="72"/>
      <c r="O16" s="72"/>
      <c r="P16" s="49"/>
      <c r="Q16" s="50"/>
      <c r="R16" s="57"/>
    </row>
    <row r="17" spans="1:18" ht="34.5" customHeight="1" thickBot="1" x14ac:dyDescent="0.3">
      <c r="A17" s="64" t="s">
        <v>51</v>
      </c>
      <c r="B17" s="65"/>
      <c r="C17" s="65"/>
      <c r="D17" s="66"/>
      <c r="E17" s="5">
        <f>N10/1.2</f>
        <v>0.34166666666666667</v>
      </c>
      <c r="F17" s="34">
        <v>0</v>
      </c>
      <c r="G17" s="35"/>
      <c r="H17" s="78">
        <f>ROUND(E17-(E17*(F17/100)),3)</f>
        <v>0.34200000000000003</v>
      </c>
      <c r="I17" s="79"/>
      <c r="J17" s="30">
        <v>120000</v>
      </c>
      <c r="K17" s="31"/>
      <c r="L17" s="24">
        <f>(E17-F17)*J17</f>
        <v>41000</v>
      </c>
      <c r="M17" s="58">
        <v>0.23</v>
      </c>
      <c r="N17" s="59"/>
      <c r="O17" s="59"/>
      <c r="P17" s="80">
        <f>L17*(1.2)</f>
        <v>49200</v>
      </c>
      <c r="Q17" s="30"/>
      <c r="R17" s="31"/>
    </row>
    <row r="18" spans="1:18" ht="34.5" customHeight="1" thickBot="1" x14ac:dyDescent="0.3">
      <c r="A18" s="64" t="s">
        <v>52</v>
      </c>
      <c r="B18" s="65"/>
      <c r="C18" s="65"/>
      <c r="D18" s="66"/>
      <c r="E18" s="5">
        <f>N11/1.2</f>
        <v>0.45833333333333337</v>
      </c>
      <c r="F18" s="34">
        <v>0</v>
      </c>
      <c r="G18" s="35"/>
      <c r="H18" s="78">
        <f>ROUND(E18-(E18*(F18/100)),3)</f>
        <v>0.45800000000000002</v>
      </c>
      <c r="I18" s="79"/>
      <c r="J18" s="30">
        <v>230000</v>
      </c>
      <c r="K18" s="31"/>
      <c r="L18" s="24">
        <f>(E18-F18)*J18</f>
        <v>105416.66666666667</v>
      </c>
      <c r="M18" s="58">
        <v>0.23</v>
      </c>
      <c r="N18" s="59"/>
      <c r="O18" s="59"/>
      <c r="P18" s="80">
        <f>L18*(1.2)</f>
        <v>126500</v>
      </c>
      <c r="Q18" s="30"/>
      <c r="R18" s="31"/>
    </row>
    <row r="19" spans="1:18" ht="39" customHeight="1" thickBot="1" x14ac:dyDescent="0.3">
      <c r="A19" s="126" t="s">
        <v>53</v>
      </c>
      <c r="B19" s="127"/>
      <c r="C19" s="127"/>
      <c r="D19" s="128"/>
      <c r="E19" s="5">
        <f>N12/1.2</f>
        <v>0.57499999999999996</v>
      </c>
      <c r="F19" s="34">
        <v>0</v>
      </c>
      <c r="G19" s="35"/>
      <c r="H19" s="136">
        <f>ROUND(E19-(E19*(F19/100)),3)</f>
        <v>0.57499999999999996</v>
      </c>
      <c r="I19" s="137"/>
      <c r="J19" s="138">
        <v>180000</v>
      </c>
      <c r="K19" s="139"/>
      <c r="L19" s="24">
        <f>(E19-F19)*J19</f>
        <v>103499.99999999999</v>
      </c>
      <c r="M19" s="125">
        <v>0.23</v>
      </c>
      <c r="N19" s="60"/>
      <c r="O19" s="60"/>
      <c r="P19" s="61">
        <f>L19*(1.2)</f>
        <v>124199.99999999997</v>
      </c>
      <c r="Q19" s="62"/>
      <c r="R19" s="63"/>
    </row>
    <row r="20" spans="1:18" ht="15" customHeight="1" x14ac:dyDescent="0.25">
      <c r="A20" s="85" t="s">
        <v>54</v>
      </c>
      <c r="B20" s="86"/>
      <c r="C20" s="86"/>
      <c r="D20" s="86"/>
      <c r="E20" s="86"/>
      <c r="F20" s="86"/>
      <c r="G20" s="86"/>
      <c r="H20" s="86"/>
      <c r="I20" s="86"/>
      <c r="J20" s="86"/>
      <c r="K20" s="131">
        <f>SUM(L17:L19)</f>
        <v>249916.66666666669</v>
      </c>
      <c r="L20" s="97">
        <f>SUM(L17:L19)</f>
        <v>249916.66666666669</v>
      </c>
      <c r="M20" s="91">
        <f>O20-L20</f>
        <v>49983.333333333314</v>
      </c>
      <c r="N20" s="133"/>
      <c r="O20" s="91">
        <f>SUM(P17:R19)</f>
        <v>299900</v>
      </c>
      <c r="P20" s="92"/>
      <c r="Q20" s="92"/>
      <c r="R20" s="93"/>
    </row>
    <row r="21" spans="1:18" ht="31.5" customHeight="1" thickBot="1" x14ac:dyDescent="0.3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132"/>
      <c r="L21" s="98"/>
      <c r="M21" s="134"/>
      <c r="N21" s="135"/>
      <c r="O21" s="94"/>
      <c r="P21" s="95"/>
      <c r="Q21" s="95"/>
      <c r="R21" s="96"/>
    </row>
    <row r="22" spans="1:18" ht="13.5" customHeight="1" x14ac:dyDescent="0.25">
      <c r="A22" s="2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7"/>
      <c r="R22" s="17"/>
    </row>
    <row r="23" spans="1:18" ht="9" hidden="1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9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7"/>
      <c r="R24" s="17"/>
    </row>
    <row r="25" spans="1:18" ht="9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7"/>
    </row>
    <row r="26" spans="1:18" ht="18.75" customHeight="1" x14ac:dyDescent="0.25">
      <c r="A26" s="3" t="s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" customHeight="1" x14ac:dyDescent="0.25">
      <c r="A27" s="3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3" t="s">
        <v>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9.7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7"/>
      <c r="R30" s="17"/>
    </row>
    <row r="31" spans="1:18" ht="11.25" customHeight="1" x14ac:dyDescent="0.25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77" t="s">
        <v>10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9"/>
      <c r="R32" s="19"/>
    </row>
    <row r="33" spans="1:18" ht="6.75" customHeight="1" x14ac:dyDescent="0.25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6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7" t="s">
        <v>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"/>
      <c r="R35" s="2"/>
    </row>
    <row r="36" spans="1:18" ht="45.75" customHeight="1" x14ac:dyDescent="0.25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2"/>
      <c r="R36" s="2"/>
    </row>
    <row r="37" spans="1:18" x14ac:dyDescent="0.25">
      <c r="A37" s="1"/>
    </row>
  </sheetData>
  <mergeCells count="48">
    <mergeCell ref="P18:R18"/>
    <mergeCell ref="N11:R11"/>
    <mergeCell ref="A20:J21"/>
    <mergeCell ref="K20:K21"/>
    <mergeCell ref="L20:L21"/>
    <mergeCell ref="O20:R21"/>
    <mergeCell ref="M20:N21"/>
    <mergeCell ref="A18:D18"/>
    <mergeCell ref="F18:G18"/>
    <mergeCell ref="H18:I18"/>
    <mergeCell ref="J18:K18"/>
    <mergeCell ref="M18:O18"/>
    <mergeCell ref="F19:G19"/>
    <mergeCell ref="H19:I19"/>
    <mergeCell ref="J19:K19"/>
    <mergeCell ref="M19:O19"/>
    <mergeCell ref="A36:P36"/>
    <mergeCell ref="A30:P30"/>
    <mergeCell ref="A32:P32"/>
    <mergeCell ref="P19:R19"/>
    <mergeCell ref="L13:L16"/>
    <mergeCell ref="M13:O16"/>
    <mergeCell ref="P13:R16"/>
    <mergeCell ref="A17:D17"/>
    <mergeCell ref="F17:G17"/>
    <mergeCell ref="H17:I17"/>
    <mergeCell ref="J17:K17"/>
    <mergeCell ref="M17:O17"/>
    <mergeCell ref="P17:R17"/>
    <mergeCell ref="A13:D16"/>
    <mergeCell ref="E13:E16"/>
    <mergeCell ref="F13:G16"/>
    <mergeCell ref="H13:I16"/>
    <mergeCell ref="J13:K16"/>
    <mergeCell ref="A19:D19"/>
    <mergeCell ref="A10:J12"/>
    <mergeCell ref="K10:M10"/>
    <mergeCell ref="N10:R10"/>
    <mergeCell ref="K12:M12"/>
    <mergeCell ref="N12:R12"/>
    <mergeCell ref="K11:M11"/>
    <mergeCell ref="A2:P2"/>
    <mergeCell ref="A4:P4"/>
    <mergeCell ref="A8:B8"/>
    <mergeCell ref="C8:R8"/>
    <mergeCell ref="A9:B9"/>
    <mergeCell ref="C9:R9"/>
    <mergeCell ref="A6:R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100000</v>
      </c>
      <c r="K16" s="31"/>
      <c r="L16" s="23">
        <f>(E16-F16)*J16</f>
        <v>120333.33333333334</v>
      </c>
      <c r="M16" s="58">
        <v>0.23</v>
      </c>
      <c r="N16" s="59"/>
      <c r="O16" s="59"/>
      <c r="P16" s="80">
        <f>L16*(1.2)</f>
        <v>144400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10000</v>
      </c>
      <c r="K17" s="33"/>
      <c r="L17" s="23">
        <f>(E17-F17)*J17</f>
        <v>12558.333333333334</v>
      </c>
      <c r="M17" s="58">
        <v>0.23</v>
      </c>
      <c r="N17" s="59"/>
      <c r="O17" s="60"/>
      <c r="P17" s="61">
        <f>L17*(1.2)</f>
        <v>15070</v>
      </c>
      <c r="Q17" s="62"/>
      <c r="R17" s="63"/>
    </row>
    <row r="18" spans="1:18" ht="15" customHeight="1" x14ac:dyDescent="0.25">
      <c r="A18" s="85" t="s">
        <v>22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132891.66666666669</v>
      </c>
      <c r="L18" s="97">
        <f>SUM(L16:L17)</f>
        <v>132891.66666666669</v>
      </c>
      <c r="M18" s="11"/>
      <c r="N18" s="12"/>
      <c r="O18" s="91">
        <f>SUM(P16:R17)</f>
        <v>159470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20000</v>
      </c>
      <c r="K16" s="31"/>
      <c r="L16" s="23">
        <f>(E16-F16)*J16</f>
        <v>24066.666666666668</v>
      </c>
      <c r="M16" s="58">
        <v>0.23</v>
      </c>
      <c r="N16" s="59"/>
      <c r="O16" s="59"/>
      <c r="P16" s="80">
        <f>L16*(1.2)</f>
        <v>28880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2000</v>
      </c>
      <c r="K17" s="33"/>
      <c r="L17" s="23">
        <f>(E17-F17)*J17</f>
        <v>2511.6666666666665</v>
      </c>
      <c r="M17" s="58">
        <v>0.23</v>
      </c>
      <c r="N17" s="59"/>
      <c r="O17" s="60"/>
      <c r="P17" s="61">
        <f>L17*(1.2)</f>
        <v>3013.9999999999995</v>
      </c>
      <c r="Q17" s="62"/>
      <c r="R17" s="63"/>
    </row>
    <row r="18" spans="1:18" ht="15" customHeight="1" x14ac:dyDescent="0.25">
      <c r="A18" s="85" t="s">
        <v>24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26578.333333333336</v>
      </c>
      <c r="L18" s="97">
        <f>SUM(L16:L17)</f>
        <v>26578.333333333336</v>
      </c>
      <c r="M18" s="11"/>
      <c r="N18" s="12"/>
      <c r="O18" s="91">
        <f>SUM(P16:R17)</f>
        <v>31894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55000</v>
      </c>
      <c r="K16" s="31"/>
      <c r="L16" s="23">
        <f>(E16-F16)*J16</f>
        <v>66183.333333333328</v>
      </c>
      <c r="M16" s="58">
        <v>0.23</v>
      </c>
      <c r="N16" s="59"/>
      <c r="O16" s="59"/>
      <c r="P16" s="80">
        <f>L16*(1.2)</f>
        <v>79419.999999999985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5000</v>
      </c>
      <c r="K17" s="33"/>
      <c r="L17" s="23">
        <f>(E17-F17)*J17</f>
        <v>6279.166666666667</v>
      </c>
      <c r="M17" s="58">
        <v>0.23</v>
      </c>
      <c r="N17" s="59"/>
      <c r="O17" s="60"/>
      <c r="P17" s="61">
        <f>L17*(1.2)</f>
        <v>7535</v>
      </c>
      <c r="Q17" s="62"/>
      <c r="R17" s="63"/>
    </row>
    <row r="18" spans="1:18" ht="15" customHeight="1" x14ac:dyDescent="0.25">
      <c r="A18" s="85" t="s">
        <v>26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72462.5</v>
      </c>
      <c r="L18" s="97">
        <f>SUM(L16:L17)</f>
        <v>72462.5</v>
      </c>
      <c r="M18" s="11"/>
      <c r="N18" s="12"/>
      <c r="O18" s="91">
        <f>SUM(P16:R17)</f>
        <v>86954.999999999985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34000</v>
      </c>
      <c r="K16" s="31"/>
      <c r="L16" s="23">
        <f>(E16-F16)*J16</f>
        <v>40913.333333333336</v>
      </c>
      <c r="M16" s="58">
        <v>0.23</v>
      </c>
      <c r="N16" s="59"/>
      <c r="O16" s="59"/>
      <c r="P16" s="80">
        <f>L16*(1.2)</f>
        <v>49096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1000</v>
      </c>
      <c r="K17" s="33"/>
      <c r="L17" s="23">
        <f>(E17-F17)*J17</f>
        <v>1255.8333333333333</v>
      </c>
      <c r="M17" s="58">
        <v>0.23</v>
      </c>
      <c r="N17" s="59"/>
      <c r="O17" s="60"/>
      <c r="P17" s="61">
        <f>L17*(1.2)</f>
        <v>1506.9999999999998</v>
      </c>
      <c r="Q17" s="62"/>
      <c r="R17" s="63"/>
    </row>
    <row r="18" spans="1:18" ht="15" customHeight="1" x14ac:dyDescent="0.25">
      <c r="A18" s="85" t="s">
        <v>28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42169.166666666672</v>
      </c>
      <c r="L18" s="97">
        <f>SUM(L16:L17)</f>
        <v>42169.166666666672</v>
      </c>
      <c r="M18" s="11"/>
      <c r="N18" s="12"/>
      <c r="O18" s="91">
        <f>SUM(P16:R17)</f>
        <v>50603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380000</v>
      </c>
      <c r="K16" s="31"/>
      <c r="L16" s="23">
        <f>(E16-F16)*J16</f>
        <v>457266.66666666669</v>
      </c>
      <c r="M16" s="58">
        <v>0.23</v>
      </c>
      <c r="N16" s="59"/>
      <c r="O16" s="59"/>
      <c r="P16" s="80">
        <f>L16*(1.2)</f>
        <v>548720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5000</v>
      </c>
      <c r="K17" s="33"/>
      <c r="L17" s="23">
        <f>(E17-F17)*J17</f>
        <v>6279.166666666667</v>
      </c>
      <c r="M17" s="58">
        <v>0.23</v>
      </c>
      <c r="N17" s="59"/>
      <c r="O17" s="60"/>
      <c r="P17" s="61">
        <f>L17*(1.2)</f>
        <v>7535</v>
      </c>
      <c r="Q17" s="62"/>
      <c r="R17" s="63"/>
    </row>
    <row r="18" spans="1:18" ht="15" customHeight="1" x14ac:dyDescent="0.25">
      <c r="A18" s="85" t="s">
        <v>35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463545.83333333337</v>
      </c>
      <c r="L18" s="97">
        <f>SUM(L16:L17)</f>
        <v>463545.83333333337</v>
      </c>
      <c r="M18" s="11"/>
      <c r="N18" s="12"/>
      <c r="O18" s="91">
        <f>SUM(P16:R17)</f>
        <v>556255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33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380000</v>
      </c>
      <c r="K16" s="31"/>
      <c r="L16" s="23">
        <f>(E16-F16)*J16</f>
        <v>457266.66666666669</v>
      </c>
      <c r="M16" s="58">
        <v>0.23</v>
      </c>
      <c r="N16" s="59"/>
      <c r="O16" s="59"/>
      <c r="P16" s="80">
        <f>L16*(1.2)</f>
        <v>548720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5000</v>
      </c>
      <c r="K17" s="33"/>
      <c r="L17" s="23">
        <f>(E17-F17)*J17</f>
        <v>6279.166666666667</v>
      </c>
      <c r="M17" s="58">
        <v>0.23</v>
      </c>
      <c r="N17" s="59"/>
      <c r="O17" s="60"/>
      <c r="P17" s="61">
        <f>L17*(1.2)</f>
        <v>7535</v>
      </c>
      <c r="Q17" s="62"/>
      <c r="R17" s="63"/>
    </row>
    <row r="18" spans="1:18" ht="15" customHeight="1" x14ac:dyDescent="0.25">
      <c r="A18" s="85" t="s">
        <v>34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463545.83333333337</v>
      </c>
      <c r="L18" s="97">
        <f>SUM(L16:L17)</f>
        <v>463545.83333333337</v>
      </c>
      <c r="M18" s="11"/>
      <c r="N18" s="12"/>
      <c r="O18" s="91">
        <f>SUM(P16:R17)</f>
        <v>556255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M16" sqref="M16:O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3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55000</v>
      </c>
      <c r="K16" s="31"/>
      <c r="L16" s="23">
        <f>(E16-F16)*J16</f>
        <v>66183.333333333328</v>
      </c>
      <c r="M16" s="58">
        <v>0.23</v>
      </c>
      <c r="N16" s="59"/>
      <c r="O16" s="59"/>
      <c r="P16" s="80">
        <f>L16*(1.2)</f>
        <v>79419.999999999985</v>
      </c>
      <c r="Q16" s="30"/>
      <c r="R16" s="31"/>
    </row>
    <row r="17" spans="1:18" ht="39" customHeight="1" thickBot="1" x14ac:dyDescent="0.3">
      <c r="A17" s="83" t="s">
        <v>14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5000</v>
      </c>
      <c r="K17" s="33"/>
      <c r="L17" s="23">
        <f>(E17-F17)*J17</f>
        <v>6279.166666666667</v>
      </c>
      <c r="M17" s="58">
        <v>0.23</v>
      </c>
      <c r="N17" s="59"/>
      <c r="O17" s="60"/>
      <c r="P17" s="61">
        <f>L17*(1.2)</f>
        <v>7535</v>
      </c>
      <c r="Q17" s="62"/>
      <c r="R17" s="63"/>
    </row>
    <row r="18" spans="1:18" ht="15" customHeight="1" x14ac:dyDescent="0.25">
      <c r="A18" s="85" t="s">
        <v>31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72462.5</v>
      </c>
      <c r="L18" s="97">
        <f>SUM(L16:L17)</f>
        <v>72462.5</v>
      </c>
      <c r="M18" s="11"/>
      <c r="N18" s="12"/>
      <c r="O18" s="91">
        <f>SUM(P16:R17)</f>
        <v>86954.999999999985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N24" sqref="N2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8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9" t="s">
        <v>1</v>
      </c>
      <c r="B8" s="40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28.5" customHeight="1" thickBot="1" x14ac:dyDescent="0.3">
      <c r="A9" s="41" t="s">
        <v>2</v>
      </c>
      <c r="B9" s="42"/>
      <c r="C9" s="99" t="s">
        <v>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11"/>
    </row>
    <row r="10" spans="1:18" ht="42" customHeight="1" thickBot="1" x14ac:dyDescent="0.3">
      <c r="A10" s="102" t="s">
        <v>55</v>
      </c>
      <c r="B10" s="103"/>
      <c r="C10" s="103"/>
      <c r="D10" s="103"/>
      <c r="E10" s="103"/>
      <c r="F10" s="103"/>
      <c r="G10" s="103"/>
      <c r="H10" s="103"/>
      <c r="I10" s="103"/>
      <c r="J10" s="104"/>
      <c r="K10" s="99" t="s">
        <v>13</v>
      </c>
      <c r="L10" s="100"/>
      <c r="M10" s="100"/>
      <c r="N10" s="112">
        <v>1.444</v>
      </c>
      <c r="O10" s="113"/>
      <c r="P10" s="113"/>
      <c r="Q10" s="113"/>
      <c r="R10" s="114"/>
    </row>
    <row r="11" spans="1:18" ht="37.5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7"/>
      <c r="K11" s="99" t="s">
        <v>15</v>
      </c>
      <c r="L11" s="100"/>
      <c r="M11" s="100"/>
      <c r="N11" s="115">
        <v>1.5069999999999999</v>
      </c>
      <c r="O11" s="116"/>
      <c r="P11" s="116"/>
      <c r="Q11" s="116"/>
      <c r="R11" s="117"/>
    </row>
    <row r="12" spans="1:18" ht="60" customHeight="1" x14ac:dyDescent="0.25">
      <c r="A12" s="43" t="s">
        <v>48</v>
      </c>
      <c r="B12" s="44"/>
      <c r="C12" s="44"/>
      <c r="D12" s="45"/>
      <c r="E12" s="73" t="s">
        <v>38</v>
      </c>
      <c r="F12" s="52" t="s">
        <v>19</v>
      </c>
      <c r="G12" s="45"/>
      <c r="H12" s="52" t="s">
        <v>37</v>
      </c>
      <c r="I12" s="45"/>
      <c r="J12" s="52" t="s">
        <v>9</v>
      </c>
      <c r="K12" s="45"/>
      <c r="L12" s="73" t="s">
        <v>6</v>
      </c>
      <c r="M12" s="67" t="s">
        <v>7</v>
      </c>
      <c r="N12" s="68"/>
      <c r="O12" s="68"/>
      <c r="P12" s="43" t="s">
        <v>8</v>
      </c>
      <c r="Q12" s="44"/>
      <c r="R12" s="55"/>
    </row>
    <row r="13" spans="1:18" ht="52.5" customHeight="1" x14ac:dyDescent="0.25">
      <c r="A13" s="46"/>
      <c r="B13" s="47"/>
      <c r="C13" s="47"/>
      <c r="D13" s="48"/>
      <c r="E13" s="74"/>
      <c r="F13" s="53"/>
      <c r="G13" s="48"/>
      <c r="H13" s="53"/>
      <c r="I13" s="48"/>
      <c r="J13" s="53"/>
      <c r="K13" s="48"/>
      <c r="L13" s="74"/>
      <c r="M13" s="69"/>
      <c r="N13" s="70"/>
      <c r="O13" s="70"/>
      <c r="P13" s="46"/>
      <c r="Q13" s="47"/>
      <c r="R13" s="56"/>
    </row>
    <row r="14" spans="1:18" ht="23.25" customHeight="1" x14ac:dyDescent="0.25">
      <c r="A14" s="46"/>
      <c r="B14" s="47"/>
      <c r="C14" s="47"/>
      <c r="D14" s="48"/>
      <c r="E14" s="74"/>
      <c r="F14" s="53"/>
      <c r="G14" s="48"/>
      <c r="H14" s="53"/>
      <c r="I14" s="48"/>
      <c r="J14" s="53"/>
      <c r="K14" s="48"/>
      <c r="L14" s="74"/>
      <c r="M14" s="69"/>
      <c r="N14" s="70"/>
      <c r="O14" s="70"/>
      <c r="P14" s="46"/>
      <c r="Q14" s="47"/>
      <c r="R14" s="56"/>
    </row>
    <row r="15" spans="1:18" ht="47.25" customHeight="1" thickBot="1" x14ac:dyDescent="0.3">
      <c r="A15" s="49"/>
      <c r="B15" s="50"/>
      <c r="C15" s="50"/>
      <c r="D15" s="51"/>
      <c r="E15" s="75"/>
      <c r="F15" s="54"/>
      <c r="G15" s="51"/>
      <c r="H15" s="54"/>
      <c r="I15" s="51"/>
      <c r="J15" s="54"/>
      <c r="K15" s="51"/>
      <c r="L15" s="75"/>
      <c r="M15" s="71"/>
      <c r="N15" s="72"/>
      <c r="O15" s="72"/>
      <c r="P15" s="49"/>
      <c r="Q15" s="50"/>
      <c r="R15" s="57"/>
    </row>
    <row r="16" spans="1:18" ht="34.5" customHeight="1" thickBot="1" x14ac:dyDescent="0.3">
      <c r="A16" s="64" t="s">
        <v>57</v>
      </c>
      <c r="B16" s="65"/>
      <c r="C16" s="65"/>
      <c r="D16" s="66"/>
      <c r="E16" s="5">
        <f>N10/1.2</f>
        <v>1.2033333333333334</v>
      </c>
      <c r="F16" s="34">
        <v>0</v>
      </c>
      <c r="G16" s="35"/>
      <c r="H16" s="78">
        <f>ROUND(E16-(E16*(F16/100)),3)</f>
        <v>1.2030000000000001</v>
      </c>
      <c r="I16" s="79"/>
      <c r="J16" s="30">
        <v>5700000</v>
      </c>
      <c r="K16" s="31"/>
      <c r="L16" s="23">
        <f>(E16-F16)*J16</f>
        <v>6859000</v>
      </c>
      <c r="M16" s="58">
        <v>0.23</v>
      </c>
      <c r="N16" s="59"/>
      <c r="O16" s="59"/>
      <c r="P16" s="80">
        <f>L16*(1.2)</f>
        <v>8230800</v>
      </c>
      <c r="Q16" s="30"/>
      <c r="R16" s="31"/>
    </row>
    <row r="17" spans="1:18" ht="39" customHeight="1" thickBot="1" x14ac:dyDescent="0.3">
      <c r="A17" s="83" t="s">
        <v>58</v>
      </c>
      <c r="B17" s="84"/>
      <c r="C17" s="84"/>
      <c r="D17" s="84"/>
      <c r="E17" s="5">
        <f>N11/1.2</f>
        <v>1.2558333333333334</v>
      </c>
      <c r="F17" s="36">
        <f>F16</f>
        <v>0</v>
      </c>
      <c r="G17" s="37"/>
      <c r="H17" s="78">
        <f>ROUND(E17-(E17*(F17/100)),3)</f>
        <v>1.256</v>
      </c>
      <c r="I17" s="79"/>
      <c r="J17" s="32">
        <v>10000</v>
      </c>
      <c r="K17" s="33"/>
      <c r="L17" s="23">
        <f>(E17-F17)*J17</f>
        <v>12558.333333333334</v>
      </c>
      <c r="M17" s="58">
        <v>0.23</v>
      </c>
      <c r="N17" s="59"/>
      <c r="O17" s="60"/>
      <c r="P17" s="61">
        <f>L17*(1.2)</f>
        <v>15070</v>
      </c>
      <c r="Q17" s="62"/>
      <c r="R17" s="63"/>
    </row>
    <row r="18" spans="1:18" ht="15" customHeight="1" x14ac:dyDescent="0.25">
      <c r="A18" s="85" t="s">
        <v>30</v>
      </c>
      <c r="B18" s="86"/>
      <c r="C18" s="86"/>
      <c r="D18" s="86"/>
      <c r="E18" s="86"/>
      <c r="F18" s="86"/>
      <c r="G18" s="86"/>
      <c r="H18" s="86"/>
      <c r="I18" s="86"/>
      <c r="J18" s="87"/>
      <c r="K18" s="81">
        <f>SUM(L16:L17)</f>
        <v>6871558.333333333</v>
      </c>
      <c r="L18" s="97">
        <f>SUM(L16:L17)</f>
        <v>6871558.333333333</v>
      </c>
      <c r="M18" s="11"/>
      <c r="N18" s="12"/>
      <c r="O18" s="91">
        <f>SUM(P16:R17)</f>
        <v>8245870</v>
      </c>
      <c r="P18" s="92"/>
      <c r="Q18" s="92"/>
      <c r="R18" s="93"/>
    </row>
    <row r="19" spans="1:18" ht="31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82"/>
      <c r="L19" s="98"/>
      <c r="M19" s="13"/>
      <c r="N19" s="14"/>
      <c r="O19" s="94"/>
      <c r="P19" s="95"/>
      <c r="Q19" s="95"/>
      <c r="R19" s="96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7" t="s">
        <v>10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časť č. 10</vt:lpstr>
      <vt:lpstr>časť č. 11</vt:lpstr>
      <vt:lpstr>'časť č. 1'!_Hlk17393469</vt:lpstr>
      <vt:lpstr>'časť č. 10'!_Hlk17393469</vt:lpstr>
      <vt:lpstr>'časť č. 11'!_Hlk17393469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10'!Oblasť_tlače</vt:lpstr>
      <vt:lpstr>'časť č. 11'!Oblasť_tlače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2025-06-02T07:49:19Z</cp:lastPrinted>
  <dcterms:created xsi:type="dcterms:W3CDTF">2019-09-12T07:47:18Z</dcterms:created>
  <dcterms:modified xsi:type="dcterms:W3CDTF">2025-06-16T05:42:56Z</dcterms:modified>
</cp:coreProperties>
</file>